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ing (on) Blockfrost" sheetId="1" r:id="rId4"/>
    <sheet state="visible" name="Catalyst Natives X Cardashift D" sheetId="2" r:id="rId5"/>
    <sheet state="visible" name="Challenge &amp; Scouted for Student" sheetId="3" r:id="rId6"/>
    <sheet state="visible" name="Cross-Chain Collaboration" sheetId="4" r:id="rId7"/>
    <sheet state="visible" name="DAOs &lt;3 Cardano" sheetId="5" r:id="rId8"/>
    <sheet state="visible" name="Dapps, Products &amp; Integrations" sheetId="6" r:id="rId9"/>
    <sheet state="visible" name="Developer Ecosystem" sheetId="7" r:id="rId10"/>
    <sheet state="visible" name="dRep improvement and onboarding" sheetId="8" r:id="rId11"/>
    <sheet state="visible" name="Grow Africa, Grow Cardano" sheetId="9" r:id="rId12"/>
    <sheet state="visible" name="Grow East Asia, Grow Cardano" sheetId="10" r:id="rId13"/>
    <sheet state="visible" name="Legal &amp; Financial Implementatio" sheetId="11" r:id="rId14"/>
    <sheet state="visible" name="The Great Migration (from Ether" sheetId="12" r:id="rId15"/>
    <sheet state="visible" name="Fund10 challenge setting" sheetId="13" r:id="rId16"/>
    <sheet state="visible" name="Sponsored by leftovers" sheetId="14" r:id="rId17"/>
    <sheet state="visible" name="Validation" sheetId="15" r:id="rId18"/>
  </sheets>
  <definedNames>
    <definedName name="migration">Validation!$C$13</definedName>
    <definedName name="highbudget">Validation!$C$23</definedName>
    <definedName localSheetId="14" name="community_events">#REF!</definedName>
    <definedName localSheetId="14" name="connecting_japan">#REF!</definedName>
    <definedName localSheetId="14" name="miscellaneous">#REF!</definedName>
    <definedName name="drep">Validation!$C$9</definedName>
    <definedName localSheetId="14" name="disarm_cyber">#REF!</definedName>
    <definedName name="africa">Validation!$C$10</definedName>
    <definedName localSheetId="14" name="latam">#REF!</definedName>
    <definedName name="scout">Validation!$C$4</definedName>
    <definedName name="blockfrost">Validation!$C$2</definedName>
    <definedName localSheetId="14" name="boosting_defi">#REF!</definedName>
    <definedName name="newformula">Validation!$C$18</definedName>
    <definedName name="native">Validation!$C$3</definedName>
    <definedName localSheetId="14" name="global_sustainable">#REF!</definedName>
    <definedName name="legal">Validation!$C$12</definedName>
    <definedName localSheetId="14" name="accelerators_mentors">#REF!</definedName>
    <definedName name="dapps">Validation!$C$7</definedName>
    <definedName name="crosschain">Validation!$C$5</definedName>
    <definedName localSheetId="14" name="gamers_onchained">#REF!</definedName>
    <definedName name="dao">Validation!$C$6</definedName>
    <definedName localSheetId="14" name="nation_building">#REF!</definedName>
    <definedName localSheetId="14" name="atala_prism">#REF!</definedName>
    <definedName name="leftovers">Validation!$C$20</definedName>
    <definedName name="deveco">Validation!$C$8</definedName>
    <definedName name="one_percentage">#REF!</definedName>
    <definedName localSheetId="14" name="multilingual">#REF!</definedName>
    <definedName localSheetId="14" name="catalyst_rapid">#REF!</definedName>
    <definedName localSheetId="14" name="leftover">#REF!</definedName>
    <definedName localSheetId="14" name="improve_auditability">#REF!</definedName>
    <definedName localSheetId="14" name="one_percentage">#REF!</definedName>
    <definedName name="asia">Validation!$C$11</definedName>
    <definedName localSheetId="14" name="dao_loves_cardano">#REF!</definedName>
    <definedName localSheetId="14" name="new_spo">#REF!</definedName>
    <definedName localSheetId="14" name="dapps">#REF!</definedName>
    <definedName localSheetId="14" name="challenge_setting">#REF!</definedName>
    <definedName localSheetId="14" name="singularityNet">#REF!</definedName>
    <definedName localSheetId="14" name="coti_native">#REF!</definedName>
    <definedName localSheetId="14" name="seeding_cardano">#REF!</definedName>
    <definedName localSheetId="14" name="scaleup_hubs">#REF!</definedName>
    <definedName localSheetId="14" name="mini_low">#REF!</definedName>
    <definedName localSheetId="14" name="opensource_dev">#REF!</definedName>
    <definedName name="percent">Validation!$C$17</definedName>
    <definedName name="fund10">Validation!$C$14</definedName>
    <definedName localSheetId="14" name="lobbying_legislation">#REF!</definedName>
    <definedName hidden="1" localSheetId="0" name="_xlnm._FilterDatabase">'Building (on) Blockfrost'!$A$1:$H$10</definedName>
    <definedName hidden="1" localSheetId="1" name="_xlnm._FilterDatabase">'Catalyst Natives X Cardashift D'!$A$1:$H$37</definedName>
    <definedName hidden="1" localSheetId="2" name="_xlnm._FilterDatabase">'Challenge &amp; Scouted for Student'!$A$1:$H$36</definedName>
    <definedName hidden="1" localSheetId="3" name="_xlnm._FilterDatabase">'Cross-Chain Collaboration'!$A$1:$H$67</definedName>
    <definedName hidden="1" localSheetId="4" name="_xlnm._FilterDatabase">'DAOs &lt;3 Cardano'!$A$1:$H$72</definedName>
    <definedName hidden="1" localSheetId="5" name="_xlnm._FilterDatabase">'Dapps, Products &amp; Integrations'!$A$1:$H$483</definedName>
    <definedName hidden="1" localSheetId="6" name="_xlnm._FilterDatabase">'Developer Ecosystem'!$A$1:$H$131</definedName>
    <definedName hidden="1" localSheetId="7" name="_xlnm._FilterDatabase">'dRep improvement and onboarding'!$A$1:$H$26</definedName>
    <definedName hidden="1" localSheetId="8" name="_xlnm._FilterDatabase">'Grow Africa, Grow Cardano'!$A$1:$H$107</definedName>
    <definedName hidden="1" localSheetId="9" name="_xlnm._FilterDatabase">'Grow East Asia, Grow Cardano'!$A$1:$H$74</definedName>
    <definedName hidden="1" localSheetId="10" name="_xlnm._FilterDatabase">'Legal &amp; Financial Implementatio'!$A$1:$H$48</definedName>
    <definedName hidden="1" localSheetId="11" name="_xlnm._FilterDatabase">'The Great Migration (from Ether'!$A$1:$H$26</definedName>
    <definedName hidden="1" localSheetId="12" name="_xlnm._FilterDatabase">'Fund10 challenge setting'!$A$1:$H$62</definedName>
    <definedName hidden="1" localSheetId="13" name="_xlnm._FilterDatabase">'Sponsored by leftovers'!$A$1:$I$244</definedName>
  </definedNames>
  <calcPr/>
</workbook>
</file>

<file path=xl/sharedStrings.xml><?xml version="1.0" encoding="utf-8"?>
<sst xmlns="http://schemas.openxmlformats.org/spreadsheetml/2006/main" count="1825" uniqueCount="1196">
  <si>
    <t>Proposal</t>
  </si>
  <si>
    <t>Overall score</t>
  </si>
  <si>
    <t>Votes cast</t>
  </si>
  <si>
    <t>YES</t>
  </si>
  <si>
    <t>NO</t>
  </si>
  <si>
    <t>Result</t>
  </si>
  <si>
    <t>Meets approval threshold</t>
  </si>
  <si>
    <t>REQUESTED $</t>
  </si>
  <si>
    <t>STATUS</t>
  </si>
  <si>
    <t>FUND DEPLETION</t>
  </si>
  <si>
    <t>Reason for not funded status</t>
  </si>
  <si>
    <t>MLabs - CTL Blockfrost Backend</t>
  </si>
  <si>
    <t>Unreal Engine Integration</t>
  </si>
  <si>
    <t>CardanoPress, A Plugin for Builders</t>
  </si>
  <si>
    <t>Google Search Blockfrost</t>
  </si>
  <si>
    <t>Tutorial on Building a wallet</t>
  </si>
  <si>
    <t>A Verify and Pay System</t>
  </si>
  <si>
    <t>Watch Wallet for Cardano</t>
  </si>
  <si>
    <t>Cardano Script Explorer 🔎📜</t>
  </si>
  <si>
    <t>Digital Twin platform</t>
  </si>
  <si>
    <t>Scoring Social/Environmental Impact</t>
  </si>
  <si>
    <t>STUDENTS TAKING THE PLUTUS PLB</t>
  </si>
  <si>
    <t>Impact monetization 4 entrepreneurs</t>
  </si>
  <si>
    <t>Education impact and monetization</t>
  </si>
  <si>
    <t>Harvesting AirWater for Agriculture</t>
  </si>
  <si>
    <t>Wada Web3 Education DAO Valuation</t>
  </si>
  <si>
    <t>Algae Token a Sustainable Future</t>
  </si>
  <si>
    <t>e-Learning DAO,Revenue share policy</t>
  </si>
  <si>
    <t>Dashboard of Impact Tools</t>
  </si>
  <si>
    <t>Impact Measurement For Businesses</t>
  </si>
  <si>
    <t>Impact Measurement of SPOs</t>
  </si>
  <si>
    <t>Eco Friendly Online Apparel Store</t>
  </si>
  <si>
    <t>Better Cardano Blockchain Insights</t>
  </si>
  <si>
    <t>Verifiable Creds in Cmrt Contracts</t>
  </si>
  <si>
    <t>The Sustainable Goals Token</t>
  </si>
  <si>
    <t>Measuring business impact w Cardano</t>
  </si>
  <si>
    <t>Verify2Earn</t>
  </si>
  <si>
    <t>Micro Loan DAO for Sustainable SMEs</t>
  </si>
  <si>
    <t>Co-design Social Appstore MVP [SDA]</t>
  </si>
  <si>
    <t>Harithakanthi-Green Initiative</t>
  </si>
  <si>
    <t>LoyaltyProgram Sustainable Projects</t>
  </si>
  <si>
    <t>CLAP for impactful research</t>
  </si>
  <si>
    <t>Certification and traceability fund</t>
  </si>
  <si>
    <t>NFT Non-Profit Organizations (NPOs)</t>
  </si>
  <si>
    <t>Env. impact certification protocol</t>
  </si>
  <si>
    <t>クリエイターをピュアに評価するシステム</t>
  </si>
  <si>
    <t>Professional close-out video report</t>
  </si>
  <si>
    <t>Impact NFTs for the Homeless: SOTB</t>
  </si>
  <si>
    <t>Nature conscious transactions ❤</t>
  </si>
  <si>
    <t>Lokole Digital Library Monetization</t>
  </si>
  <si>
    <t>Rescuing Rural Areas Architecture</t>
  </si>
  <si>
    <t>Tokenising employment - ERS</t>
  </si>
  <si>
    <t>Period Health app</t>
  </si>
  <si>
    <t>Fundraising for Impact Initiatives.</t>
  </si>
  <si>
    <t>Tokenized tech indie drama film</t>
  </si>
  <si>
    <t>token system for the world of work</t>
  </si>
  <si>
    <t>Catalyst tournament</t>
  </si>
  <si>
    <t>Cardano Peer Education</t>
  </si>
  <si>
    <t>Cardano for STEM Brazilian students</t>
  </si>
  <si>
    <t>Outreach, Education &amp; Collaboration</t>
  </si>
  <si>
    <t>International students for Cardano</t>
  </si>
  <si>
    <t>Mini Proposal Workshops</t>
  </si>
  <si>
    <t>University Design Team</t>
  </si>
  <si>
    <t>UPDEV CHALLENGE</t>
  </si>
  <si>
    <t>Fund Winner Marketing Logos</t>
  </si>
  <si>
    <t>Cardano for Africa</t>
  </si>
  <si>
    <t>Cardano Student Learning Platform</t>
  </si>
  <si>
    <t>ALOHA for Cardano</t>
  </si>
  <si>
    <t>Bringing Cardano to Cambridge</t>
  </si>
  <si>
    <t>Cardano for MENA</t>
  </si>
  <si>
    <t>Cardano Tunisia</t>
  </si>
  <si>
    <t>Catalyst for MBA Students.</t>
  </si>
  <si>
    <t>🇻🇳 Cardano Catalyst Student VSC2O</t>
  </si>
  <si>
    <t>Thesis on Catalyst Decentralized VC</t>
  </si>
  <si>
    <t>Black &amp; PhD: Writing retreat for PC</t>
  </si>
  <si>
    <t>Cardano for Latinamerican Students</t>
  </si>
  <si>
    <t>Outreach/Education Paraguay</t>
  </si>
  <si>
    <t>Virtual Assistant</t>
  </si>
  <si>
    <t>Onboard Tanzania Universities</t>
  </si>
  <si>
    <t>Youth Block Resource Development</t>
  </si>
  <si>
    <t>Establish Coin Media</t>
  </si>
  <si>
    <t>Create Local/Online Job Fair System</t>
  </si>
  <si>
    <t>OxBAT Conference Oxford University</t>
  </si>
  <si>
    <t>Cardano Catalyst Schooling</t>
  </si>
  <si>
    <t>Outreach/Education Ecuador</t>
  </si>
  <si>
    <t>Student and engineers community</t>
  </si>
  <si>
    <t>Student Startup escrow (SSE)</t>
  </si>
  <si>
    <t>Cardano Brazil Meetup Hub Students</t>
  </si>
  <si>
    <t>Digitalization of town halls</t>
  </si>
  <si>
    <t>Mentoring Program</t>
  </si>
  <si>
    <t>ADAO Learning Grant</t>
  </si>
  <si>
    <t>Solve asset fractionalization</t>
  </si>
  <si>
    <t>ATALA Prism zKP + Hyperledger Aries</t>
  </si>
  <si>
    <t>Wolfram UTxO History&amp;Collaboration</t>
  </si>
  <si>
    <t>KERI bridge for Cardano</t>
  </si>
  <si>
    <t>Evescale Devs on Cardano</t>
  </si>
  <si>
    <t>Cardano SSI Contributors - Season 2</t>
  </si>
  <si>
    <t>NFT Game Marketplace Cross-Chain</t>
  </si>
  <si>
    <t>Spectrum.Network | Layer 2 for DeFi</t>
  </si>
  <si>
    <t>Catalyst Swarm &amp; SingularityNET</t>
  </si>
  <si>
    <t>Oneiron: Cardano Sidechain SDK</t>
  </si>
  <si>
    <t>Innovatio Cross-Chain ADA-AVAX-DOT</t>
  </si>
  <si>
    <t>littlefish - Ocean Technologies</t>
  </si>
  <si>
    <t>anetaBTC on Cardano and Ergo</t>
  </si>
  <si>
    <t>BitFins Cross-Chain NFT Aquariums</t>
  </si>
  <si>
    <t>Multi-chain token bridge</t>
  </si>
  <si>
    <t>Automatic cross-chain token bridge</t>
  </si>
  <si>
    <t>Bringing Business to Cardano</t>
  </si>
  <si>
    <t>The ArtSuite Multi-Chain NFT Events</t>
  </si>
  <si>
    <t>CrossChain Blockchain4Good Research</t>
  </si>
  <si>
    <t>Cardano/Ethereum NFT Ecosystems Map</t>
  </si>
  <si>
    <t>Cross-Chain Catalyst Women Activity</t>
  </si>
  <si>
    <t>RootsWallet - Aries JS</t>
  </si>
  <si>
    <t>Bridgeless atomic cross chain swaps</t>
  </si>
  <si>
    <t>Promoting Cardano for Impact</t>
  </si>
  <si>
    <t>AMA with Cross-Chain Communities</t>
  </si>
  <si>
    <t>Cross-Chain NFT Cultivation Events</t>
  </si>
  <si>
    <t>Empowering Collabs though Hubs</t>
  </si>
  <si>
    <t>MAYZ: Cardano Cross-Chain Index</t>
  </si>
  <si>
    <t>Onboard New Hispanic Ethereum Users</t>
  </si>
  <si>
    <t>Cardano-Polkadot Oracle Bridge</t>
  </si>
  <si>
    <t>One Crypto Pass</t>
  </si>
  <si>
    <t>TIP For Collaboration</t>
  </si>
  <si>
    <t>TosiDrop Cross-chain Development</t>
  </si>
  <si>
    <t>Catalyst+DAOstack Open Space</t>
  </si>
  <si>
    <t>Positive Blockchain Database V2</t>
  </si>
  <si>
    <t>Haskell Bootcamp TPG X KONMA</t>
  </si>
  <si>
    <t>More secure cross-chain solutions</t>
  </si>
  <si>
    <t>everCrypt DAO|Basic Income Protocol</t>
  </si>
  <si>
    <t>United Nations Blockchain4Impact</t>
  </si>
  <si>
    <t>Taxir | Bringing Blockchain to MENA</t>
  </si>
  <si>
    <t>ProofOfHumanity KYC on Atala Prism</t>
  </si>
  <si>
    <t>Crosschain Minting Solution</t>
  </si>
  <si>
    <t>United Caricature 2</t>
  </si>
  <si>
    <t>Creating NFTs &amp; Gaming Cross Chain!</t>
  </si>
  <si>
    <t>Catalyst Ticker on Twitter</t>
  </si>
  <si>
    <t>Students for Blockchain</t>
  </si>
  <si>
    <t>Cardano Events Barcelona</t>
  </si>
  <si>
    <t>Sifchain Omni-EVM</t>
  </si>
  <si>
    <t>Cross-Chain NFT Music Player</t>
  </si>
  <si>
    <t>Growing Web3 Mentorship Pool</t>
  </si>
  <si>
    <t>NFT Bridge to &amp; from Cardano</t>
  </si>
  <si>
    <t>IRI: Cross-Chain Happy Hours</t>
  </si>
  <si>
    <t>Scrutiny System in blockchain</t>
  </si>
  <si>
    <t>Cardano for Impact Investors</t>
  </si>
  <si>
    <t>Cardano Pilgrimage</t>
  </si>
  <si>
    <t>Decentralized cross-chain OTC</t>
  </si>
  <si>
    <t>Job &amp; Event Center (Woolly Map)</t>
  </si>
  <si>
    <t>Climathon: Blockchain4Climate</t>
  </si>
  <si>
    <t>Cross-Chain Card Game</t>
  </si>
  <si>
    <t>Konma to bring in TRUTS on Cardano</t>
  </si>
  <si>
    <t>SOIL: OriginTrail / Ontochain (DKG)</t>
  </si>
  <si>
    <t>littlefish - Ocean Organizations</t>
  </si>
  <si>
    <t>MultiSwap (X-Chain Swaps by Ferrum)</t>
  </si>
  <si>
    <t>A Multi-chain Explorer ft. Cardano</t>
  </si>
  <si>
    <t>C.S.E.R.DEFI</t>
  </si>
  <si>
    <t>United Media BlockChain Community</t>
  </si>
  <si>
    <t>Plural Voting and Identity for DAOs</t>
  </si>
  <si>
    <t>Secure off-chain community voting</t>
  </si>
  <si>
    <t>littlefish - Ikigai in Community</t>
  </si>
  <si>
    <t>littlefish - Tools of DAO Work</t>
  </si>
  <si>
    <t>Gov3 - DAO Delegation Dashboard</t>
  </si>
  <si>
    <t>Funding Categories Analysis</t>
  </si>
  <si>
    <t>ADAO: Comprehensive DAO's Course</t>
  </si>
  <si>
    <t>ADAO Open Source Development</t>
  </si>
  <si>
    <t>Blockchain Surveys for DAOs &amp; More</t>
  </si>
  <si>
    <t>Mentorship Digital Identity DAO</t>
  </si>
  <si>
    <t>Cardano DAO Dashboard</t>
  </si>
  <si>
    <t>Catalyst Swarm DAO Tools</t>
  </si>
  <si>
    <t>Governance Services Guild tools</t>
  </si>
  <si>
    <t>Clarity DAO Infrastructure</t>
  </si>
  <si>
    <t>CardanoPress: Governance Plugin</t>
  </si>
  <si>
    <t>Voteaire Escrow Smart Contract</t>
  </si>
  <si>
    <t>LATAM TownHall</t>
  </si>
  <si>
    <t>SharpDAO - DAO Tooling for Cardano</t>
  </si>
  <si>
    <t>DAO Turn Key Deployment</t>
  </si>
  <si>
    <t>Web3 Education DAO by Wada</t>
  </si>
  <si>
    <t>BORA: Empower Tomorrow’s Leaders</t>
  </si>
  <si>
    <t>Catalyst GPS and Blockchain4Good</t>
  </si>
  <si>
    <t>Smarthubs=more impact/adoption</t>
  </si>
  <si>
    <t>Ubuntu Crypto Use Map DAO</t>
  </si>
  <si>
    <t>JPG DAO: User-First NFT Ecosystem</t>
  </si>
  <si>
    <t>Web3 Onboarding DAO</t>
  </si>
  <si>
    <t>Clarity DAO Incubator</t>
  </si>
  <si>
    <t>DLT360/CC: Building Compliant DAOs</t>
  </si>
  <si>
    <t>e-Learning DAO, Builds the platform</t>
  </si>
  <si>
    <t>NFT Guild Operations</t>
  </si>
  <si>
    <t>ADAwell: Wellbeing DAO</t>
  </si>
  <si>
    <t>DAO-NET: ZKP Sybil Defense Service</t>
  </si>
  <si>
    <t>OpenSource for Sustainable DAOs</t>
  </si>
  <si>
    <t>Education on DAOs</t>
  </si>
  <si>
    <t>Cardano Community Hubs DAO &amp;cDDK</t>
  </si>
  <si>
    <t>Innovation Fund Research - Roles</t>
  </si>
  <si>
    <t>EnDAOment : Endowment Framework</t>
  </si>
  <si>
    <t>Cardano Commoner: SofiH</t>
  </si>
  <si>
    <t>Research on Mentorship Tokenization</t>
  </si>
  <si>
    <t>Munchy Go Delivery Food dApp DAO</t>
  </si>
  <si>
    <t>DAO-NET: Participate to Earn</t>
  </si>
  <si>
    <t>SPO Learning Support Community DAO</t>
  </si>
  <si>
    <t>dLiber8</t>
  </si>
  <si>
    <t>littlefish - Redefining Earning</t>
  </si>
  <si>
    <t>anetaBTC, DAO Infrastructure</t>
  </si>
  <si>
    <t>Brazilian Community DAO</t>
  </si>
  <si>
    <t>NFT powered Turnkey DAOs</t>
  </si>
  <si>
    <t>What The DAO?' Twitter Space</t>
  </si>
  <si>
    <t>Develop a Product and Services DAO</t>
  </si>
  <si>
    <t>NFT Fractionalization System</t>
  </si>
  <si>
    <t>JUS - More DIDs = More DAOs</t>
  </si>
  <si>
    <t>CNGO - DAOs &amp; NGOs working together</t>
  </si>
  <si>
    <t>Gig workers DAO</t>
  </si>
  <si>
    <t>DAO for multi-asset NFT</t>
  </si>
  <si>
    <t>CNFT Alliance DAO &amp; Launchpad</t>
  </si>
  <si>
    <t>Konma x SardaM DAO</t>
  </si>
  <si>
    <t>KonmaDAO - A DAO of DAOs</t>
  </si>
  <si>
    <t>Collab Platform for DAO Operations</t>
  </si>
  <si>
    <t>DEX using Protocol Owned Liquidity!</t>
  </si>
  <si>
    <t>paoDAO School of Blockchain</t>
  </si>
  <si>
    <t>Scalable Open Innovation Ledger</t>
  </si>
  <si>
    <t>CAT\_ID Catalyst SSI</t>
  </si>
  <si>
    <t>Cardano/DAO for Brazilian Companies</t>
  </si>
  <si>
    <t>Inukshuk Healthdata Wallet</t>
  </si>
  <si>
    <t>Almagua Social DAO Project</t>
  </si>
  <si>
    <t>TosiDrop DAO Governance Platform</t>
  </si>
  <si>
    <t>PropX DAO :- Property Exchange DAO</t>
  </si>
  <si>
    <t>Ads Platform SSP &amp; DSP with Cardano</t>
  </si>
  <si>
    <t>DAO DAO! (sing song, like: tä-ˈdä!)</t>
  </si>
  <si>
    <t>DAO Infrastructure Framework (DIF)</t>
  </si>
  <si>
    <t>Open-Source DAO Framework</t>
  </si>
  <si>
    <t>Liquid staking for Milkomeda / L2s</t>
  </si>
  <si>
    <t>WalletConnect for Cardano</t>
  </si>
  <si>
    <t>Fracada Addressing Audit</t>
  </si>
  <si>
    <t>Ledger Live Integration #2</t>
  </si>
  <si>
    <t>Milkomeda Game #2</t>
  </si>
  <si>
    <t>Milkomeda Djed</t>
  </si>
  <si>
    <t>Handle Personalization | ADA Handle</t>
  </si>
  <si>
    <t>500+ ₳Community Sent to Conferences</t>
  </si>
  <si>
    <t>Impact lending for the unbanked</t>
  </si>
  <si>
    <t>Evolve Eternl</t>
  </si>
  <si>
    <t>dcSpark (the company iteslf)</t>
  </si>
  <si>
    <t>Smart Contract Audit projectNEWM</t>
  </si>
  <si>
    <t>Atala Integration with Milkomeda</t>
  </si>
  <si>
    <t>projectNEWM Marketplace Creation</t>
  </si>
  <si>
    <t>Wallet Dapp Connector Integration</t>
  </si>
  <si>
    <t>MLabs - Cardano DApp Schemas</t>
  </si>
  <si>
    <t>L-Earning Bazaar: Web3 Integration</t>
  </si>
  <si>
    <t>DripDropz Open Source Voting Tool</t>
  </si>
  <si>
    <t>BLOCKTRUST identity wallet (PRISM)</t>
  </si>
  <si>
    <t>DripDropz Cardano Mainstreet Suite</t>
  </si>
  <si>
    <t>Discord Social Credential</t>
  </si>
  <si>
    <t>Cardano 101 Course - Kaizen Crypto</t>
  </si>
  <si>
    <t>MLabs - Embedano (Embedded Devices)</t>
  </si>
  <si>
    <t>Stay Updated With Cardano Events</t>
  </si>
  <si>
    <t>Catalyst Research &amp; Voter Tool</t>
  </si>
  <si>
    <t>Login with Cardano Wallet - cAuth</t>
  </si>
  <si>
    <t>Enable Eternl</t>
  </si>
  <si>
    <t>Open dApp Framework</t>
  </si>
  <si>
    <t>Japanese Traditional Crafts NFT</t>
  </si>
  <si>
    <t>ADAO - Plutus Token Vesting DApp</t>
  </si>
  <si>
    <t>Learn to Earn Cardano Ecosystem</t>
  </si>
  <si>
    <t>ADAO- NFT Fractionalization Dapp</t>
  </si>
  <si>
    <t>AdaPulse: Independent Media Outlet</t>
  </si>
  <si>
    <t>Recognize Impact through DIDs</t>
  </si>
  <si>
    <t>Rare Bloom Cardano Community Event</t>
  </si>
  <si>
    <t>Cardano Submit API in Golang</t>
  </si>
  <si>
    <t>Ouroboros network (NtC) in Golang</t>
  </si>
  <si>
    <t>ADA Bug Bounty Website</t>
  </si>
  <si>
    <t>subHandles | ADA Handle</t>
  </si>
  <si>
    <t>Wolfram Cardano Ent. Private Cloud</t>
  </si>
  <si>
    <t>Connecting Tabletop Games &amp; Cardano</t>
  </si>
  <si>
    <t>NFT Job Board</t>
  </si>
  <si>
    <t>Fetachain - IIoT Cardano Framework</t>
  </si>
  <si>
    <t>ADAO - RoundTable v2: Staking +</t>
  </si>
  <si>
    <t>L-Earning Bazaar: Platform Building</t>
  </si>
  <si>
    <t>Daedalus Turbo - 10x Quicker Sync</t>
  </si>
  <si>
    <t>The Alexandria Project Web3 Library</t>
  </si>
  <si>
    <t>Decentralized Social Intelligence</t>
  </si>
  <si>
    <t>DADF - Disruptive Comm. Application</t>
  </si>
  <si>
    <t>Driving Adoption via Travel D'Apps</t>
  </si>
  <si>
    <t>Cardano Start Guide</t>
  </si>
  <si>
    <t>ADATOMS Science &amp; DeFi FREE Ed.</t>
  </si>
  <si>
    <t>Courses &amp; Education Crypto MKTPLACE</t>
  </si>
  <si>
    <t>RootsWallet - User Feedback Updates</t>
  </si>
  <si>
    <t>Mtidano: NFTrees 4 Erosion Control</t>
  </si>
  <si>
    <t>Real Estate Rental Marketplace</t>
  </si>
  <si>
    <t>A standard for token verification</t>
  </si>
  <si>
    <t>Community Cyber Security Support</t>
  </si>
  <si>
    <t>Cardano General Help Desk</t>
  </si>
  <si>
    <t>Buy food &amp; make an impact</t>
  </si>
  <si>
    <t>RootsWallet - iPhone version</t>
  </si>
  <si>
    <t>WAL-CLI Issue Credential Protocol</t>
  </si>
  <si>
    <t>ADABET.iO | Cardano Betting DApp</t>
  </si>
  <si>
    <t>Cardano Forest - blocktree.asia</t>
  </si>
  <si>
    <t>Adosia Marketplace Updates</t>
  </si>
  <si>
    <t>CardanoPress: ISPO Dashboard</t>
  </si>
  <si>
    <t>Proposals Mentors Marketplace - 2</t>
  </si>
  <si>
    <t>PRISM analytics platform</t>
  </si>
  <si>
    <t>PubWeave: Academic Publishing</t>
  </si>
  <si>
    <t>Adosia Spaceprinter Lite</t>
  </si>
  <si>
    <t>Mainline Evangelist dApp</t>
  </si>
  <si>
    <t>Tribal DIDs=Indigenous Sovereignty</t>
  </si>
  <si>
    <t>Cardano NFT Gaming - Lovelace Saga!</t>
  </si>
  <si>
    <t>TapTools: All-In-One Platform</t>
  </si>
  <si>
    <t>PeakChain Uber on Cardano</t>
  </si>
  <si>
    <t>Employment Credentials on PRISM</t>
  </si>
  <si>
    <t>DCOne Crypto</t>
  </si>
  <si>
    <t>HONEYBEES ON BLOCKCHAIN</t>
  </si>
  <si>
    <t>HAZELnet.io Community Integration</t>
  </si>
  <si>
    <t>Atrium - The Center of Everything</t>
  </si>
  <si>
    <t>VyFinance DEx and Bar</t>
  </si>
  <si>
    <t>ESG Reporting Mechanism</t>
  </si>
  <si>
    <t>Parcel Delivery dApp [MVP only]</t>
  </si>
  <si>
    <t>Open Source Wallet Messaging App</t>
  </si>
  <si>
    <t>AEROS Universal AirMile BasedOn ADA</t>
  </si>
  <si>
    <t>Control your data - PRISM (extra)</t>
  </si>
  <si>
    <t>d-Cargo: Decentralized Cargo</t>
  </si>
  <si>
    <t>Returning Trust To Global Donations</t>
  </si>
  <si>
    <t>Cardano &amp; Catalyst data Web Embeds</t>
  </si>
  <si>
    <t>Trading Tent: Multi-language</t>
  </si>
  <si>
    <t>Oxford crypto valley: Cardano house</t>
  </si>
  <si>
    <t>NFTs go Mobile</t>
  </si>
  <si>
    <t>Launching Landano on Mainnet</t>
  </si>
  <si>
    <t>Battle Borgz P2E Game - Phase 2</t>
  </si>
  <si>
    <t>Mehen: Fiat-backed Stablecoin USDM</t>
  </si>
  <si>
    <t>Gamers DID - Trust Built by Gaming</t>
  </si>
  <si>
    <t>Supply chain transparency -FTs+NFTs</t>
  </si>
  <si>
    <t>Poolpeek Stake Pool Pledge Tracker</t>
  </si>
  <si>
    <t>ANIMETA | Anime Museum Metaverse</t>
  </si>
  <si>
    <t>Food Traceability by Cardano</t>
  </si>
  <si>
    <t>SwarmLabs - Treasury Systems</t>
  </si>
  <si>
    <t>Improved Staking &amp; ADA derivatives</t>
  </si>
  <si>
    <t>CardanoPress: NFT Gated Content</t>
  </si>
  <si>
    <t>Discord Community Manager</t>
  </si>
  <si>
    <t>Bringing MMORPG Gaming to Cardano!</t>
  </si>
  <si>
    <t>Funding real world Businesses</t>
  </si>
  <si>
    <t>JPG Create: Generate Art + Metadata</t>
  </si>
  <si>
    <t>EternalSwap - Perpetual Swaps dApp</t>
  </si>
  <si>
    <t>ProofSpace x Argus - IDs 4 NFTs</t>
  </si>
  <si>
    <t>DAPP FOR TECH REPAIR (REPAIR ME)</t>
  </si>
  <si>
    <t>Environmental Oracle</t>
  </si>
  <si>
    <t>The Open Source Cardano Lottery</t>
  </si>
  <si>
    <t>Small-Business Crypto Payments DApp</t>
  </si>
  <si>
    <t>Profitable Product Integration</t>
  </si>
  <si>
    <t>Vcoincheck-Share(Knowledge) to earn</t>
  </si>
  <si>
    <t>Proof of Impact NFTs for SPOs</t>
  </si>
  <si>
    <t>Stray Dogs Raising Adopt Platform</t>
  </si>
  <si>
    <t>PeakChain Fleet Management Platform</t>
  </si>
  <si>
    <t>Cardano Info/ Mentorship Centre</t>
  </si>
  <si>
    <t>Copper Seed Safe Token Plugin</t>
  </si>
  <si>
    <t>Custom Jewelry NFT Certificates</t>
  </si>
  <si>
    <t>AdaQuest Brand Awareness campaign</t>
  </si>
  <si>
    <t>Telegram Wallet upgrade</t>
  </si>
  <si>
    <t>MediKamRecord: DoctaApp</t>
  </si>
  <si>
    <t>KYC Registry Network</t>
  </si>
  <si>
    <t>Be Love ❤️</t>
  </si>
  <si>
    <t>Ubuntu Informal Biz Reg&amp; Accounting</t>
  </si>
  <si>
    <t>Catalyst Governance Tooling</t>
  </si>
  <si>
    <t>Valuation &amp; Tax Reporting Tool</t>
  </si>
  <si>
    <t>Zero Citizen - Net Zero Rewards</t>
  </si>
  <si>
    <t>Find your Way Route Optimizer App</t>
  </si>
  <si>
    <t>Interview Cardano=Know Our Builders</t>
  </si>
  <si>
    <t>Unified Transport Payment Gateway</t>
  </si>
  <si>
    <t>Erdős (An AirBnB Competitor)</t>
  </si>
  <si>
    <t>Catalyst Proposal Assistant [SDA]</t>
  </si>
  <si>
    <t>Earthtrust decentralized validation</t>
  </si>
  <si>
    <t>Crypto collateralized loans</t>
  </si>
  <si>
    <t>Sustainable Ecosystem Hub</t>
  </si>
  <si>
    <t>Visio: Cardano NFT Analytics Tools</t>
  </si>
  <si>
    <t>CARDANO CLIMATHON</t>
  </si>
  <si>
    <t>Mobile Multisig Live Asset Trading</t>
  </si>
  <si>
    <t>Distributed Idea Management System</t>
  </si>
  <si>
    <t>Multi-sig Trading Audits &amp; Security</t>
  </si>
  <si>
    <t>NFBooks: a Pan-African NFT library</t>
  </si>
  <si>
    <t>Mehen: Onboarding Assistance</t>
  </si>
  <si>
    <t>Hotel booking on Cardano</t>
  </si>
  <si>
    <t>Project Catalyst... for Musicians</t>
  </si>
  <si>
    <t>Learning Dynamic Models</t>
  </si>
  <si>
    <t>Crypto banking &amp; Payment Processing</t>
  </si>
  <si>
    <t>Proposers’ Hive</t>
  </si>
  <si>
    <t>Pay&amp;Rate Reputation System</t>
  </si>
  <si>
    <t>NFT 2.0 Platform (Dynamic NFT)</t>
  </si>
  <si>
    <t>Helps you keep ADA longer</t>
  </si>
  <si>
    <t>Messaging Any Address</t>
  </si>
  <si>
    <t>Event CryptoHouse of Commons Brazil</t>
  </si>
  <si>
    <t>Wallet Integration</t>
  </si>
  <si>
    <t>C4S-Cardano4Seniors-Animation</t>
  </si>
  <si>
    <t>Dyor Better With Dexplore Analytics</t>
  </si>
  <si>
    <t>Leveraging Cardano Assets</t>
  </si>
  <si>
    <t>Broaden open source wallet options</t>
  </si>
  <si>
    <t>Optim Finance - Liquidity Bonds</t>
  </si>
  <si>
    <t>Anti-Phishing Chrome Extension</t>
  </si>
  <si>
    <t>Cardano Stonerz Club + Integrations</t>
  </si>
  <si>
    <t>OUTGOING (Let's go places)</t>
  </si>
  <si>
    <t>Typhon Wallet Mobile App</t>
  </si>
  <si>
    <t>Amazon Cardano Store</t>
  </si>
  <si>
    <t>Fluxus: NFT &amp; Gaming Alliance</t>
  </si>
  <si>
    <t>P2E: Group Progression System</t>
  </si>
  <si>
    <t>NFT for DRC Fauna and Flora</t>
  </si>
  <si>
    <t>Token Maker + GoFunNFT</t>
  </si>
  <si>
    <t>Build-an-NFT Functionality!</t>
  </si>
  <si>
    <t>ADA to Mobile Money App</t>
  </si>
  <si>
    <t>Open Vesting Tool - Unvest</t>
  </si>
  <si>
    <t>Atala PRISM DID</t>
  </si>
  <si>
    <t>Fractal Fuzion Integrations</t>
  </si>
  <si>
    <t>The DAM Marketplace</t>
  </si>
  <si>
    <t>Cardax DEX Plutarch Code Audit</t>
  </si>
  <si>
    <t>NFT Search Engine on Cardano</t>
  </si>
  <si>
    <t>Cardano for Self-Care</t>
  </si>
  <si>
    <t>Cardano Ancient Peoples DCCG Game</t>
  </si>
  <si>
    <t>Multichain multisig wallet</t>
  </si>
  <si>
    <t>Fractionalized NFTs with Marlowe</t>
  </si>
  <si>
    <t>Olympics–Shots promotion platform</t>
  </si>
  <si>
    <t>Get incentivised for contributing</t>
  </si>
  <si>
    <t>OMIMIMO - The Pure Water Game</t>
  </si>
  <si>
    <t>Monitoring tools for SPO</t>
  </si>
  <si>
    <t>ZiberBugs Playable Prototype</t>
  </si>
  <si>
    <t>Get PAYDA</t>
  </si>
  <si>
    <t>Littercoin: Mass Adoption</t>
  </si>
  <si>
    <t>Online Makerspace</t>
  </si>
  <si>
    <t>MY DIGITAL LIBRARY</t>
  </si>
  <si>
    <t>PillarWheel Studios Cardano Apps</t>
  </si>
  <si>
    <t>Your Mentor and Record Keeper</t>
  </si>
  <si>
    <t>NFT renting(by Lending Pond)</t>
  </si>
  <si>
    <t>Flooftopia: NFT Interoperability</t>
  </si>
  <si>
    <t>Asset Management ⛓💎</t>
  </si>
  <si>
    <t>Inukshuk HealthDigital Identity</t>
  </si>
  <si>
    <t>NFT BATTLE ROYAL GAME ON CARDANO</t>
  </si>
  <si>
    <t>System to manage patient care</t>
  </si>
  <si>
    <t>Licensing Remixed Music On-Chain</t>
  </si>
  <si>
    <t>NFT Data Public API</t>
  </si>
  <si>
    <t>TokenPerkz: Unlockable Utility Hub</t>
  </si>
  <si>
    <t>Liquidity-less peer to peer DEX</t>
  </si>
  <si>
    <t>NFT machine learning evaulation</t>
  </si>
  <si>
    <t>linkslist - decentralised bio site</t>
  </si>
  <si>
    <t>CNFT Marketplace for 3D materials</t>
  </si>
  <si>
    <t>NFT Valuation Public API</t>
  </si>
  <si>
    <t>MiFi: Where mining meets finance</t>
  </si>
  <si>
    <t>HEALTHFI - Healthcare Metaverse</t>
  </si>
  <si>
    <t>Universal Chemical Library</t>
  </si>
  <si>
    <t>Cardopoly Game Expansion</t>
  </si>
  <si>
    <t>Microfinance ID Uplink to Banking</t>
  </si>
  <si>
    <t>IRONSKY NFT GAME | Build on Mobile</t>
  </si>
  <si>
    <t>Cardano for Seniors SPO</t>
  </si>
  <si>
    <t>of Nectar: Social Trials</t>
  </si>
  <si>
    <t>Adacheems:Optimize the value of NFT</t>
  </si>
  <si>
    <t>Delivery Tracking via NFTs</t>
  </si>
  <si>
    <t>ADA SOLAR PLATFORM</t>
  </si>
  <si>
    <t>Agricultural CO2 capture Unit</t>
  </si>
  <si>
    <t>TREASURE CHAIN - An NFT Art Network</t>
  </si>
  <si>
    <t>PetLove Social Media &amp; Marketplace</t>
  </si>
  <si>
    <t>FluidTokens Protocol Security Audit</t>
  </si>
  <si>
    <t>LearnerShape SkillsGraph v2</t>
  </si>
  <si>
    <t>Project Verify</t>
  </si>
  <si>
    <t>LAMO-DecentralizedEducationPlatform</t>
  </si>
  <si>
    <t>Multi-hop swaps for more liquidity</t>
  </si>
  <si>
    <t>DeFi Dashboard Trackr DEX Portfolio</t>
  </si>
  <si>
    <t>MULTIPLE THE VALUE OF $220B MARKET</t>
  </si>
  <si>
    <t>ADABET.iO |Sports Betting MobileApp</t>
  </si>
  <si>
    <t>Mobile Money Bridge &amp; DEX</t>
  </si>
  <si>
    <t>Onboarding Sri Lanka</t>
  </si>
  <si>
    <t>Coaching Transforms your Life App</t>
  </si>
  <si>
    <t>ADAGram- Decentralized Social Media</t>
  </si>
  <si>
    <t>Blockchain Educational dApp</t>
  </si>
  <si>
    <t>Liquidity Efficient DEX models</t>
  </si>
  <si>
    <t>anetaBTC, decentralized wrapped BTC</t>
  </si>
  <si>
    <t>PRISM credentials for the web</t>
  </si>
  <si>
    <t>Sharing liquidity between DEXs</t>
  </si>
  <si>
    <t>TaChiKu: Deepfake NFTs</t>
  </si>
  <si>
    <t>Growing Cardano Global Presence</t>
  </si>
  <si>
    <t>ARTIFICIAL INTELLIGENCE ML/Dapps</t>
  </si>
  <si>
    <t>NFT Books - Book Token Platform</t>
  </si>
  <si>
    <t>Video tutorial for cardano-tools.io</t>
  </si>
  <si>
    <t>NFT Powered Pay-Wall System</t>
  </si>
  <si>
    <t>Cardafolio.com your yield portfolio</t>
  </si>
  <si>
    <t>Voteaire Decentralized IDs</t>
  </si>
  <si>
    <t>Ticketing system in Africa</t>
  </si>
  <si>
    <t>Antique Tokenization for Fairness</t>
  </si>
  <si>
    <t>Chatbot AI for Project Catalyst</t>
  </si>
  <si>
    <t>DOON: Decentralized News Platform</t>
  </si>
  <si>
    <t>Cardano Sharks</t>
  </si>
  <si>
    <t>Student Control System</t>
  </si>
  <si>
    <t>ZeroPool Screener</t>
  </si>
  <si>
    <t>Hard Fork Cafe</t>
  </si>
  <si>
    <t>sustainable usage of energy</t>
  </si>
  <si>
    <t>ADIUVAT: Find your place</t>
  </si>
  <si>
    <t>Cardano For Musicians</t>
  </si>
  <si>
    <t>Delaware DAO</t>
  </si>
  <si>
    <t>Plutus Lottery ADA Game</t>
  </si>
  <si>
    <t>Tokenizing Income Share - Use Cases</t>
  </si>
  <si>
    <t>Support CNFT Jungle</t>
  </si>
  <si>
    <t>Digirack: Next Gen CNFT Marketplace</t>
  </si>
  <si>
    <t>FIRST-EVER MULTI-CREATURE METAVERSE</t>
  </si>
  <si>
    <t>Secure Offline Portfolio for crypto</t>
  </si>
  <si>
    <t>NOW! NFT GAME NO MORE BORED!!!</t>
  </si>
  <si>
    <t>MASCOT GALLERY</t>
  </si>
  <si>
    <t>Farmer carbon credit validation</t>
  </si>
  <si>
    <t>Antiques: The Ideal Blockchain Mkt</t>
  </si>
  <si>
    <t>NOMICA Incentive Platform</t>
  </si>
  <si>
    <t>PillarWheel's NFT ARPG Sim Game</t>
  </si>
  <si>
    <t>Help The Poor Come Aboard!</t>
  </si>
  <si>
    <t>littlefish - Shaping Action</t>
  </si>
  <si>
    <t>Market making bots on Cardano</t>
  </si>
  <si>
    <t>Job board cardajobs</t>
  </si>
  <si>
    <t>C4S-Cardano4Seniors Incubator</t>
  </si>
  <si>
    <t>Native Token Incentivize Onboarding</t>
  </si>
  <si>
    <t>Coaching for Catalyst Members</t>
  </si>
  <si>
    <t>InnovatioFounder KYC &amp; AML Process</t>
  </si>
  <si>
    <t>NFT Portfolio &amp; Tax reporting tool</t>
  </si>
  <si>
    <t>Community validation Dapp</t>
  </si>
  <si>
    <t>DeFi and NFT dashboard for Cardano</t>
  </si>
  <si>
    <t>Well-being in Web3</t>
  </si>
  <si>
    <t>Cardano Beam - GPS based Assets</t>
  </si>
  <si>
    <t>Koios - Side-chain &amp; Chain Analysis</t>
  </si>
  <si>
    <t>Dashar Move To Earn On Cardano</t>
  </si>
  <si>
    <t>CNFT CON KickOff Party</t>
  </si>
  <si>
    <t>Help2HEALTH ramping Up to 2B People</t>
  </si>
  <si>
    <t>Prediction markets on Cardano</t>
  </si>
  <si>
    <t>SDG Impact-Investment Token</t>
  </si>
  <si>
    <t>Multisig wallet with fiat on-ramp</t>
  </si>
  <si>
    <t>Token Gating on Cardano with CNFTs</t>
  </si>
  <si>
    <t>CH2O Africa - ADA NFT Charity 🌎</t>
  </si>
  <si>
    <t>There's no We without Me</t>
  </si>
  <si>
    <t>CARDANO TV (24hs Live) Corporate TV</t>
  </si>
  <si>
    <t>AdaQuest DCrawler Vertical Slice</t>
  </si>
  <si>
    <t>Tokenizing Income Share - PoC</t>
  </si>
  <si>
    <t>TosiDrop dApp and Audit</t>
  </si>
  <si>
    <t>SaaS3:Permissionless Oracle Network</t>
  </si>
  <si>
    <t>Cannabis &amp; Hemp Grading App</t>
  </si>
  <si>
    <t>V2target-Dual target for ADA holder</t>
  </si>
  <si>
    <t>Trybbles NFT AR Pets Development</t>
  </si>
  <si>
    <t>Urban Farmer dApp Phase II</t>
  </si>
  <si>
    <t>Open Source NFT Analytics Platform</t>
  </si>
  <si>
    <t>Aedou - the Language Learning Game</t>
  </si>
  <si>
    <t>NFT Swap Infrastructure Templates 2</t>
  </si>
  <si>
    <t>Build a Court System Oracle</t>
  </si>
  <si>
    <t>APIs for Private Applications</t>
  </si>
  <si>
    <t>Cardano Rent DApp</t>
  </si>
  <si>
    <t>Cardano Nodes as a Service</t>
  </si>
  <si>
    <t>P2P Marketmaker Money Transfer</t>
  </si>
  <si>
    <t>Community Endorsement formalized</t>
  </si>
  <si>
    <t>Ledger Developer Onboarding Course</t>
  </si>
  <si>
    <t>NFT Farming on Cardano with Tangent</t>
  </si>
  <si>
    <t>Sequestering farming CO2 dApp</t>
  </si>
  <si>
    <t>Decentralizing Telco for Cardano</t>
  </si>
  <si>
    <t>CIP - Education Financing</t>
  </si>
  <si>
    <t>Building Profitable Cardano Hubs</t>
  </si>
  <si>
    <t>Tangent - Redeemable NFTs Launchpad</t>
  </si>
  <si>
    <t>Launch Social Design Academy [SDA]</t>
  </si>
  <si>
    <t>Cardano loyalty systems for Dapps</t>
  </si>
  <si>
    <t>W3:RIDE : The future of cycling</t>
  </si>
  <si>
    <t>Trust-less non-custodial L2 NFT DEX</t>
  </si>
  <si>
    <t>Dandelion: Decentralized Web3 APIs</t>
  </si>
  <si>
    <t>IoT/M2M Oracle Platform Development</t>
  </si>
  <si>
    <t>Wada Product Integrations</t>
  </si>
  <si>
    <t>Anonymity &amp; data control w ZEKE (3)</t>
  </si>
  <si>
    <t>Scaling ArtSuite NFT4Good Platform</t>
  </si>
  <si>
    <t>Rythmeet:P2P music network platform</t>
  </si>
  <si>
    <t>Private NFT Gates - Revelar</t>
  </si>
  <si>
    <t>SPOs Impact Dashboard</t>
  </si>
  <si>
    <t>Perma-music rmNFT Marketplace</t>
  </si>
  <si>
    <t>PeakChain Cardano Car Wallet Device</t>
  </si>
  <si>
    <t>Metaverse Jobs &amp; Gigs</t>
  </si>
  <si>
    <t>Ecosystem of Hotels on Cardano</t>
  </si>
  <si>
    <t>Decentralized Health Info Exchange</t>
  </si>
  <si>
    <t>C64 Wallet - Extension Tool</t>
  </si>
  <si>
    <t>Transactions for Bank credits score</t>
  </si>
  <si>
    <t>Global Collaboration Platform</t>
  </si>
  <si>
    <t>Custom AI tools &amp; growth paths</t>
  </si>
  <si>
    <t>Trybbles NFT AR Pets Art &amp; Assets</t>
  </si>
  <si>
    <t>Fiat Payments for NFTs - Revelar</t>
  </si>
  <si>
    <t>Adaglass Platform: Deep Dives</t>
  </si>
  <si>
    <t>Synthetic Asset Marketplace</t>
  </si>
  <si>
    <t>NFT Film Distribution Dapp&amp;Showcase</t>
  </si>
  <si>
    <t>Digital Assisted Midwifery</t>
  </si>
  <si>
    <t>Citizen Assemblies for Democracy</t>
  </si>
  <si>
    <t>Projects Analytics Supertool</t>
  </si>
  <si>
    <t>Web3 Marketing Campaigns Platform</t>
  </si>
  <si>
    <t>EZ-Mint Open Source NFT minting API</t>
  </si>
  <si>
    <t>A better data source owned by you</t>
  </si>
  <si>
    <t>PlayerMint: Web 3.0 Arcade</t>
  </si>
  <si>
    <t>NFTs + smart legal contracts</t>
  </si>
  <si>
    <t>Smart Card Hardware Wallet</t>
  </si>
  <si>
    <t>DeFi Access from Mobile Devices</t>
  </si>
  <si>
    <t>Cardano Social Hub</t>
  </si>
  <si>
    <t>Indico: Knowledge Brokering</t>
  </si>
  <si>
    <t>Minimizing Risk in the NFT Market!</t>
  </si>
  <si>
    <t>Increase Cardano peer-review papers</t>
  </si>
  <si>
    <t>Homeless Hub Hackathon</t>
  </si>
  <si>
    <t>Zero Knowledge Ads by Profila (1/4)</t>
  </si>
  <si>
    <t>Bashoswap - non-batching AMM DEX</t>
  </si>
  <si>
    <t>Global Levelling Up of Education CP</t>
  </si>
  <si>
    <t>Governance Services Guild</t>
  </si>
  <si>
    <t>FML : P2P sync licensing protocol</t>
  </si>
  <si>
    <t>Bring NFT To Life</t>
  </si>
  <si>
    <t>Cardahub-One Stop Shop for CNFT</t>
  </si>
  <si>
    <t>DAO-NET: Voting Wallet Integration</t>
  </si>
  <si>
    <t>Add ADA to 1st NFT Marketplace-MENA</t>
  </si>
  <si>
    <t>LitterWeek Competition for schools</t>
  </si>
  <si>
    <t>TADAStake - A Distribution Platform</t>
  </si>
  <si>
    <t>PeakChain Car-Sharing Platform</t>
  </si>
  <si>
    <t>Startverse: Marketplace Portal</t>
  </si>
  <si>
    <t>ALGAE RHYTHM to save the biospheres</t>
  </si>
  <si>
    <t>Cardano NO MORE Plastic Straws |C4O</t>
  </si>
  <si>
    <t>Like Kahoot - Quiz and bet with ADA</t>
  </si>
  <si>
    <t>Agricultural sustainability index</t>
  </si>
  <si>
    <t>Global Cannabis Listing Platform</t>
  </si>
  <si>
    <t>On-Chain Tilemaps for Game Worlds</t>
  </si>
  <si>
    <t>Cardano Virtual Experiences Toolbox</t>
  </si>
  <si>
    <t>Advanced Cardano NFT Search Engine</t>
  </si>
  <si>
    <t>Profila privacy ledger - 3dP access</t>
  </si>
  <si>
    <t>Onboard Freelancers to any projects</t>
  </si>
  <si>
    <t>Supply Chain 4 Legal Cannabis/Hemp</t>
  </si>
  <si>
    <t>Rarety.io : No-Code NFT Launchpad</t>
  </si>
  <si>
    <t>Impact Staking: STaaS for Good</t>
  </si>
  <si>
    <t>Decentralized Next-Gen Edge AI</t>
  </si>
  <si>
    <t>Professional Cardano NFT Content</t>
  </si>
  <si>
    <t>NFT Store Builder</t>
  </si>
  <si>
    <t>Inukshuk Clinical Smart Contracts</t>
  </si>
  <si>
    <t>Investor Network Community Platform</t>
  </si>
  <si>
    <t>Web3 NFT Tokengated for eCommerces</t>
  </si>
  <si>
    <t>5-6 lang Short Explainer Animations</t>
  </si>
  <si>
    <t>Startup Launchpad &amp; Crowdfunding</t>
  </si>
  <si>
    <t>Social network for deep connections</t>
  </si>
  <si>
    <t>P2P NFT Trading and Offers Market</t>
  </si>
  <si>
    <t>AdaStamp: signing, workflows</t>
  </si>
  <si>
    <t>Social Images: Stock Photos as CNFT</t>
  </si>
  <si>
    <t>Decentralized Newsletter Service</t>
  </si>
  <si>
    <t>Keyword Coin Price Widget for Sites</t>
  </si>
  <si>
    <t>Startverse-Metaverse for Startups</t>
  </si>
  <si>
    <t>Online tools for generative artists</t>
  </si>
  <si>
    <t>Create Value For Screenplay Writers</t>
  </si>
  <si>
    <t>C4S - Cardano for Seniors Hub</t>
  </si>
  <si>
    <t>Datapods - Reclaim Your Data.</t>
  </si>
  <si>
    <t>Ecosystem Map-Community Wayfinding</t>
  </si>
  <si>
    <t>Open Source Citizen Science Apps</t>
  </si>
  <si>
    <t>On Chain NFT Notifications</t>
  </si>
  <si>
    <t>Reduce NFT scam risks at Cardano</t>
  </si>
  <si>
    <t>LetsWork platform on Cardano</t>
  </si>
  <si>
    <t>“Cardania” educative board game</t>
  </si>
  <si>
    <t>Trybbles NFT AR Pets Prototyping</t>
  </si>
  <si>
    <t>PLUTUS.ART: NEW KIND OF MARKETPLACE</t>
  </si>
  <si>
    <t>Following &amp; Social Discovery Tool</t>
  </si>
  <si>
    <t>Lokole and Cardano Integration</t>
  </si>
  <si>
    <t>Refer to earn system for SPOs</t>
  </si>
  <si>
    <t>BEST WAY TO ATTRACT REAL GAMERS</t>
  </si>
  <si>
    <t>Cardano Swapping Application</t>
  </si>
  <si>
    <t>CarPool Onboard &amp; Learning Platform</t>
  </si>
  <si>
    <t>Social Mobile NFT Game - Alpha</t>
  </si>
  <si>
    <t>Tokenization: Creator Economy</t>
  </si>
  <si>
    <t>Digital ID for paperless youth</t>
  </si>
  <si>
    <t>NFT 4 customer feedback - creators</t>
  </si>
  <si>
    <t>JUS: Decentralized On-Ramp + Credit</t>
  </si>
  <si>
    <t>Unsung NFT Marketplace with DeFi</t>
  </si>
  <si>
    <t>Fluent: Bridging TradFi+DeFi</t>
  </si>
  <si>
    <t>Conkis ~ Multiplayer strategy game</t>
  </si>
  <si>
    <t>MyUnbox</t>
  </si>
  <si>
    <t>360 virtual classrooms for museums</t>
  </si>
  <si>
    <t>Tellus2 – Gamifying Sustainability</t>
  </si>
  <si>
    <t>SharedLink - Fundraising for NGOs</t>
  </si>
  <si>
    <t>Dragon Warriors: Metaverse TCG</t>
  </si>
  <si>
    <t>"Munchy Go" Delivery Food dApp DAO</t>
  </si>
  <si>
    <t>DecentralizeMusic.com</t>
  </si>
  <si>
    <t>Work-iDID : Job Experience Tracker</t>
  </si>
  <si>
    <t>Create YOUR RPG Character with NFTs</t>
  </si>
  <si>
    <t>Cardano Virtual Convention</t>
  </si>
  <si>
    <t>Self-Hosted Full Node for End Users</t>
  </si>
  <si>
    <t>Fiat to NFT Payment Gateway</t>
  </si>
  <si>
    <t>dMAH - dMetaverse Auction House</t>
  </si>
  <si>
    <t>KudoProject</t>
  </si>
  <si>
    <t>MineFreeUkraine</t>
  </si>
  <si>
    <t>Enabling privacy for Cardano DeFi</t>
  </si>
  <si>
    <t>5 Loaves 2 Fish Feed The Hungry App</t>
  </si>
  <si>
    <t>MentalHealth = Wealth: heal2earn.io</t>
  </si>
  <si>
    <t>Model ICT Hub</t>
  </si>
  <si>
    <t>NFTMarket for Disabled-Dextroverse</t>
  </si>
  <si>
    <t>Decentralized Logistics Dapp</t>
  </si>
  <si>
    <t>Non-Fungible Collectables</t>
  </si>
  <si>
    <t>Your Justice: Web3 Reputation Layer</t>
  </si>
  <si>
    <t>Proof of Accomplishment on Catalyst</t>
  </si>
  <si>
    <t>Decentralized Journalism Protocol</t>
  </si>
  <si>
    <t>Disrupting Fake News</t>
  </si>
  <si>
    <t>All-in-One Link for Web3 Projects</t>
  </si>
  <si>
    <t>Metera: Impactful Token Portfolios</t>
  </si>
  <si>
    <t>Carbonno Verifiable Carbon Platform</t>
  </si>
  <si>
    <t>World of Pirates</t>
  </si>
  <si>
    <t>API Datapoints &amp; Notification Frame</t>
  </si>
  <si>
    <t>SPOxNFTs: A Decentralization Tool</t>
  </si>
  <si>
    <t>Token Staking Platform</t>
  </si>
  <si>
    <t>Gender Unicorns CFNT Card Game</t>
  </si>
  <si>
    <t>Dynamic mind-brain NFT design</t>
  </si>
  <si>
    <t>Bonding native assets to NFTs</t>
  </si>
  <si>
    <t>The Platform as a Service for Web3</t>
  </si>
  <si>
    <t>METAIN: Asset backed NFTs/New trend</t>
  </si>
  <si>
    <t>Uncollateralized crypto loans</t>
  </si>
  <si>
    <t>Impact Creating NFTs for Causes</t>
  </si>
  <si>
    <t>Defipronto: Cardano IDO Launchpad</t>
  </si>
  <si>
    <t>Cardano Music Marketplace</t>
  </si>
  <si>
    <t>Dynamic NFT-based reputation model</t>
  </si>
  <si>
    <t>GameFan-Gaming &amp; Esports Fandom</t>
  </si>
  <si>
    <t>Cardalonia, A Metaverse On Cardano</t>
  </si>
  <si>
    <t>ZOOMLOOK Luxury CNFT Platform</t>
  </si>
  <si>
    <t>NFT Use &amp; Utility on AR Platforms</t>
  </si>
  <si>
    <t>Quideos smart-contract</t>
  </si>
  <si>
    <t>NGO Impact Data Collection App</t>
  </si>
  <si>
    <t>let's make it professional</t>
  </si>
  <si>
    <t>REiD Real electronic identification</t>
  </si>
  <si>
    <t>Cardano ERP - Main Project</t>
  </si>
  <si>
    <t>Gamefi Infrastructure Restore2Earn</t>
  </si>
  <si>
    <t>BLAGO - Global Paradigm Shift</t>
  </si>
  <si>
    <t>Layer 2 Advanced Architecture</t>
  </si>
  <si>
    <t>Earthonomy™ Carbon Offset Platform</t>
  </si>
  <si>
    <t>Rust SDK fix critical CBOR encoding</t>
  </si>
  <si>
    <t>OpenSource MetaMask&lt;=&gt;₳ Integration</t>
  </si>
  <si>
    <t>cip25 (NFT) Rust &amp; WASM library</t>
  </si>
  <si>
    <t>Lucid - Developing the Easy Way</t>
  </si>
  <si>
    <t>Fast reindexable data format</t>
  </si>
  <si>
    <t>Oura v2</t>
  </si>
  <si>
    <t>MLabs - Plutarch v2</t>
  </si>
  <si>
    <t>MLabs - Apropos for Property Tests</t>
  </si>
  <si>
    <t>Decentralized Escrow for Remote Job</t>
  </si>
  <si>
    <t>Carp over-budget + maintenance</t>
  </si>
  <si>
    <t>MLabs - Cardano Throughput Solution</t>
  </si>
  <si>
    <t>Cardano Wallet OneBox</t>
  </si>
  <si>
    <t>Flutter SDK</t>
  </si>
  <si>
    <t>MLabs - Dev Documentation Drive</t>
  </si>
  <si>
    <t>Haskell Course For Developers</t>
  </si>
  <si>
    <t>Dolos: Cardano “Data Node”</t>
  </si>
  <si>
    <t>RootsId Verifiable Credential</t>
  </si>
  <si>
    <t>cexplorer.io - cardano explorer</t>
  </si>
  <si>
    <t>Add Senior Developers to Ecosystem</t>
  </si>
  <si>
    <t>RESTful wrapper for Plutus Offchain</t>
  </si>
  <si>
    <t>Kogmios Open Source Doc/Dev/Support</t>
  </si>
  <si>
    <t>Haskell Integration in Wolfram Tech</t>
  </si>
  <si>
    <t>RampUp Plutus Devs for Cardano</t>
  </si>
  <si>
    <t>Aiken: Smart Contract Toolchain</t>
  </si>
  <si>
    <t>Off-chain SC interaction tooling</t>
  </si>
  <si>
    <t>Haskell Book Vietnamese Translation</t>
  </si>
  <si>
    <t>DAO-NET: Small Developer Funding</t>
  </si>
  <si>
    <t>Transaction Editor Hardware wallet</t>
  </si>
  <si>
    <t>Empower thru Project Based Learning</t>
  </si>
  <si>
    <t>Imperator - Secure, Imperative SCs</t>
  </si>
  <si>
    <t>plu-ts Typescript smart-contracts</t>
  </si>
  <si>
    <t>Golang SDK to Build Health App</t>
  </si>
  <si>
    <t>Vietnamese Haskell Course</t>
  </si>
  <si>
    <t>Scalus – Scala to Plutus compiler</t>
  </si>
  <si>
    <t>Upgrade Cardano wallet js for Vasil</t>
  </si>
  <si>
    <t>Open analytics standard for DeFi</t>
  </si>
  <si>
    <t>(plu-ts) full Typescript off-chain</t>
  </si>
  <si>
    <t>Koios Extensions - Utilities, Bots</t>
  </si>
  <si>
    <t>Glow on the PAB</t>
  </si>
  <si>
    <t>LATAM TRANSLATION HOUSE</t>
  </si>
  <si>
    <t>Open Source Auctions Smart Contract</t>
  </si>
  <si>
    <t>Cardano developer club in Uni</t>
  </si>
  <si>
    <t>Plutus support for Golang SDK</t>
  </si>
  <si>
    <t>Catalyst School Fund 10 Operations</t>
  </si>
  <si>
    <t>Open Smart Contract Library</t>
  </si>
  <si>
    <t>Cardano developer courseware in Uni</t>
  </si>
  <si>
    <t>Keeping Up with Cardano: 100 videos</t>
  </si>
  <si>
    <t>Enable any webapps to use PRISM</t>
  </si>
  <si>
    <t>Plutus Video Sub for Vietnam Devs</t>
  </si>
  <si>
    <t>App-to-Cardano Wallet Open Protocol</t>
  </si>
  <si>
    <t>WAL-API Identity Wallet Service</t>
  </si>
  <si>
    <t>Plutus for Nigerian Universities</t>
  </si>
  <si>
    <t>Python SDK to Build Health App</t>
  </si>
  <si>
    <t>Kelley: Cardano k8s Operators</t>
  </si>
  <si>
    <t>Transaction Editor post Vasil HF</t>
  </si>
  <si>
    <t>Accelerator: Cardano Startups</t>
  </si>
  <si>
    <t>Marlowe Course for Vietnam Devs</t>
  </si>
  <si>
    <t>Unreal Engine on Cardano Community</t>
  </si>
  <si>
    <t>Cardano Stand @ PROMOTE Conf 2024</t>
  </si>
  <si>
    <t>UTXO Optimizer and Scheduler</t>
  </si>
  <si>
    <t>FT Smart Contracts for Marketplaces</t>
  </si>
  <si>
    <t>MeetProposer-Bright Up Dev's Ideas</t>
  </si>
  <si>
    <t>Accelerator: FT Challenge Startups</t>
  </si>
  <si>
    <t>CardanoPress: Docs for the Builders</t>
  </si>
  <si>
    <t>GIMBALABS TREASURY FOR TUTORS</t>
  </si>
  <si>
    <t>Automated Bug-finding for Plutus</t>
  </si>
  <si>
    <t>CatalystTalk: Grow Vietnamese Devs</t>
  </si>
  <si>
    <t>Developers Hackaton Stories</t>
  </si>
  <si>
    <t>Zero to Haskell: Pre-Plutus Program</t>
  </si>
  <si>
    <t>Wada Academy for Haskell Devs</t>
  </si>
  <si>
    <t>Add Junior Developers to Ecosystem</t>
  </si>
  <si>
    <t>Emursive DApp (Metaverse) Builder</t>
  </si>
  <si>
    <t>Open Standards Library</t>
  </si>
  <si>
    <t>(cardano-go) A Golang package</t>
  </si>
  <si>
    <t>Haskell-Plutus-Atala =&gt; French Devs</t>
  </si>
  <si>
    <t>Stake Pool Keys in libcardano</t>
  </si>
  <si>
    <t>Cardano Node on AWS - Quick Start</t>
  </si>
  <si>
    <t>Dandelion Community Service</t>
  </si>
  <si>
    <t>Catalyst Dashboard Innovatio Tribe</t>
  </si>
  <si>
    <t>Rust SDK to Build Health App</t>
  </si>
  <si>
    <t>Automated Cardano Testing Pipeline</t>
  </si>
  <si>
    <t>An open source book on Cardano</t>
  </si>
  <si>
    <t>Catalyst HeartBeat</t>
  </si>
  <si>
    <t>Blockchain Course for Vietnam Devs</t>
  </si>
  <si>
    <t>CardanoHTX Developer Hub</t>
  </si>
  <si>
    <t>Learning token engineering elements</t>
  </si>
  <si>
    <t>Developer Portal - Built on Cardano</t>
  </si>
  <si>
    <t>DCOne Crypto for Developers</t>
  </si>
  <si>
    <t>Rewards for Community Contributors</t>
  </si>
  <si>
    <t>Java SDK to Build Health App</t>
  </si>
  <si>
    <t>Fix Web3 rabbit holes</t>
  </si>
  <si>
    <t>Cardano e-Learning Platform</t>
  </si>
  <si>
    <t>Catalyst Swarm Operations</t>
  </si>
  <si>
    <t>Learn-to-Earn Open Source Tooling</t>
  </si>
  <si>
    <t>Unity Game Engine NFT Plugin</t>
  </si>
  <si>
    <t>Cardano Learn to Earn for Devs</t>
  </si>
  <si>
    <t>Virtual Hackathon for Dev Education</t>
  </si>
  <si>
    <t>ADA Web3 Wallet Integration Package</t>
  </si>
  <si>
    <t>Developers Reward program DEV$</t>
  </si>
  <si>
    <t>Challenge Teams Web Portal - CTWP</t>
  </si>
  <si>
    <t>Making developers into businesses</t>
  </si>
  <si>
    <t>The Developer List</t>
  </si>
  <si>
    <t>Crypto Blockchain Talents Platform</t>
  </si>
  <si>
    <t>Attracting New Developers</t>
  </si>
  <si>
    <t>Onboard Devs with Impactful Events</t>
  </si>
  <si>
    <t>Immigration Documents on Chain Pt.2</t>
  </si>
  <si>
    <t>SToR Token - Web 3.0/smart contract</t>
  </si>
  <si>
    <t>Exhibit Blockchain BIT in RIO 22 BR</t>
  </si>
  <si>
    <t>Dev-focused Learn-and-Earn Quests</t>
  </si>
  <si>
    <t>Katiopa women: The pioneers of DeFi</t>
  </si>
  <si>
    <t>No Code Smart Contract Indexer</t>
  </si>
  <si>
    <t>KodeKlash Hackathon</t>
  </si>
  <si>
    <t>Smart Contract Library - Phase 1</t>
  </si>
  <si>
    <t>Cardapper - YouTube C-Dev Channel</t>
  </si>
  <si>
    <t>Pure-Vue: Vue to PureScript bridge</t>
  </si>
  <si>
    <t>Smart Contract Job Facilitation</t>
  </si>
  <si>
    <t>Technical Resource Pool</t>
  </si>
  <si>
    <t>Asset ScamList</t>
  </si>
  <si>
    <t>Community Consensus Certifications</t>
  </si>
  <si>
    <t>ADA and DRC's mobile money exchange</t>
  </si>
  <si>
    <t>Track Wallets: Notify Mint/Buy NFTs</t>
  </si>
  <si>
    <t>More Developers on Cardano</t>
  </si>
  <si>
    <t>WALLET ADD-ONS FOR GAME ENGINE</t>
  </si>
  <si>
    <t>Cardano Code Camp - Pay To Learn</t>
  </si>
  <si>
    <t>Community Managed Proposal System</t>
  </si>
  <si>
    <t>Play2Learn2Earn ADA Makerspace Game</t>
  </si>
  <si>
    <t>Rendering and Tokenomics Consultant</t>
  </si>
  <si>
    <t>CNFTacademy Genesis</t>
  </si>
  <si>
    <t>Spend Less Time And Money</t>
  </si>
  <si>
    <t>Catalyst Swarm - After Town Hall</t>
  </si>
  <si>
    <t>Catalyst SDK dRep support</t>
  </si>
  <si>
    <t>Eastern Hemisphere dRep TownHall</t>
  </si>
  <si>
    <t>Support dRep Japan and Vietnam</t>
  </si>
  <si>
    <t>dRep tool for non-English speakers</t>
  </si>
  <si>
    <t>Underprivileged DREPS Campaigning</t>
  </si>
  <si>
    <t>dRep Interview Channel</t>
  </si>
  <si>
    <t>Supporting LATAM's dReps</t>
  </si>
  <si>
    <t>References for dRep</t>
  </si>
  <si>
    <t>dRep Education Book Club</t>
  </si>
  <si>
    <t>Training dReps with Cardano4Climate</t>
  </si>
  <si>
    <t>DREP Marketing Blitz - Decentralize</t>
  </si>
  <si>
    <t>Documentary on Cardano's governance</t>
  </si>
  <si>
    <t>Catalyst Streaming Guild</t>
  </si>
  <si>
    <t>Create a dReps' Equity Resource Hub</t>
  </si>
  <si>
    <t>DReps Open Debate</t>
  </si>
  <si>
    <t>dRep Awareness Creation</t>
  </si>
  <si>
    <t>💧 Democracy Means Everyone is dRep</t>
  </si>
  <si>
    <t>Multilingual dRep Resources</t>
  </si>
  <si>
    <t>C4S-Educating Seniors as DReps</t>
  </si>
  <si>
    <t>Beyond Text Proposals</t>
  </si>
  <si>
    <t>Community Workshop&amp;Travel to France</t>
  </si>
  <si>
    <t>Everyone Start With More 👏</t>
  </si>
  <si>
    <t>dRep easy find potential proposals</t>
  </si>
  <si>
    <t>Condense PA/VPA Into New dRep Role?</t>
  </si>
  <si>
    <t>Role interaction studies in Cardano</t>
  </si>
  <si>
    <t>Sustainable Coffee to Earn 🌍☕️✍️</t>
  </si>
  <si>
    <t>Cardano Youth Ambassadors</t>
  </si>
  <si>
    <t>Cardano Community Center Cape Town</t>
  </si>
  <si>
    <t>Catalyst Campus Train</t>
  </si>
  <si>
    <t>Opportunity Summit</t>
  </si>
  <si>
    <t>Boosting Cardano In South Africa</t>
  </si>
  <si>
    <t>Nurturing Roots in Africa</t>
  </si>
  <si>
    <t>RemoStart: Africa Job Shadowing</t>
  </si>
  <si>
    <t>MCA: A Model School in SA - Part II</t>
  </si>
  <si>
    <t>Ghana Youth Onboarding Outreach 2</t>
  </si>
  <si>
    <t>Marketing Training for African SPOs</t>
  </si>
  <si>
    <t>Swahili Learn to Earn</t>
  </si>
  <si>
    <t>Cardano Africa SmartFarming DApp</t>
  </si>
  <si>
    <t>Medical Records Ownership Protocol</t>
  </si>
  <si>
    <t>Inspiring Ladies Colloquim</t>
  </si>
  <si>
    <t>Parcel Delivery MVP Testing</t>
  </si>
  <si>
    <t>The Africa Catalyst School</t>
  </si>
  <si>
    <t>Wada Internships-&gt;African Students</t>
  </si>
  <si>
    <t>Hackathon and Internship Program</t>
  </si>
  <si>
    <t>Africa Stakepool Alliance</t>
  </si>
  <si>
    <t>TV Series ft. Cardano: awo.AI</t>
  </si>
  <si>
    <t>Scale-up Africa’s Community Hubs</t>
  </si>
  <si>
    <t>Workshop 4-days in Angola</t>
  </si>
  <si>
    <t>Growing The African Tertiary Sector</t>
  </si>
  <si>
    <t>Cardano4Climate Africa</t>
  </si>
  <si>
    <t>Cardano and Agri Value Chain</t>
  </si>
  <si>
    <t>CatalystCon 22 - Africa Spotlight</t>
  </si>
  <si>
    <t>Healthcare Providers Onboarding</t>
  </si>
  <si>
    <t>Lokole to Grow Africa Grow Cardano</t>
  </si>
  <si>
    <t>Crypto and blockchain adoption</t>
  </si>
  <si>
    <t>Employment Credentials in Tanzania</t>
  </si>
  <si>
    <t>Buy Ada with M-PESA</t>
  </si>
  <si>
    <t>Caricatures 4 Africa</t>
  </si>
  <si>
    <t>The Story Bank</t>
  </si>
  <si>
    <t>Gateway of blockchain-Learn to earn</t>
  </si>
  <si>
    <t>Blockchain Education Masterclass</t>
  </si>
  <si>
    <t>Catalyst Africa Town Hall (CATH)</t>
  </si>
  <si>
    <t>Cryptocurrency Exchange</t>
  </si>
  <si>
    <t>Regenerate Yem (Ethiopia)</t>
  </si>
  <si>
    <t>Africa Short Films with Cardano</t>
  </si>
  <si>
    <t>Seniors Ideate</t>
  </si>
  <si>
    <t>Proposal Writing Service</t>
  </si>
  <si>
    <t>East Africa Cardano Innovation Hub</t>
  </si>
  <si>
    <t>Katiopa NFArt - NFCraft Marketplace</t>
  </si>
  <si>
    <t>Dripada: Nigeria’s Cardano Hub</t>
  </si>
  <si>
    <t>Onboarding Pikes Malawi Community</t>
  </si>
  <si>
    <t>Sub-Sahara Africa (Cardano Mission)</t>
  </si>
  <si>
    <t>Ubuntu Informal Biz Credit DApp</t>
  </si>
  <si>
    <t>Powerchain by Lightency</t>
  </si>
  <si>
    <t>CARDANO FRENCH COMMUNITY IN DRC</t>
  </si>
  <si>
    <t>CardanoOutreach - Africa Focus</t>
  </si>
  <si>
    <t>KodiaCoin: Mbongo=&gt;Nzimbu paradigm</t>
  </si>
  <si>
    <t>Investing in Africa</t>
  </si>
  <si>
    <t>Translate Pool Peek Mobile: Swahili</t>
  </si>
  <si>
    <t>Cardano Ladies Hub (CLH)</t>
  </si>
  <si>
    <t>Cardano Academy GH</t>
  </si>
  <si>
    <t>Decentralize Impact</t>
  </si>
  <si>
    <t>SSI from ancestral African Lenses</t>
  </si>
  <si>
    <t>Cardano Students Hub</t>
  </si>
  <si>
    <t>COMPLETE African Artist On-Boarding</t>
  </si>
  <si>
    <t>African Ambassador for CNFTs</t>
  </si>
  <si>
    <t>Cardano For Ugandan Universities</t>
  </si>
  <si>
    <t>US-Kenya Based WOT Remittance Chain</t>
  </si>
  <si>
    <t>North Africa Cardano Community Hub</t>
  </si>
  <si>
    <t>Mining traceability in a war zone</t>
  </si>
  <si>
    <t>ISIG-GOMA Cardano Hub</t>
  </si>
  <si>
    <t>The tokenization of real estate</t>
  </si>
  <si>
    <t>Immunify.life HIV clinical Study</t>
  </si>
  <si>
    <t>WIMS Cardano Girls Education</t>
  </si>
  <si>
    <t>EcoCashew.com &amp; partnerships</t>
  </si>
  <si>
    <t>Building resilient youth</t>
  </si>
  <si>
    <t>KemiLand MVP - The Royal Palace</t>
  </si>
  <si>
    <t>HIre ArtSuite Coordinator in Africa</t>
  </si>
  <si>
    <t>Outreach/Education Ghana</t>
  </si>
  <si>
    <t>Cardano Hub In East Africa</t>
  </si>
  <si>
    <t>Cardano needs Math Teachers</t>
  </si>
  <si>
    <t>Ada NFT Marketplace for the unsung</t>
  </si>
  <si>
    <t>AFRICA BLOCKCHAIN YOUTH AMBASSADORS</t>
  </si>
  <si>
    <t>Empowering African Farmers with NFT</t>
  </si>
  <si>
    <t>Medium of underrepresented Africans</t>
  </si>
  <si>
    <t>Mentorship moving beyond borders</t>
  </si>
  <si>
    <t>COP27 Elevating African Leadership</t>
  </si>
  <si>
    <t>Catalyst Resources in WaZoBia</t>
  </si>
  <si>
    <t>Business Strategy for African Proj.</t>
  </si>
  <si>
    <t>CARDANO HUB IN CKT</t>
  </si>
  <si>
    <t>ARTS, COMICS AND NFT IN GABON</t>
  </si>
  <si>
    <t>TiDi Nation - Grow Africa</t>
  </si>
  <si>
    <t>Vaccines and Family Medical Record</t>
  </si>
  <si>
    <t>TECH-E</t>
  </si>
  <si>
    <t>JUS: Decentralized Onramp + Credit</t>
  </si>
  <si>
    <t>Onboarding African Musicians to ADA</t>
  </si>
  <si>
    <t>support for education</t>
  </si>
  <si>
    <t>CARDANO'S FIRST CONCERT IN AFRICA!</t>
  </si>
  <si>
    <t>My Identity</t>
  </si>
  <si>
    <t>Cardanonization of town halls</t>
  </si>
  <si>
    <t>CARDANO TO THE EYES OF AFRICA</t>
  </si>
  <si>
    <t>Eon Brands!</t>
  </si>
  <si>
    <t>Supply dustbin cans in universities</t>
  </si>
  <si>
    <t>DegaFund crowd fundraising system</t>
  </si>
  <si>
    <t>Cardano ERP - Grow Africa</t>
  </si>
  <si>
    <t>Afro-Asian youth connection</t>
  </si>
  <si>
    <t>WeCare: Unlocking Human Finance</t>
  </si>
  <si>
    <t>Enabling microgrid transactions</t>
  </si>
  <si>
    <t>EDUCATE SENEGAL INNOVATORS - DI/FI</t>
  </si>
  <si>
    <t>SHiELD Dapp, growing Africa digital</t>
  </si>
  <si>
    <t>Cooperative dApp</t>
  </si>
  <si>
    <t>CNFT Community in Asian Community</t>
  </si>
  <si>
    <t>Quality Assurance of Organic Foods</t>
  </si>
  <si>
    <t>Vcoincheck Library (Phase 2)</t>
  </si>
  <si>
    <t>Onboarding East Asia Today</t>
  </si>
  <si>
    <t>Eastern Town Hall Team Operation</t>
  </si>
  <si>
    <t>Service Marketplace for Japan, VN</t>
  </si>
  <si>
    <t>Translate Eternl</t>
  </si>
  <si>
    <t>Cardano Asia TikTok Channel</t>
  </si>
  <si>
    <t>China Info Hub Continued</t>
  </si>
  <si>
    <t>Cardano Japan Brand Dev Initiative</t>
  </si>
  <si>
    <t>Lotus Link: Eco-Farm Traceability</t>
  </si>
  <si>
    <t>CEVI - INFO HUB FOR VN (EN)</t>
  </si>
  <si>
    <t>Cardano Bridges in Japanese</t>
  </si>
  <si>
    <t>Connecting Asian Voter and Proposer</t>
  </si>
  <si>
    <t>CNFT Alliance: Japanese Community!</t>
  </si>
  <si>
    <t>2 minutes Crypto Dict for Japanese</t>
  </si>
  <si>
    <t>Cardano for Asia - impact ventures</t>
  </si>
  <si>
    <t>Japanese support for wallets</t>
  </si>
  <si>
    <t>Cardano Outreach - China Focus</t>
  </si>
  <si>
    <t>Asia Stakepool Alliance</t>
  </si>
  <si>
    <t>Promoting Japanese Content Abroad</t>
  </si>
  <si>
    <t>Cardano Incredible Race 2022</t>
  </si>
  <si>
    <t>Cardano pre-hub in Philippines</t>
  </si>
  <si>
    <t>Crypto Tik Tok Channel for Youth</t>
  </si>
  <si>
    <t>ArtSuite Cardano Course Bangladesh</t>
  </si>
  <si>
    <t>Onboarding Musicians From Asia</t>
  </si>
  <si>
    <t>Cardano Catalyst TV</t>
  </si>
  <si>
    <t>Cardano Guide - A one-stop guide</t>
  </si>
  <si>
    <t>Catalyst For Full-Time Speculators</t>
  </si>
  <si>
    <t>CardanoTalk for Vietnamese</t>
  </si>
  <si>
    <t>Tre Viet - VN support channel</t>
  </si>
  <si>
    <t>Amplify Japanese Cardano Content</t>
  </si>
  <si>
    <t>Educating Local Japanese Government</t>
  </si>
  <si>
    <t>Catalyst Events 4 Vietnam Students</t>
  </si>
  <si>
    <t>Cardano Catalyst TV - Ideas Sharing</t>
  </si>
  <si>
    <t>Elevate Social Impacts via Cardano</t>
  </si>
  <si>
    <t>Cardojo: Cardano in Asia</t>
  </si>
  <si>
    <t>CNFT Alliance: Chinese Community!</t>
  </si>
  <si>
    <t>Educational Hub by CardanoProjects</t>
  </si>
  <si>
    <t>Cardano4Climate East Asia</t>
  </si>
  <si>
    <t>YouTube educational video in Bahasa</t>
  </si>
  <si>
    <t>CNFT Alliance: Vietnamese Community</t>
  </si>
  <si>
    <t>HealthFI X Cardano - Move to Plant</t>
  </si>
  <si>
    <t>Raise Vietnam awareness on Cardano</t>
  </si>
  <si>
    <t>Flooftopia: Japanese Translation</t>
  </si>
  <si>
    <t>2min English-Vietnamese Crypto Dict</t>
  </si>
  <si>
    <t>Flooftopia: Korean Translation</t>
  </si>
  <si>
    <t>Blockchain for Contracts: Indonesia</t>
  </si>
  <si>
    <t>Event Calendar on CardanoProjects</t>
  </si>
  <si>
    <t>Blockchain Knowledge Videos</t>
  </si>
  <si>
    <t>Catalyst for Student in Vietnam</t>
  </si>
  <si>
    <t>Local Japanese Government Strategy</t>
  </si>
  <si>
    <t>Cardano in Tamil</t>
  </si>
  <si>
    <t>Cardano in Laotian</t>
  </si>
  <si>
    <t>Cardano in Burmese</t>
  </si>
  <si>
    <t>Promoting Cardano in the highland</t>
  </si>
  <si>
    <t>East Asia Artistic Grant Proposal</t>
  </si>
  <si>
    <t>Haskell for beginners in Vietnamese</t>
  </si>
  <si>
    <t>CNFT Alliance: Korean Community!</t>
  </si>
  <si>
    <t>Flooftopia: Chinese Translation</t>
  </si>
  <si>
    <t>https://cardano.ideascale.com/a/dtd/418922-48088</t>
  </si>
  <si>
    <t>Web ADA Info Community In Bahasa</t>
  </si>
  <si>
    <t>Flooftopia: Vietnamese Translation</t>
  </si>
  <si>
    <t>Reskilling and Rewarding Refugees</t>
  </si>
  <si>
    <t>It is not straight forward for non-</t>
  </si>
  <si>
    <t>Maximize Value From Previous Funds</t>
  </si>
  <si>
    <t>CNFTacademy translation</t>
  </si>
  <si>
    <t>Cardano in Sinhala</t>
  </si>
  <si>
    <t>Trust &amp; Transparent News Portal</t>
  </si>
  <si>
    <t>Cardano in Khmer</t>
  </si>
  <si>
    <t>Cardano ERP - Grow Asia</t>
  </si>
  <si>
    <t>Singular- Mobile-Centric DeFi App</t>
  </si>
  <si>
    <t>AI Blockchain Activity DApp 🚀</t>
  </si>
  <si>
    <t>KYC Solution</t>
  </si>
  <si>
    <t>Blueprint for Investment Funds</t>
  </si>
  <si>
    <t>Onboarded companies playbook</t>
  </si>
  <si>
    <t>AI lawyer on Cardano - Profila/HSLU</t>
  </si>
  <si>
    <t>JPG DAO: Legal Review</t>
  </si>
  <si>
    <t>Global Compliance 200+ Jurisdiction</t>
  </si>
  <si>
    <t>Accounting Reporting France</t>
  </si>
  <si>
    <t>littlefish - Law and the New Order</t>
  </si>
  <si>
    <t>Mediation Training &amp; Certification</t>
  </si>
  <si>
    <t>Digital Identity Integration</t>
  </si>
  <si>
    <t>Legal &amp; Financial Consulting Hub</t>
  </si>
  <si>
    <t>Web3 Legal Hub</t>
  </si>
  <si>
    <t>Scale-UP Hubs' Legal Framework</t>
  </si>
  <si>
    <t>Legal and Financial Standards</t>
  </si>
  <si>
    <t>Imani Web3 Legal Services Portal</t>
  </si>
  <si>
    <t>DLT360: Securities Law &amp; Tokens</t>
  </si>
  <si>
    <t>Cardano Lawyer (EU-region)</t>
  </si>
  <si>
    <t>LawFinDAO :) - $LAWL</t>
  </si>
  <si>
    <t>Treasury Guild Advisory Service</t>
  </si>
  <si>
    <t>Catalyst Mediation Treasury</t>
  </si>
  <si>
    <t>Smart contract enabled fiat-on-ramp</t>
  </si>
  <si>
    <t>StablePay - replace StableCoins</t>
  </si>
  <si>
    <t>Legal Compliance Support (EN/ES)</t>
  </si>
  <si>
    <t>Fundraising solutions in Argentina</t>
  </si>
  <si>
    <t>Legal &amp; Accounting Marketplace</t>
  </si>
  <si>
    <t>For Cardano, Accountants &amp; Lawyersl</t>
  </si>
  <si>
    <t>Automated funding 4 funded projects</t>
  </si>
  <si>
    <t>African Journalists - AJEOT 2022</t>
  </si>
  <si>
    <t>LATAM Legal and Regulatory MindMap</t>
  </si>
  <si>
    <t>Tanzania Cardano Think Tank</t>
  </si>
  <si>
    <t>Legal Listings</t>
  </si>
  <si>
    <t>Legal Consultancy in Ethiopia</t>
  </si>
  <si>
    <t>Connecting KYC to Tokens</t>
  </si>
  <si>
    <t>Structuring Employee Token Options</t>
  </si>
  <si>
    <t>Mehen: USDM State Regulatory Fees</t>
  </si>
  <si>
    <t>Creation of a registered company</t>
  </si>
  <si>
    <t>Digital Voter ID</t>
  </si>
  <si>
    <t>Cardano ERP for Catalyst</t>
  </si>
  <si>
    <t>Instant Financial Data Application</t>
  </si>
  <si>
    <t>legal implementation in COLOMBIA</t>
  </si>
  <si>
    <t>FluidTokens legal entity</t>
  </si>
  <si>
    <t>Cardano-Crystal Legal Operations</t>
  </si>
  <si>
    <t>Financial Implementation Blockchain</t>
  </si>
  <si>
    <t>Documenting Human Rights Evidence</t>
  </si>
  <si>
    <t>On-chain reputation</t>
  </si>
  <si>
    <t>Assembly of TriState/National SPAC</t>
  </si>
  <si>
    <t>Cardano4Charities</t>
  </si>
  <si>
    <t>Community CIP Editor: 1 year budget</t>
  </si>
  <si>
    <t>Accelerator batch #3</t>
  </si>
  <si>
    <t>Game Play and Earn from EVM Network</t>
  </si>
  <si>
    <t>Cross-Chain Fake NFT Protection</t>
  </si>
  <si>
    <t>Ethereum and Cardano Web3 Wallet</t>
  </si>
  <si>
    <t>EVM DAO Integration</t>
  </si>
  <si>
    <t>ETH NFT Artists-&gt;Cardano workshops</t>
  </si>
  <si>
    <t>Cardano carbon offset dapp</t>
  </si>
  <si>
    <t>CDA DeFi Education</t>
  </si>
  <si>
    <t>Ethereum's NFT Gateway to Cardano!</t>
  </si>
  <si>
    <t>Ethereum2Cardano Builder Dictionary</t>
  </si>
  <si>
    <t>Attract ETH NFT Projects &amp; Talent</t>
  </si>
  <si>
    <t>Educational Content in Human Terms</t>
  </si>
  <si>
    <t>Eth Rehab - Recovery with Cardano!</t>
  </si>
  <si>
    <t>Caricatures for Migration</t>
  </si>
  <si>
    <t>Cardano EVM Education Concierge</t>
  </si>
  <si>
    <t>Goguenheim: Renaissance on Cardano</t>
  </si>
  <si>
    <t>Creatives Migrating Campaign</t>
  </si>
  <si>
    <t>Cardano NFT Agency</t>
  </si>
  <si>
    <t>1st Traceable RewardCurrency FLORAS</t>
  </si>
  <si>
    <t>BigBucs- Crypto Cashback Platform</t>
  </si>
  <si>
    <t>International Cyber Genesis</t>
  </si>
  <si>
    <t>Ada's Tarot - Great Migration</t>
  </si>
  <si>
    <t>Nodesound - Music On The Blockchain</t>
  </si>
  <si>
    <t>Requested ada</t>
  </si>
  <si>
    <t>Development &amp; Infrastructure</t>
  </si>
  <si>
    <t>Startups &amp; Onboarding for Students</t>
  </si>
  <si>
    <t>Products &amp; Integrations</t>
  </si>
  <si>
    <t>OSDE: Open Source Dev Ecosystem</t>
  </si>
  <si>
    <t>SPO Tools &amp; Community Projects</t>
  </si>
  <si>
    <t>Developer Ecosystem - The Evolution</t>
  </si>
  <si>
    <t>DAOs &lt;3 Cardano</t>
  </si>
  <si>
    <t>Atala PRISM: Launch Ecosystems🚀</t>
  </si>
  <si>
    <t>PLUTUS 100x GAINS FOR TIME-TO-dAPP</t>
  </si>
  <si>
    <t>Legal &amp; Financial Implementations</t>
  </si>
  <si>
    <t>HYDRA OPEN FOR BUSINESS</t>
  </si>
  <si>
    <t>dRep improvement and onboarding</t>
  </si>
  <si>
    <t>Improve User Experience on Cardano</t>
  </si>
  <si>
    <t>Miscellaneous Challenge</t>
  </si>
  <si>
    <t>Cardano Contributors</t>
  </si>
  <si>
    <t>MARLOWE OPEN TOOLS &amp; USE CASES</t>
  </si>
  <si>
    <t>CARDANO JS SDK: A Builder’s Journey</t>
  </si>
  <si>
    <t>Scale-UP Cardano Community Hubs</t>
  </si>
  <si>
    <t>$195 MILLION TVL HACK AVOIDED</t>
  </si>
  <si>
    <t>Governance &amp; Identity</t>
  </si>
  <si>
    <t>Grow E. Hemisphere, Grow Cardano</t>
  </si>
  <si>
    <t>Global Health Care on Cardano</t>
  </si>
  <si>
    <t>NFT Community &amp; Ecosystem</t>
  </si>
  <si>
    <t>Building on NMKR</t>
  </si>
  <si>
    <t>Entrepreneurship Challenge</t>
  </si>
  <si>
    <t>Education| Sustainability |Cardano</t>
  </si>
  <si>
    <t>Cardano Global Marketing Campaign</t>
  </si>
  <si>
    <t>1000 Universities Global Outreach</t>
  </si>
  <si>
    <t>Grow Vietnam, Grow Cardano</t>
  </si>
  <si>
    <t>Community &amp; Outreach</t>
  </si>
  <si>
    <t>CARDANO FOR SCALA SUPERSTARS</t>
  </si>
  <si>
    <t>Cardano Open Source Hall of Fame</t>
  </si>
  <si>
    <t>Climate Change: THE Challenge</t>
  </si>
  <si>
    <t>Nurturing Ideas &amp; Teams</t>
  </si>
  <si>
    <t>Gamers On-Chained</t>
  </si>
  <si>
    <t>Grow LatinAmerica, Grow Cardano</t>
  </si>
  <si>
    <t>NPOs/NGOs Integration &amp; Solution</t>
  </si>
  <si>
    <t>Challenge &amp; Scouted for Students🎓</t>
  </si>
  <si>
    <t>Funding Categories Full Fund</t>
  </si>
  <si>
    <t>ADA-Architecture</t>
  </si>
  <si>
    <t>Cardano and Agriculture</t>
  </si>
  <si>
    <t>Challenge Teams Process Updates</t>
  </si>
  <si>
    <t>Catalyst Contributors</t>
  </si>
  <si>
    <t>Grow Africa, Grow Cardano</t>
  </si>
  <si>
    <t>Social and Business Development</t>
  </si>
  <si>
    <t>Elevate the Metaverse with RealFi</t>
  </si>
  <si>
    <t>Film &amp; media</t>
  </si>
  <si>
    <t>Cardano support for Latin America</t>
  </si>
  <si>
    <t>Regeneration: Opportunity 4 Cardano</t>
  </si>
  <si>
    <t>The Newbie Challenge Setting</t>
  </si>
  <si>
    <t>Grow South Asia Grow Cardano</t>
  </si>
  <si>
    <t>Accelerate Women on Cardano ECO</t>
  </si>
  <si>
    <t>Empower Vietnam Cardano Community</t>
  </si>
  <si>
    <t>DEVELOPING COUNTRIES UNITED</t>
  </si>
  <si>
    <t>Cardano for Seniors Outreach</t>
  </si>
  <si>
    <t>Supporting Local Communities</t>
  </si>
  <si>
    <t>Grow Arabia, Grow Cardano</t>
  </si>
  <si>
    <t>Lace Live Demonstrations</t>
  </si>
  <si>
    <t>African Digital Banks Network</t>
  </si>
  <si>
    <t>FIFA World Cup 2022</t>
  </si>
  <si>
    <t>Catalyst Built AI Art Generator 🌅</t>
  </si>
  <si>
    <t>Challenge</t>
  </si>
  <si>
    <t>Building (on) Blockfrost</t>
  </si>
  <si>
    <t>The Great Migration (from Ethereum)</t>
  </si>
  <si>
    <t>Grow East Asia, Grow Cardano</t>
  </si>
  <si>
    <t>BORA: Empower Tomorrow's Leaders</t>
  </si>
  <si>
    <t>Developer Ecosystem</t>
  </si>
  <si>
    <t>Scalus - Scala to Plutus compiler</t>
  </si>
  <si>
    <t>Cross-Chain Collaboration</t>
  </si>
  <si>
    <t>Cardano NYC đź¤ť ETH NYC Communities</t>
  </si>
  <si>
    <t>Scale-up Africa's Community Hubs</t>
  </si>
  <si>
    <t>Dapps, Products &amp; Integrations</t>
  </si>
  <si>
    <t>Fund size:</t>
  </si>
  <si>
    <t>Catalyst Natives X Cardashift: Demonstrating and monetizing impact</t>
  </si>
  <si>
    <t>in CLAP tokens</t>
  </si>
  <si>
    <t>Fund10 challenge setting</t>
  </si>
  <si>
    <t>Total registered stake</t>
  </si>
  <si>
    <t>Leftovers</t>
  </si>
  <si>
    <t>Sum of the leftovers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</si>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</sst>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₳ ]#,##0.00"/>
    <numFmt numFmtId="165" formatCode="&quot;$&quot;#,##0"/>
    <numFmt numFmtId="166" formatCode="₳#,##0"/>
    <numFmt numFmtId="167" formatCode="#,##0.0000"/>
  </numFmts>
  <fonts count="15">
    <font>
      <sz val="10.0"/>
      <color rgb="FF000000"/>
      <name val="Arial"/>
      <scheme val="minor"/>
    </font>
    <font>
      <b/>
      <color theme="1"/>
      <name val="Arial"/>
    </font>
    <font>
      <sz val="11.0"/>
      <color theme="1"/>
      <name val="Arial"/>
    </font>
    <font>
      <u/>
      <sz val="11.0"/>
      <color rgb="FF0563C1"/>
      <name val="Calibri"/>
    </font>
    <font>
      <sz val="11.0"/>
      <color rgb="FF000000"/>
      <name val="Calibri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2">
    <border/>
    <border>
      <right style="thin">
        <color rgb="FFFF9900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2" xfId="0" applyAlignment="1" applyFont="1" applyNumberFormat="1">
      <alignment readingOrder="0" shrinkToFit="0" vertical="bottom" wrapText="1"/>
    </xf>
    <xf borderId="0" fillId="2" fontId="1" numFmtId="1" xfId="0" applyAlignment="1" applyFont="1" applyNumberFormat="1">
      <alignment readingOrder="0" shrinkToFit="0" vertical="bottom" wrapText="1"/>
    </xf>
    <xf borderId="0" fillId="2" fontId="1" numFmtId="164" xfId="0" applyAlignment="1" applyFont="1" applyNumberFormat="1">
      <alignment shrinkToFit="0" vertical="bottom" wrapText="1"/>
    </xf>
    <xf borderId="0" fillId="2" fontId="1" numFmtId="164" xfId="0" applyAlignment="1" applyFont="1" applyNumberFormat="1">
      <alignment readingOrder="0" shrinkToFit="0" vertical="bottom" wrapText="1"/>
    </xf>
    <xf borderId="0" fillId="2" fontId="1" numFmtId="165" xfId="0" applyAlignment="1" applyFont="1" applyNumberFormat="1">
      <alignment readingOrder="0" shrinkToFit="0" vertical="bottom" wrapText="1"/>
    </xf>
    <xf borderId="1" fillId="2" fontId="1" numFmtId="165" xfId="0" applyAlignment="1" applyBorder="1" applyFont="1" applyNumberFormat="1">
      <alignment shrinkToFit="0" vertical="bottom" wrapText="1"/>
    </xf>
    <xf borderId="0" fillId="2" fontId="2" numFmtId="165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0" fontId="4" numFmtId="2" xfId="0" applyAlignment="1" applyFont="1" applyNumberFormat="1">
      <alignment horizontal="right" readingOrder="0" shrinkToFit="0" vertical="bottom" wrapText="0"/>
    </xf>
    <xf borderId="0" fillId="0" fontId="4" numFmtId="1" xfId="0" applyAlignment="1" applyFont="1" applyNumberFormat="1">
      <alignment horizontal="right" readingOrder="0" shrinkToFit="0" vertical="bottom" wrapText="0"/>
    </xf>
    <xf borderId="0" fillId="0" fontId="4" numFmtId="166" xfId="0" applyAlignment="1" applyFont="1" applyNumberFormat="1">
      <alignment horizontal="right" readingOrder="0" shrinkToFit="0" vertical="bottom" wrapText="0"/>
    </xf>
    <xf borderId="0" fillId="0" fontId="5" numFmtId="166" xfId="0" applyAlignment="1" applyFont="1" applyNumberFormat="1">
      <alignment horizontal="right" vertical="bottom"/>
    </xf>
    <xf borderId="0" fillId="3" fontId="4" numFmtId="0" xfId="0" applyFill="1" applyFont="1"/>
    <xf borderId="0" fillId="0" fontId="4" numFmtId="165" xfId="0" applyAlignment="1" applyFont="1" applyNumberFormat="1">
      <alignment horizontal="right" readingOrder="0" shrinkToFit="0" vertical="bottom" wrapText="0"/>
    </xf>
    <xf borderId="0" fillId="3" fontId="5" numFmtId="0" xfId="0" applyFont="1"/>
    <xf borderId="0" fillId="3" fontId="5" numFmtId="165" xfId="0" applyAlignment="1" applyFont="1" applyNumberFormat="1">
      <alignment horizontal="right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7" numFmtId="49" xfId="0" applyAlignment="1" applyFont="1" applyNumberFormat="1">
      <alignment readingOrder="0" shrinkToFit="0" vertical="bottom" wrapText="0"/>
    </xf>
    <xf borderId="0" fillId="0" fontId="5" numFmtId="1" xfId="0" applyAlignment="1" applyFont="1" applyNumberFormat="1">
      <alignment readingOrder="0"/>
    </xf>
    <xf quotePrefix="1" borderId="0" fillId="0" fontId="8" numFmtId="0" xfId="0" applyAlignment="1" applyFont="1">
      <alignment readingOrder="0" shrinkToFit="0" vertical="bottom" wrapText="0"/>
    </xf>
    <xf borderId="0" fillId="0" fontId="4" numFmtId="1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3" fontId="5" numFmtId="166" xfId="0" applyAlignment="1" applyFont="1" applyNumberFormat="1">
      <alignment horizontal="right" vertical="bottom"/>
    </xf>
    <xf borderId="0" fillId="2" fontId="1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0" fontId="10" numFmtId="0" xfId="0" applyAlignment="1" applyFont="1">
      <alignment vertical="bottom"/>
    </xf>
    <xf borderId="0" fillId="0" fontId="5" numFmtId="2" xfId="0" applyAlignment="1" applyFont="1" applyNumberFormat="1">
      <alignment horizontal="right" vertical="bottom"/>
    </xf>
    <xf borderId="0" fillId="0" fontId="5" numFmtId="1" xfId="0" applyAlignment="1" applyFont="1" applyNumberFormat="1">
      <alignment horizontal="right" vertical="bottom"/>
    </xf>
    <xf borderId="0" fillId="0" fontId="5" numFmtId="166" xfId="0" applyAlignment="1" applyFont="1" applyNumberFormat="1">
      <alignment horizontal="right" vertical="bottom"/>
    </xf>
    <xf borderId="0" fillId="0" fontId="5" numFmtId="165" xfId="0" applyAlignment="1" applyFont="1" applyNumberFormat="1">
      <alignment horizontal="right" vertical="bottom"/>
    </xf>
    <xf borderId="0" fillId="0" fontId="11" numFmtId="49" xfId="0" applyAlignment="1" applyFont="1" applyNumberFormat="1">
      <alignment vertical="bottom"/>
    </xf>
    <xf borderId="0" fillId="0" fontId="12" numFmtId="0" xfId="0" applyAlignment="1" applyFont="1">
      <alignment readingOrder="0" vertical="bottom"/>
    </xf>
    <xf quotePrefix="1" borderId="0" fillId="0" fontId="13" numFmtId="0" xfId="0" applyAlignment="1" applyFont="1">
      <alignment vertical="bottom"/>
    </xf>
    <xf borderId="0" fillId="0" fontId="14" numFmtId="0" xfId="0" applyAlignment="1" applyFont="1">
      <alignment readingOrder="0"/>
    </xf>
    <xf borderId="0" fillId="0" fontId="14" numFmtId="9" xfId="0" applyAlignment="1" applyFont="1" applyNumberFormat="1">
      <alignment readingOrder="0"/>
    </xf>
    <xf borderId="0" fillId="0" fontId="14" numFmtId="0" xfId="0" applyFont="1"/>
    <xf borderId="0" fillId="0" fontId="14" numFmtId="10" xfId="0" applyAlignment="1" applyFont="1" applyNumberFormat="1">
      <alignment readingOrder="0"/>
    </xf>
    <xf borderId="0" fillId="0" fontId="14" numFmtId="165" xfId="0" applyFont="1" applyNumberFormat="1"/>
    <xf borderId="0" fillId="0" fontId="14" numFmtId="167" xfId="0" applyFont="1" applyNumberFormat="1"/>
    <xf borderId="0" fillId="0" fontId="14" numFmtId="10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rdano.ideascale.com/a/dtd/420791-48088" TargetMode="External"/><Relationship Id="rId2" Type="http://schemas.openxmlformats.org/officeDocument/2006/relationships/hyperlink" Target="https://cardano.ideascale.com/a/dtd/420794-48088" TargetMode="External"/><Relationship Id="rId3" Type="http://schemas.openxmlformats.org/officeDocument/2006/relationships/hyperlink" Target="https://cardano.ideascale.com/a/dtd/417900-48088" TargetMode="External"/><Relationship Id="rId4" Type="http://schemas.openxmlformats.org/officeDocument/2006/relationships/hyperlink" Target="https://cardano.ideascale.com/a/dtd/417156-48088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cardano.ideascale.com/a/dtd/418334-48088" TargetMode="External"/><Relationship Id="rId5" Type="http://schemas.openxmlformats.org/officeDocument/2006/relationships/hyperlink" Target="https://cardano.ideascale.com/a/dtd/423200-48088" TargetMode="External"/><Relationship Id="rId6" Type="http://schemas.openxmlformats.org/officeDocument/2006/relationships/hyperlink" Target="https://cardano.ideascale.com/a/dtd/414381-48088" TargetMode="External"/><Relationship Id="rId7" Type="http://schemas.openxmlformats.org/officeDocument/2006/relationships/hyperlink" Target="https://cardano.ideascale.com/a/dtd/421477-48088" TargetMode="External"/><Relationship Id="rId8" Type="http://schemas.openxmlformats.org/officeDocument/2006/relationships/hyperlink" Target="https://cardano.ideascale.com/a/dtd/418781-48088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cardano.ideascale.com/a/dtd/417700-48088" TargetMode="External"/><Relationship Id="rId2" Type="http://schemas.openxmlformats.org/officeDocument/2006/relationships/hyperlink" Target="https://cardano.ideascale.com/a/dtd/420039-48088" TargetMode="External"/><Relationship Id="rId3" Type="http://schemas.openxmlformats.org/officeDocument/2006/relationships/hyperlink" Target="https://cardano.ideascale.com/a/dtd/417356-48088" TargetMode="External"/><Relationship Id="rId4" Type="http://schemas.openxmlformats.org/officeDocument/2006/relationships/hyperlink" Target="https://cardano.ideascale.com/a/dtd/417277-48088" TargetMode="External"/><Relationship Id="rId9" Type="http://schemas.openxmlformats.org/officeDocument/2006/relationships/hyperlink" Target="https://cardano.ideascale.com/a/dtd/416627-48088" TargetMode="External"/><Relationship Id="rId5" Type="http://schemas.openxmlformats.org/officeDocument/2006/relationships/hyperlink" Target="https://cardano.ideascale.com/a/dtd/417263-48088" TargetMode="External"/><Relationship Id="rId6" Type="http://schemas.openxmlformats.org/officeDocument/2006/relationships/hyperlink" Target="https://cardano.ideascale.com/a/dtd/416455-48088" TargetMode="External"/><Relationship Id="rId7" Type="http://schemas.openxmlformats.org/officeDocument/2006/relationships/hyperlink" Target="https://cardano.ideascale.com/a/dtd/418881-48088" TargetMode="External"/><Relationship Id="rId8" Type="http://schemas.openxmlformats.org/officeDocument/2006/relationships/hyperlink" Target="https://cardano.ideascale.com/a/dtd/423145-48088" TargetMode="External"/><Relationship Id="rId40" Type="http://schemas.openxmlformats.org/officeDocument/2006/relationships/hyperlink" Target="https://cardano.ideascale.com/a/dtd/421124-48088" TargetMode="External"/><Relationship Id="rId42" Type="http://schemas.openxmlformats.org/officeDocument/2006/relationships/hyperlink" Target="https://cardano.ideascale.com/a/dtd/416699-48088" TargetMode="External"/><Relationship Id="rId41" Type="http://schemas.openxmlformats.org/officeDocument/2006/relationships/hyperlink" Target="https://cardano.ideascale.com/a/dtd/417366-48088" TargetMode="External"/><Relationship Id="rId44" Type="http://schemas.openxmlformats.org/officeDocument/2006/relationships/hyperlink" Target="https://cardano.ideascale.com/a/dtd/420952-48088" TargetMode="External"/><Relationship Id="rId43" Type="http://schemas.openxmlformats.org/officeDocument/2006/relationships/hyperlink" Target="https://cardano.ideascale.com/a/dtd/417260-48088" TargetMode="External"/><Relationship Id="rId46" Type="http://schemas.openxmlformats.org/officeDocument/2006/relationships/hyperlink" Target="https://cardano.ideascale.com/a/dtd/422687-48088" TargetMode="External"/><Relationship Id="rId45" Type="http://schemas.openxmlformats.org/officeDocument/2006/relationships/hyperlink" Target="https://cardano.ideascale.com/a/dtd/417033-48088" TargetMode="External"/><Relationship Id="rId48" Type="http://schemas.openxmlformats.org/officeDocument/2006/relationships/hyperlink" Target="https://cardano.ideascale.com/a/dtd/419564-48088" TargetMode="External"/><Relationship Id="rId47" Type="http://schemas.openxmlformats.org/officeDocument/2006/relationships/hyperlink" Target="https://cardano.ideascale.com/a/dtd/417062-48088" TargetMode="External"/><Relationship Id="rId49" Type="http://schemas.openxmlformats.org/officeDocument/2006/relationships/hyperlink" Target="https://cardano.ideascale.com/a/dtd/422043-48088" TargetMode="External"/><Relationship Id="rId31" Type="http://schemas.openxmlformats.org/officeDocument/2006/relationships/hyperlink" Target="https://cardano.ideascale.com/a/dtd/414874-48088" TargetMode="External"/><Relationship Id="rId30" Type="http://schemas.openxmlformats.org/officeDocument/2006/relationships/hyperlink" Target="https://cardano.ideascale.com/a/dtd/414099-48088" TargetMode="External"/><Relationship Id="rId33" Type="http://schemas.openxmlformats.org/officeDocument/2006/relationships/hyperlink" Target="https://cardano.ideascale.com/a/dtd/423083-48088" TargetMode="External"/><Relationship Id="rId32" Type="http://schemas.openxmlformats.org/officeDocument/2006/relationships/hyperlink" Target="https://cardano.ideascale.com/a/dtd/423157-48088" TargetMode="External"/><Relationship Id="rId35" Type="http://schemas.openxmlformats.org/officeDocument/2006/relationships/hyperlink" Target="https://cardano.ideascale.com/a/dtd/421248-48088" TargetMode="External"/><Relationship Id="rId34" Type="http://schemas.openxmlformats.org/officeDocument/2006/relationships/hyperlink" Target="https://cardano.ideascale.com/a/dtd/418484-48088" TargetMode="External"/><Relationship Id="rId37" Type="http://schemas.openxmlformats.org/officeDocument/2006/relationships/hyperlink" Target="https://cardano.ideascale.com/a/dtd/421132-48088" TargetMode="External"/><Relationship Id="rId36" Type="http://schemas.openxmlformats.org/officeDocument/2006/relationships/hyperlink" Target="https://cardano.ideascale.com/a/dtd/423080-48088" TargetMode="External"/><Relationship Id="rId39" Type="http://schemas.openxmlformats.org/officeDocument/2006/relationships/hyperlink" Target="https://cardano.ideascale.com/a/dtd/422034-48088" TargetMode="External"/><Relationship Id="rId38" Type="http://schemas.openxmlformats.org/officeDocument/2006/relationships/hyperlink" Target="https://cardano.ideascale.com/a/dtd/416691-48088" TargetMode="External"/><Relationship Id="rId20" Type="http://schemas.openxmlformats.org/officeDocument/2006/relationships/hyperlink" Target="https://cardano.ideascale.com/a/dtd/421171-48088" TargetMode="External"/><Relationship Id="rId22" Type="http://schemas.openxmlformats.org/officeDocument/2006/relationships/hyperlink" Target="https://cardano.ideascale.com/a/dtd/415582-48088" TargetMode="External"/><Relationship Id="rId21" Type="http://schemas.openxmlformats.org/officeDocument/2006/relationships/hyperlink" Target="https://cardano.ideascale.com/a/dtd/422747-48088" TargetMode="External"/><Relationship Id="rId24" Type="http://schemas.openxmlformats.org/officeDocument/2006/relationships/hyperlink" Target="https://cardano.ideascale.com/a/dtd/421654-48088" TargetMode="External"/><Relationship Id="rId23" Type="http://schemas.openxmlformats.org/officeDocument/2006/relationships/hyperlink" Target="https://cardano.ideascale.com/a/dtd/423023-48088" TargetMode="External"/><Relationship Id="rId26" Type="http://schemas.openxmlformats.org/officeDocument/2006/relationships/hyperlink" Target="https://cardano.ideascale.com/a/dtd/420563-48088" TargetMode="External"/><Relationship Id="rId25" Type="http://schemas.openxmlformats.org/officeDocument/2006/relationships/hyperlink" Target="https://cardano.ideascale.com/a/dtd/417628-48088" TargetMode="External"/><Relationship Id="rId28" Type="http://schemas.openxmlformats.org/officeDocument/2006/relationships/hyperlink" Target="https://cardano.ideascale.com/a/dtd/419221-48088" TargetMode="External"/><Relationship Id="rId27" Type="http://schemas.openxmlformats.org/officeDocument/2006/relationships/hyperlink" Target="https://cardano.ideascale.com/a/dtd/415326-48088" TargetMode="External"/><Relationship Id="rId29" Type="http://schemas.openxmlformats.org/officeDocument/2006/relationships/hyperlink" Target="https://cardano.ideascale.com/a/dtd/419938-48088" TargetMode="External"/><Relationship Id="rId11" Type="http://schemas.openxmlformats.org/officeDocument/2006/relationships/hyperlink" Target="https://cardano.ideascale.com/a/dtd/422090-48088" TargetMode="External"/><Relationship Id="rId10" Type="http://schemas.openxmlformats.org/officeDocument/2006/relationships/hyperlink" Target="https://cardano.ideascale.com/a/dtd/421446-48088" TargetMode="External"/><Relationship Id="rId13" Type="http://schemas.openxmlformats.org/officeDocument/2006/relationships/hyperlink" Target="https://cardano.ideascale.com/a/dtd/417268-48088" TargetMode="External"/><Relationship Id="rId12" Type="http://schemas.openxmlformats.org/officeDocument/2006/relationships/hyperlink" Target="https://cardano.ideascale.com/a/dtd/420774-48088" TargetMode="External"/><Relationship Id="rId15" Type="http://schemas.openxmlformats.org/officeDocument/2006/relationships/hyperlink" Target="https://cardano.ideascale.com/a/dtd/416688-48088" TargetMode="External"/><Relationship Id="rId14" Type="http://schemas.openxmlformats.org/officeDocument/2006/relationships/hyperlink" Target="https://cardano.ideascale.com/a/dtd/417265-48088" TargetMode="External"/><Relationship Id="rId17" Type="http://schemas.openxmlformats.org/officeDocument/2006/relationships/hyperlink" Target="https://cardano.ideascale.com/a/dtd/422893-48088" TargetMode="External"/><Relationship Id="rId16" Type="http://schemas.openxmlformats.org/officeDocument/2006/relationships/hyperlink" Target="https://cardano.ideascale.com/a/dtd/417455-48088" TargetMode="External"/><Relationship Id="rId19" Type="http://schemas.openxmlformats.org/officeDocument/2006/relationships/hyperlink" Target="https://cardano.ideascale.com/a/dtd/422510-48088" TargetMode="External"/><Relationship Id="rId18" Type="http://schemas.openxmlformats.org/officeDocument/2006/relationships/hyperlink" Target="https://cardano.ideascale.com/a/dtd/417327-48088" TargetMode="External"/><Relationship Id="rId73" Type="http://schemas.openxmlformats.org/officeDocument/2006/relationships/hyperlink" Target="https://cardano.ideascale.com/a/dtd/420226-48088" TargetMode="External"/><Relationship Id="rId72" Type="http://schemas.openxmlformats.org/officeDocument/2006/relationships/hyperlink" Target="https://cardano.ideascale.com/a/dtd/420396-48088" TargetMode="External"/><Relationship Id="rId74" Type="http://schemas.openxmlformats.org/officeDocument/2006/relationships/drawing" Target="../drawings/drawing10.xml"/><Relationship Id="rId71" Type="http://schemas.openxmlformats.org/officeDocument/2006/relationships/hyperlink" Target="https://cardano.ideascale.com/a/dtd/417653-48088" TargetMode="External"/><Relationship Id="rId70" Type="http://schemas.openxmlformats.org/officeDocument/2006/relationships/hyperlink" Target="https://cardano.ideascale.com/a/dtd/423129-48088" TargetMode="External"/><Relationship Id="rId62" Type="http://schemas.openxmlformats.org/officeDocument/2006/relationships/hyperlink" Target="https://cardano.ideascale.com/a/dtd/418728-48088" TargetMode="External"/><Relationship Id="rId61" Type="http://schemas.openxmlformats.org/officeDocument/2006/relationships/hyperlink" Target="https://cardano.ideascale.com/a/dtd/418922-48088" TargetMode="External"/><Relationship Id="rId64" Type="http://schemas.openxmlformats.org/officeDocument/2006/relationships/hyperlink" Target="https://cardano.ideascale.com/a/dtd/419137-48088" TargetMode="External"/><Relationship Id="rId63" Type="http://schemas.openxmlformats.org/officeDocument/2006/relationships/hyperlink" Target="https://cardano.ideascale.com/a/dtd/417057-48088" TargetMode="External"/><Relationship Id="rId66" Type="http://schemas.openxmlformats.org/officeDocument/2006/relationships/hyperlink" Target="https://cardano.ideascale.com/a/dtd/423225-48088" TargetMode="External"/><Relationship Id="rId65" Type="http://schemas.openxmlformats.org/officeDocument/2006/relationships/hyperlink" Target="https://cardano.ideascale.com/a/dtd/417974-48088" TargetMode="External"/><Relationship Id="rId68" Type="http://schemas.openxmlformats.org/officeDocument/2006/relationships/hyperlink" Target="https://cardano.ideascale.com/a/dtd/420380-48088" TargetMode="External"/><Relationship Id="rId67" Type="http://schemas.openxmlformats.org/officeDocument/2006/relationships/hyperlink" Target="https://cardano.ideascale.com/a/dtd/421627-48088" TargetMode="External"/><Relationship Id="rId60" Type="http://schemas.openxmlformats.org/officeDocument/2006/relationships/hyperlink" Target="https://cardano.ideascale.com/a/dtd/416986-48088" TargetMode="External"/><Relationship Id="rId69" Type="http://schemas.openxmlformats.org/officeDocument/2006/relationships/hyperlink" Target="https://cardano.ideascale.com/a/dtd/420823-48088" TargetMode="External"/><Relationship Id="rId51" Type="http://schemas.openxmlformats.org/officeDocument/2006/relationships/hyperlink" Target="https://cardano.ideascale.com/a/dtd/418795-48088" TargetMode="External"/><Relationship Id="rId50" Type="http://schemas.openxmlformats.org/officeDocument/2006/relationships/hyperlink" Target="https://cardano.ideascale.com/a/dtd/421569-48088" TargetMode="External"/><Relationship Id="rId53" Type="http://schemas.openxmlformats.org/officeDocument/2006/relationships/hyperlink" Target="https://cardano.ideascale.com/a/dtd/417311-48088" TargetMode="External"/><Relationship Id="rId52" Type="http://schemas.openxmlformats.org/officeDocument/2006/relationships/hyperlink" Target="https://cardano.ideascale.com/a/dtd/422586-48088" TargetMode="External"/><Relationship Id="rId55" Type="http://schemas.openxmlformats.org/officeDocument/2006/relationships/hyperlink" Target="https://cardano.ideascale.com/a/dtd/421010-48088" TargetMode="External"/><Relationship Id="rId54" Type="http://schemas.openxmlformats.org/officeDocument/2006/relationships/hyperlink" Target="https://cardano.ideascale.com/a/dtd/423110-48088" TargetMode="External"/><Relationship Id="rId57" Type="http://schemas.openxmlformats.org/officeDocument/2006/relationships/hyperlink" Target="https://cardano.ideascale.com/a/dtd/416610-48088" TargetMode="External"/><Relationship Id="rId56" Type="http://schemas.openxmlformats.org/officeDocument/2006/relationships/hyperlink" Target="https://cardano.ideascale.com/a/dtd/418462-48088" TargetMode="External"/><Relationship Id="rId59" Type="http://schemas.openxmlformats.org/officeDocument/2006/relationships/hyperlink" Target="https://cardano.ideascale.com/a/dtd/416694-48088" TargetMode="External"/><Relationship Id="rId58" Type="http://schemas.openxmlformats.org/officeDocument/2006/relationships/hyperlink" Target="https://cardano.ideascale.com/a/dtd/416479-48088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cardano.ideascale.com/a/dtd/419012-48088" TargetMode="External"/><Relationship Id="rId2" Type="http://schemas.openxmlformats.org/officeDocument/2006/relationships/hyperlink" Target="https://cardano.ideascale.com/a/dtd/418286-48088" TargetMode="External"/><Relationship Id="rId3" Type="http://schemas.openxmlformats.org/officeDocument/2006/relationships/hyperlink" Target="https://cardano.ideascale.com/a/dtd/421607-48088" TargetMode="External"/><Relationship Id="rId4" Type="http://schemas.openxmlformats.org/officeDocument/2006/relationships/hyperlink" Target="https://cardano.ideascale.com/a/dtd/416507-48088" TargetMode="External"/><Relationship Id="rId9" Type="http://schemas.openxmlformats.org/officeDocument/2006/relationships/hyperlink" Target="https://cardano.ideascale.com/a/dtd/422511-48088" TargetMode="External"/><Relationship Id="rId5" Type="http://schemas.openxmlformats.org/officeDocument/2006/relationships/hyperlink" Target="https://cardano.ideascale.com/a/dtd/422549-48088" TargetMode="External"/><Relationship Id="rId6" Type="http://schemas.openxmlformats.org/officeDocument/2006/relationships/hyperlink" Target="https://cardano.ideascale.com/a/dtd/423077-48088" TargetMode="External"/><Relationship Id="rId7" Type="http://schemas.openxmlformats.org/officeDocument/2006/relationships/hyperlink" Target="https://cardano.ideascale.com/a/dtd/414465-48088" TargetMode="External"/><Relationship Id="rId8" Type="http://schemas.openxmlformats.org/officeDocument/2006/relationships/hyperlink" Target="https://cardano.ideascale.com/a/dtd/422135-48088" TargetMode="External"/><Relationship Id="rId40" Type="http://schemas.openxmlformats.org/officeDocument/2006/relationships/hyperlink" Target="https://cardano.ideascale.com/a/dtd/414237-48088" TargetMode="External"/><Relationship Id="rId42" Type="http://schemas.openxmlformats.org/officeDocument/2006/relationships/hyperlink" Target="https://cardano.ideascale.com/a/dtd/419696-48088" TargetMode="External"/><Relationship Id="rId41" Type="http://schemas.openxmlformats.org/officeDocument/2006/relationships/hyperlink" Target="https://cardano.ideascale.com/a/dtd/421568-48088" TargetMode="External"/><Relationship Id="rId44" Type="http://schemas.openxmlformats.org/officeDocument/2006/relationships/hyperlink" Target="https://cardano.ideascale.com/a/dtd/419576-48088" TargetMode="External"/><Relationship Id="rId43" Type="http://schemas.openxmlformats.org/officeDocument/2006/relationships/hyperlink" Target="https://cardano.ideascale.com/a/dtd/416344-48088" TargetMode="External"/><Relationship Id="rId46" Type="http://schemas.openxmlformats.org/officeDocument/2006/relationships/hyperlink" Target="https://cardano.ideascale.com/a/dtd/422436-48088" TargetMode="External"/><Relationship Id="rId45" Type="http://schemas.openxmlformats.org/officeDocument/2006/relationships/hyperlink" Target="https://cardano.ideascale.com/a/dtd/420008-48088" TargetMode="External"/><Relationship Id="rId48" Type="http://schemas.openxmlformats.org/officeDocument/2006/relationships/drawing" Target="../drawings/drawing11.xml"/><Relationship Id="rId47" Type="http://schemas.openxmlformats.org/officeDocument/2006/relationships/hyperlink" Target="https://cardano.ideascale.com/a/dtd/419399-48088" TargetMode="External"/><Relationship Id="rId31" Type="http://schemas.openxmlformats.org/officeDocument/2006/relationships/hyperlink" Target="https://cardano.ideascale.com/a/dtd/422117-48088" TargetMode="External"/><Relationship Id="rId30" Type="http://schemas.openxmlformats.org/officeDocument/2006/relationships/hyperlink" Target="https://cardano.ideascale.com/a/dtd/417402-48088" TargetMode="External"/><Relationship Id="rId33" Type="http://schemas.openxmlformats.org/officeDocument/2006/relationships/hyperlink" Target="https://cardano.ideascale.com/a/dtd/421110-48088" TargetMode="External"/><Relationship Id="rId32" Type="http://schemas.openxmlformats.org/officeDocument/2006/relationships/hyperlink" Target="https://cardano.ideascale.com/a/dtd/423177-48088" TargetMode="External"/><Relationship Id="rId35" Type="http://schemas.openxmlformats.org/officeDocument/2006/relationships/hyperlink" Target="https://cardano.ideascale.com/a/dtd/416918-48088" TargetMode="External"/><Relationship Id="rId34" Type="http://schemas.openxmlformats.org/officeDocument/2006/relationships/hyperlink" Target="https://cardano.ideascale.com/a/dtd/421009-48088" TargetMode="External"/><Relationship Id="rId37" Type="http://schemas.openxmlformats.org/officeDocument/2006/relationships/hyperlink" Target="https://cardano.ideascale.com/a/dtd/414322-48088" TargetMode="External"/><Relationship Id="rId36" Type="http://schemas.openxmlformats.org/officeDocument/2006/relationships/hyperlink" Target="https://cardano.ideascale.com/a/dtd/417004-48088" TargetMode="External"/><Relationship Id="rId39" Type="http://schemas.openxmlformats.org/officeDocument/2006/relationships/hyperlink" Target="https://cardano.ideascale.com/a/dtd/422989-48088" TargetMode="External"/><Relationship Id="rId38" Type="http://schemas.openxmlformats.org/officeDocument/2006/relationships/hyperlink" Target="https://cardano.ideascale.com/a/dtd/417654-48088" TargetMode="External"/><Relationship Id="rId20" Type="http://schemas.openxmlformats.org/officeDocument/2006/relationships/hyperlink" Target="https://cardano.ideascale.com/a/dtd/422389-48088" TargetMode="External"/><Relationship Id="rId22" Type="http://schemas.openxmlformats.org/officeDocument/2006/relationships/hyperlink" Target="https://cardano.ideascale.com/a/dtd/414139-48088" TargetMode="External"/><Relationship Id="rId21" Type="http://schemas.openxmlformats.org/officeDocument/2006/relationships/hyperlink" Target="https://cardano.ideascale.com/a/dtd/418964-48088" TargetMode="External"/><Relationship Id="rId24" Type="http://schemas.openxmlformats.org/officeDocument/2006/relationships/hyperlink" Target="https://cardano.ideascale.com/a/dtd/417208-48088" TargetMode="External"/><Relationship Id="rId23" Type="http://schemas.openxmlformats.org/officeDocument/2006/relationships/hyperlink" Target="https://cardano.ideascale.com/a/dtd/415644-48088" TargetMode="External"/><Relationship Id="rId26" Type="http://schemas.openxmlformats.org/officeDocument/2006/relationships/hyperlink" Target="https://cardano.ideascale.com/a/dtd/421139-48088" TargetMode="External"/><Relationship Id="rId25" Type="http://schemas.openxmlformats.org/officeDocument/2006/relationships/hyperlink" Target="https://cardano.ideascale.com/a/dtd/414427-48088" TargetMode="External"/><Relationship Id="rId28" Type="http://schemas.openxmlformats.org/officeDocument/2006/relationships/hyperlink" Target="https://cardano.ideascale.com/a/dtd/421614-48088" TargetMode="External"/><Relationship Id="rId27" Type="http://schemas.openxmlformats.org/officeDocument/2006/relationships/hyperlink" Target="https://cardano.ideascale.com/a/dtd/418502-48088" TargetMode="External"/><Relationship Id="rId29" Type="http://schemas.openxmlformats.org/officeDocument/2006/relationships/hyperlink" Target="https://cardano.ideascale.com/a/dtd/420390-48088" TargetMode="External"/><Relationship Id="rId11" Type="http://schemas.openxmlformats.org/officeDocument/2006/relationships/hyperlink" Target="https://cardano.ideascale.com/a/dtd/420545-48088" TargetMode="External"/><Relationship Id="rId10" Type="http://schemas.openxmlformats.org/officeDocument/2006/relationships/hyperlink" Target="https://cardano.ideascale.com/a/dtd/417566-48088" TargetMode="External"/><Relationship Id="rId13" Type="http://schemas.openxmlformats.org/officeDocument/2006/relationships/hyperlink" Target="https://cardano.ideascale.com/a/dtd/417828-48088" TargetMode="External"/><Relationship Id="rId12" Type="http://schemas.openxmlformats.org/officeDocument/2006/relationships/hyperlink" Target="https://cardano.ideascale.com/a/dtd/414095-48088" TargetMode="External"/><Relationship Id="rId15" Type="http://schemas.openxmlformats.org/officeDocument/2006/relationships/hyperlink" Target="https://cardano.ideascale.com/a/dtd/422550-48088" TargetMode="External"/><Relationship Id="rId14" Type="http://schemas.openxmlformats.org/officeDocument/2006/relationships/hyperlink" Target="https://cardano.ideascale.com/a/dtd/419851-48088" TargetMode="External"/><Relationship Id="rId17" Type="http://schemas.openxmlformats.org/officeDocument/2006/relationships/hyperlink" Target="https://cardano.ideascale.com/a/dtd/416513-48088" TargetMode="External"/><Relationship Id="rId16" Type="http://schemas.openxmlformats.org/officeDocument/2006/relationships/hyperlink" Target="https://cardano.ideascale.com/a/dtd/423039-48088" TargetMode="External"/><Relationship Id="rId19" Type="http://schemas.openxmlformats.org/officeDocument/2006/relationships/hyperlink" Target="https://cardano.ideascale.com/a/dtd/418844-48088" TargetMode="External"/><Relationship Id="rId18" Type="http://schemas.openxmlformats.org/officeDocument/2006/relationships/hyperlink" Target="https://cardano.ideascale.com/a/dtd/413963-48088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cardano.ideascale.com/a/dtd/422879-48088" TargetMode="External"/><Relationship Id="rId2" Type="http://schemas.openxmlformats.org/officeDocument/2006/relationships/hyperlink" Target="https://cardano.ideascale.com/a/dtd/419167-48088" TargetMode="External"/><Relationship Id="rId3" Type="http://schemas.openxmlformats.org/officeDocument/2006/relationships/hyperlink" Target="https://cardano.ideascale.com/a/dtd/420887-48088" TargetMode="External"/><Relationship Id="rId4" Type="http://schemas.openxmlformats.org/officeDocument/2006/relationships/hyperlink" Target="https://cardano.ideascale.com/a/dtd/414165-48088" TargetMode="External"/><Relationship Id="rId9" Type="http://schemas.openxmlformats.org/officeDocument/2006/relationships/hyperlink" Target="https://cardano.ideascale.com/a/dtd/414045-48088" TargetMode="External"/><Relationship Id="rId5" Type="http://schemas.openxmlformats.org/officeDocument/2006/relationships/hyperlink" Target="https://cardano.ideascale.com/a/dtd/419644-48088" TargetMode="External"/><Relationship Id="rId6" Type="http://schemas.openxmlformats.org/officeDocument/2006/relationships/hyperlink" Target="https://cardano.ideascale.com/a/dtd/422502-48088" TargetMode="External"/><Relationship Id="rId7" Type="http://schemas.openxmlformats.org/officeDocument/2006/relationships/hyperlink" Target="https://cardano.ideascale.com/a/dtd/417615-48088" TargetMode="External"/><Relationship Id="rId8" Type="http://schemas.openxmlformats.org/officeDocument/2006/relationships/hyperlink" Target="https://cardano.ideascale.com/a/dtd/419168-48088" TargetMode="External"/><Relationship Id="rId20" Type="http://schemas.openxmlformats.org/officeDocument/2006/relationships/hyperlink" Target="https://cardano.ideascale.com/a/dtd/421543-48088" TargetMode="External"/><Relationship Id="rId22" Type="http://schemas.openxmlformats.org/officeDocument/2006/relationships/hyperlink" Target="https://cardano.ideascale.com/a/dtd/422411-48088" TargetMode="External"/><Relationship Id="rId21" Type="http://schemas.openxmlformats.org/officeDocument/2006/relationships/hyperlink" Target="https://cardano.ideascale.com/a/dtd/414002-48088" TargetMode="External"/><Relationship Id="rId24" Type="http://schemas.openxmlformats.org/officeDocument/2006/relationships/hyperlink" Target="https://cardano.ideascale.com/a/dtd/422691-48088" TargetMode="External"/><Relationship Id="rId23" Type="http://schemas.openxmlformats.org/officeDocument/2006/relationships/hyperlink" Target="https://cardano.ideascale.com/a/dtd/422371-48088" TargetMode="External"/><Relationship Id="rId25" Type="http://schemas.openxmlformats.org/officeDocument/2006/relationships/drawing" Target="../drawings/drawing12.xml"/><Relationship Id="rId11" Type="http://schemas.openxmlformats.org/officeDocument/2006/relationships/hyperlink" Target="https://cardano.ideascale.com/a/dtd/417215-48088" TargetMode="External"/><Relationship Id="rId10" Type="http://schemas.openxmlformats.org/officeDocument/2006/relationships/hyperlink" Target="https://cardano.ideascale.com/a/dtd/414957-48088" TargetMode="External"/><Relationship Id="rId13" Type="http://schemas.openxmlformats.org/officeDocument/2006/relationships/hyperlink" Target="https://cardano.ideascale.com/a/dtd/418348-48088" TargetMode="External"/><Relationship Id="rId12" Type="http://schemas.openxmlformats.org/officeDocument/2006/relationships/hyperlink" Target="https://cardano.ideascale.com/a/dtd/418068-48088" TargetMode="External"/><Relationship Id="rId15" Type="http://schemas.openxmlformats.org/officeDocument/2006/relationships/hyperlink" Target="https://cardano.ideascale.com/a/dtd/420911-48088" TargetMode="External"/><Relationship Id="rId14" Type="http://schemas.openxmlformats.org/officeDocument/2006/relationships/hyperlink" Target="https://cardano.ideascale.com/a/dtd/414384-48088" TargetMode="External"/><Relationship Id="rId17" Type="http://schemas.openxmlformats.org/officeDocument/2006/relationships/hyperlink" Target="https://cardano.ideascale.com/a/dtd/417223-48088" TargetMode="External"/><Relationship Id="rId16" Type="http://schemas.openxmlformats.org/officeDocument/2006/relationships/hyperlink" Target="https://cardano.ideascale.com/a/dtd/421458-48088" TargetMode="External"/><Relationship Id="rId19" Type="http://schemas.openxmlformats.org/officeDocument/2006/relationships/hyperlink" Target="https://cardano.ideascale.com/a/dtd/418243-48088" TargetMode="External"/><Relationship Id="rId18" Type="http://schemas.openxmlformats.org/officeDocument/2006/relationships/hyperlink" Target="https://cardano.ideascale.com/a/dtd/414614-48088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cardano.ideascale.com/a/dtd/414308-48088" TargetMode="External"/><Relationship Id="rId2" Type="http://schemas.openxmlformats.org/officeDocument/2006/relationships/hyperlink" Target="https://cardano.ideascale.com/a/dtd/422445-48088" TargetMode="External"/><Relationship Id="rId3" Type="http://schemas.openxmlformats.org/officeDocument/2006/relationships/hyperlink" Target="https://cardano.ideascale.com/a/dtd/414299-48088" TargetMode="External"/><Relationship Id="rId4" Type="http://schemas.openxmlformats.org/officeDocument/2006/relationships/hyperlink" Target="https://cardano.ideascale.com/a/dtd/421335-48088" TargetMode="External"/><Relationship Id="rId9" Type="http://schemas.openxmlformats.org/officeDocument/2006/relationships/hyperlink" Target="https://cardano.ideascale.com/a/dtd/423218-48088" TargetMode="External"/><Relationship Id="rId5" Type="http://schemas.openxmlformats.org/officeDocument/2006/relationships/hyperlink" Target="https://cardano.ideascale.com/a/dtd/414105-48088" TargetMode="External"/><Relationship Id="rId6" Type="http://schemas.openxmlformats.org/officeDocument/2006/relationships/hyperlink" Target="https://cardano.ideascale.com/a/dtd/422540-48088" TargetMode="External"/><Relationship Id="rId7" Type="http://schemas.openxmlformats.org/officeDocument/2006/relationships/hyperlink" Target="https://cardano.ideascale.com/a/dtd/420431-48088" TargetMode="External"/><Relationship Id="rId8" Type="http://schemas.openxmlformats.org/officeDocument/2006/relationships/hyperlink" Target="https://cardano.ideascale.com/a/dtd/422412-48088" TargetMode="External"/><Relationship Id="rId40" Type="http://schemas.openxmlformats.org/officeDocument/2006/relationships/hyperlink" Target="https://cardano.ideascale.com/a/dtd/417515-48088" TargetMode="External"/><Relationship Id="rId42" Type="http://schemas.openxmlformats.org/officeDocument/2006/relationships/hyperlink" Target="https://cardano.ideascale.com/a/dtd/417629-48088" TargetMode="External"/><Relationship Id="rId41" Type="http://schemas.openxmlformats.org/officeDocument/2006/relationships/hyperlink" Target="https://cardano.ideascale.com/a/dtd/414858-48088" TargetMode="External"/><Relationship Id="rId44" Type="http://schemas.openxmlformats.org/officeDocument/2006/relationships/hyperlink" Target="https://cardano.ideascale.com/a/dtd/414030-48088" TargetMode="External"/><Relationship Id="rId43" Type="http://schemas.openxmlformats.org/officeDocument/2006/relationships/hyperlink" Target="https://cardano.ideascale.com/a/dtd/414316-48088" TargetMode="External"/><Relationship Id="rId46" Type="http://schemas.openxmlformats.org/officeDocument/2006/relationships/hyperlink" Target="https://cardano.ideascale.com/a/dtd/422584-48088" TargetMode="External"/><Relationship Id="rId45" Type="http://schemas.openxmlformats.org/officeDocument/2006/relationships/hyperlink" Target="https://cardano.ideascale.com/a/dtd/416449-48088" TargetMode="External"/><Relationship Id="rId48" Type="http://schemas.openxmlformats.org/officeDocument/2006/relationships/hyperlink" Target="https://cardano.ideascale.com/a/dtd/419226-48088" TargetMode="External"/><Relationship Id="rId47" Type="http://schemas.openxmlformats.org/officeDocument/2006/relationships/hyperlink" Target="https://cardano.ideascale.com/a/dtd/414314-48088" TargetMode="External"/><Relationship Id="rId49" Type="http://schemas.openxmlformats.org/officeDocument/2006/relationships/hyperlink" Target="https://cardano.ideascale.com/a/dtd/422355-48088" TargetMode="External"/><Relationship Id="rId31" Type="http://schemas.openxmlformats.org/officeDocument/2006/relationships/hyperlink" Target="https://cardano.ideascale.com/a/dtd/423239-48088" TargetMode="External"/><Relationship Id="rId30" Type="http://schemas.openxmlformats.org/officeDocument/2006/relationships/hyperlink" Target="https://cardano.ideascale.com/a/dtd/414292-48088" TargetMode="External"/><Relationship Id="rId33" Type="http://schemas.openxmlformats.org/officeDocument/2006/relationships/hyperlink" Target="https://cardano.ideascale.com/a/dtd/417048-48088" TargetMode="External"/><Relationship Id="rId32" Type="http://schemas.openxmlformats.org/officeDocument/2006/relationships/hyperlink" Target="https://cardano.ideascale.com/a/dtd/414848-48088" TargetMode="External"/><Relationship Id="rId35" Type="http://schemas.openxmlformats.org/officeDocument/2006/relationships/hyperlink" Target="https://cardano.ideascale.com/a/dtd/415010-48088" TargetMode="External"/><Relationship Id="rId34" Type="http://schemas.openxmlformats.org/officeDocument/2006/relationships/hyperlink" Target="https://cardano.ideascale.com/a/dtd/414313-48088" TargetMode="External"/><Relationship Id="rId37" Type="http://schemas.openxmlformats.org/officeDocument/2006/relationships/hyperlink" Target="https://cardano.ideascale.com/a/dtd/414641-48088" TargetMode="External"/><Relationship Id="rId36" Type="http://schemas.openxmlformats.org/officeDocument/2006/relationships/hyperlink" Target="https://cardano.ideascale.com/a/dtd/415716-48088" TargetMode="External"/><Relationship Id="rId39" Type="http://schemas.openxmlformats.org/officeDocument/2006/relationships/hyperlink" Target="https://cardano.ideascale.com/a/dtd/414562-48088" TargetMode="External"/><Relationship Id="rId38" Type="http://schemas.openxmlformats.org/officeDocument/2006/relationships/hyperlink" Target="https://cardano.ideascale.com/a/dtd/421868-48088" TargetMode="External"/><Relationship Id="rId20" Type="http://schemas.openxmlformats.org/officeDocument/2006/relationships/hyperlink" Target="https://cardano.ideascale.com/a/dtd/414304-48088" TargetMode="External"/><Relationship Id="rId22" Type="http://schemas.openxmlformats.org/officeDocument/2006/relationships/hyperlink" Target="https://cardano.ideascale.com/a/dtd/414706-48088" TargetMode="External"/><Relationship Id="rId21" Type="http://schemas.openxmlformats.org/officeDocument/2006/relationships/hyperlink" Target="https://cardano.ideascale.com/a/dtd/417316-48088" TargetMode="External"/><Relationship Id="rId24" Type="http://schemas.openxmlformats.org/officeDocument/2006/relationships/hyperlink" Target="https://cardano.ideascale.com/a/dtd/419498-48088" TargetMode="External"/><Relationship Id="rId23" Type="http://schemas.openxmlformats.org/officeDocument/2006/relationships/hyperlink" Target="https://cardano.ideascale.com/a/dtd/417910-48088" TargetMode="External"/><Relationship Id="rId26" Type="http://schemas.openxmlformats.org/officeDocument/2006/relationships/hyperlink" Target="https://cardano.ideascale.com/a/dtd/420957-48088" TargetMode="External"/><Relationship Id="rId25" Type="http://schemas.openxmlformats.org/officeDocument/2006/relationships/hyperlink" Target="https://cardano.ideascale.com/a/dtd/421826-48088" TargetMode="External"/><Relationship Id="rId28" Type="http://schemas.openxmlformats.org/officeDocument/2006/relationships/hyperlink" Target="https://cardano.ideascale.com/a/dtd/413996-48088" TargetMode="External"/><Relationship Id="rId27" Type="http://schemas.openxmlformats.org/officeDocument/2006/relationships/hyperlink" Target="https://cardano.ideascale.com/a/dtd/422276-48088" TargetMode="External"/><Relationship Id="rId29" Type="http://schemas.openxmlformats.org/officeDocument/2006/relationships/hyperlink" Target="https://cardano.ideascale.com/a/dtd/421545-48088" TargetMode="External"/><Relationship Id="rId11" Type="http://schemas.openxmlformats.org/officeDocument/2006/relationships/hyperlink" Target="https://cardano.ideascale.com/a/dtd/423249-48088" TargetMode="External"/><Relationship Id="rId10" Type="http://schemas.openxmlformats.org/officeDocument/2006/relationships/hyperlink" Target="https://cardano.ideascale.com/a/dtd/418768-48088" TargetMode="External"/><Relationship Id="rId13" Type="http://schemas.openxmlformats.org/officeDocument/2006/relationships/hyperlink" Target="https://cardano.ideascale.com/a/dtd/420610-48088" TargetMode="External"/><Relationship Id="rId12" Type="http://schemas.openxmlformats.org/officeDocument/2006/relationships/hyperlink" Target="https://cardano.ideascale.com/a/dtd/418533-48088" TargetMode="External"/><Relationship Id="rId15" Type="http://schemas.openxmlformats.org/officeDocument/2006/relationships/hyperlink" Target="https://cardano.ideascale.com/a/dtd/414318-48088" TargetMode="External"/><Relationship Id="rId14" Type="http://schemas.openxmlformats.org/officeDocument/2006/relationships/hyperlink" Target="https://cardano.ideascale.com/a/dtd/422204-48088" TargetMode="External"/><Relationship Id="rId17" Type="http://schemas.openxmlformats.org/officeDocument/2006/relationships/hyperlink" Target="https://cardano.ideascale.com/a/dtd/423220-48088" TargetMode="External"/><Relationship Id="rId16" Type="http://schemas.openxmlformats.org/officeDocument/2006/relationships/hyperlink" Target="https://cardano.ideascale.com/a/dtd/423211-48088" TargetMode="External"/><Relationship Id="rId19" Type="http://schemas.openxmlformats.org/officeDocument/2006/relationships/hyperlink" Target="https://cardano.ideascale.com/a/dtd/417578-48088" TargetMode="External"/><Relationship Id="rId18" Type="http://schemas.openxmlformats.org/officeDocument/2006/relationships/hyperlink" Target="https://cardano.ideascale.com/a/dtd/414312-48088" TargetMode="External"/><Relationship Id="rId62" Type="http://schemas.openxmlformats.org/officeDocument/2006/relationships/drawing" Target="../drawings/drawing13.xml"/><Relationship Id="rId61" Type="http://schemas.openxmlformats.org/officeDocument/2006/relationships/hyperlink" Target="https://cardano.ideascale.com/a/dtd/416291-48088" TargetMode="External"/><Relationship Id="rId60" Type="http://schemas.openxmlformats.org/officeDocument/2006/relationships/hyperlink" Target="https://cardano.ideascale.com/a/dtd/423261-48088" TargetMode="External"/><Relationship Id="rId51" Type="http://schemas.openxmlformats.org/officeDocument/2006/relationships/hyperlink" Target="https://cardano.ideascale.com/a/dtd/413991-48088" TargetMode="External"/><Relationship Id="rId50" Type="http://schemas.openxmlformats.org/officeDocument/2006/relationships/hyperlink" Target="https://cardano.ideascale.com/a/dtd/419032-48088" TargetMode="External"/><Relationship Id="rId53" Type="http://schemas.openxmlformats.org/officeDocument/2006/relationships/hyperlink" Target="https://cardano.ideascale.com/a/dtd/417284-48088" TargetMode="External"/><Relationship Id="rId52" Type="http://schemas.openxmlformats.org/officeDocument/2006/relationships/hyperlink" Target="https://cardano.ideascale.com/a/dtd/416448-48088" TargetMode="External"/><Relationship Id="rId55" Type="http://schemas.openxmlformats.org/officeDocument/2006/relationships/hyperlink" Target="https://cardano.ideascale.com/a/dtd/414208-48088" TargetMode="External"/><Relationship Id="rId54" Type="http://schemas.openxmlformats.org/officeDocument/2006/relationships/hyperlink" Target="https://cardano.ideascale.com/a/dtd/417104-48088" TargetMode="External"/><Relationship Id="rId57" Type="http://schemas.openxmlformats.org/officeDocument/2006/relationships/hyperlink" Target="https://cardano.ideascale.com/a/dtd/419157-48088" TargetMode="External"/><Relationship Id="rId56" Type="http://schemas.openxmlformats.org/officeDocument/2006/relationships/hyperlink" Target="https://cardano.ideascale.com/a/dtd/421514-48088" TargetMode="External"/><Relationship Id="rId59" Type="http://schemas.openxmlformats.org/officeDocument/2006/relationships/hyperlink" Target="https://cardano.ideascale.com/a/dtd/418440-48088" TargetMode="External"/><Relationship Id="rId58" Type="http://schemas.openxmlformats.org/officeDocument/2006/relationships/hyperlink" Target="https://cardano.ideascale.com/a/dtd/421390-48088" TargetMode="External"/></Relationships>
</file>

<file path=xl/worksheets/_rels/sheet14.xml.rels><?xml version="1.0" encoding="UTF-8" standalone="yes"?><Relationships xmlns="http://schemas.openxmlformats.org/package/2006/relationships"><Relationship Id="rId190" Type="http://schemas.openxmlformats.org/officeDocument/2006/relationships/hyperlink" Target="https://cardano.ideascale.com/a/dtd/416383-48088" TargetMode="External"/><Relationship Id="rId194" Type="http://schemas.openxmlformats.org/officeDocument/2006/relationships/hyperlink" Target="https://cardano.ideascale.com/a/dtd/421537-48088" TargetMode="External"/><Relationship Id="rId193" Type="http://schemas.openxmlformats.org/officeDocument/2006/relationships/hyperlink" Target="https://cardano.ideascale.com/a/dtd/420273-48088" TargetMode="External"/><Relationship Id="rId192" Type="http://schemas.openxmlformats.org/officeDocument/2006/relationships/hyperlink" Target="https://cardano.ideascale.com/a/dtd/418502-48088" TargetMode="External"/><Relationship Id="rId191" Type="http://schemas.openxmlformats.org/officeDocument/2006/relationships/hyperlink" Target="https://cardano.ideascale.com/a/dtd/419724-48088" TargetMode="External"/><Relationship Id="rId187" Type="http://schemas.openxmlformats.org/officeDocument/2006/relationships/hyperlink" Target="https://cardano.ideascale.com/a/dtd/418484-48088" TargetMode="External"/><Relationship Id="rId186" Type="http://schemas.openxmlformats.org/officeDocument/2006/relationships/hyperlink" Target="https://cardano.ideascale.com/a/dtd/414712-48088" TargetMode="External"/><Relationship Id="rId185" Type="http://schemas.openxmlformats.org/officeDocument/2006/relationships/hyperlink" Target="https://cardano.ideascale.com/a/dtd/419513-48088" TargetMode="External"/><Relationship Id="rId184" Type="http://schemas.openxmlformats.org/officeDocument/2006/relationships/hyperlink" Target="https://cardano.ideascale.com/a/dtd/423083-48088" TargetMode="External"/><Relationship Id="rId189" Type="http://schemas.openxmlformats.org/officeDocument/2006/relationships/hyperlink" Target="https://cardano.ideascale.com/a/dtd/421248-48088" TargetMode="External"/><Relationship Id="rId188" Type="http://schemas.openxmlformats.org/officeDocument/2006/relationships/hyperlink" Target="https://cardano.ideascale.com/a/dtd/416992-48088" TargetMode="External"/><Relationship Id="rId183" Type="http://schemas.openxmlformats.org/officeDocument/2006/relationships/hyperlink" Target="https://cardano.ideascale.com/a/dtd/416115-48088" TargetMode="External"/><Relationship Id="rId182" Type="http://schemas.openxmlformats.org/officeDocument/2006/relationships/hyperlink" Target="https://cardano.ideascale.com/a/dtd/421804-48088" TargetMode="External"/><Relationship Id="rId181" Type="http://schemas.openxmlformats.org/officeDocument/2006/relationships/hyperlink" Target="https://cardano.ideascale.com/a/dtd/422615-48088" TargetMode="External"/><Relationship Id="rId180" Type="http://schemas.openxmlformats.org/officeDocument/2006/relationships/hyperlink" Target="https://cardano.ideascale.com/a/dtd/420916-48088" TargetMode="External"/><Relationship Id="rId176" Type="http://schemas.openxmlformats.org/officeDocument/2006/relationships/hyperlink" Target="https://cardano.ideascale.com/a/dtd/422035-48088" TargetMode="External"/><Relationship Id="rId175" Type="http://schemas.openxmlformats.org/officeDocument/2006/relationships/hyperlink" Target="https://cardano.ideascale.com/a/dtd/423157-48088" TargetMode="External"/><Relationship Id="rId174" Type="http://schemas.openxmlformats.org/officeDocument/2006/relationships/hyperlink" Target="https://cardano.ideascale.com/a/dtd/414027-48088" TargetMode="External"/><Relationship Id="rId173" Type="http://schemas.openxmlformats.org/officeDocument/2006/relationships/hyperlink" Target="https://cardano.ideascale.com/a/dtd/418819-48088" TargetMode="External"/><Relationship Id="rId179" Type="http://schemas.openxmlformats.org/officeDocument/2006/relationships/hyperlink" Target="https://cardano.ideascale.com/a/dtd/418146-48088" TargetMode="External"/><Relationship Id="rId178" Type="http://schemas.openxmlformats.org/officeDocument/2006/relationships/hyperlink" Target="https://cardano.ideascale.com/a/dtd/422708-48088" TargetMode="External"/><Relationship Id="rId177" Type="http://schemas.openxmlformats.org/officeDocument/2006/relationships/hyperlink" Target="https://cardano.ideascale.com/a/dtd/416363-48088" TargetMode="External"/><Relationship Id="rId198" Type="http://schemas.openxmlformats.org/officeDocument/2006/relationships/hyperlink" Target="https://cardano.ideascale.com/a/dtd/418526-48088" TargetMode="External"/><Relationship Id="rId197" Type="http://schemas.openxmlformats.org/officeDocument/2006/relationships/hyperlink" Target="https://cardano.ideascale.com/a/dtd/413974-48088" TargetMode="External"/><Relationship Id="rId196" Type="http://schemas.openxmlformats.org/officeDocument/2006/relationships/hyperlink" Target="https://cardano.ideascale.com/a/dtd/423080-48088" TargetMode="External"/><Relationship Id="rId195" Type="http://schemas.openxmlformats.org/officeDocument/2006/relationships/hyperlink" Target="https://cardano.ideascale.com/a/dtd/414813-48088" TargetMode="External"/><Relationship Id="rId199" Type="http://schemas.openxmlformats.org/officeDocument/2006/relationships/hyperlink" Target="https://cardano.ideascale.com/a/dtd/418334-48088" TargetMode="External"/><Relationship Id="rId150" Type="http://schemas.openxmlformats.org/officeDocument/2006/relationships/hyperlink" Target="https://cardano.ideascale.com/a/dtd/419295-48088" TargetMode="External"/><Relationship Id="rId1" Type="http://schemas.openxmlformats.org/officeDocument/2006/relationships/hyperlink" Target="https://cardano.ideascale.com/a/dtd/420794-48088" TargetMode="External"/><Relationship Id="rId2" Type="http://schemas.openxmlformats.org/officeDocument/2006/relationships/hyperlink" Target="https://cardano.ideascale.com/a/dtd/419168-48088" TargetMode="External"/><Relationship Id="rId3" Type="http://schemas.openxmlformats.org/officeDocument/2006/relationships/hyperlink" Target="https://cardano.ideascale.com/a/dtd/414045-48088" TargetMode="External"/><Relationship Id="rId149" Type="http://schemas.openxmlformats.org/officeDocument/2006/relationships/hyperlink" Target="https://cardano.ideascale.com/a/dtd/417223-48088" TargetMode="External"/><Relationship Id="rId4" Type="http://schemas.openxmlformats.org/officeDocument/2006/relationships/hyperlink" Target="https://cardano.ideascale.com/a/dtd/417900-48088" TargetMode="External"/><Relationship Id="rId148" Type="http://schemas.openxmlformats.org/officeDocument/2006/relationships/hyperlink" Target="https://cardano.ideascale.com/a/dtd/419221-48088" TargetMode="External"/><Relationship Id="rId9" Type="http://schemas.openxmlformats.org/officeDocument/2006/relationships/hyperlink" Target="https://cardano.ideascale.com/a/dtd/414114-48088" TargetMode="External"/><Relationship Id="rId143" Type="http://schemas.openxmlformats.org/officeDocument/2006/relationships/hyperlink" Target="https://cardano.ideascale.com/a/dtd/421844-48088" TargetMode="External"/><Relationship Id="rId142" Type="http://schemas.openxmlformats.org/officeDocument/2006/relationships/hyperlink" Target="https://cardano.ideascale.com/a/dtd/417208-48088" TargetMode="External"/><Relationship Id="rId141" Type="http://schemas.openxmlformats.org/officeDocument/2006/relationships/hyperlink" Target="https://cardano.ideascale.com/a/dtd/415644-48088" TargetMode="External"/><Relationship Id="rId140" Type="http://schemas.openxmlformats.org/officeDocument/2006/relationships/hyperlink" Target="https://cardano.ideascale.com/a/dtd/421798-48088" TargetMode="External"/><Relationship Id="rId5" Type="http://schemas.openxmlformats.org/officeDocument/2006/relationships/hyperlink" Target="https://cardano.ideascale.com/a/dtd/414957-48088" TargetMode="External"/><Relationship Id="rId147" Type="http://schemas.openxmlformats.org/officeDocument/2006/relationships/hyperlink" Target="https://cardano.ideascale.com/a/dtd/418206-48088" TargetMode="External"/><Relationship Id="rId6" Type="http://schemas.openxmlformats.org/officeDocument/2006/relationships/hyperlink" Target="https://cardano.ideascale.com/a/dtd/418068-48088" TargetMode="External"/><Relationship Id="rId146" Type="http://schemas.openxmlformats.org/officeDocument/2006/relationships/hyperlink" Target="https://cardano.ideascale.com/a/dtd/422081-48088" TargetMode="External"/><Relationship Id="rId7" Type="http://schemas.openxmlformats.org/officeDocument/2006/relationships/hyperlink" Target="https://cardano.ideascale.com/a/dtd/422150-48088" TargetMode="External"/><Relationship Id="rId145" Type="http://schemas.openxmlformats.org/officeDocument/2006/relationships/hyperlink" Target="https://cardano.ideascale.com/a/dtd/414939-48088" TargetMode="External"/><Relationship Id="rId8" Type="http://schemas.openxmlformats.org/officeDocument/2006/relationships/hyperlink" Target="https://cardano.ideascale.com/a/dtd/417049-48088" TargetMode="External"/><Relationship Id="rId144" Type="http://schemas.openxmlformats.org/officeDocument/2006/relationships/hyperlink" Target="https://cardano.ideascale.com/a/dtd/414255-48088" TargetMode="External"/><Relationship Id="rId139" Type="http://schemas.openxmlformats.org/officeDocument/2006/relationships/hyperlink" Target="https://cardano.ideascale.com/a/dtd/416125-48088" TargetMode="External"/><Relationship Id="rId138" Type="http://schemas.openxmlformats.org/officeDocument/2006/relationships/hyperlink" Target="https://cardano.ideascale.com/a/dtd/420910-48088" TargetMode="External"/><Relationship Id="rId137" Type="http://schemas.openxmlformats.org/officeDocument/2006/relationships/hyperlink" Target="https://cardano.ideascale.com/a/dtd/414050-48088" TargetMode="External"/><Relationship Id="rId132" Type="http://schemas.openxmlformats.org/officeDocument/2006/relationships/hyperlink" Target="https://cardano.ideascale.com/a/dtd/421197-48088" TargetMode="External"/><Relationship Id="rId131" Type="http://schemas.openxmlformats.org/officeDocument/2006/relationships/hyperlink" Target="https://cardano.ideascale.com/a/dtd/415171-48088" TargetMode="External"/><Relationship Id="rId130" Type="http://schemas.openxmlformats.org/officeDocument/2006/relationships/hyperlink" Target="https://cardano.ideascale.com/a/dtd/417537-48088" TargetMode="External"/><Relationship Id="rId136" Type="http://schemas.openxmlformats.org/officeDocument/2006/relationships/hyperlink" Target="https://cardano.ideascale.com/a/dtd/414139-48088" TargetMode="External"/><Relationship Id="rId135" Type="http://schemas.openxmlformats.org/officeDocument/2006/relationships/hyperlink" Target="https://cardano.ideascale.com/a/dtd/414109-48088" TargetMode="External"/><Relationship Id="rId134" Type="http://schemas.openxmlformats.org/officeDocument/2006/relationships/hyperlink" Target="https://cardano.ideascale.com/a/dtd/419387-48088" TargetMode="External"/><Relationship Id="rId133" Type="http://schemas.openxmlformats.org/officeDocument/2006/relationships/hyperlink" Target="https://cardano.ideascale.com/a/dtd/420395-48088" TargetMode="External"/><Relationship Id="rId172" Type="http://schemas.openxmlformats.org/officeDocument/2006/relationships/hyperlink" Target="https://cardano.ideascale.com/a/dtd/420525-48088" TargetMode="External"/><Relationship Id="rId171" Type="http://schemas.openxmlformats.org/officeDocument/2006/relationships/hyperlink" Target="https://cardano.ideascale.com/a/dtd/414874-48088" TargetMode="External"/><Relationship Id="rId170" Type="http://schemas.openxmlformats.org/officeDocument/2006/relationships/hyperlink" Target="https://cardano.ideascale.com/a/dtd/420354-48088" TargetMode="External"/><Relationship Id="rId165" Type="http://schemas.openxmlformats.org/officeDocument/2006/relationships/hyperlink" Target="https://cardano.ideascale.com/a/dtd/414063-48088" TargetMode="External"/><Relationship Id="rId164" Type="http://schemas.openxmlformats.org/officeDocument/2006/relationships/hyperlink" Target="https://cardano.ideascale.com/a/dtd/422263-48088" TargetMode="External"/><Relationship Id="rId163" Type="http://schemas.openxmlformats.org/officeDocument/2006/relationships/hyperlink" Target="https://cardano.ideascale.com/a/dtd/420382-48088" TargetMode="External"/><Relationship Id="rId162" Type="http://schemas.openxmlformats.org/officeDocument/2006/relationships/hyperlink" Target="https://cardano.ideascale.com/a/dtd/418376-48088" TargetMode="External"/><Relationship Id="rId169" Type="http://schemas.openxmlformats.org/officeDocument/2006/relationships/hyperlink" Target="https://cardano.ideascale.com/a/dtd/421139-48088" TargetMode="External"/><Relationship Id="rId168" Type="http://schemas.openxmlformats.org/officeDocument/2006/relationships/hyperlink" Target="https://cardano.ideascale.com/a/dtd/422104-48088" TargetMode="External"/><Relationship Id="rId167" Type="http://schemas.openxmlformats.org/officeDocument/2006/relationships/hyperlink" Target="https://cardano.ideascale.com/a/dtd/422393-48088" TargetMode="External"/><Relationship Id="rId166" Type="http://schemas.openxmlformats.org/officeDocument/2006/relationships/hyperlink" Target="https://cardano.ideascale.com/a/dtd/421204-48088" TargetMode="External"/><Relationship Id="rId161" Type="http://schemas.openxmlformats.org/officeDocument/2006/relationships/hyperlink" Target="https://cardano.ideascale.com/a/dtd/419367-48088" TargetMode="External"/><Relationship Id="rId160" Type="http://schemas.openxmlformats.org/officeDocument/2006/relationships/hyperlink" Target="https://cardano.ideascale.com/a/dtd/419863-48088" TargetMode="External"/><Relationship Id="rId159" Type="http://schemas.openxmlformats.org/officeDocument/2006/relationships/hyperlink" Target="https://cardano.ideascale.com/a/dtd/419493-48088" TargetMode="External"/><Relationship Id="rId154" Type="http://schemas.openxmlformats.org/officeDocument/2006/relationships/hyperlink" Target="https://cardano.ideascale.com/a/dtd/419938-48088" TargetMode="External"/><Relationship Id="rId153" Type="http://schemas.openxmlformats.org/officeDocument/2006/relationships/hyperlink" Target="https://cardano.ideascale.com/a/dtd/414614-48088" TargetMode="External"/><Relationship Id="rId152" Type="http://schemas.openxmlformats.org/officeDocument/2006/relationships/hyperlink" Target="https://cardano.ideascale.com/a/dtd/423195-48088" TargetMode="External"/><Relationship Id="rId151" Type="http://schemas.openxmlformats.org/officeDocument/2006/relationships/hyperlink" Target="https://cardano.ideascale.com/a/dtd/417091-48088" TargetMode="External"/><Relationship Id="rId158" Type="http://schemas.openxmlformats.org/officeDocument/2006/relationships/hyperlink" Target="https://cardano.ideascale.com/a/dtd/414055-48088" TargetMode="External"/><Relationship Id="rId157" Type="http://schemas.openxmlformats.org/officeDocument/2006/relationships/hyperlink" Target="https://cardano.ideascale.com/a/dtd/420895-48088" TargetMode="External"/><Relationship Id="rId156" Type="http://schemas.openxmlformats.org/officeDocument/2006/relationships/hyperlink" Target="https://cardano.ideascale.com/a/dtd/413956-48088" TargetMode="External"/><Relationship Id="rId155" Type="http://schemas.openxmlformats.org/officeDocument/2006/relationships/hyperlink" Target="https://cardano.ideascale.com/a/dtd/414099-48088" TargetMode="External"/><Relationship Id="rId40" Type="http://schemas.openxmlformats.org/officeDocument/2006/relationships/hyperlink" Target="https://cardano.ideascale.com/a/dtd/415815-48088" TargetMode="External"/><Relationship Id="rId42" Type="http://schemas.openxmlformats.org/officeDocument/2006/relationships/hyperlink" Target="https://cardano.ideascale.com/a/dtd/423041-48088" TargetMode="External"/><Relationship Id="rId41" Type="http://schemas.openxmlformats.org/officeDocument/2006/relationships/hyperlink" Target="https://cardano.ideascale.com/a/dtd/413936-48088" TargetMode="External"/><Relationship Id="rId44" Type="http://schemas.openxmlformats.org/officeDocument/2006/relationships/hyperlink" Target="https://cardano.ideascale.com/a/dtd/422090-48088" TargetMode="External"/><Relationship Id="rId43" Type="http://schemas.openxmlformats.org/officeDocument/2006/relationships/hyperlink" Target="https://cardano.ideascale.com/a/dtd/416933-48088" TargetMode="External"/><Relationship Id="rId46" Type="http://schemas.openxmlformats.org/officeDocument/2006/relationships/hyperlink" Target="https://cardano.ideascale.com/a/dtd/421458-48088" TargetMode="External"/><Relationship Id="rId45" Type="http://schemas.openxmlformats.org/officeDocument/2006/relationships/hyperlink" Target="https://cardano.ideascale.com/a/dtd/421586-48088" TargetMode="External"/><Relationship Id="rId48" Type="http://schemas.openxmlformats.org/officeDocument/2006/relationships/hyperlink" Target="https://cardano.ideascale.com/a/dtd/422163-48088" TargetMode="External"/><Relationship Id="rId47" Type="http://schemas.openxmlformats.org/officeDocument/2006/relationships/hyperlink" Target="https://cardano.ideascale.com/a/dtd/422840-48088" TargetMode="External"/><Relationship Id="rId49" Type="http://schemas.openxmlformats.org/officeDocument/2006/relationships/hyperlink" Target="https://cardano.ideascale.com/a/dtd/422539-48088" TargetMode="External"/><Relationship Id="rId31" Type="http://schemas.openxmlformats.org/officeDocument/2006/relationships/hyperlink" Target="https://cardano.ideascale.com/a/dtd/423049-48088" TargetMode="External"/><Relationship Id="rId30" Type="http://schemas.openxmlformats.org/officeDocument/2006/relationships/hyperlink" Target="https://cardano.ideascale.com/a/dtd/414384-48088" TargetMode="External"/><Relationship Id="rId33" Type="http://schemas.openxmlformats.org/officeDocument/2006/relationships/hyperlink" Target="https://cardano.ideascale.com/a/dtd/422365-48088" TargetMode="External"/><Relationship Id="rId32" Type="http://schemas.openxmlformats.org/officeDocument/2006/relationships/hyperlink" Target="https://cardano.ideascale.com/a/dtd/414103-48088" TargetMode="External"/><Relationship Id="rId35" Type="http://schemas.openxmlformats.org/officeDocument/2006/relationships/hyperlink" Target="https://cardano.ideascale.com/a/dtd/414095-48088" TargetMode="External"/><Relationship Id="rId34" Type="http://schemas.openxmlformats.org/officeDocument/2006/relationships/hyperlink" Target="https://cardano.ideascale.com/a/dtd/414899-48088" TargetMode="External"/><Relationship Id="rId37" Type="http://schemas.openxmlformats.org/officeDocument/2006/relationships/hyperlink" Target="https://cardano.ideascale.com/a/dtd/422396-48088" TargetMode="External"/><Relationship Id="rId36" Type="http://schemas.openxmlformats.org/officeDocument/2006/relationships/hyperlink" Target="https://cardano.ideascale.com/a/dtd/420911-48088" TargetMode="External"/><Relationship Id="rId39" Type="http://schemas.openxmlformats.org/officeDocument/2006/relationships/hyperlink" Target="https://cardano.ideascale.com/a/dtd/416409-48088" TargetMode="External"/><Relationship Id="rId38" Type="http://schemas.openxmlformats.org/officeDocument/2006/relationships/hyperlink" Target="https://cardano.ideascale.com/a/dtd/417193-48088" TargetMode="External"/><Relationship Id="rId20" Type="http://schemas.openxmlformats.org/officeDocument/2006/relationships/hyperlink" Target="https://cardano.ideascale.com/a/dtd/422861-48088" TargetMode="External"/><Relationship Id="rId22" Type="http://schemas.openxmlformats.org/officeDocument/2006/relationships/hyperlink" Target="https://cardano.ideascale.com/a/dtd/422581-48088" TargetMode="External"/><Relationship Id="rId21" Type="http://schemas.openxmlformats.org/officeDocument/2006/relationships/hyperlink" Target="https://cardano.ideascale.com/a/dtd/418348-48088" TargetMode="External"/><Relationship Id="rId24" Type="http://schemas.openxmlformats.org/officeDocument/2006/relationships/hyperlink" Target="https://cardano.ideascale.com/a/dtd/414261-48088" TargetMode="External"/><Relationship Id="rId23" Type="http://schemas.openxmlformats.org/officeDocument/2006/relationships/hyperlink" Target="https://cardano.ideascale.com/a/dtd/416451-48088" TargetMode="External"/><Relationship Id="rId26" Type="http://schemas.openxmlformats.org/officeDocument/2006/relationships/hyperlink" Target="https://cardano.ideascale.com/a/dtd/418957-48088" TargetMode="External"/><Relationship Id="rId25" Type="http://schemas.openxmlformats.org/officeDocument/2006/relationships/hyperlink" Target="https://cardano.ideascale.com/a/dtd/421987-48088" TargetMode="External"/><Relationship Id="rId28" Type="http://schemas.openxmlformats.org/officeDocument/2006/relationships/hyperlink" Target="https://cardano.ideascale.com/a/dtd/418458-48088" TargetMode="External"/><Relationship Id="rId27" Type="http://schemas.openxmlformats.org/officeDocument/2006/relationships/hyperlink" Target="https://cardano.ideascale.com/a/dtd/415748-48088" TargetMode="External"/><Relationship Id="rId29" Type="http://schemas.openxmlformats.org/officeDocument/2006/relationships/hyperlink" Target="https://cardano.ideascale.com/a/dtd/417156-48088" TargetMode="External"/><Relationship Id="rId11" Type="http://schemas.openxmlformats.org/officeDocument/2006/relationships/hyperlink" Target="https://cardano.ideascale.com/a/dtd/419058-48088" TargetMode="External"/><Relationship Id="rId10" Type="http://schemas.openxmlformats.org/officeDocument/2006/relationships/hyperlink" Target="https://cardano.ideascale.com/a/dtd/421446-48088" TargetMode="External"/><Relationship Id="rId13" Type="http://schemas.openxmlformats.org/officeDocument/2006/relationships/hyperlink" Target="https://cardano.ideascale.com/a/dtd/420084-48088" TargetMode="External"/><Relationship Id="rId12" Type="http://schemas.openxmlformats.org/officeDocument/2006/relationships/hyperlink" Target="https://cardano.ideascale.com/a/dtd/418320-48088" TargetMode="External"/><Relationship Id="rId15" Type="http://schemas.openxmlformats.org/officeDocument/2006/relationships/hyperlink" Target="https://cardano.ideascale.com/a/dtd/421807-48088" TargetMode="External"/><Relationship Id="rId14" Type="http://schemas.openxmlformats.org/officeDocument/2006/relationships/hyperlink" Target="https://cardano.ideascale.com/a/dtd/422599-48088" TargetMode="External"/><Relationship Id="rId17" Type="http://schemas.openxmlformats.org/officeDocument/2006/relationships/hyperlink" Target="https://cardano.ideascale.com/a/dtd/419242-48088" TargetMode="External"/><Relationship Id="rId16" Type="http://schemas.openxmlformats.org/officeDocument/2006/relationships/hyperlink" Target="https://cardano.ideascale.com/a/dtd/421796-48088" TargetMode="External"/><Relationship Id="rId19" Type="http://schemas.openxmlformats.org/officeDocument/2006/relationships/hyperlink" Target="https://cardano.ideascale.com/a/dtd/417566-48088" TargetMode="External"/><Relationship Id="rId18" Type="http://schemas.openxmlformats.org/officeDocument/2006/relationships/hyperlink" Target="https://cardano.ideascale.com/a/dtd/422478-48088" TargetMode="External"/><Relationship Id="rId84" Type="http://schemas.openxmlformats.org/officeDocument/2006/relationships/hyperlink" Target="https://cardano.ideascale.com/a/dtd/422510-48088" TargetMode="External"/><Relationship Id="rId83" Type="http://schemas.openxmlformats.org/officeDocument/2006/relationships/hyperlink" Target="https://cardano.ideascale.com/a/dtd/417327-48088" TargetMode="External"/><Relationship Id="rId86" Type="http://schemas.openxmlformats.org/officeDocument/2006/relationships/hyperlink" Target="https://cardano.ideascale.com/a/dtd/423039-48088" TargetMode="External"/><Relationship Id="rId85" Type="http://schemas.openxmlformats.org/officeDocument/2006/relationships/hyperlink" Target="https://cardano.ideascale.com/a/dtd/422550-48088" TargetMode="External"/><Relationship Id="rId88" Type="http://schemas.openxmlformats.org/officeDocument/2006/relationships/hyperlink" Target="https://cardano.ideascale.com/a/dtd/416513-48088" TargetMode="External"/><Relationship Id="rId87" Type="http://schemas.openxmlformats.org/officeDocument/2006/relationships/hyperlink" Target="https://cardano.ideascale.com/a/dtd/421171-48088" TargetMode="External"/><Relationship Id="rId89" Type="http://schemas.openxmlformats.org/officeDocument/2006/relationships/hyperlink" Target="https://cardano.ideascale.com/a/dtd/414111-48088" TargetMode="External"/><Relationship Id="rId80" Type="http://schemas.openxmlformats.org/officeDocument/2006/relationships/hyperlink" Target="https://cardano.ideascale.com/a/dtd/422572-48088" TargetMode="External"/><Relationship Id="rId82" Type="http://schemas.openxmlformats.org/officeDocument/2006/relationships/hyperlink" Target="https://cardano.ideascale.com/a/dtd/414393-48088" TargetMode="External"/><Relationship Id="rId81" Type="http://schemas.openxmlformats.org/officeDocument/2006/relationships/hyperlink" Target="https://cardano.ideascale.com/a/dtd/414381-48088" TargetMode="External"/><Relationship Id="rId73" Type="http://schemas.openxmlformats.org/officeDocument/2006/relationships/hyperlink" Target="https://cardano.ideascale.com/a/dtd/417658-48088" TargetMode="External"/><Relationship Id="rId72" Type="http://schemas.openxmlformats.org/officeDocument/2006/relationships/hyperlink" Target="https://cardano.ideascale.com/a/dtd/418098-48088" TargetMode="External"/><Relationship Id="rId75" Type="http://schemas.openxmlformats.org/officeDocument/2006/relationships/hyperlink" Target="https://cardano.ideascale.com/a/dtd/417455-48088" TargetMode="External"/><Relationship Id="rId74" Type="http://schemas.openxmlformats.org/officeDocument/2006/relationships/hyperlink" Target="https://cardano.ideascale.com/a/dtd/422250-48088" TargetMode="External"/><Relationship Id="rId77" Type="http://schemas.openxmlformats.org/officeDocument/2006/relationships/hyperlink" Target="https://cardano.ideascale.com/a/dtd/416735-48088" TargetMode="External"/><Relationship Id="rId76" Type="http://schemas.openxmlformats.org/officeDocument/2006/relationships/hyperlink" Target="https://cardano.ideascale.com/a/dtd/417012-48088" TargetMode="External"/><Relationship Id="rId79" Type="http://schemas.openxmlformats.org/officeDocument/2006/relationships/hyperlink" Target="https://cardano.ideascale.com/a/dtd/422893-48088" TargetMode="External"/><Relationship Id="rId78" Type="http://schemas.openxmlformats.org/officeDocument/2006/relationships/hyperlink" Target="https://cardano.ideascale.com/a/dtd/414258-48088" TargetMode="External"/><Relationship Id="rId71" Type="http://schemas.openxmlformats.org/officeDocument/2006/relationships/hyperlink" Target="https://cardano.ideascale.com/a/dtd/419851-48088" TargetMode="External"/><Relationship Id="rId70" Type="http://schemas.openxmlformats.org/officeDocument/2006/relationships/hyperlink" Target="https://cardano.ideascale.com/a/dtd/421444-48088" TargetMode="External"/><Relationship Id="rId62" Type="http://schemas.openxmlformats.org/officeDocument/2006/relationships/hyperlink" Target="https://cardano.ideascale.com/a/dtd/423200-48088" TargetMode="External"/><Relationship Id="rId61" Type="http://schemas.openxmlformats.org/officeDocument/2006/relationships/hyperlink" Target="https://cardano.ideascale.com/a/dtd/422559-48088" TargetMode="External"/><Relationship Id="rId64" Type="http://schemas.openxmlformats.org/officeDocument/2006/relationships/hyperlink" Target="https://cardano.ideascale.com/a/dtd/415632-48088" TargetMode="External"/><Relationship Id="rId63" Type="http://schemas.openxmlformats.org/officeDocument/2006/relationships/hyperlink" Target="https://cardano.ideascale.com/a/dtd/420989-48088" TargetMode="External"/><Relationship Id="rId66" Type="http://schemas.openxmlformats.org/officeDocument/2006/relationships/hyperlink" Target="https://cardano.ideascale.com/a/dtd/422429-48088" TargetMode="External"/><Relationship Id="rId65" Type="http://schemas.openxmlformats.org/officeDocument/2006/relationships/hyperlink" Target="https://cardano.ideascale.com/a/dtd/422721-48088" TargetMode="External"/><Relationship Id="rId68" Type="http://schemas.openxmlformats.org/officeDocument/2006/relationships/hyperlink" Target="https://cardano.ideascale.com/a/dtd/416132-48088" TargetMode="External"/><Relationship Id="rId67" Type="http://schemas.openxmlformats.org/officeDocument/2006/relationships/hyperlink" Target="https://cardano.ideascale.com/a/dtd/421792-48088" TargetMode="External"/><Relationship Id="rId60" Type="http://schemas.openxmlformats.org/officeDocument/2006/relationships/hyperlink" Target="https://cardano.ideascale.com/a/dtd/421734-48088" TargetMode="External"/><Relationship Id="rId69" Type="http://schemas.openxmlformats.org/officeDocument/2006/relationships/hyperlink" Target="https://cardano.ideascale.com/a/dtd/421753-48088" TargetMode="External"/><Relationship Id="rId51" Type="http://schemas.openxmlformats.org/officeDocument/2006/relationships/hyperlink" Target="https://cardano.ideascale.com/a/dtd/416549-48088" TargetMode="External"/><Relationship Id="rId50" Type="http://schemas.openxmlformats.org/officeDocument/2006/relationships/hyperlink" Target="https://cardano.ideascale.com/a/dtd/422193-48088" TargetMode="External"/><Relationship Id="rId53" Type="http://schemas.openxmlformats.org/officeDocument/2006/relationships/hyperlink" Target="https://cardano.ideascale.com/a/dtd/422562-48088" TargetMode="External"/><Relationship Id="rId52" Type="http://schemas.openxmlformats.org/officeDocument/2006/relationships/hyperlink" Target="https://cardano.ideascale.com/a/dtd/414144-48088" TargetMode="External"/><Relationship Id="rId55" Type="http://schemas.openxmlformats.org/officeDocument/2006/relationships/hyperlink" Target="https://cardano.ideascale.com/a/dtd/417828-48088" TargetMode="External"/><Relationship Id="rId54" Type="http://schemas.openxmlformats.org/officeDocument/2006/relationships/hyperlink" Target="https://cardano.ideascale.com/a/dtd/416830-48088" TargetMode="External"/><Relationship Id="rId57" Type="http://schemas.openxmlformats.org/officeDocument/2006/relationships/hyperlink" Target="https://cardano.ideascale.com/a/dtd/419444-48088" TargetMode="External"/><Relationship Id="rId56" Type="http://schemas.openxmlformats.org/officeDocument/2006/relationships/hyperlink" Target="https://cardano.ideascale.com/a/dtd/414000-48088" TargetMode="External"/><Relationship Id="rId59" Type="http://schemas.openxmlformats.org/officeDocument/2006/relationships/hyperlink" Target="https://cardano.ideascale.com/a/dtd/419492-48088" TargetMode="External"/><Relationship Id="rId58" Type="http://schemas.openxmlformats.org/officeDocument/2006/relationships/hyperlink" Target="https://cardano.ideascale.com/a/dtd/421554-48088" TargetMode="External"/><Relationship Id="rId107" Type="http://schemas.openxmlformats.org/officeDocument/2006/relationships/hyperlink" Target="https://cardano.ideascale.com/a/dtd/421654-48088" TargetMode="External"/><Relationship Id="rId228" Type="http://schemas.openxmlformats.org/officeDocument/2006/relationships/hyperlink" Target="https://cardano.ideascale.com/a/dtd/419656-48088" TargetMode="External"/><Relationship Id="rId106" Type="http://schemas.openxmlformats.org/officeDocument/2006/relationships/hyperlink" Target="https://cardano.ideascale.com/a/dtd/413963-48088" TargetMode="External"/><Relationship Id="rId227" Type="http://schemas.openxmlformats.org/officeDocument/2006/relationships/hyperlink" Target="https://cardano.ideascale.com/a/dtd/422368-48088" TargetMode="External"/><Relationship Id="rId105" Type="http://schemas.openxmlformats.org/officeDocument/2006/relationships/hyperlink" Target="https://cardano.ideascale.com/a/dtd/422632-48088" TargetMode="External"/><Relationship Id="rId226" Type="http://schemas.openxmlformats.org/officeDocument/2006/relationships/hyperlink" Target="https://cardano.ideascale.com/a/dtd/416645-48088" TargetMode="External"/><Relationship Id="rId104" Type="http://schemas.openxmlformats.org/officeDocument/2006/relationships/hyperlink" Target="https://cardano.ideascale.com/a/dtd/420132-48088" TargetMode="External"/><Relationship Id="rId225" Type="http://schemas.openxmlformats.org/officeDocument/2006/relationships/hyperlink" Target="https://cardano.ideascale.com/a/dtd/422034-48088" TargetMode="External"/><Relationship Id="rId109" Type="http://schemas.openxmlformats.org/officeDocument/2006/relationships/hyperlink" Target="https://cardano.ideascale.com/a/dtd/422603-48088" TargetMode="External"/><Relationship Id="rId108" Type="http://schemas.openxmlformats.org/officeDocument/2006/relationships/hyperlink" Target="https://cardano.ideascale.com/a/dtd/418844-48088" TargetMode="External"/><Relationship Id="rId229" Type="http://schemas.openxmlformats.org/officeDocument/2006/relationships/hyperlink" Target="https://cardano.ideascale.com/a/dtd/418235-48088" TargetMode="External"/><Relationship Id="rId220" Type="http://schemas.openxmlformats.org/officeDocument/2006/relationships/hyperlink" Target="https://cardano.ideascale.com/a/dtd/415017-48088" TargetMode="External"/><Relationship Id="rId103" Type="http://schemas.openxmlformats.org/officeDocument/2006/relationships/hyperlink" Target="https://cardano.ideascale.com/a/dtd/419512-48088" TargetMode="External"/><Relationship Id="rId224" Type="http://schemas.openxmlformats.org/officeDocument/2006/relationships/hyperlink" Target="https://cardano.ideascale.com/a/dtd/419487-48088" TargetMode="External"/><Relationship Id="rId102" Type="http://schemas.openxmlformats.org/officeDocument/2006/relationships/hyperlink" Target="https://cardano.ideascale.com/a/dtd/423023-48088" TargetMode="External"/><Relationship Id="rId223" Type="http://schemas.openxmlformats.org/officeDocument/2006/relationships/hyperlink" Target="https://cardano.ideascale.com/a/dtd/416790-48088" TargetMode="External"/><Relationship Id="rId101" Type="http://schemas.openxmlformats.org/officeDocument/2006/relationships/hyperlink" Target="https://cardano.ideascale.com/a/dtd/422361-48088" TargetMode="External"/><Relationship Id="rId222" Type="http://schemas.openxmlformats.org/officeDocument/2006/relationships/hyperlink" Target="https://cardano.ideascale.com/a/dtd/416691-48088" TargetMode="External"/><Relationship Id="rId100" Type="http://schemas.openxmlformats.org/officeDocument/2006/relationships/hyperlink" Target="https://cardano.ideascale.com/a/dtd/422883-48088" TargetMode="External"/><Relationship Id="rId221" Type="http://schemas.openxmlformats.org/officeDocument/2006/relationships/hyperlink" Target="https://cardano.ideascale.com/a/dtd/414277-48088" TargetMode="External"/><Relationship Id="rId217" Type="http://schemas.openxmlformats.org/officeDocument/2006/relationships/hyperlink" Target="https://cardano.ideascale.com/a/dtd/414369-48088" TargetMode="External"/><Relationship Id="rId216" Type="http://schemas.openxmlformats.org/officeDocument/2006/relationships/hyperlink" Target="https://cardano.ideascale.com/a/dtd/419556-48088" TargetMode="External"/><Relationship Id="rId215" Type="http://schemas.openxmlformats.org/officeDocument/2006/relationships/hyperlink" Target="https://cardano.ideascale.com/a/dtd/421873-48088" TargetMode="External"/><Relationship Id="rId214" Type="http://schemas.openxmlformats.org/officeDocument/2006/relationships/hyperlink" Target="https://cardano.ideascale.com/a/dtd/419449-48088" TargetMode="External"/><Relationship Id="rId219" Type="http://schemas.openxmlformats.org/officeDocument/2006/relationships/hyperlink" Target="https://cardano.ideascale.com/a/dtd/418243-48088" TargetMode="External"/><Relationship Id="rId218" Type="http://schemas.openxmlformats.org/officeDocument/2006/relationships/hyperlink" Target="https://cardano.ideascale.com/a/dtd/416902-48088" TargetMode="External"/><Relationship Id="rId213" Type="http://schemas.openxmlformats.org/officeDocument/2006/relationships/hyperlink" Target="https://cardano.ideascale.com/a/dtd/420032-48088" TargetMode="External"/><Relationship Id="rId212" Type="http://schemas.openxmlformats.org/officeDocument/2006/relationships/hyperlink" Target="https://cardano.ideascale.com/a/dtd/421443-48088" TargetMode="External"/><Relationship Id="rId211" Type="http://schemas.openxmlformats.org/officeDocument/2006/relationships/hyperlink" Target="https://cardano.ideascale.com/a/dtd/417189-48088" TargetMode="External"/><Relationship Id="rId210" Type="http://schemas.openxmlformats.org/officeDocument/2006/relationships/hyperlink" Target="https://cardano.ideascale.com/a/dtd/422571-48088" TargetMode="External"/><Relationship Id="rId129" Type="http://schemas.openxmlformats.org/officeDocument/2006/relationships/hyperlink" Target="https://cardano.ideascale.com/a/dtd/418964-48088" TargetMode="External"/><Relationship Id="rId128" Type="http://schemas.openxmlformats.org/officeDocument/2006/relationships/hyperlink" Target="https://cardano.ideascale.com/a/dtd/423128-48088" TargetMode="External"/><Relationship Id="rId127" Type="http://schemas.openxmlformats.org/officeDocument/2006/relationships/hyperlink" Target="https://cardano.ideascale.com/a/dtd/418725-48088" TargetMode="External"/><Relationship Id="rId126" Type="http://schemas.openxmlformats.org/officeDocument/2006/relationships/hyperlink" Target="https://cardano.ideascale.com/a/dtd/415326-48088" TargetMode="External"/><Relationship Id="rId121" Type="http://schemas.openxmlformats.org/officeDocument/2006/relationships/hyperlink" Target="https://cardano.ideascale.com/a/dtd/417628-48088" TargetMode="External"/><Relationship Id="rId242" Type="http://schemas.openxmlformats.org/officeDocument/2006/relationships/hyperlink" Target="https://cardano.ideascale.com/a/dtd/415924-48088" TargetMode="External"/><Relationship Id="rId120" Type="http://schemas.openxmlformats.org/officeDocument/2006/relationships/hyperlink" Target="https://cardano.ideascale.com/a/dtd/418220-48088" TargetMode="External"/><Relationship Id="rId241" Type="http://schemas.openxmlformats.org/officeDocument/2006/relationships/hyperlink" Target="https://cardano.ideascale.com/a/dtd/422660-48088" TargetMode="External"/><Relationship Id="rId240" Type="http://schemas.openxmlformats.org/officeDocument/2006/relationships/hyperlink" Target="https://cardano.ideascale.com/a/dtd/414892-48088" TargetMode="External"/><Relationship Id="rId125" Type="http://schemas.openxmlformats.org/officeDocument/2006/relationships/hyperlink" Target="https://cardano.ideascale.com/a/dtd/418104-48088" TargetMode="External"/><Relationship Id="rId124" Type="http://schemas.openxmlformats.org/officeDocument/2006/relationships/hyperlink" Target="https://cardano.ideascale.com/a/dtd/420946-48088" TargetMode="External"/><Relationship Id="rId123" Type="http://schemas.openxmlformats.org/officeDocument/2006/relationships/hyperlink" Target="https://cardano.ideascale.com/a/dtd/418397-48088" TargetMode="External"/><Relationship Id="rId122" Type="http://schemas.openxmlformats.org/officeDocument/2006/relationships/hyperlink" Target="https://cardano.ideascale.com/a/dtd/420563-48088" TargetMode="External"/><Relationship Id="rId243" Type="http://schemas.openxmlformats.org/officeDocument/2006/relationships/drawing" Target="../drawings/drawing14.xml"/><Relationship Id="rId95" Type="http://schemas.openxmlformats.org/officeDocument/2006/relationships/hyperlink" Target="https://cardano.ideascale.com/a/dtd/416737-48088" TargetMode="External"/><Relationship Id="rId94" Type="http://schemas.openxmlformats.org/officeDocument/2006/relationships/hyperlink" Target="https://cardano.ideascale.com/a/dtd/416766-48088" TargetMode="External"/><Relationship Id="rId97" Type="http://schemas.openxmlformats.org/officeDocument/2006/relationships/hyperlink" Target="https://cardano.ideascale.com/a/dtd/419570-48088" TargetMode="External"/><Relationship Id="rId96" Type="http://schemas.openxmlformats.org/officeDocument/2006/relationships/hyperlink" Target="https://cardano.ideascale.com/a/dtd/417329-48088" TargetMode="External"/><Relationship Id="rId99" Type="http://schemas.openxmlformats.org/officeDocument/2006/relationships/hyperlink" Target="https://cardano.ideascale.com/a/dtd/418345-48088" TargetMode="External"/><Relationship Id="rId98" Type="http://schemas.openxmlformats.org/officeDocument/2006/relationships/hyperlink" Target="https://cardano.ideascale.com/a/dtd/415582-48088" TargetMode="External"/><Relationship Id="rId91" Type="http://schemas.openxmlformats.org/officeDocument/2006/relationships/hyperlink" Target="https://cardano.ideascale.com/a/dtd/422747-48088" TargetMode="External"/><Relationship Id="rId90" Type="http://schemas.openxmlformats.org/officeDocument/2006/relationships/hyperlink" Target="https://cardano.ideascale.com/a/dtd/421608-48088" TargetMode="External"/><Relationship Id="rId93" Type="http://schemas.openxmlformats.org/officeDocument/2006/relationships/hyperlink" Target="https://cardano.ideascale.com/a/dtd/421477-48088" TargetMode="External"/><Relationship Id="rId92" Type="http://schemas.openxmlformats.org/officeDocument/2006/relationships/hyperlink" Target="https://cardano.ideascale.com/a/dtd/418564-48088" TargetMode="External"/><Relationship Id="rId118" Type="http://schemas.openxmlformats.org/officeDocument/2006/relationships/hyperlink" Target="https://cardano.ideascale.com/a/dtd/414088-48088" TargetMode="External"/><Relationship Id="rId239" Type="http://schemas.openxmlformats.org/officeDocument/2006/relationships/hyperlink" Target="https://cardano.ideascale.com/a/dtd/414076-48088" TargetMode="External"/><Relationship Id="rId117" Type="http://schemas.openxmlformats.org/officeDocument/2006/relationships/hyperlink" Target="https://cardano.ideascale.com/a/dtd/422147-48088" TargetMode="External"/><Relationship Id="rId238" Type="http://schemas.openxmlformats.org/officeDocument/2006/relationships/hyperlink" Target="https://cardano.ideascale.com/a/dtd/421223-48088" TargetMode="External"/><Relationship Id="rId116" Type="http://schemas.openxmlformats.org/officeDocument/2006/relationships/hyperlink" Target="https://cardano.ideascale.com/a/dtd/414170-48088" TargetMode="External"/><Relationship Id="rId237" Type="http://schemas.openxmlformats.org/officeDocument/2006/relationships/hyperlink" Target="https://cardano.ideascale.com/a/dtd/422744-48088" TargetMode="External"/><Relationship Id="rId115" Type="http://schemas.openxmlformats.org/officeDocument/2006/relationships/hyperlink" Target="https://cardano.ideascale.com/a/dtd/422372-48088" TargetMode="External"/><Relationship Id="rId236" Type="http://schemas.openxmlformats.org/officeDocument/2006/relationships/hyperlink" Target="https://cardano.ideascale.com/a/dtd/422022-48088" TargetMode="External"/><Relationship Id="rId119" Type="http://schemas.openxmlformats.org/officeDocument/2006/relationships/hyperlink" Target="https://cardano.ideascale.com/a/dtd/414468-48088" TargetMode="External"/><Relationship Id="rId110" Type="http://schemas.openxmlformats.org/officeDocument/2006/relationships/hyperlink" Target="https://cardano.ideascale.com/a/dtd/421242-48088" TargetMode="External"/><Relationship Id="rId231" Type="http://schemas.openxmlformats.org/officeDocument/2006/relationships/hyperlink" Target="https://cardano.ideascale.com/a/dtd/421486-48088" TargetMode="External"/><Relationship Id="rId230" Type="http://schemas.openxmlformats.org/officeDocument/2006/relationships/hyperlink" Target="https://cardano.ideascale.com/a/dtd/421817-48088" TargetMode="External"/><Relationship Id="rId114" Type="http://schemas.openxmlformats.org/officeDocument/2006/relationships/hyperlink" Target="https://cardano.ideascale.com/a/dtd/414117-48088" TargetMode="External"/><Relationship Id="rId235" Type="http://schemas.openxmlformats.org/officeDocument/2006/relationships/hyperlink" Target="https://cardano.ideascale.com/a/dtd/419267-48088" TargetMode="External"/><Relationship Id="rId113" Type="http://schemas.openxmlformats.org/officeDocument/2006/relationships/hyperlink" Target="https://cardano.ideascale.com/a/dtd/421906-48088" TargetMode="External"/><Relationship Id="rId234" Type="http://schemas.openxmlformats.org/officeDocument/2006/relationships/hyperlink" Target="https://cardano.ideascale.com/a/dtd/421124-48088" TargetMode="External"/><Relationship Id="rId112" Type="http://schemas.openxmlformats.org/officeDocument/2006/relationships/hyperlink" Target="https://cardano.ideascale.com/a/dtd/422389-48088" TargetMode="External"/><Relationship Id="rId233" Type="http://schemas.openxmlformats.org/officeDocument/2006/relationships/hyperlink" Target="https://cardano.ideascale.com/a/dtd/422381-48088" TargetMode="External"/><Relationship Id="rId111" Type="http://schemas.openxmlformats.org/officeDocument/2006/relationships/hyperlink" Target="https://cardano.ideascale.com/a/dtd/421674-48088" TargetMode="External"/><Relationship Id="rId232" Type="http://schemas.openxmlformats.org/officeDocument/2006/relationships/hyperlink" Target="https://cardano.ideascale.com/a/dtd/422560-48088" TargetMode="External"/><Relationship Id="rId206" Type="http://schemas.openxmlformats.org/officeDocument/2006/relationships/hyperlink" Target="https://cardano.ideascale.com/a/dtd/419432-48088" TargetMode="External"/><Relationship Id="rId205" Type="http://schemas.openxmlformats.org/officeDocument/2006/relationships/hyperlink" Target="https://cardano.ideascale.com/a/dtd/417947-48088" TargetMode="External"/><Relationship Id="rId204" Type="http://schemas.openxmlformats.org/officeDocument/2006/relationships/hyperlink" Target="https://cardano.ideascale.com/a/dtd/415015-48088" TargetMode="External"/><Relationship Id="rId203" Type="http://schemas.openxmlformats.org/officeDocument/2006/relationships/hyperlink" Target="https://cardano.ideascale.com/a/dtd/421132-48088" TargetMode="External"/><Relationship Id="rId209" Type="http://schemas.openxmlformats.org/officeDocument/2006/relationships/hyperlink" Target="https://cardano.ideascale.com/a/dtd/414052-48088" TargetMode="External"/><Relationship Id="rId208" Type="http://schemas.openxmlformats.org/officeDocument/2006/relationships/hyperlink" Target="https://cardano.ideascale.com/a/dtd/414464-48088" TargetMode="External"/><Relationship Id="rId207" Type="http://schemas.openxmlformats.org/officeDocument/2006/relationships/hyperlink" Target="https://cardano.ideascale.com/a/dtd/422247-48088" TargetMode="External"/><Relationship Id="rId202" Type="http://schemas.openxmlformats.org/officeDocument/2006/relationships/hyperlink" Target="https://cardano.ideascale.com/a/dtd/421614-48088" TargetMode="External"/><Relationship Id="rId201" Type="http://schemas.openxmlformats.org/officeDocument/2006/relationships/hyperlink" Target="https://cardano.ideascale.com/a/dtd/414907-48088" TargetMode="External"/><Relationship Id="rId200" Type="http://schemas.openxmlformats.org/officeDocument/2006/relationships/hyperlink" Target="https://cardano.ideascale.com/a/dtd/417270-48088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cardano.ideascale.com/a/dtd/413976-48088" TargetMode="External"/><Relationship Id="rId22" Type="http://schemas.openxmlformats.org/officeDocument/2006/relationships/hyperlink" Target="https://cardano.ideascale.com/a/dtd/414705-48088" TargetMode="External"/><Relationship Id="rId21" Type="http://schemas.openxmlformats.org/officeDocument/2006/relationships/hyperlink" Target="https://cardano.ideascale.com/a/dtd/422720-48088" TargetMode="External"/><Relationship Id="rId24" Type="http://schemas.openxmlformats.org/officeDocument/2006/relationships/hyperlink" Target="https://cardano.ideascale.com/a/dtd/420359-48088" TargetMode="External"/><Relationship Id="rId23" Type="http://schemas.openxmlformats.org/officeDocument/2006/relationships/hyperlink" Target="https://cardano.ideascale.com/a/dtd/422000-48088" TargetMode="External"/><Relationship Id="rId1" Type="http://schemas.openxmlformats.org/officeDocument/2006/relationships/hyperlink" Target="https://cardano.ideascale.com/a/dtd/418201-48088" TargetMode="External"/><Relationship Id="rId2" Type="http://schemas.openxmlformats.org/officeDocument/2006/relationships/hyperlink" Target="https://cardano.ideascale.com/a/dtd/417108-48088" TargetMode="External"/><Relationship Id="rId3" Type="http://schemas.openxmlformats.org/officeDocument/2006/relationships/hyperlink" Target="https://cardano.ideascale.com/a/dtd/422843-48088" TargetMode="External"/><Relationship Id="rId4" Type="http://schemas.openxmlformats.org/officeDocument/2006/relationships/hyperlink" Target="https://cardano.ideascale.com/a/dtd/420216-48088" TargetMode="External"/><Relationship Id="rId9" Type="http://schemas.openxmlformats.org/officeDocument/2006/relationships/hyperlink" Target="https://cardano.ideascale.com/a/dtd/418897-48088" TargetMode="External"/><Relationship Id="rId26" Type="http://schemas.openxmlformats.org/officeDocument/2006/relationships/hyperlink" Target="https://cardano.ideascale.com/a/dtd/423166-48088" TargetMode="External"/><Relationship Id="rId25" Type="http://schemas.openxmlformats.org/officeDocument/2006/relationships/hyperlink" Target="https://cardano.ideascale.com/a/dtd/416321-48088" TargetMode="External"/><Relationship Id="rId28" Type="http://schemas.openxmlformats.org/officeDocument/2006/relationships/hyperlink" Target="https://cardano.ideascale.com/a/dtd/419097-48088" TargetMode="External"/><Relationship Id="rId27" Type="http://schemas.openxmlformats.org/officeDocument/2006/relationships/hyperlink" Target="https://cardano.ideascale.com/a/dtd/419685-48088" TargetMode="External"/><Relationship Id="rId5" Type="http://schemas.openxmlformats.org/officeDocument/2006/relationships/hyperlink" Target="https://cardano.ideascale.com/a/dtd/422079-48088" TargetMode="External"/><Relationship Id="rId6" Type="http://schemas.openxmlformats.org/officeDocument/2006/relationships/hyperlink" Target="https://cardano.ideascale.com/a/dtd/422031-48088" TargetMode="External"/><Relationship Id="rId29" Type="http://schemas.openxmlformats.org/officeDocument/2006/relationships/hyperlink" Target="https://cardano.ideascale.com/a/dtd/414884-48088" TargetMode="External"/><Relationship Id="rId7" Type="http://schemas.openxmlformats.org/officeDocument/2006/relationships/hyperlink" Target="https://cardano.ideascale.com/a/dtd/420021-48088" TargetMode="External"/><Relationship Id="rId8" Type="http://schemas.openxmlformats.org/officeDocument/2006/relationships/hyperlink" Target="https://cardano.ideascale.com/a/dtd/416182-48088" TargetMode="External"/><Relationship Id="rId31" Type="http://schemas.openxmlformats.org/officeDocument/2006/relationships/hyperlink" Target="https://cardano.ideascale.com/a/dtd/421532-48088" TargetMode="External"/><Relationship Id="rId30" Type="http://schemas.openxmlformats.org/officeDocument/2006/relationships/hyperlink" Target="https://cardano.ideascale.com/a/dtd/419179-48088" TargetMode="External"/><Relationship Id="rId11" Type="http://schemas.openxmlformats.org/officeDocument/2006/relationships/hyperlink" Target="https://cardano.ideascale.com/a/dtd/421580-48088" TargetMode="External"/><Relationship Id="rId33" Type="http://schemas.openxmlformats.org/officeDocument/2006/relationships/hyperlink" Target="https://cardano.ideascale.com/a/dtd/415062-48088" TargetMode="External"/><Relationship Id="rId10" Type="http://schemas.openxmlformats.org/officeDocument/2006/relationships/hyperlink" Target="https://cardano.ideascale.com/a/dtd/421574-48088" TargetMode="External"/><Relationship Id="rId32" Type="http://schemas.openxmlformats.org/officeDocument/2006/relationships/hyperlink" Target="https://cardano.ideascale.com/a/dtd/423094-48088" TargetMode="External"/><Relationship Id="rId13" Type="http://schemas.openxmlformats.org/officeDocument/2006/relationships/hyperlink" Target="https://cardano.ideascale.com/a/dtd/419016-48088" TargetMode="External"/><Relationship Id="rId35" Type="http://schemas.openxmlformats.org/officeDocument/2006/relationships/hyperlink" Target="https://cardano.ideascale.com/a/dtd/419340-48088" TargetMode="External"/><Relationship Id="rId12" Type="http://schemas.openxmlformats.org/officeDocument/2006/relationships/hyperlink" Target="https://cardano.ideascale.com/a/dtd/415100-48088" TargetMode="External"/><Relationship Id="rId34" Type="http://schemas.openxmlformats.org/officeDocument/2006/relationships/hyperlink" Target="https://cardano.ideascale.com/a/dtd/423151-48088" TargetMode="External"/><Relationship Id="rId15" Type="http://schemas.openxmlformats.org/officeDocument/2006/relationships/hyperlink" Target="https://cardano.ideascale.com/a/dtd/421637-48088" TargetMode="External"/><Relationship Id="rId37" Type="http://schemas.openxmlformats.org/officeDocument/2006/relationships/drawing" Target="../drawings/drawing2.xml"/><Relationship Id="rId14" Type="http://schemas.openxmlformats.org/officeDocument/2006/relationships/hyperlink" Target="https://cardano.ideascale.com/a/dtd/421273-48088" TargetMode="External"/><Relationship Id="rId36" Type="http://schemas.openxmlformats.org/officeDocument/2006/relationships/hyperlink" Target="https://cardano.ideascale.com/a/dtd/414251-48088" TargetMode="External"/><Relationship Id="rId17" Type="http://schemas.openxmlformats.org/officeDocument/2006/relationships/hyperlink" Target="https://cardano.ideascale.com/a/dtd/420625-48088" TargetMode="External"/><Relationship Id="rId16" Type="http://schemas.openxmlformats.org/officeDocument/2006/relationships/hyperlink" Target="https://cardano.ideascale.com/a/dtd/414021-48088" TargetMode="External"/><Relationship Id="rId19" Type="http://schemas.openxmlformats.org/officeDocument/2006/relationships/hyperlink" Target="https://cardano.ideascale.com/a/dtd/418205-48088" TargetMode="External"/><Relationship Id="rId18" Type="http://schemas.openxmlformats.org/officeDocument/2006/relationships/hyperlink" Target="https://cardano.ideascale.com/a/dtd/414167-48088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cardano.ideascale.com/a/dtd/422703-48088" TargetMode="External"/><Relationship Id="rId22" Type="http://schemas.openxmlformats.org/officeDocument/2006/relationships/hyperlink" Target="https://cardano.ideascale.com/a/dtd/419883-48088" TargetMode="External"/><Relationship Id="rId21" Type="http://schemas.openxmlformats.org/officeDocument/2006/relationships/hyperlink" Target="https://cardano.ideascale.com/a/dtd/422335-48088" TargetMode="External"/><Relationship Id="rId24" Type="http://schemas.openxmlformats.org/officeDocument/2006/relationships/hyperlink" Target="https://cardano.ideascale.com/a/dtd/421479-48088" TargetMode="External"/><Relationship Id="rId23" Type="http://schemas.openxmlformats.org/officeDocument/2006/relationships/hyperlink" Target="https://cardano.ideascale.com/a/dtd/415053-48088" TargetMode="External"/><Relationship Id="rId1" Type="http://schemas.openxmlformats.org/officeDocument/2006/relationships/hyperlink" Target="https://cardano.ideascale.com/a/dtd/418849-48088" TargetMode="External"/><Relationship Id="rId2" Type="http://schemas.openxmlformats.org/officeDocument/2006/relationships/hyperlink" Target="https://cardano.ideascale.com/a/dtd/414210-48088" TargetMode="External"/><Relationship Id="rId3" Type="http://schemas.openxmlformats.org/officeDocument/2006/relationships/hyperlink" Target="https://cardano.ideascale.com/a/dtd/421331-48088" TargetMode="External"/><Relationship Id="rId4" Type="http://schemas.openxmlformats.org/officeDocument/2006/relationships/hyperlink" Target="https://cardano.ideascale.com/a/dtd/414126-48088" TargetMode="External"/><Relationship Id="rId9" Type="http://schemas.openxmlformats.org/officeDocument/2006/relationships/hyperlink" Target="https://cardano.ideascale.com/a/dtd/421675-48088" TargetMode="External"/><Relationship Id="rId26" Type="http://schemas.openxmlformats.org/officeDocument/2006/relationships/hyperlink" Target="https://cardano.ideascale.com/a/dtd/417115-48088" TargetMode="External"/><Relationship Id="rId25" Type="http://schemas.openxmlformats.org/officeDocument/2006/relationships/hyperlink" Target="https://cardano.ideascale.com/a/dtd/420233-48088" TargetMode="External"/><Relationship Id="rId28" Type="http://schemas.openxmlformats.org/officeDocument/2006/relationships/hyperlink" Target="https://cardano.ideascale.com/a/dtd/419477-48088" TargetMode="External"/><Relationship Id="rId27" Type="http://schemas.openxmlformats.org/officeDocument/2006/relationships/hyperlink" Target="https://cardano.ideascale.com/a/dtd/420145-48088" TargetMode="External"/><Relationship Id="rId5" Type="http://schemas.openxmlformats.org/officeDocument/2006/relationships/hyperlink" Target="https://cardano.ideascale.com/a/dtd/414506-48088" TargetMode="External"/><Relationship Id="rId6" Type="http://schemas.openxmlformats.org/officeDocument/2006/relationships/hyperlink" Target="https://cardano.ideascale.com/a/dtd/421815-48088" TargetMode="External"/><Relationship Id="rId29" Type="http://schemas.openxmlformats.org/officeDocument/2006/relationships/hyperlink" Target="https://cardano.ideascale.com/a/dtd/421959-48088" TargetMode="External"/><Relationship Id="rId7" Type="http://schemas.openxmlformats.org/officeDocument/2006/relationships/hyperlink" Target="https://cardano.ideascale.com/a/dtd/414716-48088" TargetMode="External"/><Relationship Id="rId8" Type="http://schemas.openxmlformats.org/officeDocument/2006/relationships/hyperlink" Target="https://cardano.ideascale.com/a/dtd/417204-48088" TargetMode="External"/><Relationship Id="rId31" Type="http://schemas.openxmlformats.org/officeDocument/2006/relationships/hyperlink" Target="https://cardano.ideascale.com/a/dtd/418445-48088" TargetMode="External"/><Relationship Id="rId30" Type="http://schemas.openxmlformats.org/officeDocument/2006/relationships/hyperlink" Target="https://cardano.ideascale.com/a/dtd/422563-48088" TargetMode="External"/><Relationship Id="rId11" Type="http://schemas.openxmlformats.org/officeDocument/2006/relationships/hyperlink" Target="https://cardano.ideascale.com/a/dtd/421296-48088" TargetMode="External"/><Relationship Id="rId33" Type="http://schemas.openxmlformats.org/officeDocument/2006/relationships/hyperlink" Target="https://cardano.ideascale.com/a/dtd/420553-48088" TargetMode="External"/><Relationship Id="rId10" Type="http://schemas.openxmlformats.org/officeDocument/2006/relationships/hyperlink" Target="https://cardano.ideascale.com/a/dtd/414282-48088" TargetMode="External"/><Relationship Id="rId32" Type="http://schemas.openxmlformats.org/officeDocument/2006/relationships/hyperlink" Target="https://cardano.ideascale.com/a/dtd/418338-48088" TargetMode="External"/><Relationship Id="rId13" Type="http://schemas.openxmlformats.org/officeDocument/2006/relationships/hyperlink" Target="https://cardano.ideascale.com/a/dtd/414025-48088" TargetMode="External"/><Relationship Id="rId35" Type="http://schemas.openxmlformats.org/officeDocument/2006/relationships/hyperlink" Target="https://cardano.ideascale.com/a/dtd/422360-48088" TargetMode="External"/><Relationship Id="rId12" Type="http://schemas.openxmlformats.org/officeDocument/2006/relationships/hyperlink" Target="https://cardano.ideascale.com/a/dtd/417332-48088" TargetMode="External"/><Relationship Id="rId34" Type="http://schemas.openxmlformats.org/officeDocument/2006/relationships/hyperlink" Target="https://cardano.ideascale.com/a/dtd/415367-48088" TargetMode="External"/><Relationship Id="rId15" Type="http://schemas.openxmlformats.org/officeDocument/2006/relationships/hyperlink" Target="https://cardano.ideascale.com/a/dtd/414276-48088" TargetMode="External"/><Relationship Id="rId14" Type="http://schemas.openxmlformats.org/officeDocument/2006/relationships/hyperlink" Target="https://cardano.ideascale.com/a/dtd/414271-48088" TargetMode="External"/><Relationship Id="rId36" Type="http://schemas.openxmlformats.org/officeDocument/2006/relationships/drawing" Target="../drawings/drawing3.xml"/><Relationship Id="rId17" Type="http://schemas.openxmlformats.org/officeDocument/2006/relationships/hyperlink" Target="https://cardano.ideascale.com/a/dtd/421401-48088" TargetMode="External"/><Relationship Id="rId16" Type="http://schemas.openxmlformats.org/officeDocument/2006/relationships/hyperlink" Target="https://cardano.ideascale.com/a/dtd/423099-48088" TargetMode="External"/><Relationship Id="rId19" Type="http://schemas.openxmlformats.org/officeDocument/2006/relationships/hyperlink" Target="https://cardano.ideascale.com/a/dtd/422068-48088" TargetMode="External"/><Relationship Id="rId18" Type="http://schemas.openxmlformats.org/officeDocument/2006/relationships/hyperlink" Target="https://cardano.ideascale.com/a/dtd/418120-48088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cardano.ideascale.com/a/dtd/417406-48088" TargetMode="External"/><Relationship Id="rId42" Type="http://schemas.openxmlformats.org/officeDocument/2006/relationships/hyperlink" Target="https://cardano.ideascale.com/a/dtd/422712-48088" TargetMode="External"/><Relationship Id="rId41" Type="http://schemas.openxmlformats.org/officeDocument/2006/relationships/hyperlink" Target="https://cardano.ideascale.com/a/dtd/414118-48088" TargetMode="External"/><Relationship Id="rId44" Type="http://schemas.openxmlformats.org/officeDocument/2006/relationships/hyperlink" Target="https://cardano.ideascale.com/a/dtd/415122-48088" TargetMode="External"/><Relationship Id="rId43" Type="http://schemas.openxmlformats.org/officeDocument/2006/relationships/hyperlink" Target="https://cardano.ideascale.com/a/dtd/420891-48088" TargetMode="External"/><Relationship Id="rId46" Type="http://schemas.openxmlformats.org/officeDocument/2006/relationships/hyperlink" Target="https://cardano.ideascale.com/a/dtd/414515-48088" TargetMode="External"/><Relationship Id="rId45" Type="http://schemas.openxmlformats.org/officeDocument/2006/relationships/hyperlink" Target="https://cardano.ideascale.com/a/dtd/419813-48088" TargetMode="External"/><Relationship Id="rId1" Type="http://schemas.openxmlformats.org/officeDocument/2006/relationships/hyperlink" Target="https://cardano.ideascale.com/a/dtd/419165-48088" TargetMode="External"/><Relationship Id="rId2" Type="http://schemas.openxmlformats.org/officeDocument/2006/relationships/hyperlink" Target="https://cardano.ideascale.com/a/dtd/414008-48088" TargetMode="External"/><Relationship Id="rId3" Type="http://schemas.openxmlformats.org/officeDocument/2006/relationships/hyperlink" Target="https://cardano.ideascale.com/a/dtd/417395-48088" TargetMode="External"/><Relationship Id="rId4" Type="http://schemas.openxmlformats.org/officeDocument/2006/relationships/hyperlink" Target="https://cardano.ideascale.com/a/dtd/419397-48088" TargetMode="External"/><Relationship Id="rId9" Type="http://schemas.openxmlformats.org/officeDocument/2006/relationships/hyperlink" Target="https://cardano.ideascale.com/a/dtd/421782-48088" TargetMode="External"/><Relationship Id="rId48" Type="http://schemas.openxmlformats.org/officeDocument/2006/relationships/hyperlink" Target="https://cardano.ideascale.com/a/dtd/422010-48088" TargetMode="External"/><Relationship Id="rId47" Type="http://schemas.openxmlformats.org/officeDocument/2006/relationships/hyperlink" Target="https://cardano.ideascale.com/a/dtd/419592-48088" TargetMode="External"/><Relationship Id="rId49" Type="http://schemas.openxmlformats.org/officeDocument/2006/relationships/hyperlink" Target="https://cardano.ideascale.com/a/dtd/421375-48088" TargetMode="External"/><Relationship Id="rId5" Type="http://schemas.openxmlformats.org/officeDocument/2006/relationships/hyperlink" Target="https://cardano.ideascale.com/a/dtd/419964-48088" TargetMode="External"/><Relationship Id="rId6" Type="http://schemas.openxmlformats.org/officeDocument/2006/relationships/hyperlink" Target="https://cardano.ideascale.com/a/dtd/419413-48088" TargetMode="External"/><Relationship Id="rId7" Type="http://schemas.openxmlformats.org/officeDocument/2006/relationships/hyperlink" Target="https://cardano.ideascale.com/a/dtd/420897-48088" TargetMode="External"/><Relationship Id="rId8" Type="http://schemas.openxmlformats.org/officeDocument/2006/relationships/hyperlink" Target="https://cardano.ideascale.com/a/dtd/421661-48088" TargetMode="External"/><Relationship Id="rId31" Type="http://schemas.openxmlformats.org/officeDocument/2006/relationships/hyperlink" Target="https://cardano.ideascale.com/a/dtd/418526-48088" TargetMode="External"/><Relationship Id="rId30" Type="http://schemas.openxmlformats.org/officeDocument/2006/relationships/hyperlink" Target="https://cardano.ideascale.com/a/dtd/413974-48088" TargetMode="External"/><Relationship Id="rId33" Type="http://schemas.openxmlformats.org/officeDocument/2006/relationships/hyperlink" Target="https://cardano.ideascale.com/a/dtd/419656-48088" TargetMode="External"/><Relationship Id="rId32" Type="http://schemas.openxmlformats.org/officeDocument/2006/relationships/hyperlink" Target="https://cardano.ideascale.com/a/dtd/414369-48088" TargetMode="External"/><Relationship Id="rId35" Type="http://schemas.openxmlformats.org/officeDocument/2006/relationships/hyperlink" Target="https://cardano.ideascale.com/a/dtd/422381-48088" TargetMode="External"/><Relationship Id="rId34" Type="http://schemas.openxmlformats.org/officeDocument/2006/relationships/hyperlink" Target="https://cardano.ideascale.com/a/dtd/418235-48088" TargetMode="External"/><Relationship Id="rId37" Type="http://schemas.openxmlformats.org/officeDocument/2006/relationships/hyperlink" Target="https://cardano.ideascale.com/a/dtd/419241-48088" TargetMode="External"/><Relationship Id="rId36" Type="http://schemas.openxmlformats.org/officeDocument/2006/relationships/hyperlink" Target="https://cardano.ideascale.com/a/dtd/413981-48088" TargetMode="External"/><Relationship Id="rId39" Type="http://schemas.openxmlformats.org/officeDocument/2006/relationships/hyperlink" Target="https://cardano.ideascale.com/a/dtd/419671-48088" TargetMode="External"/><Relationship Id="rId38" Type="http://schemas.openxmlformats.org/officeDocument/2006/relationships/hyperlink" Target="https://cardano.ideascale.com/a/dtd/418933-48088" TargetMode="External"/><Relationship Id="rId62" Type="http://schemas.openxmlformats.org/officeDocument/2006/relationships/hyperlink" Target="https://cardano.ideascale.com/a/dtd/418590-48088" TargetMode="External"/><Relationship Id="rId61" Type="http://schemas.openxmlformats.org/officeDocument/2006/relationships/hyperlink" Target="https://cardano.ideascale.com/a/dtd/416502-48088" TargetMode="External"/><Relationship Id="rId20" Type="http://schemas.openxmlformats.org/officeDocument/2006/relationships/hyperlink" Target="https://cardano.ideascale.com/a/dtd/414170-48088" TargetMode="External"/><Relationship Id="rId64" Type="http://schemas.openxmlformats.org/officeDocument/2006/relationships/hyperlink" Target="https://cardano.ideascale.com/a/dtd/422132-48088" TargetMode="External"/><Relationship Id="rId63" Type="http://schemas.openxmlformats.org/officeDocument/2006/relationships/hyperlink" Target="https://cardano.ideascale.com/a/dtd/415658-48088" TargetMode="External"/><Relationship Id="rId22" Type="http://schemas.openxmlformats.org/officeDocument/2006/relationships/hyperlink" Target="https://cardano.ideascale.com/a/dtd/419387-48088" TargetMode="External"/><Relationship Id="rId66" Type="http://schemas.openxmlformats.org/officeDocument/2006/relationships/hyperlink" Target="https://cardano.ideascale.com/a/dtd/416470-48088" TargetMode="External"/><Relationship Id="rId21" Type="http://schemas.openxmlformats.org/officeDocument/2006/relationships/hyperlink" Target="https://cardano.ideascale.com/a/dtd/418220-48088" TargetMode="External"/><Relationship Id="rId65" Type="http://schemas.openxmlformats.org/officeDocument/2006/relationships/hyperlink" Target="https://cardano.ideascale.com/a/dtd/420866-48088" TargetMode="External"/><Relationship Id="rId24" Type="http://schemas.openxmlformats.org/officeDocument/2006/relationships/hyperlink" Target="https://cardano.ideascale.com/a/dtd/419295-48088" TargetMode="External"/><Relationship Id="rId23" Type="http://schemas.openxmlformats.org/officeDocument/2006/relationships/hyperlink" Target="https://cardano.ideascale.com/a/dtd/422081-48088" TargetMode="External"/><Relationship Id="rId67" Type="http://schemas.openxmlformats.org/officeDocument/2006/relationships/drawing" Target="../drawings/drawing4.xml"/><Relationship Id="rId60" Type="http://schemas.openxmlformats.org/officeDocument/2006/relationships/hyperlink" Target="https://cardano.ideascale.com/a/dtd/422723-48088" TargetMode="External"/><Relationship Id="rId26" Type="http://schemas.openxmlformats.org/officeDocument/2006/relationships/hyperlink" Target="https://cardano.ideascale.com/a/dtd/416363-48088" TargetMode="External"/><Relationship Id="rId25" Type="http://schemas.openxmlformats.org/officeDocument/2006/relationships/hyperlink" Target="https://cardano.ideascale.com/a/dtd/416801-48088" TargetMode="External"/><Relationship Id="rId28" Type="http://schemas.openxmlformats.org/officeDocument/2006/relationships/hyperlink" Target="https://cardano.ideascale.com/a/dtd/414712-48088" TargetMode="External"/><Relationship Id="rId27" Type="http://schemas.openxmlformats.org/officeDocument/2006/relationships/hyperlink" Target="https://cardano.ideascale.com/a/dtd/421804-48088" TargetMode="External"/><Relationship Id="rId29" Type="http://schemas.openxmlformats.org/officeDocument/2006/relationships/hyperlink" Target="https://cardano.ideascale.com/a/dtd/419745-48088" TargetMode="External"/><Relationship Id="rId51" Type="http://schemas.openxmlformats.org/officeDocument/2006/relationships/hyperlink" Target="https://cardano.ideascale.com/a/dtd/420176-48088" TargetMode="External"/><Relationship Id="rId50" Type="http://schemas.openxmlformats.org/officeDocument/2006/relationships/hyperlink" Target="https://cardano.ideascale.com/a/dtd/418219-48088" TargetMode="External"/><Relationship Id="rId53" Type="http://schemas.openxmlformats.org/officeDocument/2006/relationships/hyperlink" Target="https://cardano.ideascale.com/a/dtd/422075-48088" TargetMode="External"/><Relationship Id="rId52" Type="http://schemas.openxmlformats.org/officeDocument/2006/relationships/hyperlink" Target="https://cardano.ideascale.com/a/dtd/422297-48088" TargetMode="External"/><Relationship Id="rId11" Type="http://schemas.openxmlformats.org/officeDocument/2006/relationships/hyperlink" Target="https://cardano.ideascale.com/a/dtd/418696-48088" TargetMode="External"/><Relationship Id="rId55" Type="http://schemas.openxmlformats.org/officeDocument/2006/relationships/hyperlink" Target="https://cardano.ideascale.com/a/dtd/422533-48088" TargetMode="External"/><Relationship Id="rId10" Type="http://schemas.openxmlformats.org/officeDocument/2006/relationships/hyperlink" Target="https://cardano.ideascale.com/a/dtd/422594-48088" TargetMode="External"/><Relationship Id="rId54" Type="http://schemas.openxmlformats.org/officeDocument/2006/relationships/hyperlink" Target="https://cardano.ideascale.com/a/dtd/418798-48088" TargetMode="External"/><Relationship Id="rId13" Type="http://schemas.openxmlformats.org/officeDocument/2006/relationships/hyperlink" Target="https://cardano.ideascale.com/a/dtd/421734-48088" TargetMode="External"/><Relationship Id="rId57" Type="http://schemas.openxmlformats.org/officeDocument/2006/relationships/hyperlink" Target="https://cardano.ideascale.com/a/dtd/417123-48088" TargetMode="External"/><Relationship Id="rId12" Type="http://schemas.openxmlformats.org/officeDocument/2006/relationships/hyperlink" Target="https://cardano.ideascale.com/a/dtd/418563-48088" TargetMode="External"/><Relationship Id="rId56" Type="http://schemas.openxmlformats.org/officeDocument/2006/relationships/hyperlink" Target="https://cardano.ideascale.com/a/dtd/421771-48088" TargetMode="External"/><Relationship Id="rId15" Type="http://schemas.openxmlformats.org/officeDocument/2006/relationships/hyperlink" Target="https://cardano.ideascale.com/a/dtd/421608-48088" TargetMode="External"/><Relationship Id="rId59" Type="http://schemas.openxmlformats.org/officeDocument/2006/relationships/hyperlink" Target="https://cardano.ideascale.com/a/dtd/416944-48088" TargetMode="External"/><Relationship Id="rId14" Type="http://schemas.openxmlformats.org/officeDocument/2006/relationships/hyperlink" Target="https://cardano.ideascale.com/a/dtd/416735-48088" TargetMode="External"/><Relationship Id="rId58" Type="http://schemas.openxmlformats.org/officeDocument/2006/relationships/hyperlink" Target="https://cardano.ideascale.com/a/dtd/421888-48088" TargetMode="External"/><Relationship Id="rId17" Type="http://schemas.openxmlformats.org/officeDocument/2006/relationships/hyperlink" Target="https://cardano.ideascale.com/a/dtd/422416-48088" TargetMode="External"/><Relationship Id="rId16" Type="http://schemas.openxmlformats.org/officeDocument/2006/relationships/hyperlink" Target="https://cardano.ideascale.com/a/dtd/416766-48088" TargetMode="External"/><Relationship Id="rId19" Type="http://schemas.openxmlformats.org/officeDocument/2006/relationships/hyperlink" Target="https://cardano.ideascale.com/a/dtd/421242-48088" TargetMode="External"/><Relationship Id="rId18" Type="http://schemas.openxmlformats.org/officeDocument/2006/relationships/hyperlink" Target="https://cardano.ideascale.com/a/dtd/417329-48088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cardano.ideascale.com/a/dtd/416549-48088" TargetMode="External"/><Relationship Id="rId42" Type="http://schemas.openxmlformats.org/officeDocument/2006/relationships/hyperlink" Target="https://cardano.ideascale.com/a/dtd/414000-48088" TargetMode="External"/><Relationship Id="rId41" Type="http://schemas.openxmlformats.org/officeDocument/2006/relationships/hyperlink" Target="https://cardano.ideascale.com/a/dtd/422562-48088" TargetMode="External"/><Relationship Id="rId44" Type="http://schemas.openxmlformats.org/officeDocument/2006/relationships/hyperlink" Target="https://cardano.ideascale.com/a/dtd/421792-48088" TargetMode="External"/><Relationship Id="rId43" Type="http://schemas.openxmlformats.org/officeDocument/2006/relationships/hyperlink" Target="https://cardano.ideascale.com/a/dtd/420989-48088" TargetMode="External"/><Relationship Id="rId46" Type="http://schemas.openxmlformats.org/officeDocument/2006/relationships/hyperlink" Target="https://cardano.ideascale.com/a/dtd/421444-48088" TargetMode="External"/><Relationship Id="rId45" Type="http://schemas.openxmlformats.org/officeDocument/2006/relationships/hyperlink" Target="https://cardano.ideascale.com/a/dtd/421753-48088" TargetMode="External"/><Relationship Id="rId1" Type="http://schemas.openxmlformats.org/officeDocument/2006/relationships/hyperlink" Target="https://cardano.ideascale.com/a/dtd/413998-48088" TargetMode="External"/><Relationship Id="rId2" Type="http://schemas.openxmlformats.org/officeDocument/2006/relationships/hyperlink" Target="https://cardano.ideascale.com/a/dtd/422741-48088" TargetMode="External"/><Relationship Id="rId3" Type="http://schemas.openxmlformats.org/officeDocument/2006/relationships/hyperlink" Target="https://cardano.ideascale.com/a/dtd/414982-48088" TargetMode="External"/><Relationship Id="rId4" Type="http://schemas.openxmlformats.org/officeDocument/2006/relationships/hyperlink" Target="https://cardano.ideascale.com/a/dtd/418557-48088" TargetMode="External"/><Relationship Id="rId9" Type="http://schemas.openxmlformats.org/officeDocument/2006/relationships/hyperlink" Target="https://cardano.ideascale.com/a/dtd/417887-48088" TargetMode="External"/><Relationship Id="rId48" Type="http://schemas.openxmlformats.org/officeDocument/2006/relationships/hyperlink" Target="https://cardano.ideascale.com/a/dtd/422883-48088" TargetMode="External"/><Relationship Id="rId47" Type="http://schemas.openxmlformats.org/officeDocument/2006/relationships/hyperlink" Target="https://cardano.ideascale.com/a/dtd/422572-48088" TargetMode="External"/><Relationship Id="rId49" Type="http://schemas.openxmlformats.org/officeDocument/2006/relationships/hyperlink" Target="https://cardano.ideascale.com/a/dtd/419512-48088" TargetMode="External"/><Relationship Id="rId5" Type="http://schemas.openxmlformats.org/officeDocument/2006/relationships/hyperlink" Target="https://cardano.ideascale.com/a/dtd/421280-48088" TargetMode="External"/><Relationship Id="rId6" Type="http://schemas.openxmlformats.org/officeDocument/2006/relationships/hyperlink" Target="https://cardano.ideascale.com/a/dtd/419483-48088" TargetMode="External"/><Relationship Id="rId7" Type="http://schemas.openxmlformats.org/officeDocument/2006/relationships/hyperlink" Target="https://cardano.ideascale.com/a/dtd/421464-48088" TargetMode="External"/><Relationship Id="rId8" Type="http://schemas.openxmlformats.org/officeDocument/2006/relationships/hyperlink" Target="https://cardano.ideascale.com/a/dtd/419756-48088" TargetMode="External"/><Relationship Id="rId72" Type="http://schemas.openxmlformats.org/officeDocument/2006/relationships/drawing" Target="../drawings/drawing5.xml"/><Relationship Id="rId31" Type="http://schemas.openxmlformats.org/officeDocument/2006/relationships/hyperlink" Target="https://cardano.ideascale.com/a/dtd/422185-48088" TargetMode="External"/><Relationship Id="rId30" Type="http://schemas.openxmlformats.org/officeDocument/2006/relationships/hyperlink" Target="https://cardano.ideascale.com/a/dtd/423049-48088" TargetMode="External"/><Relationship Id="rId33" Type="http://schemas.openxmlformats.org/officeDocument/2006/relationships/hyperlink" Target="https://cardano.ideascale.com/a/dtd/417193-48088" TargetMode="External"/><Relationship Id="rId32" Type="http://schemas.openxmlformats.org/officeDocument/2006/relationships/hyperlink" Target="https://cardano.ideascale.com/a/dtd/422396-48088" TargetMode="External"/><Relationship Id="rId35" Type="http://schemas.openxmlformats.org/officeDocument/2006/relationships/hyperlink" Target="https://cardano.ideascale.com/a/dtd/413936-48088" TargetMode="External"/><Relationship Id="rId34" Type="http://schemas.openxmlformats.org/officeDocument/2006/relationships/hyperlink" Target="https://cardano.ideascale.com/a/dtd/415815-48088" TargetMode="External"/><Relationship Id="rId71" Type="http://schemas.openxmlformats.org/officeDocument/2006/relationships/hyperlink" Target="https://cardano.ideascale.com/a/dtd/423032-48088" TargetMode="External"/><Relationship Id="rId70" Type="http://schemas.openxmlformats.org/officeDocument/2006/relationships/hyperlink" Target="https://cardano.ideascale.com/a/dtd/423223-48088" TargetMode="External"/><Relationship Id="rId37" Type="http://schemas.openxmlformats.org/officeDocument/2006/relationships/hyperlink" Target="https://cardano.ideascale.com/a/dtd/421586-48088" TargetMode="External"/><Relationship Id="rId36" Type="http://schemas.openxmlformats.org/officeDocument/2006/relationships/hyperlink" Target="https://cardano.ideascale.com/a/dtd/423041-48088" TargetMode="External"/><Relationship Id="rId39" Type="http://schemas.openxmlformats.org/officeDocument/2006/relationships/hyperlink" Target="https://cardano.ideascale.com/a/dtd/422163-48088" TargetMode="External"/><Relationship Id="rId38" Type="http://schemas.openxmlformats.org/officeDocument/2006/relationships/hyperlink" Target="https://cardano.ideascale.com/a/dtd/422840-48088" TargetMode="External"/><Relationship Id="rId62" Type="http://schemas.openxmlformats.org/officeDocument/2006/relationships/hyperlink" Target="https://cardano.ideascale.com/a/dtd/423104-48088" TargetMode="External"/><Relationship Id="rId61" Type="http://schemas.openxmlformats.org/officeDocument/2006/relationships/hyperlink" Target="https://cardano.ideascale.com/a/dtd/416517-48088" TargetMode="External"/><Relationship Id="rId20" Type="http://schemas.openxmlformats.org/officeDocument/2006/relationships/hyperlink" Target="https://cardano.ideascale.com/a/dtd/419058-48088" TargetMode="External"/><Relationship Id="rId64" Type="http://schemas.openxmlformats.org/officeDocument/2006/relationships/hyperlink" Target="https://cardano.ideascale.com/a/dtd/420727-48088" TargetMode="External"/><Relationship Id="rId63" Type="http://schemas.openxmlformats.org/officeDocument/2006/relationships/hyperlink" Target="https://cardano.ideascale.com/a/dtd/422364-48088" TargetMode="External"/><Relationship Id="rId22" Type="http://schemas.openxmlformats.org/officeDocument/2006/relationships/hyperlink" Target="https://cardano.ideascale.com/a/dtd/420084-48088" TargetMode="External"/><Relationship Id="rId66" Type="http://schemas.openxmlformats.org/officeDocument/2006/relationships/hyperlink" Target="https://cardano.ideascale.com/a/dtd/420456-48088" TargetMode="External"/><Relationship Id="rId21" Type="http://schemas.openxmlformats.org/officeDocument/2006/relationships/hyperlink" Target="https://cardano.ideascale.com/a/dtd/418320-48088" TargetMode="External"/><Relationship Id="rId65" Type="http://schemas.openxmlformats.org/officeDocument/2006/relationships/hyperlink" Target="https://cardano.ideascale.com/a/dtd/421410-48088" TargetMode="External"/><Relationship Id="rId24" Type="http://schemas.openxmlformats.org/officeDocument/2006/relationships/hyperlink" Target="https://cardano.ideascale.com/a/dtd/419242-48088" TargetMode="External"/><Relationship Id="rId68" Type="http://schemas.openxmlformats.org/officeDocument/2006/relationships/hyperlink" Target="https://cardano.ideascale.com/a/dtd/417704-48088" TargetMode="External"/><Relationship Id="rId23" Type="http://schemas.openxmlformats.org/officeDocument/2006/relationships/hyperlink" Target="https://cardano.ideascale.com/a/dtd/422599-48088" TargetMode="External"/><Relationship Id="rId67" Type="http://schemas.openxmlformats.org/officeDocument/2006/relationships/hyperlink" Target="https://cardano.ideascale.com/a/dtd/423201-48088" TargetMode="External"/><Relationship Id="rId60" Type="http://schemas.openxmlformats.org/officeDocument/2006/relationships/hyperlink" Target="https://cardano.ideascale.com/a/dtd/423184-48088" TargetMode="External"/><Relationship Id="rId26" Type="http://schemas.openxmlformats.org/officeDocument/2006/relationships/hyperlink" Target="https://cardano.ideascale.com/a/dtd/416451-48088" TargetMode="External"/><Relationship Id="rId25" Type="http://schemas.openxmlformats.org/officeDocument/2006/relationships/hyperlink" Target="https://cardano.ideascale.com/a/dtd/422581-48088" TargetMode="External"/><Relationship Id="rId69" Type="http://schemas.openxmlformats.org/officeDocument/2006/relationships/hyperlink" Target="https://cardano.ideascale.com/a/dtd/414491-48088" TargetMode="External"/><Relationship Id="rId28" Type="http://schemas.openxmlformats.org/officeDocument/2006/relationships/hyperlink" Target="https://cardano.ideascale.com/a/dtd/421987-48088" TargetMode="External"/><Relationship Id="rId27" Type="http://schemas.openxmlformats.org/officeDocument/2006/relationships/hyperlink" Target="https://cardano.ideascale.com/a/dtd/414261-48088" TargetMode="External"/><Relationship Id="rId29" Type="http://schemas.openxmlformats.org/officeDocument/2006/relationships/hyperlink" Target="https://cardano.ideascale.com/a/dtd/415748-48088" TargetMode="External"/><Relationship Id="rId51" Type="http://schemas.openxmlformats.org/officeDocument/2006/relationships/hyperlink" Target="https://cardano.ideascale.com/a/dtd/414117-48088" TargetMode="External"/><Relationship Id="rId50" Type="http://schemas.openxmlformats.org/officeDocument/2006/relationships/hyperlink" Target="https://cardano.ideascale.com/a/dtd/420132-48088" TargetMode="External"/><Relationship Id="rId53" Type="http://schemas.openxmlformats.org/officeDocument/2006/relationships/hyperlink" Target="https://cardano.ideascale.com/a/dtd/423128-48088" TargetMode="External"/><Relationship Id="rId52" Type="http://schemas.openxmlformats.org/officeDocument/2006/relationships/hyperlink" Target="https://cardano.ideascale.com/a/dtd/422372-48088" TargetMode="External"/><Relationship Id="rId11" Type="http://schemas.openxmlformats.org/officeDocument/2006/relationships/hyperlink" Target="https://cardano.ideascale.com/a/dtd/422003-48088" TargetMode="External"/><Relationship Id="rId55" Type="http://schemas.openxmlformats.org/officeDocument/2006/relationships/hyperlink" Target="https://cardano.ideascale.com/a/dtd/416125-48088" TargetMode="External"/><Relationship Id="rId10" Type="http://schemas.openxmlformats.org/officeDocument/2006/relationships/hyperlink" Target="https://cardano.ideascale.com/a/dtd/422195-48088" TargetMode="External"/><Relationship Id="rId54" Type="http://schemas.openxmlformats.org/officeDocument/2006/relationships/hyperlink" Target="https://cardano.ideascale.com/a/dtd/420910-48088" TargetMode="External"/><Relationship Id="rId13" Type="http://schemas.openxmlformats.org/officeDocument/2006/relationships/hyperlink" Target="https://cardano.ideascale.com/a/dtd/420109-48088" TargetMode="External"/><Relationship Id="rId57" Type="http://schemas.openxmlformats.org/officeDocument/2006/relationships/hyperlink" Target="https://cardano.ideascale.com/a/dtd/413956-48088" TargetMode="External"/><Relationship Id="rId12" Type="http://schemas.openxmlformats.org/officeDocument/2006/relationships/hyperlink" Target="https://cardano.ideascale.com/a/dtd/421708-48088" TargetMode="External"/><Relationship Id="rId56" Type="http://schemas.openxmlformats.org/officeDocument/2006/relationships/hyperlink" Target="https://cardano.ideascale.com/a/dtd/423195-48088" TargetMode="External"/><Relationship Id="rId15" Type="http://schemas.openxmlformats.org/officeDocument/2006/relationships/hyperlink" Target="https://cardano.ideascale.com/a/dtd/421822-48088" TargetMode="External"/><Relationship Id="rId59" Type="http://schemas.openxmlformats.org/officeDocument/2006/relationships/hyperlink" Target="https://cardano.ideascale.com/a/dtd/422615-48088" TargetMode="External"/><Relationship Id="rId14" Type="http://schemas.openxmlformats.org/officeDocument/2006/relationships/hyperlink" Target="https://cardano.ideascale.com/a/dtd/414257-48088" TargetMode="External"/><Relationship Id="rId58" Type="http://schemas.openxmlformats.org/officeDocument/2006/relationships/hyperlink" Target="https://cardano.ideascale.com/a/dtd/414055-48088" TargetMode="External"/><Relationship Id="rId17" Type="http://schemas.openxmlformats.org/officeDocument/2006/relationships/hyperlink" Target="https://cardano.ideascale.com/a/dtd/422150-48088" TargetMode="External"/><Relationship Id="rId16" Type="http://schemas.openxmlformats.org/officeDocument/2006/relationships/hyperlink" Target="https://cardano.ideascale.com/a/dtd/422190-48088" TargetMode="External"/><Relationship Id="rId19" Type="http://schemas.openxmlformats.org/officeDocument/2006/relationships/hyperlink" Target="https://cardano.ideascale.com/a/dtd/414114-48088" TargetMode="External"/><Relationship Id="rId18" Type="http://schemas.openxmlformats.org/officeDocument/2006/relationships/hyperlink" Target="https://cardano.ideascale.com/a/dtd/417049-48088" TargetMode="External"/></Relationships>
</file>

<file path=xl/worksheets/_rels/sheet6.xml.rels><?xml version="1.0" encoding="UTF-8" standalone="yes"?><Relationships xmlns="http://schemas.openxmlformats.org/package/2006/relationships"><Relationship Id="rId190" Type="http://schemas.openxmlformats.org/officeDocument/2006/relationships/hyperlink" Target="https://cardano.ideascale.com/a/dtd/418088-48088" TargetMode="External"/><Relationship Id="rId194" Type="http://schemas.openxmlformats.org/officeDocument/2006/relationships/hyperlink" Target="https://cardano.ideascale.com/a/dtd/420900-48088" TargetMode="External"/><Relationship Id="rId193" Type="http://schemas.openxmlformats.org/officeDocument/2006/relationships/hyperlink" Target="https://cardano.ideascale.com/a/dtd/417137-48088" TargetMode="External"/><Relationship Id="rId192" Type="http://schemas.openxmlformats.org/officeDocument/2006/relationships/hyperlink" Target="https://cardano.ideascale.com/a/dtd/422328-48088" TargetMode="External"/><Relationship Id="rId191" Type="http://schemas.openxmlformats.org/officeDocument/2006/relationships/hyperlink" Target="https://cardano.ideascale.com/a/dtd/421718-48088" TargetMode="External"/><Relationship Id="rId187" Type="http://schemas.openxmlformats.org/officeDocument/2006/relationships/hyperlink" Target="https://cardano.ideascale.com/a/dtd/417475-48088" TargetMode="External"/><Relationship Id="rId186" Type="http://schemas.openxmlformats.org/officeDocument/2006/relationships/hyperlink" Target="https://cardano.ideascale.com/a/dtd/418833-48088" TargetMode="External"/><Relationship Id="rId185" Type="http://schemas.openxmlformats.org/officeDocument/2006/relationships/hyperlink" Target="https://cardano.ideascale.com/a/dtd/414227-48088" TargetMode="External"/><Relationship Id="rId184" Type="http://schemas.openxmlformats.org/officeDocument/2006/relationships/hyperlink" Target="https://cardano.ideascale.com/a/dtd/416467-48088" TargetMode="External"/><Relationship Id="rId189" Type="http://schemas.openxmlformats.org/officeDocument/2006/relationships/hyperlink" Target="https://cardano.ideascale.com/a/dtd/418047-48088" TargetMode="External"/><Relationship Id="rId188" Type="http://schemas.openxmlformats.org/officeDocument/2006/relationships/hyperlink" Target="https://cardano.ideascale.com/a/dtd/417978-48088" TargetMode="External"/><Relationship Id="rId183" Type="http://schemas.openxmlformats.org/officeDocument/2006/relationships/hyperlink" Target="https://cardano.ideascale.com/a/dtd/414374-48088" TargetMode="External"/><Relationship Id="rId182" Type="http://schemas.openxmlformats.org/officeDocument/2006/relationships/hyperlink" Target="https://cardano.ideascale.com/a/dtd/421571-48088" TargetMode="External"/><Relationship Id="rId181" Type="http://schemas.openxmlformats.org/officeDocument/2006/relationships/hyperlink" Target="https://cardano.ideascale.com/a/dtd/421742-48088" TargetMode="External"/><Relationship Id="rId180" Type="http://schemas.openxmlformats.org/officeDocument/2006/relationships/hyperlink" Target="https://cardano.ideascale.com/a/dtd/418904-48088" TargetMode="External"/><Relationship Id="rId176" Type="http://schemas.openxmlformats.org/officeDocument/2006/relationships/hyperlink" Target="https://cardano.ideascale.com/a/dtd/417021-48088" TargetMode="External"/><Relationship Id="rId297" Type="http://schemas.openxmlformats.org/officeDocument/2006/relationships/hyperlink" Target="https://cardano.ideascale.com/a/dtd/419933-48088" TargetMode="External"/><Relationship Id="rId175" Type="http://schemas.openxmlformats.org/officeDocument/2006/relationships/hyperlink" Target="https://cardano.ideascale.com/a/dtd/419098-48088" TargetMode="External"/><Relationship Id="rId296" Type="http://schemas.openxmlformats.org/officeDocument/2006/relationships/hyperlink" Target="https://cardano.ideascale.com/a/dtd/418254-48088" TargetMode="External"/><Relationship Id="rId174" Type="http://schemas.openxmlformats.org/officeDocument/2006/relationships/hyperlink" Target="https://cardano.ideascale.com/a/dtd/423067-48088" TargetMode="External"/><Relationship Id="rId295" Type="http://schemas.openxmlformats.org/officeDocument/2006/relationships/hyperlink" Target="https://cardano.ideascale.com/a/dtd/419463-48088" TargetMode="External"/><Relationship Id="rId173" Type="http://schemas.openxmlformats.org/officeDocument/2006/relationships/hyperlink" Target="https://cardano.ideascale.com/a/dtd/416757-48088" TargetMode="External"/><Relationship Id="rId294" Type="http://schemas.openxmlformats.org/officeDocument/2006/relationships/hyperlink" Target="https://cardano.ideascale.com/a/dtd/419723-48088" TargetMode="External"/><Relationship Id="rId179" Type="http://schemas.openxmlformats.org/officeDocument/2006/relationships/hyperlink" Target="https://cardano.ideascale.com/a/dtd/422745-48088" TargetMode="External"/><Relationship Id="rId178" Type="http://schemas.openxmlformats.org/officeDocument/2006/relationships/hyperlink" Target="https://cardano.ideascale.com/a/dtd/414357-48088" TargetMode="External"/><Relationship Id="rId299" Type="http://schemas.openxmlformats.org/officeDocument/2006/relationships/hyperlink" Target="https://cardano.ideascale.com/a/dtd/420210-48088" TargetMode="External"/><Relationship Id="rId177" Type="http://schemas.openxmlformats.org/officeDocument/2006/relationships/hyperlink" Target="https://cardano.ideascale.com/a/dtd/418215-48088" TargetMode="External"/><Relationship Id="rId298" Type="http://schemas.openxmlformats.org/officeDocument/2006/relationships/hyperlink" Target="https://cardano.ideascale.com/a/dtd/422569-48088" TargetMode="External"/><Relationship Id="rId198" Type="http://schemas.openxmlformats.org/officeDocument/2006/relationships/hyperlink" Target="https://cardano.ideascale.com/a/dtd/416563-48088" TargetMode="External"/><Relationship Id="rId197" Type="http://schemas.openxmlformats.org/officeDocument/2006/relationships/hyperlink" Target="https://cardano.ideascale.com/a/dtd/420741-48088" TargetMode="External"/><Relationship Id="rId196" Type="http://schemas.openxmlformats.org/officeDocument/2006/relationships/hyperlink" Target="https://cardano.ideascale.com/a/dtd/414340-48088" TargetMode="External"/><Relationship Id="rId195" Type="http://schemas.openxmlformats.org/officeDocument/2006/relationships/hyperlink" Target="https://cardano.ideascale.com/a/dtd/416231-48088" TargetMode="External"/><Relationship Id="rId199" Type="http://schemas.openxmlformats.org/officeDocument/2006/relationships/hyperlink" Target="https://cardano.ideascale.com/a/dtd/417614-48088" TargetMode="External"/><Relationship Id="rId150" Type="http://schemas.openxmlformats.org/officeDocument/2006/relationships/hyperlink" Target="https://cardano.ideascale.com/a/dtd/421723-48088" TargetMode="External"/><Relationship Id="rId271" Type="http://schemas.openxmlformats.org/officeDocument/2006/relationships/hyperlink" Target="https://cardano.ideascale.com/a/dtd/422542-48088" TargetMode="External"/><Relationship Id="rId392" Type="http://schemas.openxmlformats.org/officeDocument/2006/relationships/hyperlink" Target="https://cardano.ideascale.com/a/dtd/416435-48088" TargetMode="External"/><Relationship Id="rId270" Type="http://schemas.openxmlformats.org/officeDocument/2006/relationships/hyperlink" Target="https://cardano.ideascale.com/a/dtd/422332-48088" TargetMode="External"/><Relationship Id="rId391" Type="http://schemas.openxmlformats.org/officeDocument/2006/relationships/hyperlink" Target="https://cardano.ideascale.com/a/dtd/419922-48088" TargetMode="External"/><Relationship Id="rId390" Type="http://schemas.openxmlformats.org/officeDocument/2006/relationships/hyperlink" Target="https://cardano.ideascale.com/a/dtd/416983-48088" TargetMode="External"/><Relationship Id="rId1" Type="http://schemas.openxmlformats.org/officeDocument/2006/relationships/hyperlink" Target="https://cardano.ideascale.com/a/dtd/419149-48088" TargetMode="External"/><Relationship Id="rId2" Type="http://schemas.openxmlformats.org/officeDocument/2006/relationships/hyperlink" Target="https://cardano.ideascale.com/a/dtd/419164-48088" TargetMode="External"/><Relationship Id="rId3" Type="http://schemas.openxmlformats.org/officeDocument/2006/relationships/hyperlink" Target="https://cardano.ideascale.com/a/dtd/422500-48088" TargetMode="External"/><Relationship Id="rId149" Type="http://schemas.openxmlformats.org/officeDocument/2006/relationships/hyperlink" Target="https://cardano.ideascale.com/a/dtd/415725-48088" TargetMode="External"/><Relationship Id="rId4" Type="http://schemas.openxmlformats.org/officeDocument/2006/relationships/hyperlink" Target="https://cardano.ideascale.com/a/dtd/422900-48088" TargetMode="External"/><Relationship Id="rId148" Type="http://schemas.openxmlformats.org/officeDocument/2006/relationships/hyperlink" Target="https://cardano.ideascale.com/a/dtd/415707-48088" TargetMode="External"/><Relationship Id="rId269" Type="http://schemas.openxmlformats.org/officeDocument/2006/relationships/hyperlink" Target="https://cardano.ideascale.com/a/dtd/423074-48088" TargetMode="External"/><Relationship Id="rId9" Type="http://schemas.openxmlformats.org/officeDocument/2006/relationships/hyperlink" Target="https://cardano.ideascale.com/a/dtd/414441-48088" TargetMode="External"/><Relationship Id="rId143" Type="http://schemas.openxmlformats.org/officeDocument/2006/relationships/hyperlink" Target="https://cardano.ideascale.com/a/dtd/422171-48088" TargetMode="External"/><Relationship Id="rId264" Type="http://schemas.openxmlformats.org/officeDocument/2006/relationships/hyperlink" Target="https://cardano.ideascale.com/a/dtd/419213-48088" TargetMode="External"/><Relationship Id="rId385" Type="http://schemas.openxmlformats.org/officeDocument/2006/relationships/hyperlink" Target="https://cardano.ideascale.com/a/dtd/414127-48088" TargetMode="External"/><Relationship Id="rId142" Type="http://schemas.openxmlformats.org/officeDocument/2006/relationships/hyperlink" Target="https://cardano.ideascale.com/a/dtd/422518-48088" TargetMode="External"/><Relationship Id="rId263" Type="http://schemas.openxmlformats.org/officeDocument/2006/relationships/hyperlink" Target="https://cardano.ideascale.com/a/dtd/417247-48088" TargetMode="External"/><Relationship Id="rId384" Type="http://schemas.openxmlformats.org/officeDocument/2006/relationships/hyperlink" Target="https://cardano.ideascale.com/a/dtd/416743-48088" TargetMode="External"/><Relationship Id="rId141" Type="http://schemas.openxmlformats.org/officeDocument/2006/relationships/hyperlink" Target="https://cardano.ideascale.com/a/dtd/422069-48088" TargetMode="External"/><Relationship Id="rId262" Type="http://schemas.openxmlformats.org/officeDocument/2006/relationships/hyperlink" Target="https://cardano.ideascale.com/a/dtd/421989-48088" TargetMode="External"/><Relationship Id="rId383" Type="http://schemas.openxmlformats.org/officeDocument/2006/relationships/hyperlink" Target="https://cardano.ideascale.com/a/dtd/420833-48088" TargetMode="External"/><Relationship Id="rId140" Type="http://schemas.openxmlformats.org/officeDocument/2006/relationships/hyperlink" Target="https://cardano.ideascale.com/a/dtd/419517-48088" TargetMode="External"/><Relationship Id="rId261" Type="http://schemas.openxmlformats.org/officeDocument/2006/relationships/hyperlink" Target="https://cardano.ideascale.com/a/dtd/419418-48088" TargetMode="External"/><Relationship Id="rId382" Type="http://schemas.openxmlformats.org/officeDocument/2006/relationships/hyperlink" Target="https://cardano.ideascale.com/a/dtd/417262-48088" TargetMode="External"/><Relationship Id="rId5" Type="http://schemas.openxmlformats.org/officeDocument/2006/relationships/hyperlink" Target="https://cardano.ideascale.com/a/dtd/419150-48088" TargetMode="External"/><Relationship Id="rId147" Type="http://schemas.openxmlformats.org/officeDocument/2006/relationships/hyperlink" Target="https://cardano.ideascale.com/a/dtd/414440-48088" TargetMode="External"/><Relationship Id="rId268" Type="http://schemas.openxmlformats.org/officeDocument/2006/relationships/hyperlink" Target="https://cardano.ideascale.com/a/dtd/419028-48088" TargetMode="External"/><Relationship Id="rId389" Type="http://schemas.openxmlformats.org/officeDocument/2006/relationships/hyperlink" Target="https://cardano.ideascale.com/a/dtd/420735-48088" TargetMode="External"/><Relationship Id="rId6" Type="http://schemas.openxmlformats.org/officeDocument/2006/relationships/hyperlink" Target="https://cardano.ideascale.com/a/dtd/419151-48088" TargetMode="External"/><Relationship Id="rId146" Type="http://schemas.openxmlformats.org/officeDocument/2006/relationships/hyperlink" Target="https://cardano.ideascale.com/a/dtd/421670-48088" TargetMode="External"/><Relationship Id="rId267" Type="http://schemas.openxmlformats.org/officeDocument/2006/relationships/hyperlink" Target="https://cardano.ideascale.com/a/dtd/421147-48088" TargetMode="External"/><Relationship Id="rId388" Type="http://schemas.openxmlformats.org/officeDocument/2006/relationships/hyperlink" Target="https://cardano.ideascale.com/a/dtd/420765-48088" TargetMode="External"/><Relationship Id="rId7" Type="http://schemas.openxmlformats.org/officeDocument/2006/relationships/hyperlink" Target="https://cardano.ideascale.com/a/dtd/416681-48088" TargetMode="External"/><Relationship Id="rId145" Type="http://schemas.openxmlformats.org/officeDocument/2006/relationships/hyperlink" Target="https://cardano.ideascale.com/a/dtd/416917-48088" TargetMode="External"/><Relationship Id="rId266" Type="http://schemas.openxmlformats.org/officeDocument/2006/relationships/hyperlink" Target="https://cardano.ideascale.com/a/dtd/420087-48088" TargetMode="External"/><Relationship Id="rId387" Type="http://schemas.openxmlformats.org/officeDocument/2006/relationships/hyperlink" Target="https://cardano.ideascale.com/a/dtd/421942-48088" TargetMode="External"/><Relationship Id="rId8" Type="http://schemas.openxmlformats.org/officeDocument/2006/relationships/hyperlink" Target="https://cardano.ideascale.com/a/dtd/413992-48088" TargetMode="External"/><Relationship Id="rId144" Type="http://schemas.openxmlformats.org/officeDocument/2006/relationships/hyperlink" Target="https://cardano.ideascale.com/a/dtd/414890-48088" TargetMode="External"/><Relationship Id="rId265" Type="http://schemas.openxmlformats.org/officeDocument/2006/relationships/hyperlink" Target="https://cardano.ideascale.com/a/dtd/417249-48088" TargetMode="External"/><Relationship Id="rId386" Type="http://schemas.openxmlformats.org/officeDocument/2006/relationships/hyperlink" Target="https://cardano.ideascale.com/a/dtd/416730-48088" TargetMode="External"/><Relationship Id="rId260" Type="http://schemas.openxmlformats.org/officeDocument/2006/relationships/hyperlink" Target="https://cardano.ideascale.com/a/dtd/418255-48088" TargetMode="External"/><Relationship Id="rId381" Type="http://schemas.openxmlformats.org/officeDocument/2006/relationships/hyperlink" Target="https://cardano.ideascale.com/a/dtd/417302-48088" TargetMode="External"/><Relationship Id="rId380" Type="http://schemas.openxmlformats.org/officeDocument/2006/relationships/hyperlink" Target="https://cardano.ideascale.com/a/dtd/414201-48088" TargetMode="External"/><Relationship Id="rId139" Type="http://schemas.openxmlformats.org/officeDocument/2006/relationships/hyperlink" Target="https://cardano.ideascale.com/a/dtd/418497-48088" TargetMode="External"/><Relationship Id="rId138" Type="http://schemas.openxmlformats.org/officeDocument/2006/relationships/hyperlink" Target="https://cardano.ideascale.com/a/dtd/419511-48088" TargetMode="External"/><Relationship Id="rId259" Type="http://schemas.openxmlformats.org/officeDocument/2006/relationships/hyperlink" Target="https://cardano.ideascale.com/a/dtd/418751-48088" TargetMode="External"/><Relationship Id="rId137" Type="http://schemas.openxmlformats.org/officeDocument/2006/relationships/hyperlink" Target="https://cardano.ideascale.com/a/dtd/422635-48088" TargetMode="External"/><Relationship Id="rId258" Type="http://schemas.openxmlformats.org/officeDocument/2006/relationships/hyperlink" Target="https://cardano.ideascale.com/a/dtd/419925-48088" TargetMode="External"/><Relationship Id="rId379" Type="http://schemas.openxmlformats.org/officeDocument/2006/relationships/hyperlink" Target="https://cardano.ideascale.com/a/dtd/422854-48088" TargetMode="External"/><Relationship Id="rId132" Type="http://schemas.openxmlformats.org/officeDocument/2006/relationships/hyperlink" Target="https://cardano.ideascale.com/a/dtd/419731-48088" TargetMode="External"/><Relationship Id="rId253" Type="http://schemas.openxmlformats.org/officeDocument/2006/relationships/hyperlink" Target="https://cardano.ideascale.com/a/dtd/415174-48088" TargetMode="External"/><Relationship Id="rId374" Type="http://schemas.openxmlformats.org/officeDocument/2006/relationships/hyperlink" Target="https://cardano.ideascale.com/a/dtd/414428-48088" TargetMode="External"/><Relationship Id="rId131" Type="http://schemas.openxmlformats.org/officeDocument/2006/relationships/hyperlink" Target="https://cardano.ideascale.com/a/dtd/417309-48088" TargetMode="External"/><Relationship Id="rId252" Type="http://schemas.openxmlformats.org/officeDocument/2006/relationships/hyperlink" Target="https://cardano.ideascale.com/a/dtd/417662-48088" TargetMode="External"/><Relationship Id="rId373" Type="http://schemas.openxmlformats.org/officeDocument/2006/relationships/hyperlink" Target="https://cardano.ideascale.com/a/dtd/414809-48088" TargetMode="External"/><Relationship Id="rId130" Type="http://schemas.openxmlformats.org/officeDocument/2006/relationships/hyperlink" Target="https://cardano.ideascale.com/a/dtd/420151-48088" TargetMode="External"/><Relationship Id="rId251" Type="http://schemas.openxmlformats.org/officeDocument/2006/relationships/hyperlink" Target="https://cardano.ideascale.com/a/dtd/414185-48088" TargetMode="External"/><Relationship Id="rId372" Type="http://schemas.openxmlformats.org/officeDocument/2006/relationships/hyperlink" Target="https://cardano.ideascale.com/a/dtd/414876-48088" TargetMode="External"/><Relationship Id="rId250" Type="http://schemas.openxmlformats.org/officeDocument/2006/relationships/hyperlink" Target="https://cardano.ideascale.com/a/dtd/419336-48088" TargetMode="External"/><Relationship Id="rId371" Type="http://schemas.openxmlformats.org/officeDocument/2006/relationships/hyperlink" Target="https://cardano.ideascale.com/a/dtd/414199-48088" TargetMode="External"/><Relationship Id="rId136" Type="http://schemas.openxmlformats.org/officeDocument/2006/relationships/hyperlink" Target="https://cardano.ideascale.com/a/dtd/421175-48088" TargetMode="External"/><Relationship Id="rId257" Type="http://schemas.openxmlformats.org/officeDocument/2006/relationships/hyperlink" Target="https://cardano.ideascale.com/a/dtd/419013-48088" TargetMode="External"/><Relationship Id="rId378" Type="http://schemas.openxmlformats.org/officeDocument/2006/relationships/hyperlink" Target="https://cardano.ideascale.com/a/dtd/422400-48088" TargetMode="External"/><Relationship Id="rId135" Type="http://schemas.openxmlformats.org/officeDocument/2006/relationships/hyperlink" Target="https://cardano.ideascale.com/a/dtd/420944-48088" TargetMode="External"/><Relationship Id="rId256" Type="http://schemas.openxmlformats.org/officeDocument/2006/relationships/hyperlink" Target="https://cardano.ideascale.com/a/dtd/414379-48088" TargetMode="External"/><Relationship Id="rId377" Type="http://schemas.openxmlformats.org/officeDocument/2006/relationships/hyperlink" Target="https://cardano.ideascale.com/a/dtd/419950-48088" TargetMode="External"/><Relationship Id="rId134" Type="http://schemas.openxmlformats.org/officeDocument/2006/relationships/hyperlink" Target="https://cardano.ideascale.com/a/dtd/414220-48088" TargetMode="External"/><Relationship Id="rId255" Type="http://schemas.openxmlformats.org/officeDocument/2006/relationships/hyperlink" Target="https://cardano.ideascale.com/a/dtd/421535-48088" TargetMode="External"/><Relationship Id="rId376" Type="http://schemas.openxmlformats.org/officeDocument/2006/relationships/hyperlink" Target="https://cardano.ideascale.com/a/dtd/418217-48088" TargetMode="External"/><Relationship Id="rId133" Type="http://schemas.openxmlformats.org/officeDocument/2006/relationships/hyperlink" Target="https://cardano.ideascale.com/a/dtd/422487-48088" TargetMode="External"/><Relationship Id="rId254" Type="http://schemas.openxmlformats.org/officeDocument/2006/relationships/hyperlink" Target="https://cardano.ideascale.com/a/dtd/423260-48088" TargetMode="External"/><Relationship Id="rId375" Type="http://schemas.openxmlformats.org/officeDocument/2006/relationships/hyperlink" Target="https://cardano.ideascale.com/a/dtd/416192-48088" TargetMode="External"/><Relationship Id="rId172" Type="http://schemas.openxmlformats.org/officeDocument/2006/relationships/hyperlink" Target="https://cardano.ideascale.com/a/dtd/414477-48088" TargetMode="External"/><Relationship Id="rId293" Type="http://schemas.openxmlformats.org/officeDocument/2006/relationships/hyperlink" Target="https://cardano.ideascale.com/a/dtd/420604-48088" TargetMode="External"/><Relationship Id="rId171" Type="http://schemas.openxmlformats.org/officeDocument/2006/relationships/hyperlink" Target="https://cardano.ideascale.com/a/dtd/414286-48088" TargetMode="External"/><Relationship Id="rId292" Type="http://schemas.openxmlformats.org/officeDocument/2006/relationships/hyperlink" Target="https://cardano.ideascale.com/a/dtd/422641-48088" TargetMode="External"/><Relationship Id="rId170" Type="http://schemas.openxmlformats.org/officeDocument/2006/relationships/hyperlink" Target="https://cardano.ideascale.com/a/dtd/415697-48088" TargetMode="External"/><Relationship Id="rId291" Type="http://schemas.openxmlformats.org/officeDocument/2006/relationships/hyperlink" Target="https://cardano.ideascale.com/a/dtd/414552-48088" TargetMode="External"/><Relationship Id="rId290" Type="http://schemas.openxmlformats.org/officeDocument/2006/relationships/hyperlink" Target="https://cardano.ideascale.com/a/dtd/418607-48088" TargetMode="External"/><Relationship Id="rId165" Type="http://schemas.openxmlformats.org/officeDocument/2006/relationships/hyperlink" Target="https://cardano.ideascale.com/a/dtd/422582-48088" TargetMode="External"/><Relationship Id="rId286" Type="http://schemas.openxmlformats.org/officeDocument/2006/relationships/hyperlink" Target="https://cardano.ideascale.com/a/dtd/423227-48088" TargetMode="External"/><Relationship Id="rId164" Type="http://schemas.openxmlformats.org/officeDocument/2006/relationships/hyperlink" Target="https://cardano.ideascale.com/a/dtd/418576-48088" TargetMode="External"/><Relationship Id="rId285" Type="http://schemas.openxmlformats.org/officeDocument/2006/relationships/hyperlink" Target="https://cardano.ideascale.com/a/dtd/422301-48088" TargetMode="External"/><Relationship Id="rId163" Type="http://schemas.openxmlformats.org/officeDocument/2006/relationships/hyperlink" Target="https://cardano.ideascale.com/a/dtd/414405-48088" TargetMode="External"/><Relationship Id="rId284" Type="http://schemas.openxmlformats.org/officeDocument/2006/relationships/hyperlink" Target="https://cardano.ideascale.com/a/dtd/419448-48088" TargetMode="External"/><Relationship Id="rId162" Type="http://schemas.openxmlformats.org/officeDocument/2006/relationships/hyperlink" Target="https://cardano.ideascale.com/a/dtd/419660-48088" TargetMode="External"/><Relationship Id="rId283" Type="http://schemas.openxmlformats.org/officeDocument/2006/relationships/hyperlink" Target="https://cardano.ideascale.com/a/dtd/418245-48088" TargetMode="External"/><Relationship Id="rId169" Type="http://schemas.openxmlformats.org/officeDocument/2006/relationships/hyperlink" Target="https://cardano.ideascale.com/a/dtd/418085-48088" TargetMode="External"/><Relationship Id="rId168" Type="http://schemas.openxmlformats.org/officeDocument/2006/relationships/hyperlink" Target="https://cardano.ideascale.com/a/dtd/422448-48088" TargetMode="External"/><Relationship Id="rId289" Type="http://schemas.openxmlformats.org/officeDocument/2006/relationships/hyperlink" Target="https://cardano.ideascale.com/a/dtd/421752-48088" TargetMode="External"/><Relationship Id="rId167" Type="http://schemas.openxmlformats.org/officeDocument/2006/relationships/hyperlink" Target="https://cardano.ideascale.com/a/dtd/415125-48088" TargetMode="External"/><Relationship Id="rId288" Type="http://schemas.openxmlformats.org/officeDocument/2006/relationships/hyperlink" Target="https://cardano.ideascale.com/a/dtd/414488-48088" TargetMode="External"/><Relationship Id="rId166" Type="http://schemas.openxmlformats.org/officeDocument/2006/relationships/hyperlink" Target="https://cardano.ideascale.com/a/dtd/420635-48088" TargetMode="External"/><Relationship Id="rId287" Type="http://schemas.openxmlformats.org/officeDocument/2006/relationships/hyperlink" Target="https://cardano.ideascale.com/a/dtd/417523-48088" TargetMode="External"/><Relationship Id="rId161" Type="http://schemas.openxmlformats.org/officeDocument/2006/relationships/hyperlink" Target="https://cardano.ideascale.com/a/dtd/419782-48088" TargetMode="External"/><Relationship Id="rId282" Type="http://schemas.openxmlformats.org/officeDocument/2006/relationships/hyperlink" Target="https://cardano.ideascale.com/a/dtd/423114-48088" TargetMode="External"/><Relationship Id="rId160" Type="http://schemas.openxmlformats.org/officeDocument/2006/relationships/hyperlink" Target="https://cardano.ideascale.com/a/dtd/422291-48088" TargetMode="External"/><Relationship Id="rId281" Type="http://schemas.openxmlformats.org/officeDocument/2006/relationships/hyperlink" Target="https://cardano.ideascale.com/a/dtd/418558-48088" TargetMode="External"/><Relationship Id="rId280" Type="http://schemas.openxmlformats.org/officeDocument/2006/relationships/hyperlink" Target="https://cardano.ideascale.com/a/dtd/421218-48088" TargetMode="External"/><Relationship Id="rId159" Type="http://schemas.openxmlformats.org/officeDocument/2006/relationships/hyperlink" Target="https://cardano.ideascale.com/a/dtd/422676-48088" TargetMode="External"/><Relationship Id="rId154" Type="http://schemas.openxmlformats.org/officeDocument/2006/relationships/hyperlink" Target="https://cardano.ideascale.com/a/dtd/423072-48088" TargetMode="External"/><Relationship Id="rId275" Type="http://schemas.openxmlformats.org/officeDocument/2006/relationships/hyperlink" Target="https://cardano.ideascale.com/a/dtd/413989-48088" TargetMode="External"/><Relationship Id="rId396" Type="http://schemas.openxmlformats.org/officeDocument/2006/relationships/hyperlink" Target="https://cardano.ideascale.com/a/dtd/414067-48088" TargetMode="External"/><Relationship Id="rId153" Type="http://schemas.openxmlformats.org/officeDocument/2006/relationships/hyperlink" Target="https://cardano.ideascale.com/a/dtd/418735-48088" TargetMode="External"/><Relationship Id="rId274" Type="http://schemas.openxmlformats.org/officeDocument/2006/relationships/hyperlink" Target="https://cardano.ideascale.com/a/dtd/414246-48088" TargetMode="External"/><Relationship Id="rId395" Type="http://schemas.openxmlformats.org/officeDocument/2006/relationships/hyperlink" Target="https://cardano.ideascale.com/a/dtd/422273-48088" TargetMode="External"/><Relationship Id="rId152" Type="http://schemas.openxmlformats.org/officeDocument/2006/relationships/hyperlink" Target="https://cardano.ideascale.com/a/dtd/420904-48088" TargetMode="External"/><Relationship Id="rId273" Type="http://schemas.openxmlformats.org/officeDocument/2006/relationships/hyperlink" Target="https://cardano.ideascale.com/a/dtd/422984-48088" TargetMode="External"/><Relationship Id="rId394" Type="http://schemas.openxmlformats.org/officeDocument/2006/relationships/hyperlink" Target="https://cardano.ideascale.com/a/dtd/418218-48088" TargetMode="External"/><Relationship Id="rId151" Type="http://schemas.openxmlformats.org/officeDocument/2006/relationships/hyperlink" Target="https://cardano.ideascale.com/a/dtd/415094-48088" TargetMode="External"/><Relationship Id="rId272" Type="http://schemas.openxmlformats.org/officeDocument/2006/relationships/hyperlink" Target="https://cardano.ideascale.com/a/dtd/414729-48088" TargetMode="External"/><Relationship Id="rId393" Type="http://schemas.openxmlformats.org/officeDocument/2006/relationships/hyperlink" Target="https://cardano.ideascale.com/a/dtd/413942-48088" TargetMode="External"/><Relationship Id="rId158" Type="http://schemas.openxmlformats.org/officeDocument/2006/relationships/hyperlink" Target="https://cardano.ideascale.com/a/dtd/420909-48088" TargetMode="External"/><Relationship Id="rId279" Type="http://schemas.openxmlformats.org/officeDocument/2006/relationships/hyperlink" Target="https://cardano.ideascale.com/a/dtd/417836-48088" TargetMode="External"/><Relationship Id="rId157" Type="http://schemas.openxmlformats.org/officeDocument/2006/relationships/hyperlink" Target="https://cardano.ideascale.com/a/dtd/413950-48088" TargetMode="External"/><Relationship Id="rId278" Type="http://schemas.openxmlformats.org/officeDocument/2006/relationships/hyperlink" Target="https://cardano.ideascale.com/a/dtd/416641-48088" TargetMode="External"/><Relationship Id="rId399" Type="http://schemas.openxmlformats.org/officeDocument/2006/relationships/hyperlink" Target="https://cardano.ideascale.com/a/dtd/416997-48088" TargetMode="External"/><Relationship Id="rId156" Type="http://schemas.openxmlformats.org/officeDocument/2006/relationships/hyperlink" Target="https://cardano.ideascale.com/a/dtd/422940-48088" TargetMode="External"/><Relationship Id="rId277" Type="http://schemas.openxmlformats.org/officeDocument/2006/relationships/hyperlink" Target="https://cardano.ideascale.com/a/dtd/417282-48088" TargetMode="External"/><Relationship Id="rId398" Type="http://schemas.openxmlformats.org/officeDocument/2006/relationships/hyperlink" Target="https://cardano.ideascale.com/a/dtd/418386-48088" TargetMode="External"/><Relationship Id="rId155" Type="http://schemas.openxmlformats.org/officeDocument/2006/relationships/hyperlink" Target="https://cardano.ideascale.com/a/dtd/421294-48088" TargetMode="External"/><Relationship Id="rId276" Type="http://schemas.openxmlformats.org/officeDocument/2006/relationships/hyperlink" Target="https://cardano.ideascale.com/a/dtd/417296-48088" TargetMode="External"/><Relationship Id="rId397" Type="http://schemas.openxmlformats.org/officeDocument/2006/relationships/hyperlink" Target="https://cardano.ideascale.com/a/dtd/415486-48088" TargetMode="External"/><Relationship Id="rId40" Type="http://schemas.openxmlformats.org/officeDocument/2006/relationships/hyperlink" Target="https://cardano.ideascale.com/a/dtd/417656-48088" TargetMode="External"/><Relationship Id="rId42" Type="http://schemas.openxmlformats.org/officeDocument/2006/relationships/hyperlink" Target="https://cardano.ideascale.com/a/dtd/422538-48088" TargetMode="External"/><Relationship Id="rId41" Type="http://schemas.openxmlformats.org/officeDocument/2006/relationships/hyperlink" Target="https://cardano.ideascale.com/a/dtd/420196-48088" TargetMode="External"/><Relationship Id="rId44" Type="http://schemas.openxmlformats.org/officeDocument/2006/relationships/hyperlink" Target="https://cardano.ideascale.com/a/dtd/417956-48088" TargetMode="External"/><Relationship Id="rId43" Type="http://schemas.openxmlformats.org/officeDocument/2006/relationships/hyperlink" Target="https://cardano.ideascale.com/a/dtd/420373-48088" TargetMode="External"/><Relationship Id="rId46" Type="http://schemas.openxmlformats.org/officeDocument/2006/relationships/hyperlink" Target="https://cardano.ideascale.com/a/dtd/414953-48088" TargetMode="External"/><Relationship Id="rId45" Type="http://schemas.openxmlformats.org/officeDocument/2006/relationships/hyperlink" Target="https://cardano.ideascale.com/a/dtd/420827-48088" TargetMode="External"/><Relationship Id="rId48" Type="http://schemas.openxmlformats.org/officeDocument/2006/relationships/hyperlink" Target="https://cardano.ideascale.com/a/dtd/422219-48088" TargetMode="External"/><Relationship Id="rId47" Type="http://schemas.openxmlformats.org/officeDocument/2006/relationships/hyperlink" Target="https://cardano.ideascale.com/a/dtd/419088-48088" TargetMode="External"/><Relationship Id="rId49" Type="http://schemas.openxmlformats.org/officeDocument/2006/relationships/hyperlink" Target="https://cardano.ideascale.com/a/dtd/422227-48088" TargetMode="External"/><Relationship Id="rId31" Type="http://schemas.openxmlformats.org/officeDocument/2006/relationships/hyperlink" Target="https://cardano.ideascale.com/a/dtd/421345-48088" TargetMode="External"/><Relationship Id="rId30" Type="http://schemas.openxmlformats.org/officeDocument/2006/relationships/hyperlink" Target="https://cardano.ideascale.com/a/dtd/419917-48088" TargetMode="External"/><Relationship Id="rId33" Type="http://schemas.openxmlformats.org/officeDocument/2006/relationships/hyperlink" Target="https://cardano.ideascale.com/a/dtd/421872-48088" TargetMode="External"/><Relationship Id="rId32" Type="http://schemas.openxmlformats.org/officeDocument/2006/relationships/hyperlink" Target="https://cardano.ideascale.com/a/dtd/417139-48088" TargetMode="External"/><Relationship Id="rId35" Type="http://schemas.openxmlformats.org/officeDocument/2006/relationships/hyperlink" Target="https://cardano.ideascale.com/a/dtd/422318-48088" TargetMode="External"/><Relationship Id="rId34" Type="http://schemas.openxmlformats.org/officeDocument/2006/relationships/hyperlink" Target="https://cardano.ideascale.com/a/dtd/414367-48088" TargetMode="External"/><Relationship Id="rId37" Type="http://schemas.openxmlformats.org/officeDocument/2006/relationships/hyperlink" Target="https://cardano.ideascale.com/a/dtd/414195-48088" TargetMode="External"/><Relationship Id="rId36" Type="http://schemas.openxmlformats.org/officeDocument/2006/relationships/hyperlink" Target="https://cardano.ideascale.com/a/dtd/414234-48088" TargetMode="External"/><Relationship Id="rId39" Type="http://schemas.openxmlformats.org/officeDocument/2006/relationships/hyperlink" Target="https://cardano.ideascale.com/a/dtd/416678-48088" TargetMode="External"/><Relationship Id="rId38" Type="http://schemas.openxmlformats.org/officeDocument/2006/relationships/hyperlink" Target="https://cardano.ideascale.com/a/dtd/418759-48088" TargetMode="External"/><Relationship Id="rId20" Type="http://schemas.openxmlformats.org/officeDocument/2006/relationships/hyperlink" Target="https://cardano.ideascale.com/a/dtd/421892-48088" TargetMode="External"/><Relationship Id="rId22" Type="http://schemas.openxmlformats.org/officeDocument/2006/relationships/hyperlink" Target="https://cardano.ideascale.com/a/dtd/416660-48088" TargetMode="External"/><Relationship Id="rId21" Type="http://schemas.openxmlformats.org/officeDocument/2006/relationships/hyperlink" Target="https://cardano.ideascale.com/a/dtd/419409-48088" TargetMode="External"/><Relationship Id="rId24" Type="http://schemas.openxmlformats.org/officeDocument/2006/relationships/hyperlink" Target="https://cardano.ideascale.com/a/dtd/416656-48088" TargetMode="External"/><Relationship Id="rId23" Type="http://schemas.openxmlformats.org/officeDocument/2006/relationships/hyperlink" Target="https://cardano.ideascale.com/a/dtd/414017-48088" TargetMode="External"/><Relationship Id="rId409" Type="http://schemas.openxmlformats.org/officeDocument/2006/relationships/hyperlink" Target="https://cardano.ideascale.com/a/dtd/417318-48088" TargetMode="External"/><Relationship Id="rId404" Type="http://schemas.openxmlformats.org/officeDocument/2006/relationships/hyperlink" Target="https://cardano.ideascale.com/a/dtd/417002-48088" TargetMode="External"/><Relationship Id="rId403" Type="http://schemas.openxmlformats.org/officeDocument/2006/relationships/hyperlink" Target="https://cardano.ideascale.com/a/dtd/413962-48088" TargetMode="External"/><Relationship Id="rId402" Type="http://schemas.openxmlformats.org/officeDocument/2006/relationships/hyperlink" Target="https://cardano.ideascale.com/a/dtd/416529-48088" TargetMode="External"/><Relationship Id="rId401" Type="http://schemas.openxmlformats.org/officeDocument/2006/relationships/hyperlink" Target="https://cardano.ideascale.com/a/dtd/416638-48088" TargetMode="External"/><Relationship Id="rId408" Type="http://schemas.openxmlformats.org/officeDocument/2006/relationships/hyperlink" Target="https://cardano.ideascale.com/a/dtd/414972-48088" TargetMode="External"/><Relationship Id="rId407" Type="http://schemas.openxmlformats.org/officeDocument/2006/relationships/hyperlink" Target="https://cardano.ideascale.com/a/dtd/419818-48088" TargetMode="External"/><Relationship Id="rId406" Type="http://schemas.openxmlformats.org/officeDocument/2006/relationships/hyperlink" Target="https://cardano.ideascale.com/a/dtd/418985-48088" TargetMode="External"/><Relationship Id="rId405" Type="http://schemas.openxmlformats.org/officeDocument/2006/relationships/hyperlink" Target="https://cardano.ideascale.com/a/dtd/422999-48088" TargetMode="External"/><Relationship Id="rId26" Type="http://schemas.openxmlformats.org/officeDocument/2006/relationships/hyperlink" Target="https://cardano.ideascale.com/a/dtd/422045-48088" TargetMode="External"/><Relationship Id="rId25" Type="http://schemas.openxmlformats.org/officeDocument/2006/relationships/hyperlink" Target="https://cardano.ideascale.com/a/dtd/417955-48088" TargetMode="External"/><Relationship Id="rId28" Type="http://schemas.openxmlformats.org/officeDocument/2006/relationships/hyperlink" Target="https://cardano.ideascale.com/a/dtd/421050-48088" TargetMode="External"/><Relationship Id="rId27" Type="http://schemas.openxmlformats.org/officeDocument/2006/relationships/hyperlink" Target="https://cardano.ideascale.com/a/dtd/418778-48088" TargetMode="External"/><Relationship Id="rId400" Type="http://schemas.openxmlformats.org/officeDocument/2006/relationships/hyperlink" Target="https://cardano.ideascale.com/a/dtd/414872-48088" TargetMode="External"/><Relationship Id="rId29" Type="http://schemas.openxmlformats.org/officeDocument/2006/relationships/hyperlink" Target="https://cardano.ideascale.com/a/dtd/422283-48088" TargetMode="External"/><Relationship Id="rId11" Type="http://schemas.openxmlformats.org/officeDocument/2006/relationships/hyperlink" Target="https://cardano.ideascale.com/a/dtd/419153-48088" TargetMode="External"/><Relationship Id="rId10" Type="http://schemas.openxmlformats.org/officeDocument/2006/relationships/hyperlink" Target="https://cardano.ideascale.com/a/dtd/418841-48088" TargetMode="External"/><Relationship Id="rId13" Type="http://schemas.openxmlformats.org/officeDocument/2006/relationships/hyperlink" Target="https://cardano.ideascale.com/a/dtd/421540-48088" TargetMode="External"/><Relationship Id="rId12" Type="http://schemas.openxmlformats.org/officeDocument/2006/relationships/hyperlink" Target="https://cardano.ideascale.com/a/dtd/417574-48088" TargetMode="External"/><Relationship Id="rId15" Type="http://schemas.openxmlformats.org/officeDocument/2006/relationships/hyperlink" Target="https://cardano.ideascale.com/a/dtd/417569-48088" TargetMode="External"/><Relationship Id="rId14" Type="http://schemas.openxmlformats.org/officeDocument/2006/relationships/hyperlink" Target="https://cardano.ideascale.com/a/dtd/419676-48088" TargetMode="External"/><Relationship Id="rId17" Type="http://schemas.openxmlformats.org/officeDocument/2006/relationships/hyperlink" Target="https://cardano.ideascale.com/a/dtd/421263-48088" TargetMode="External"/><Relationship Id="rId16" Type="http://schemas.openxmlformats.org/officeDocument/2006/relationships/hyperlink" Target="https://cardano.ideascale.com/a/dtd/421376-48088" TargetMode="External"/><Relationship Id="rId19" Type="http://schemas.openxmlformats.org/officeDocument/2006/relationships/hyperlink" Target="https://cardano.ideascale.com/a/dtd/419946-48088" TargetMode="External"/><Relationship Id="rId18" Type="http://schemas.openxmlformats.org/officeDocument/2006/relationships/hyperlink" Target="https://cardano.ideascale.com/a/dtd/421908-48088" TargetMode="External"/><Relationship Id="rId84" Type="http://schemas.openxmlformats.org/officeDocument/2006/relationships/hyperlink" Target="https://cardano.ideascale.com/a/dtd/419724-48088" TargetMode="External"/><Relationship Id="rId83" Type="http://schemas.openxmlformats.org/officeDocument/2006/relationships/hyperlink" Target="https://cardano.ideascale.com/a/dtd/416992-48088" TargetMode="External"/><Relationship Id="rId86" Type="http://schemas.openxmlformats.org/officeDocument/2006/relationships/hyperlink" Target="https://cardano.ideascale.com/a/dtd/417270-48088" TargetMode="External"/><Relationship Id="rId85" Type="http://schemas.openxmlformats.org/officeDocument/2006/relationships/hyperlink" Target="https://cardano.ideascale.com/a/dtd/421537-48088" TargetMode="External"/><Relationship Id="rId88" Type="http://schemas.openxmlformats.org/officeDocument/2006/relationships/hyperlink" Target="https://cardano.ideascale.com/a/dtd/415015-48088" TargetMode="External"/><Relationship Id="rId87" Type="http://schemas.openxmlformats.org/officeDocument/2006/relationships/hyperlink" Target="https://cardano.ideascale.com/a/dtd/414907-48088" TargetMode="External"/><Relationship Id="rId89" Type="http://schemas.openxmlformats.org/officeDocument/2006/relationships/hyperlink" Target="https://cardano.ideascale.com/a/dtd/417947-48088" TargetMode="External"/><Relationship Id="rId80" Type="http://schemas.openxmlformats.org/officeDocument/2006/relationships/hyperlink" Target="https://cardano.ideascale.com/a/dtd/422263-48088" TargetMode="External"/><Relationship Id="rId82" Type="http://schemas.openxmlformats.org/officeDocument/2006/relationships/hyperlink" Target="https://cardano.ideascale.com/a/dtd/419513-48088" TargetMode="External"/><Relationship Id="rId81" Type="http://schemas.openxmlformats.org/officeDocument/2006/relationships/hyperlink" Target="https://cardano.ideascale.com/a/dtd/421973-48088" TargetMode="External"/><Relationship Id="rId73" Type="http://schemas.openxmlformats.org/officeDocument/2006/relationships/hyperlink" Target="https://cardano.ideascale.com/a/dtd/416653-48088" TargetMode="External"/><Relationship Id="rId72" Type="http://schemas.openxmlformats.org/officeDocument/2006/relationships/hyperlink" Target="https://cardano.ideascale.com/a/dtd/422853-48088" TargetMode="External"/><Relationship Id="rId75" Type="http://schemas.openxmlformats.org/officeDocument/2006/relationships/hyperlink" Target="https://cardano.ideascale.com/a/dtd/414255-48088" TargetMode="External"/><Relationship Id="rId74" Type="http://schemas.openxmlformats.org/officeDocument/2006/relationships/hyperlink" Target="https://cardano.ideascale.com/a/dtd/422229-48088" TargetMode="External"/><Relationship Id="rId77" Type="http://schemas.openxmlformats.org/officeDocument/2006/relationships/hyperlink" Target="https://cardano.ideascale.com/a/dtd/414416-48088" TargetMode="External"/><Relationship Id="rId76" Type="http://schemas.openxmlformats.org/officeDocument/2006/relationships/hyperlink" Target="https://cardano.ideascale.com/a/dtd/414624-48088" TargetMode="External"/><Relationship Id="rId79" Type="http://schemas.openxmlformats.org/officeDocument/2006/relationships/hyperlink" Target="https://cardano.ideascale.com/a/dtd/420382-48088" TargetMode="External"/><Relationship Id="rId78" Type="http://schemas.openxmlformats.org/officeDocument/2006/relationships/hyperlink" Target="https://cardano.ideascale.com/a/dtd/414047-48088" TargetMode="External"/><Relationship Id="rId71" Type="http://schemas.openxmlformats.org/officeDocument/2006/relationships/hyperlink" Target="https://cardano.ideascale.com/a/dtd/414243-48088" TargetMode="External"/><Relationship Id="rId70" Type="http://schemas.openxmlformats.org/officeDocument/2006/relationships/hyperlink" Target="https://cardano.ideascale.com/a/dtd/421937-48088" TargetMode="External"/><Relationship Id="rId62" Type="http://schemas.openxmlformats.org/officeDocument/2006/relationships/hyperlink" Target="https://cardano.ideascale.com/a/dtd/419575-48088" TargetMode="External"/><Relationship Id="rId61" Type="http://schemas.openxmlformats.org/officeDocument/2006/relationships/hyperlink" Target="https://cardano.ideascale.com/a/dtd/419380-48088" TargetMode="External"/><Relationship Id="rId64" Type="http://schemas.openxmlformats.org/officeDocument/2006/relationships/hyperlink" Target="https://cardano.ideascale.com/a/dtd/414457-48088" TargetMode="External"/><Relationship Id="rId63" Type="http://schemas.openxmlformats.org/officeDocument/2006/relationships/hyperlink" Target="https://cardano.ideascale.com/a/dtd/414140-48088" TargetMode="External"/><Relationship Id="rId66" Type="http://schemas.openxmlformats.org/officeDocument/2006/relationships/hyperlink" Target="https://cardano.ideascale.com/a/dtd/421612-48088" TargetMode="External"/><Relationship Id="rId65" Type="http://schemas.openxmlformats.org/officeDocument/2006/relationships/hyperlink" Target="https://cardano.ideascale.com/a/dtd/421928-48088" TargetMode="External"/><Relationship Id="rId68" Type="http://schemas.openxmlformats.org/officeDocument/2006/relationships/hyperlink" Target="https://cardano.ideascale.com/a/dtd/419421-48088" TargetMode="External"/><Relationship Id="rId67" Type="http://schemas.openxmlformats.org/officeDocument/2006/relationships/hyperlink" Target="https://cardano.ideascale.com/a/dtd/421502-48088" TargetMode="External"/><Relationship Id="rId60" Type="http://schemas.openxmlformats.org/officeDocument/2006/relationships/hyperlink" Target="https://cardano.ideascale.com/a/dtd/421194-48088" TargetMode="External"/><Relationship Id="rId69" Type="http://schemas.openxmlformats.org/officeDocument/2006/relationships/hyperlink" Target="https://cardano.ideascale.com/a/dtd/423007-48088" TargetMode="External"/><Relationship Id="rId51" Type="http://schemas.openxmlformats.org/officeDocument/2006/relationships/hyperlink" Target="https://cardano.ideascale.com/a/dtd/420320-48088" TargetMode="External"/><Relationship Id="rId50" Type="http://schemas.openxmlformats.org/officeDocument/2006/relationships/hyperlink" Target="https://cardano.ideascale.com/a/dtd/419898-48088" TargetMode="External"/><Relationship Id="rId53" Type="http://schemas.openxmlformats.org/officeDocument/2006/relationships/hyperlink" Target="https://cardano.ideascale.com/a/dtd/417018-48088" TargetMode="External"/><Relationship Id="rId52" Type="http://schemas.openxmlformats.org/officeDocument/2006/relationships/hyperlink" Target="https://cardano.ideascale.com/a/dtd/417770-48088" TargetMode="External"/><Relationship Id="rId55" Type="http://schemas.openxmlformats.org/officeDocument/2006/relationships/hyperlink" Target="https://cardano.ideascale.com/a/dtd/423021-48088" TargetMode="External"/><Relationship Id="rId54" Type="http://schemas.openxmlformats.org/officeDocument/2006/relationships/hyperlink" Target="https://cardano.ideascale.com/a/dtd/419407-48088" TargetMode="External"/><Relationship Id="rId57" Type="http://schemas.openxmlformats.org/officeDocument/2006/relationships/hyperlink" Target="https://cardano.ideascale.com/a/dtd/422294-48088" TargetMode="External"/><Relationship Id="rId56" Type="http://schemas.openxmlformats.org/officeDocument/2006/relationships/hyperlink" Target="https://cardano.ideascale.com/a/dtd/422461-48088" TargetMode="External"/><Relationship Id="rId59" Type="http://schemas.openxmlformats.org/officeDocument/2006/relationships/hyperlink" Target="https://cardano.ideascale.com/a/dtd/417500-48088" TargetMode="External"/><Relationship Id="rId58" Type="http://schemas.openxmlformats.org/officeDocument/2006/relationships/hyperlink" Target="https://cardano.ideascale.com/a/dtd/421767-48088" TargetMode="External"/><Relationship Id="rId107" Type="http://schemas.openxmlformats.org/officeDocument/2006/relationships/hyperlink" Target="https://cardano.ideascale.com/a/dtd/422296-48088" TargetMode="External"/><Relationship Id="rId228" Type="http://schemas.openxmlformats.org/officeDocument/2006/relationships/hyperlink" Target="https://cardano.ideascale.com/a/dtd/417243-48088" TargetMode="External"/><Relationship Id="rId349" Type="http://schemas.openxmlformats.org/officeDocument/2006/relationships/hyperlink" Target="https://cardano.ideascale.com/a/dtd/422154-48088" TargetMode="External"/><Relationship Id="rId106" Type="http://schemas.openxmlformats.org/officeDocument/2006/relationships/hyperlink" Target="https://cardano.ideascale.com/a/dtd/422489-48088" TargetMode="External"/><Relationship Id="rId227" Type="http://schemas.openxmlformats.org/officeDocument/2006/relationships/hyperlink" Target="https://cardano.ideascale.com/a/dtd/418340-48088" TargetMode="External"/><Relationship Id="rId348" Type="http://schemas.openxmlformats.org/officeDocument/2006/relationships/hyperlink" Target="https://cardano.ideascale.com/a/dtd/421173-48088" TargetMode="External"/><Relationship Id="rId469" Type="http://schemas.openxmlformats.org/officeDocument/2006/relationships/hyperlink" Target="https://cardano.ideascale.com/a/dtd/416795-48088" TargetMode="External"/><Relationship Id="rId105" Type="http://schemas.openxmlformats.org/officeDocument/2006/relationships/hyperlink" Target="https://cardano.ideascale.com/a/dtd/414238-48088" TargetMode="External"/><Relationship Id="rId226" Type="http://schemas.openxmlformats.org/officeDocument/2006/relationships/hyperlink" Target="https://cardano.ideascale.com/a/dtd/422087-48088" TargetMode="External"/><Relationship Id="rId347" Type="http://schemas.openxmlformats.org/officeDocument/2006/relationships/hyperlink" Target="https://cardano.ideascale.com/a/dtd/420594-48088" TargetMode="External"/><Relationship Id="rId468" Type="http://schemas.openxmlformats.org/officeDocument/2006/relationships/hyperlink" Target="https://cardano.ideascale.com/a/dtd/416274-48088" TargetMode="External"/><Relationship Id="rId104" Type="http://schemas.openxmlformats.org/officeDocument/2006/relationships/hyperlink" Target="https://cardano.ideascale.com/a/dtd/420977-48088" TargetMode="External"/><Relationship Id="rId225" Type="http://schemas.openxmlformats.org/officeDocument/2006/relationships/hyperlink" Target="https://cardano.ideascale.com/a/dtd/415114-48088" TargetMode="External"/><Relationship Id="rId346" Type="http://schemas.openxmlformats.org/officeDocument/2006/relationships/hyperlink" Target="https://cardano.ideascale.com/a/dtd/417203-48088" TargetMode="External"/><Relationship Id="rId467" Type="http://schemas.openxmlformats.org/officeDocument/2006/relationships/hyperlink" Target="https://cardano.ideascale.com/a/dtd/417971-48088" TargetMode="External"/><Relationship Id="rId109" Type="http://schemas.openxmlformats.org/officeDocument/2006/relationships/hyperlink" Target="https://cardano.ideascale.com/a/dtd/414232-48088" TargetMode="External"/><Relationship Id="rId108" Type="http://schemas.openxmlformats.org/officeDocument/2006/relationships/hyperlink" Target="https://cardano.ideascale.com/a/dtd/414032-48088" TargetMode="External"/><Relationship Id="rId229" Type="http://schemas.openxmlformats.org/officeDocument/2006/relationships/hyperlink" Target="https://cardano.ideascale.com/a/dtd/420202-48088" TargetMode="External"/><Relationship Id="rId220" Type="http://schemas.openxmlformats.org/officeDocument/2006/relationships/hyperlink" Target="https://cardano.ideascale.com/a/dtd/414760-48088" TargetMode="External"/><Relationship Id="rId341" Type="http://schemas.openxmlformats.org/officeDocument/2006/relationships/hyperlink" Target="https://cardano.ideascale.com/a/dtd/418992-48088" TargetMode="External"/><Relationship Id="rId462" Type="http://schemas.openxmlformats.org/officeDocument/2006/relationships/hyperlink" Target="https://cardano.ideascale.com/a/dtd/418450-48088" TargetMode="External"/><Relationship Id="rId340" Type="http://schemas.openxmlformats.org/officeDocument/2006/relationships/hyperlink" Target="https://cardano.ideascale.com/a/dtd/422762-48088" TargetMode="External"/><Relationship Id="rId461" Type="http://schemas.openxmlformats.org/officeDocument/2006/relationships/hyperlink" Target="https://cardano.ideascale.com/a/dtd/421982-48088" TargetMode="External"/><Relationship Id="rId460" Type="http://schemas.openxmlformats.org/officeDocument/2006/relationships/hyperlink" Target="https://cardano.ideascale.com/a/dtd/420078-48088" TargetMode="External"/><Relationship Id="rId103" Type="http://schemas.openxmlformats.org/officeDocument/2006/relationships/hyperlink" Target="https://cardano.ideascale.com/a/dtd/421797-48088" TargetMode="External"/><Relationship Id="rId224" Type="http://schemas.openxmlformats.org/officeDocument/2006/relationships/hyperlink" Target="https://cardano.ideascale.com/a/dtd/419640-48088" TargetMode="External"/><Relationship Id="rId345" Type="http://schemas.openxmlformats.org/officeDocument/2006/relationships/hyperlink" Target="https://cardano.ideascale.com/a/dtd/414687-48088" TargetMode="External"/><Relationship Id="rId466" Type="http://schemas.openxmlformats.org/officeDocument/2006/relationships/hyperlink" Target="https://cardano.ideascale.com/a/dtd/417305-48088" TargetMode="External"/><Relationship Id="rId102" Type="http://schemas.openxmlformats.org/officeDocument/2006/relationships/hyperlink" Target="https://cardano.ideascale.com/a/dtd/422660-48088" TargetMode="External"/><Relationship Id="rId223" Type="http://schemas.openxmlformats.org/officeDocument/2006/relationships/hyperlink" Target="https://cardano.ideascale.com/a/dtd/416611-48088" TargetMode="External"/><Relationship Id="rId344" Type="http://schemas.openxmlformats.org/officeDocument/2006/relationships/hyperlink" Target="https://cardano.ideascale.com/a/dtd/421355-48088" TargetMode="External"/><Relationship Id="rId465" Type="http://schemas.openxmlformats.org/officeDocument/2006/relationships/hyperlink" Target="https://cardano.ideascale.com/a/dtd/422890-48088" TargetMode="External"/><Relationship Id="rId101" Type="http://schemas.openxmlformats.org/officeDocument/2006/relationships/hyperlink" Target="https://cardano.ideascale.com/a/dtd/421737-48088" TargetMode="External"/><Relationship Id="rId222" Type="http://schemas.openxmlformats.org/officeDocument/2006/relationships/hyperlink" Target="https://cardano.ideascale.com/a/dtd/421604-48088" TargetMode="External"/><Relationship Id="rId343" Type="http://schemas.openxmlformats.org/officeDocument/2006/relationships/hyperlink" Target="https://cardano.ideascale.com/a/dtd/413958-48088" TargetMode="External"/><Relationship Id="rId464" Type="http://schemas.openxmlformats.org/officeDocument/2006/relationships/hyperlink" Target="https://cardano.ideascale.com/a/dtd/414945-48088" TargetMode="External"/><Relationship Id="rId100" Type="http://schemas.openxmlformats.org/officeDocument/2006/relationships/hyperlink" Target="https://cardano.ideascale.com/a/dtd/422560-48088" TargetMode="External"/><Relationship Id="rId221" Type="http://schemas.openxmlformats.org/officeDocument/2006/relationships/hyperlink" Target="https://cardano.ideascale.com/a/dtd/422465-48088" TargetMode="External"/><Relationship Id="rId342" Type="http://schemas.openxmlformats.org/officeDocument/2006/relationships/hyperlink" Target="https://cardano.ideascale.com/a/dtd/422692-48088" TargetMode="External"/><Relationship Id="rId463" Type="http://schemas.openxmlformats.org/officeDocument/2006/relationships/hyperlink" Target="https://cardano.ideascale.com/a/dtd/422434-48088" TargetMode="External"/><Relationship Id="rId217" Type="http://schemas.openxmlformats.org/officeDocument/2006/relationships/hyperlink" Target="https://cardano.ideascale.com/a/dtd/417299-48088" TargetMode="External"/><Relationship Id="rId338" Type="http://schemas.openxmlformats.org/officeDocument/2006/relationships/hyperlink" Target="https://cardano.ideascale.com/a/dtd/414213-48088" TargetMode="External"/><Relationship Id="rId459" Type="http://schemas.openxmlformats.org/officeDocument/2006/relationships/hyperlink" Target="https://cardano.ideascale.com/a/dtd/422173-48088" TargetMode="External"/><Relationship Id="rId216" Type="http://schemas.openxmlformats.org/officeDocument/2006/relationships/hyperlink" Target="https://cardano.ideascale.com/a/dtd/414059-48088" TargetMode="External"/><Relationship Id="rId337" Type="http://schemas.openxmlformats.org/officeDocument/2006/relationships/hyperlink" Target="https://cardano.ideascale.com/a/dtd/420652-48088" TargetMode="External"/><Relationship Id="rId458" Type="http://schemas.openxmlformats.org/officeDocument/2006/relationships/hyperlink" Target="https://cardano.ideascale.com/a/dtd/422018-48088" TargetMode="External"/><Relationship Id="rId215" Type="http://schemas.openxmlformats.org/officeDocument/2006/relationships/hyperlink" Target="https://cardano.ideascale.com/a/dtd/418010-48088" TargetMode="External"/><Relationship Id="rId336" Type="http://schemas.openxmlformats.org/officeDocument/2006/relationships/hyperlink" Target="https://cardano.ideascale.com/a/dtd/416770-48088" TargetMode="External"/><Relationship Id="rId457" Type="http://schemas.openxmlformats.org/officeDocument/2006/relationships/hyperlink" Target="https://cardano.ideascale.com/a/dtd/413955-48088" TargetMode="External"/><Relationship Id="rId214" Type="http://schemas.openxmlformats.org/officeDocument/2006/relationships/hyperlink" Target="https://cardano.ideascale.com/a/dtd/413980-48088" TargetMode="External"/><Relationship Id="rId335" Type="http://schemas.openxmlformats.org/officeDocument/2006/relationships/hyperlink" Target="https://cardano.ideascale.com/a/dtd/422408-48088" TargetMode="External"/><Relationship Id="rId456" Type="http://schemas.openxmlformats.org/officeDocument/2006/relationships/hyperlink" Target="https://cardano.ideascale.com/a/dtd/420146-48088" TargetMode="External"/><Relationship Id="rId219" Type="http://schemas.openxmlformats.org/officeDocument/2006/relationships/hyperlink" Target="https://cardano.ideascale.com/a/dtd/419441-48088" TargetMode="External"/><Relationship Id="rId218" Type="http://schemas.openxmlformats.org/officeDocument/2006/relationships/hyperlink" Target="https://cardano.ideascale.com/a/dtd/417200-48088" TargetMode="External"/><Relationship Id="rId339" Type="http://schemas.openxmlformats.org/officeDocument/2006/relationships/hyperlink" Target="https://cardano.ideascale.com/a/dtd/420670-48088" TargetMode="External"/><Relationship Id="rId330" Type="http://schemas.openxmlformats.org/officeDocument/2006/relationships/hyperlink" Target="https://cardano.ideascale.com/a/dtd/419716-48088" TargetMode="External"/><Relationship Id="rId451" Type="http://schemas.openxmlformats.org/officeDocument/2006/relationships/hyperlink" Target="https://cardano.ideascale.com/a/dtd/420268-48088" TargetMode="External"/><Relationship Id="rId450" Type="http://schemas.openxmlformats.org/officeDocument/2006/relationships/hyperlink" Target="https://cardano.ideascale.com/a/dtd/422515-48088" TargetMode="External"/><Relationship Id="rId213" Type="http://schemas.openxmlformats.org/officeDocument/2006/relationships/hyperlink" Target="https://cardano.ideascale.com/a/dtd/416954-48088" TargetMode="External"/><Relationship Id="rId334" Type="http://schemas.openxmlformats.org/officeDocument/2006/relationships/hyperlink" Target="https://cardano.ideascale.com/a/dtd/421655-48088" TargetMode="External"/><Relationship Id="rId455" Type="http://schemas.openxmlformats.org/officeDocument/2006/relationships/hyperlink" Target="https://cardano.ideascale.com/a/dtd/419132-48088" TargetMode="External"/><Relationship Id="rId212" Type="http://schemas.openxmlformats.org/officeDocument/2006/relationships/hyperlink" Target="https://cardano.ideascale.com/a/dtd/422077-48088" TargetMode="External"/><Relationship Id="rId333" Type="http://schemas.openxmlformats.org/officeDocument/2006/relationships/hyperlink" Target="https://cardano.ideascale.com/a/dtd/422444-48088" TargetMode="External"/><Relationship Id="rId454" Type="http://schemas.openxmlformats.org/officeDocument/2006/relationships/hyperlink" Target="https://cardano.ideascale.com/a/dtd/414647-48088" TargetMode="External"/><Relationship Id="rId211" Type="http://schemas.openxmlformats.org/officeDocument/2006/relationships/hyperlink" Target="https://cardano.ideascale.com/a/dtd/422421-48088" TargetMode="External"/><Relationship Id="rId332" Type="http://schemas.openxmlformats.org/officeDocument/2006/relationships/hyperlink" Target="https://cardano.ideascale.com/a/dtd/414249-48088" TargetMode="External"/><Relationship Id="rId453" Type="http://schemas.openxmlformats.org/officeDocument/2006/relationships/hyperlink" Target="https://cardano.ideascale.com/a/dtd/416991-48088" TargetMode="External"/><Relationship Id="rId210" Type="http://schemas.openxmlformats.org/officeDocument/2006/relationships/hyperlink" Target="https://cardano.ideascale.com/a/dtd/421864-48088" TargetMode="External"/><Relationship Id="rId331" Type="http://schemas.openxmlformats.org/officeDocument/2006/relationships/hyperlink" Target="https://cardano.ideascale.com/a/dtd/415152-48088" TargetMode="External"/><Relationship Id="rId452" Type="http://schemas.openxmlformats.org/officeDocument/2006/relationships/hyperlink" Target="https://cardano.ideascale.com/a/dtd/418840-48088" TargetMode="External"/><Relationship Id="rId370" Type="http://schemas.openxmlformats.org/officeDocument/2006/relationships/hyperlink" Target="https://cardano.ideascale.com/a/dtd/418806-48088" TargetMode="External"/><Relationship Id="rId129" Type="http://schemas.openxmlformats.org/officeDocument/2006/relationships/hyperlink" Target="https://cardano.ideascale.com/a/dtd/423029-48088" TargetMode="External"/><Relationship Id="rId128" Type="http://schemas.openxmlformats.org/officeDocument/2006/relationships/hyperlink" Target="https://cardano.ideascale.com/a/dtd/422040-48088" TargetMode="External"/><Relationship Id="rId249" Type="http://schemas.openxmlformats.org/officeDocument/2006/relationships/hyperlink" Target="https://cardano.ideascale.com/a/dtd/421602-48088" TargetMode="External"/><Relationship Id="rId127" Type="http://schemas.openxmlformats.org/officeDocument/2006/relationships/hyperlink" Target="https://cardano.ideascale.com/a/dtd/418845-48088" TargetMode="External"/><Relationship Id="rId248" Type="http://schemas.openxmlformats.org/officeDocument/2006/relationships/hyperlink" Target="https://cardano.ideascale.com/a/dtd/423096-48088" TargetMode="External"/><Relationship Id="rId369" Type="http://schemas.openxmlformats.org/officeDocument/2006/relationships/hyperlink" Target="https://cardano.ideascale.com/a/dtd/420186-48088" TargetMode="External"/><Relationship Id="rId126" Type="http://schemas.openxmlformats.org/officeDocument/2006/relationships/hyperlink" Target="https://cardano.ideascale.com/a/dtd/423028-48088" TargetMode="External"/><Relationship Id="rId247" Type="http://schemas.openxmlformats.org/officeDocument/2006/relationships/hyperlink" Target="https://cardano.ideascale.com/a/dtd/421270-48088" TargetMode="External"/><Relationship Id="rId368" Type="http://schemas.openxmlformats.org/officeDocument/2006/relationships/hyperlink" Target="https://cardano.ideascale.com/a/dtd/422882-48088" TargetMode="External"/><Relationship Id="rId121" Type="http://schemas.openxmlformats.org/officeDocument/2006/relationships/hyperlink" Target="https://cardano.ideascale.com/a/dtd/420410-48088" TargetMode="External"/><Relationship Id="rId242" Type="http://schemas.openxmlformats.org/officeDocument/2006/relationships/hyperlink" Target="https://cardano.ideascale.com/a/dtd/422608-48088" TargetMode="External"/><Relationship Id="rId363" Type="http://schemas.openxmlformats.org/officeDocument/2006/relationships/hyperlink" Target="https://cardano.ideascale.com/a/dtd/420106-48088" TargetMode="External"/><Relationship Id="rId120" Type="http://schemas.openxmlformats.org/officeDocument/2006/relationships/hyperlink" Target="https://cardano.ideascale.com/a/dtd/422492-48088" TargetMode="External"/><Relationship Id="rId241" Type="http://schemas.openxmlformats.org/officeDocument/2006/relationships/hyperlink" Target="https://cardano.ideascale.com/a/dtd/413938-48088" TargetMode="External"/><Relationship Id="rId362" Type="http://schemas.openxmlformats.org/officeDocument/2006/relationships/hyperlink" Target="https://cardano.ideascale.com/a/dtd/422120-48088" TargetMode="External"/><Relationship Id="rId483" Type="http://schemas.openxmlformats.org/officeDocument/2006/relationships/drawing" Target="../drawings/drawing6.xml"/><Relationship Id="rId240" Type="http://schemas.openxmlformats.org/officeDocument/2006/relationships/hyperlink" Target="https://cardano.ideascale.com/a/dtd/419840-48088" TargetMode="External"/><Relationship Id="rId361" Type="http://schemas.openxmlformats.org/officeDocument/2006/relationships/hyperlink" Target="https://cardano.ideascale.com/a/dtd/420538-48088" TargetMode="External"/><Relationship Id="rId482" Type="http://schemas.openxmlformats.org/officeDocument/2006/relationships/hyperlink" Target="https://cardano.ideascale.com/a/dtd/422548-48088" TargetMode="External"/><Relationship Id="rId360" Type="http://schemas.openxmlformats.org/officeDocument/2006/relationships/hyperlink" Target="https://cardano.ideascale.com/a/dtd/415895-48088" TargetMode="External"/><Relationship Id="rId481" Type="http://schemas.openxmlformats.org/officeDocument/2006/relationships/hyperlink" Target="https://cardano.ideascale.com/a/dtd/421277-48088" TargetMode="External"/><Relationship Id="rId125" Type="http://schemas.openxmlformats.org/officeDocument/2006/relationships/hyperlink" Target="https://cardano.ideascale.com/a/dtd/420098-48088" TargetMode="External"/><Relationship Id="rId246" Type="http://schemas.openxmlformats.org/officeDocument/2006/relationships/hyperlink" Target="https://cardano.ideascale.com/a/dtd/422218-48088" TargetMode="External"/><Relationship Id="rId367" Type="http://schemas.openxmlformats.org/officeDocument/2006/relationships/hyperlink" Target="https://cardano.ideascale.com/a/dtd/422112-48088" TargetMode="External"/><Relationship Id="rId124" Type="http://schemas.openxmlformats.org/officeDocument/2006/relationships/hyperlink" Target="https://cardano.ideascale.com/a/dtd/414903-48088" TargetMode="External"/><Relationship Id="rId245" Type="http://schemas.openxmlformats.org/officeDocument/2006/relationships/hyperlink" Target="https://cardano.ideascale.com/a/dtd/414104-48088" TargetMode="External"/><Relationship Id="rId366" Type="http://schemas.openxmlformats.org/officeDocument/2006/relationships/hyperlink" Target="https://cardano.ideascale.com/a/dtd/422927-48088" TargetMode="External"/><Relationship Id="rId123" Type="http://schemas.openxmlformats.org/officeDocument/2006/relationships/hyperlink" Target="https://cardano.ideascale.com/a/dtd/422655-48088" TargetMode="External"/><Relationship Id="rId244" Type="http://schemas.openxmlformats.org/officeDocument/2006/relationships/hyperlink" Target="https://cardano.ideascale.com/a/dtd/416745-48088" TargetMode="External"/><Relationship Id="rId365" Type="http://schemas.openxmlformats.org/officeDocument/2006/relationships/hyperlink" Target="https://cardano.ideascale.com/a/dtd/418505-48088" TargetMode="External"/><Relationship Id="rId122" Type="http://schemas.openxmlformats.org/officeDocument/2006/relationships/hyperlink" Target="https://cardano.ideascale.com/a/dtd/419464-48088" TargetMode="External"/><Relationship Id="rId243" Type="http://schemas.openxmlformats.org/officeDocument/2006/relationships/hyperlink" Target="https://cardano.ideascale.com/a/dtd/417081-48088" TargetMode="External"/><Relationship Id="rId364" Type="http://schemas.openxmlformats.org/officeDocument/2006/relationships/hyperlink" Target="https://cardano.ideascale.com/a/dtd/418686-48088" TargetMode="External"/><Relationship Id="rId95" Type="http://schemas.openxmlformats.org/officeDocument/2006/relationships/hyperlink" Target="https://cardano.ideascale.com/a/dtd/416902-48088" TargetMode="External"/><Relationship Id="rId94" Type="http://schemas.openxmlformats.org/officeDocument/2006/relationships/hyperlink" Target="https://cardano.ideascale.com/a/dtd/419556-48088" TargetMode="External"/><Relationship Id="rId97" Type="http://schemas.openxmlformats.org/officeDocument/2006/relationships/hyperlink" Target="https://cardano.ideascale.com/a/dtd/419487-48088" TargetMode="External"/><Relationship Id="rId96" Type="http://schemas.openxmlformats.org/officeDocument/2006/relationships/hyperlink" Target="https://cardano.ideascale.com/a/dtd/415017-48088" TargetMode="External"/><Relationship Id="rId99" Type="http://schemas.openxmlformats.org/officeDocument/2006/relationships/hyperlink" Target="https://cardano.ideascale.com/a/dtd/414203-48088" TargetMode="External"/><Relationship Id="rId480" Type="http://schemas.openxmlformats.org/officeDocument/2006/relationships/hyperlink" Target="https://cardano.ideascale.com/a/dtd/419658-48088" TargetMode="External"/><Relationship Id="rId98" Type="http://schemas.openxmlformats.org/officeDocument/2006/relationships/hyperlink" Target="https://cardano.ideascale.com/a/dtd/421534-48088" TargetMode="External"/><Relationship Id="rId91" Type="http://schemas.openxmlformats.org/officeDocument/2006/relationships/hyperlink" Target="https://cardano.ideascale.com/a/dtd/422247-48088" TargetMode="External"/><Relationship Id="rId90" Type="http://schemas.openxmlformats.org/officeDocument/2006/relationships/hyperlink" Target="https://cardano.ideascale.com/a/dtd/419432-48088" TargetMode="External"/><Relationship Id="rId93" Type="http://schemas.openxmlformats.org/officeDocument/2006/relationships/hyperlink" Target="https://cardano.ideascale.com/a/dtd/421507-48088" TargetMode="External"/><Relationship Id="rId92" Type="http://schemas.openxmlformats.org/officeDocument/2006/relationships/hyperlink" Target="https://cardano.ideascale.com/a/dtd/422571-48088" TargetMode="External"/><Relationship Id="rId118" Type="http://schemas.openxmlformats.org/officeDocument/2006/relationships/hyperlink" Target="https://cardano.ideascale.com/a/dtd/414216-48088" TargetMode="External"/><Relationship Id="rId239" Type="http://schemas.openxmlformats.org/officeDocument/2006/relationships/hyperlink" Target="https://cardano.ideascale.com/a/dtd/420812-48088" TargetMode="External"/><Relationship Id="rId117" Type="http://schemas.openxmlformats.org/officeDocument/2006/relationships/hyperlink" Target="https://cardano.ideascale.com/a/dtd/419701-48088" TargetMode="External"/><Relationship Id="rId238" Type="http://schemas.openxmlformats.org/officeDocument/2006/relationships/hyperlink" Target="https://cardano.ideascale.com/a/dtd/422058-48088" TargetMode="External"/><Relationship Id="rId359" Type="http://schemas.openxmlformats.org/officeDocument/2006/relationships/hyperlink" Target="https://cardano.ideascale.com/a/dtd/421065-48088" TargetMode="External"/><Relationship Id="rId116" Type="http://schemas.openxmlformats.org/officeDocument/2006/relationships/hyperlink" Target="https://cardano.ideascale.com/a/dtd/419324-48088" TargetMode="External"/><Relationship Id="rId237" Type="http://schemas.openxmlformats.org/officeDocument/2006/relationships/hyperlink" Target="https://cardano.ideascale.com/a/dtd/420194-48088" TargetMode="External"/><Relationship Id="rId358" Type="http://schemas.openxmlformats.org/officeDocument/2006/relationships/hyperlink" Target="https://cardano.ideascale.com/a/dtd/422248-48088" TargetMode="External"/><Relationship Id="rId479" Type="http://schemas.openxmlformats.org/officeDocument/2006/relationships/hyperlink" Target="https://cardano.ideascale.com/a/dtd/421119-48088" TargetMode="External"/><Relationship Id="rId115" Type="http://schemas.openxmlformats.org/officeDocument/2006/relationships/hyperlink" Target="https://cardano.ideascale.com/a/dtd/417364-48088" TargetMode="External"/><Relationship Id="rId236" Type="http://schemas.openxmlformats.org/officeDocument/2006/relationships/hyperlink" Target="https://cardano.ideascale.com/a/dtd/421701-48088" TargetMode="External"/><Relationship Id="rId357" Type="http://schemas.openxmlformats.org/officeDocument/2006/relationships/hyperlink" Target="https://cardano.ideascale.com/a/dtd/414263-48088" TargetMode="External"/><Relationship Id="rId478" Type="http://schemas.openxmlformats.org/officeDocument/2006/relationships/hyperlink" Target="https://cardano.ideascale.com/a/dtd/417652-48088" TargetMode="External"/><Relationship Id="rId119" Type="http://schemas.openxmlformats.org/officeDocument/2006/relationships/hyperlink" Target="https://cardano.ideascale.com/a/dtd/414473-48088" TargetMode="External"/><Relationship Id="rId110" Type="http://schemas.openxmlformats.org/officeDocument/2006/relationships/hyperlink" Target="https://cardano.ideascale.com/a/dtd/418092-48088" TargetMode="External"/><Relationship Id="rId231" Type="http://schemas.openxmlformats.org/officeDocument/2006/relationships/hyperlink" Target="https://cardano.ideascale.com/a/dtd/417294-48088" TargetMode="External"/><Relationship Id="rId352" Type="http://schemas.openxmlformats.org/officeDocument/2006/relationships/hyperlink" Target="https://cardano.ideascale.com/a/dtd/417350-48088" TargetMode="External"/><Relationship Id="rId473" Type="http://schemas.openxmlformats.org/officeDocument/2006/relationships/hyperlink" Target="https://cardano.ideascale.com/a/dtd/422308-48088" TargetMode="External"/><Relationship Id="rId230" Type="http://schemas.openxmlformats.org/officeDocument/2006/relationships/hyperlink" Target="https://cardano.ideascale.com/a/dtd/414802-48088" TargetMode="External"/><Relationship Id="rId351" Type="http://schemas.openxmlformats.org/officeDocument/2006/relationships/hyperlink" Target="https://cardano.ideascale.com/a/dtd/415013-48088" TargetMode="External"/><Relationship Id="rId472" Type="http://schemas.openxmlformats.org/officeDocument/2006/relationships/hyperlink" Target="https://cardano.ideascale.com/a/dtd/423190-48088" TargetMode="External"/><Relationship Id="rId350" Type="http://schemas.openxmlformats.org/officeDocument/2006/relationships/hyperlink" Target="https://cardano.ideascale.com/a/dtd/417310-48088" TargetMode="External"/><Relationship Id="rId471" Type="http://schemas.openxmlformats.org/officeDocument/2006/relationships/hyperlink" Target="https://cardano.ideascale.com/a/dtd/417936-48088" TargetMode="External"/><Relationship Id="rId470" Type="http://schemas.openxmlformats.org/officeDocument/2006/relationships/hyperlink" Target="https://cardano.ideascale.com/a/dtd/413960-48088" TargetMode="External"/><Relationship Id="rId114" Type="http://schemas.openxmlformats.org/officeDocument/2006/relationships/hyperlink" Target="https://cardano.ideascale.com/a/dtd/419509-48088" TargetMode="External"/><Relationship Id="rId235" Type="http://schemas.openxmlformats.org/officeDocument/2006/relationships/hyperlink" Target="https://cardano.ideascale.com/a/dtd/422041-48088" TargetMode="External"/><Relationship Id="rId356" Type="http://schemas.openxmlformats.org/officeDocument/2006/relationships/hyperlink" Target="https://cardano.ideascale.com/a/dtd/415976-48088" TargetMode="External"/><Relationship Id="rId477" Type="http://schemas.openxmlformats.org/officeDocument/2006/relationships/hyperlink" Target="https://cardano.ideascale.com/a/dtd/417497-48088" TargetMode="External"/><Relationship Id="rId113" Type="http://schemas.openxmlformats.org/officeDocument/2006/relationships/hyperlink" Target="https://cardano.ideascale.com/a/dtd/422339-48088" TargetMode="External"/><Relationship Id="rId234" Type="http://schemas.openxmlformats.org/officeDocument/2006/relationships/hyperlink" Target="https://cardano.ideascale.com/a/dtd/420950-48088" TargetMode="External"/><Relationship Id="rId355" Type="http://schemas.openxmlformats.org/officeDocument/2006/relationships/hyperlink" Target="https://cardano.ideascale.com/a/dtd/421874-48088" TargetMode="External"/><Relationship Id="rId476" Type="http://schemas.openxmlformats.org/officeDocument/2006/relationships/hyperlink" Target="https://cardano.ideascale.com/a/dtd/421042-48088" TargetMode="External"/><Relationship Id="rId112" Type="http://schemas.openxmlformats.org/officeDocument/2006/relationships/hyperlink" Target="https://cardano.ideascale.com/a/dtd/415197-48088" TargetMode="External"/><Relationship Id="rId233" Type="http://schemas.openxmlformats.org/officeDocument/2006/relationships/hyperlink" Target="https://cardano.ideascale.com/a/dtd/420676-48088" TargetMode="External"/><Relationship Id="rId354" Type="http://schemas.openxmlformats.org/officeDocument/2006/relationships/hyperlink" Target="https://cardano.ideascale.com/a/dtd/417043-48088" TargetMode="External"/><Relationship Id="rId475" Type="http://schemas.openxmlformats.org/officeDocument/2006/relationships/hyperlink" Target="https://cardano.ideascale.com/a/dtd/415110-48088" TargetMode="External"/><Relationship Id="rId111" Type="http://schemas.openxmlformats.org/officeDocument/2006/relationships/hyperlink" Target="https://cardano.ideascale.com/a/dtd/417800-48088" TargetMode="External"/><Relationship Id="rId232" Type="http://schemas.openxmlformats.org/officeDocument/2006/relationships/hyperlink" Target="https://cardano.ideascale.com/a/dtd/417289-48088" TargetMode="External"/><Relationship Id="rId353" Type="http://schemas.openxmlformats.org/officeDocument/2006/relationships/hyperlink" Target="https://cardano.ideascale.com/a/dtd/417122-48088" TargetMode="External"/><Relationship Id="rId474" Type="http://schemas.openxmlformats.org/officeDocument/2006/relationships/hyperlink" Target="https://cardano.ideascale.com/a/dtd/418524-48088" TargetMode="External"/><Relationship Id="rId305" Type="http://schemas.openxmlformats.org/officeDocument/2006/relationships/hyperlink" Target="https://cardano.ideascale.com/a/dtd/417999-48088" TargetMode="External"/><Relationship Id="rId426" Type="http://schemas.openxmlformats.org/officeDocument/2006/relationships/hyperlink" Target="https://cardano.ideascale.com/a/dtd/415503-48088" TargetMode="External"/><Relationship Id="rId304" Type="http://schemas.openxmlformats.org/officeDocument/2006/relationships/hyperlink" Target="https://cardano.ideascale.com/a/dtd/421867-48088" TargetMode="External"/><Relationship Id="rId425" Type="http://schemas.openxmlformats.org/officeDocument/2006/relationships/hyperlink" Target="https://cardano.ideascale.com/a/dtd/422251-48088" TargetMode="External"/><Relationship Id="rId303" Type="http://schemas.openxmlformats.org/officeDocument/2006/relationships/hyperlink" Target="https://cardano.ideascale.com/a/dtd/417970-48088" TargetMode="External"/><Relationship Id="rId424" Type="http://schemas.openxmlformats.org/officeDocument/2006/relationships/hyperlink" Target="https://cardano.ideascale.com/a/dtd/423125-48088" TargetMode="External"/><Relationship Id="rId302" Type="http://schemas.openxmlformats.org/officeDocument/2006/relationships/hyperlink" Target="https://cardano.ideascale.com/a/dtd/421825-48088" TargetMode="External"/><Relationship Id="rId423" Type="http://schemas.openxmlformats.org/officeDocument/2006/relationships/hyperlink" Target="https://cardano.ideascale.com/a/dtd/414100-48088" TargetMode="External"/><Relationship Id="rId309" Type="http://schemas.openxmlformats.org/officeDocument/2006/relationships/hyperlink" Target="https://cardano.ideascale.com/a/dtd/414400-48088" TargetMode="External"/><Relationship Id="rId308" Type="http://schemas.openxmlformats.org/officeDocument/2006/relationships/hyperlink" Target="https://cardano.ideascale.com/a/dtd/420716-48088" TargetMode="External"/><Relationship Id="rId429" Type="http://schemas.openxmlformats.org/officeDocument/2006/relationships/hyperlink" Target="https://cardano.ideascale.com/a/dtd/415157-48088" TargetMode="External"/><Relationship Id="rId307" Type="http://schemas.openxmlformats.org/officeDocument/2006/relationships/hyperlink" Target="https://cardano.ideascale.com/a/dtd/422419-48088" TargetMode="External"/><Relationship Id="rId428" Type="http://schemas.openxmlformats.org/officeDocument/2006/relationships/hyperlink" Target="https://cardano.ideascale.com/a/dtd/418587-48088" TargetMode="External"/><Relationship Id="rId306" Type="http://schemas.openxmlformats.org/officeDocument/2006/relationships/hyperlink" Target="https://cardano.ideascale.com/a/dtd/417980-48088" TargetMode="External"/><Relationship Id="rId427" Type="http://schemas.openxmlformats.org/officeDocument/2006/relationships/hyperlink" Target="https://cardano.ideascale.com/a/dtd/422001-48088" TargetMode="External"/><Relationship Id="rId301" Type="http://schemas.openxmlformats.org/officeDocument/2006/relationships/hyperlink" Target="https://cardano.ideascale.com/a/dtd/422724-48088" TargetMode="External"/><Relationship Id="rId422" Type="http://schemas.openxmlformats.org/officeDocument/2006/relationships/hyperlink" Target="https://cardano.ideascale.com/a/dtd/417297-48088" TargetMode="External"/><Relationship Id="rId300" Type="http://schemas.openxmlformats.org/officeDocument/2006/relationships/hyperlink" Target="https://cardano.ideascale.com/a/dtd/417693-48088" TargetMode="External"/><Relationship Id="rId421" Type="http://schemas.openxmlformats.org/officeDocument/2006/relationships/hyperlink" Target="https://cardano.ideascale.com/a/dtd/423016-48088" TargetMode="External"/><Relationship Id="rId420" Type="http://schemas.openxmlformats.org/officeDocument/2006/relationships/hyperlink" Target="https://cardano.ideascale.com/a/dtd/423030-48088" TargetMode="External"/><Relationship Id="rId415" Type="http://schemas.openxmlformats.org/officeDocument/2006/relationships/hyperlink" Target="https://cardano.ideascale.com/a/dtd/417352-48088" TargetMode="External"/><Relationship Id="rId414" Type="http://schemas.openxmlformats.org/officeDocument/2006/relationships/hyperlink" Target="https://cardano.ideascale.com/a/dtd/420924-48088" TargetMode="External"/><Relationship Id="rId413" Type="http://schemas.openxmlformats.org/officeDocument/2006/relationships/hyperlink" Target="https://cardano.ideascale.com/a/dtd/423055-48088" TargetMode="External"/><Relationship Id="rId412" Type="http://schemas.openxmlformats.org/officeDocument/2006/relationships/hyperlink" Target="https://cardano.ideascale.com/a/dtd/420588-48088" TargetMode="External"/><Relationship Id="rId419" Type="http://schemas.openxmlformats.org/officeDocument/2006/relationships/hyperlink" Target="https://cardano.ideascale.com/a/dtd/417784-48088" TargetMode="External"/><Relationship Id="rId418" Type="http://schemas.openxmlformats.org/officeDocument/2006/relationships/hyperlink" Target="https://cardano.ideascale.com/a/dtd/420813-48088" TargetMode="External"/><Relationship Id="rId417" Type="http://schemas.openxmlformats.org/officeDocument/2006/relationships/hyperlink" Target="https://cardano.ideascale.com/a/dtd/419979-48088" TargetMode="External"/><Relationship Id="rId416" Type="http://schemas.openxmlformats.org/officeDocument/2006/relationships/hyperlink" Target="https://cardano.ideascale.com/a/dtd/417258-48088" TargetMode="External"/><Relationship Id="rId411" Type="http://schemas.openxmlformats.org/officeDocument/2006/relationships/hyperlink" Target="https://cardano.ideascale.com/a/dtd/422707-48088" TargetMode="External"/><Relationship Id="rId410" Type="http://schemas.openxmlformats.org/officeDocument/2006/relationships/hyperlink" Target="https://cardano.ideascale.com/a/dtd/418772-48088" TargetMode="External"/><Relationship Id="rId206" Type="http://schemas.openxmlformats.org/officeDocument/2006/relationships/hyperlink" Target="https://cardano.ideascale.com/a/dtd/417130-48088" TargetMode="External"/><Relationship Id="rId327" Type="http://schemas.openxmlformats.org/officeDocument/2006/relationships/hyperlink" Target="https://cardano.ideascale.com/a/dtd/417400-48088" TargetMode="External"/><Relationship Id="rId448" Type="http://schemas.openxmlformats.org/officeDocument/2006/relationships/hyperlink" Target="https://cardano.ideascale.com/a/dtd/419020-48088" TargetMode="External"/><Relationship Id="rId205" Type="http://schemas.openxmlformats.org/officeDocument/2006/relationships/hyperlink" Target="https://cardano.ideascale.com/a/dtd/417554-48088" TargetMode="External"/><Relationship Id="rId326" Type="http://schemas.openxmlformats.org/officeDocument/2006/relationships/hyperlink" Target="https://cardano.ideascale.com/a/dtd/417412-48088" TargetMode="External"/><Relationship Id="rId447" Type="http://schemas.openxmlformats.org/officeDocument/2006/relationships/hyperlink" Target="https://cardano.ideascale.com/a/dtd/422390-48088" TargetMode="External"/><Relationship Id="rId204" Type="http://schemas.openxmlformats.org/officeDocument/2006/relationships/hyperlink" Target="https://cardano.ideascale.com/a/dtd/420385-48088" TargetMode="External"/><Relationship Id="rId325" Type="http://schemas.openxmlformats.org/officeDocument/2006/relationships/hyperlink" Target="https://cardano.ideascale.com/a/dtd/413990-48088" TargetMode="External"/><Relationship Id="rId446" Type="http://schemas.openxmlformats.org/officeDocument/2006/relationships/hyperlink" Target="https://cardano.ideascale.com/a/dtd/422545-48088" TargetMode="External"/><Relationship Id="rId203" Type="http://schemas.openxmlformats.org/officeDocument/2006/relationships/hyperlink" Target="https://cardano.ideascale.com/a/dtd/418198-48088" TargetMode="External"/><Relationship Id="rId324" Type="http://schemas.openxmlformats.org/officeDocument/2006/relationships/hyperlink" Target="https://cardano.ideascale.com/a/dtd/417121-48088" TargetMode="External"/><Relationship Id="rId445" Type="http://schemas.openxmlformats.org/officeDocument/2006/relationships/hyperlink" Target="https://cardano.ideascale.com/a/dtd/421014-48088" TargetMode="External"/><Relationship Id="rId209" Type="http://schemas.openxmlformats.org/officeDocument/2006/relationships/hyperlink" Target="https://cardano.ideascale.com/a/dtd/417168-48088" TargetMode="External"/><Relationship Id="rId208" Type="http://schemas.openxmlformats.org/officeDocument/2006/relationships/hyperlink" Target="https://cardano.ideascale.com/a/dtd/418796-48088" TargetMode="External"/><Relationship Id="rId329" Type="http://schemas.openxmlformats.org/officeDocument/2006/relationships/hyperlink" Target="https://cardano.ideascale.com/a/dtd/419009-48088" TargetMode="External"/><Relationship Id="rId207" Type="http://schemas.openxmlformats.org/officeDocument/2006/relationships/hyperlink" Target="https://cardano.ideascale.com/a/dtd/414795-48088" TargetMode="External"/><Relationship Id="rId328" Type="http://schemas.openxmlformats.org/officeDocument/2006/relationships/hyperlink" Target="https://cardano.ideascale.com/a/dtd/415153-48088" TargetMode="External"/><Relationship Id="rId449" Type="http://schemas.openxmlformats.org/officeDocument/2006/relationships/hyperlink" Target="https://cardano.ideascale.com/a/dtd/422686-48088" TargetMode="External"/><Relationship Id="rId440" Type="http://schemas.openxmlformats.org/officeDocument/2006/relationships/hyperlink" Target="https://cardano.ideascale.com/a/dtd/421671-48088" TargetMode="External"/><Relationship Id="rId202" Type="http://schemas.openxmlformats.org/officeDocument/2006/relationships/hyperlink" Target="https://cardano.ideascale.com/a/dtd/414071-48088" TargetMode="External"/><Relationship Id="rId323" Type="http://schemas.openxmlformats.org/officeDocument/2006/relationships/hyperlink" Target="https://cardano.ideascale.com/a/dtd/422053-48088" TargetMode="External"/><Relationship Id="rId444" Type="http://schemas.openxmlformats.org/officeDocument/2006/relationships/hyperlink" Target="https://cardano.ideascale.com/a/dtd/419779-48088" TargetMode="External"/><Relationship Id="rId201" Type="http://schemas.openxmlformats.org/officeDocument/2006/relationships/hyperlink" Target="https://cardano.ideascale.com/a/dtd/419838-48088" TargetMode="External"/><Relationship Id="rId322" Type="http://schemas.openxmlformats.org/officeDocument/2006/relationships/hyperlink" Target="https://cardano.ideascale.com/a/dtd/421609-48088" TargetMode="External"/><Relationship Id="rId443" Type="http://schemas.openxmlformats.org/officeDocument/2006/relationships/hyperlink" Target="https://cardano.ideascale.com/a/dtd/417197-48088" TargetMode="External"/><Relationship Id="rId200" Type="http://schemas.openxmlformats.org/officeDocument/2006/relationships/hyperlink" Target="https://cardano.ideascale.com/a/dtd/421968-48088" TargetMode="External"/><Relationship Id="rId321" Type="http://schemas.openxmlformats.org/officeDocument/2006/relationships/hyperlink" Target="https://cardano.ideascale.com/a/dtd/416361-48088" TargetMode="External"/><Relationship Id="rId442" Type="http://schemas.openxmlformats.org/officeDocument/2006/relationships/hyperlink" Target="https://cardano.ideascale.com/a/dtd/422402-48088" TargetMode="External"/><Relationship Id="rId320" Type="http://schemas.openxmlformats.org/officeDocument/2006/relationships/hyperlink" Target="https://cardano.ideascale.com/a/dtd/418958-48088" TargetMode="External"/><Relationship Id="rId441" Type="http://schemas.openxmlformats.org/officeDocument/2006/relationships/hyperlink" Target="https://cardano.ideascale.com/a/dtd/414684-48088" TargetMode="External"/><Relationship Id="rId316" Type="http://schemas.openxmlformats.org/officeDocument/2006/relationships/hyperlink" Target="https://cardano.ideascale.com/a/dtd/421830-48088" TargetMode="External"/><Relationship Id="rId437" Type="http://schemas.openxmlformats.org/officeDocument/2006/relationships/hyperlink" Target="https://cardano.ideascale.com/a/dtd/420784-48088" TargetMode="External"/><Relationship Id="rId315" Type="http://schemas.openxmlformats.org/officeDocument/2006/relationships/hyperlink" Target="https://cardano.ideascale.com/a/dtd/422182-48088" TargetMode="External"/><Relationship Id="rId436" Type="http://schemas.openxmlformats.org/officeDocument/2006/relationships/hyperlink" Target="https://cardano.ideascale.com/a/dtd/422447-48088" TargetMode="External"/><Relationship Id="rId314" Type="http://schemas.openxmlformats.org/officeDocument/2006/relationships/hyperlink" Target="https://cardano.ideascale.com/a/dtd/413977-48088" TargetMode="External"/><Relationship Id="rId435" Type="http://schemas.openxmlformats.org/officeDocument/2006/relationships/hyperlink" Target="https://cardano.ideascale.com/a/dtd/422592-48088" TargetMode="External"/><Relationship Id="rId313" Type="http://schemas.openxmlformats.org/officeDocument/2006/relationships/hyperlink" Target="https://cardano.ideascale.com/a/dtd/414056-48088" TargetMode="External"/><Relationship Id="rId434" Type="http://schemas.openxmlformats.org/officeDocument/2006/relationships/hyperlink" Target="https://cardano.ideascale.com/a/dtd/421801-48088" TargetMode="External"/><Relationship Id="rId319" Type="http://schemas.openxmlformats.org/officeDocument/2006/relationships/hyperlink" Target="https://cardano.ideascale.com/a/dtd/418015-48088" TargetMode="External"/><Relationship Id="rId318" Type="http://schemas.openxmlformats.org/officeDocument/2006/relationships/hyperlink" Target="https://cardano.ideascale.com/a/dtd/414068-48088" TargetMode="External"/><Relationship Id="rId439" Type="http://schemas.openxmlformats.org/officeDocument/2006/relationships/hyperlink" Target="https://cardano.ideascale.com/a/dtd/422413-48088" TargetMode="External"/><Relationship Id="rId317" Type="http://schemas.openxmlformats.org/officeDocument/2006/relationships/hyperlink" Target="https://cardano.ideascale.com/a/dtd/413931-48088" TargetMode="External"/><Relationship Id="rId438" Type="http://schemas.openxmlformats.org/officeDocument/2006/relationships/hyperlink" Target="https://cardano.ideascale.com/a/dtd/422443-48088" TargetMode="External"/><Relationship Id="rId312" Type="http://schemas.openxmlformats.org/officeDocument/2006/relationships/hyperlink" Target="https://cardano.ideascale.com/a/dtd/423064-48088" TargetMode="External"/><Relationship Id="rId433" Type="http://schemas.openxmlformats.org/officeDocument/2006/relationships/hyperlink" Target="https://cardano.ideascale.com/a/dtd/414289-48088" TargetMode="External"/><Relationship Id="rId311" Type="http://schemas.openxmlformats.org/officeDocument/2006/relationships/hyperlink" Target="https://cardano.ideascale.com/a/dtd/423036-48088" TargetMode="External"/><Relationship Id="rId432" Type="http://schemas.openxmlformats.org/officeDocument/2006/relationships/hyperlink" Target="https://cardano.ideascale.com/a/dtd/416545-48088" TargetMode="External"/><Relationship Id="rId310" Type="http://schemas.openxmlformats.org/officeDocument/2006/relationships/hyperlink" Target="https://cardano.ideascale.com/a/dtd/415142-48088" TargetMode="External"/><Relationship Id="rId431" Type="http://schemas.openxmlformats.org/officeDocument/2006/relationships/hyperlink" Target="https://cardano.ideascale.com/a/dtd/414918-48088" TargetMode="External"/><Relationship Id="rId430" Type="http://schemas.openxmlformats.org/officeDocument/2006/relationships/hyperlink" Target="https://cardano.ideascale.com/a/dtd/418298-48088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cardano.ideascale.com/a/dtd/419158-48088" TargetMode="External"/><Relationship Id="rId2" Type="http://schemas.openxmlformats.org/officeDocument/2006/relationships/hyperlink" Target="https://cardano.ideascale.com/a/dtd/414001-48088" TargetMode="External"/><Relationship Id="rId3" Type="http://schemas.openxmlformats.org/officeDocument/2006/relationships/hyperlink" Target="https://cardano.ideascale.com/a/dtd/419160-48088" TargetMode="External"/><Relationship Id="rId4" Type="http://schemas.openxmlformats.org/officeDocument/2006/relationships/hyperlink" Target="https://cardano.ideascale.com/a/dtd/422127-48088" TargetMode="External"/><Relationship Id="rId9" Type="http://schemas.openxmlformats.org/officeDocument/2006/relationships/hyperlink" Target="https://cardano.ideascale.com/a/dtd/416112-48088" TargetMode="External"/><Relationship Id="rId5" Type="http://schemas.openxmlformats.org/officeDocument/2006/relationships/hyperlink" Target="https://cardano.ideascale.com/a/dtd/419154-48088" TargetMode="External"/><Relationship Id="rId6" Type="http://schemas.openxmlformats.org/officeDocument/2006/relationships/hyperlink" Target="https://cardano.ideascale.com/a/dtd/422504-48088" TargetMode="External"/><Relationship Id="rId7" Type="http://schemas.openxmlformats.org/officeDocument/2006/relationships/hyperlink" Target="https://cardano.ideascale.com/a/dtd/414065-48088" TargetMode="External"/><Relationship Id="rId8" Type="http://schemas.openxmlformats.org/officeDocument/2006/relationships/hyperlink" Target="https://cardano.ideascale.com/a/dtd/414086-48088" TargetMode="External"/><Relationship Id="rId131" Type="http://schemas.openxmlformats.org/officeDocument/2006/relationships/drawing" Target="../drawings/drawing7.xml"/><Relationship Id="rId130" Type="http://schemas.openxmlformats.org/officeDocument/2006/relationships/hyperlink" Target="https://cardano.ideascale.com/a/dtd/421750-48088" TargetMode="External"/><Relationship Id="rId40" Type="http://schemas.openxmlformats.org/officeDocument/2006/relationships/hyperlink" Target="https://cardano.ideascale.com/a/dtd/419492-48088" TargetMode="External"/><Relationship Id="rId42" Type="http://schemas.openxmlformats.org/officeDocument/2006/relationships/hyperlink" Target="https://cardano.ideascale.com/a/dtd/415632-48088" TargetMode="External"/><Relationship Id="rId41" Type="http://schemas.openxmlformats.org/officeDocument/2006/relationships/hyperlink" Target="https://cardano.ideascale.com/a/dtd/422559-48088" TargetMode="External"/><Relationship Id="rId44" Type="http://schemas.openxmlformats.org/officeDocument/2006/relationships/hyperlink" Target="https://cardano.ideascale.com/a/dtd/422429-48088" TargetMode="External"/><Relationship Id="rId43" Type="http://schemas.openxmlformats.org/officeDocument/2006/relationships/hyperlink" Target="https://cardano.ideascale.com/a/dtd/422721-48088" TargetMode="External"/><Relationship Id="rId46" Type="http://schemas.openxmlformats.org/officeDocument/2006/relationships/hyperlink" Target="https://cardano.ideascale.com/a/dtd/418098-48088" TargetMode="External"/><Relationship Id="rId45" Type="http://schemas.openxmlformats.org/officeDocument/2006/relationships/hyperlink" Target="https://cardano.ideascale.com/a/dtd/416132-48088" TargetMode="External"/><Relationship Id="rId48" Type="http://schemas.openxmlformats.org/officeDocument/2006/relationships/hyperlink" Target="https://cardano.ideascale.com/a/dtd/414258-48088" TargetMode="External"/><Relationship Id="rId47" Type="http://schemas.openxmlformats.org/officeDocument/2006/relationships/hyperlink" Target="https://cardano.ideascale.com/a/dtd/417012-48088" TargetMode="External"/><Relationship Id="rId49" Type="http://schemas.openxmlformats.org/officeDocument/2006/relationships/hyperlink" Target="https://cardano.ideascale.com/a/dtd/414111-48088" TargetMode="External"/><Relationship Id="rId31" Type="http://schemas.openxmlformats.org/officeDocument/2006/relationships/hyperlink" Target="https://cardano.ideascale.com/a/dtd/414103-48088" TargetMode="External"/><Relationship Id="rId30" Type="http://schemas.openxmlformats.org/officeDocument/2006/relationships/hyperlink" Target="https://cardano.ideascale.com/a/dtd/418458-48088" TargetMode="External"/><Relationship Id="rId33" Type="http://schemas.openxmlformats.org/officeDocument/2006/relationships/hyperlink" Target="https://cardano.ideascale.com/a/dtd/414899-48088" TargetMode="External"/><Relationship Id="rId32" Type="http://schemas.openxmlformats.org/officeDocument/2006/relationships/hyperlink" Target="https://cardano.ideascale.com/a/dtd/422365-48088" TargetMode="External"/><Relationship Id="rId35" Type="http://schemas.openxmlformats.org/officeDocument/2006/relationships/hyperlink" Target="https://cardano.ideascale.com/a/dtd/422539-48088" TargetMode="External"/><Relationship Id="rId34" Type="http://schemas.openxmlformats.org/officeDocument/2006/relationships/hyperlink" Target="https://cardano.ideascale.com/a/dtd/416933-48088" TargetMode="External"/><Relationship Id="rId37" Type="http://schemas.openxmlformats.org/officeDocument/2006/relationships/hyperlink" Target="https://cardano.ideascale.com/a/dtd/414144-48088" TargetMode="External"/><Relationship Id="rId36" Type="http://schemas.openxmlformats.org/officeDocument/2006/relationships/hyperlink" Target="https://cardano.ideascale.com/a/dtd/422193-48088" TargetMode="External"/><Relationship Id="rId39" Type="http://schemas.openxmlformats.org/officeDocument/2006/relationships/hyperlink" Target="https://cardano.ideascale.com/a/dtd/419444-48088" TargetMode="External"/><Relationship Id="rId38" Type="http://schemas.openxmlformats.org/officeDocument/2006/relationships/hyperlink" Target="https://cardano.ideascale.com/a/dtd/416830-48088" TargetMode="External"/><Relationship Id="rId20" Type="http://schemas.openxmlformats.org/officeDocument/2006/relationships/hyperlink" Target="https://cardano.ideascale.com/a/dtd/421676-48088" TargetMode="External"/><Relationship Id="rId22" Type="http://schemas.openxmlformats.org/officeDocument/2006/relationships/hyperlink" Target="https://cardano.ideascale.com/a/dtd/421807-48088" TargetMode="External"/><Relationship Id="rId21" Type="http://schemas.openxmlformats.org/officeDocument/2006/relationships/hyperlink" Target="https://cardano.ideascale.com/a/dtd/417570-48088" TargetMode="External"/><Relationship Id="rId24" Type="http://schemas.openxmlformats.org/officeDocument/2006/relationships/hyperlink" Target="https://cardano.ideascale.com/a/dtd/422478-48088" TargetMode="External"/><Relationship Id="rId23" Type="http://schemas.openxmlformats.org/officeDocument/2006/relationships/hyperlink" Target="https://cardano.ideascale.com/a/dtd/421796-48088" TargetMode="External"/><Relationship Id="rId26" Type="http://schemas.openxmlformats.org/officeDocument/2006/relationships/hyperlink" Target="https://cardano.ideascale.com/a/dtd/414898-48088" TargetMode="External"/><Relationship Id="rId25" Type="http://schemas.openxmlformats.org/officeDocument/2006/relationships/hyperlink" Target="https://cardano.ideascale.com/a/dtd/422861-48088" TargetMode="External"/><Relationship Id="rId28" Type="http://schemas.openxmlformats.org/officeDocument/2006/relationships/hyperlink" Target="https://cardano.ideascale.com/a/dtd/420147-48088" TargetMode="External"/><Relationship Id="rId27" Type="http://schemas.openxmlformats.org/officeDocument/2006/relationships/hyperlink" Target="https://cardano.ideascale.com/a/dtd/422249-48088" TargetMode="External"/><Relationship Id="rId29" Type="http://schemas.openxmlformats.org/officeDocument/2006/relationships/hyperlink" Target="https://cardano.ideascale.com/a/dtd/418957-48088" TargetMode="External"/><Relationship Id="rId11" Type="http://schemas.openxmlformats.org/officeDocument/2006/relationships/hyperlink" Target="https://cardano.ideascale.com/a/dtd/422388-48088" TargetMode="External"/><Relationship Id="rId10" Type="http://schemas.openxmlformats.org/officeDocument/2006/relationships/hyperlink" Target="https://cardano.ideascale.com/a/dtd/419159-48088" TargetMode="External"/><Relationship Id="rId13" Type="http://schemas.openxmlformats.org/officeDocument/2006/relationships/hyperlink" Target="https://cardano.ideascale.com/a/dtd/421769-48088" TargetMode="External"/><Relationship Id="rId12" Type="http://schemas.openxmlformats.org/officeDocument/2006/relationships/hyperlink" Target="https://cardano.ideascale.com/a/dtd/419161-48088" TargetMode="External"/><Relationship Id="rId15" Type="http://schemas.openxmlformats.org/officeDocument/2006/relationships/hyperlink" Target="https://cardano.ideascale.com/a/dtd/414896-48088" TargetMode="External"/><Relationship Id="rId14" Type="http://schemas.openxmlformats.org/officeDocument/2006/relationships/hyperlink" Target="https://cardano.ideascale.com/a/dtd/420778-48088" TargetMode="External"/><Relationship Id="rId17" Type="http://schemas.openxmlformats.org/officeDocument/2006/relationships/hyperlink" Target="https://cardano.ideascale.com/a/dtd/419400-48088" TargetMode="External"/><Relationship Id="rId16" Type="http://schemas.openxmlformats.org/officeDocument/2006/relationships/hyperlink" Target="https://cardano.ideascale.com/a/dtd/422358-48088" TargetMode="External"/><Relationship Id="rId19" Type="http://schemas.openxmlformats.org/officeDocument/2006/relationships/hyperlink" Target="https://cardano.ideascale.com/a/dtd/421924-48088" TargetMode="External"/><Relationship Id="rId18" Type="http://schemas.openxmlformats.org/officeDocument/2006/relationships/hyperlink" Target="https://cardano.ideascale.com/a/dtd/420980-48088" TargetMode="External"/><Relationship Id="rId84" Type="http://schemas.openxmlformats.org/officeDocument/2006/relationships/hyperlink" Target="https://cardano.ideascale.com/a/dtd/414076-48088" TargetMode="External"/><Relationship Id="rId83" Type="http://schemas.openxmlformats.org/officeDocument/2006/relationships/hyperlink" Target="https://cardano.ideascale.com/a/dtd/421223-48088" TargetMode="External"/><Relationship Id="rId86" Type="http://schemas.openxmlformats.org/officeDocument/2006/relationships/hyperlink" Target="https://cardano.ideascale.com/a/dtd/418195-48088" TargetMode="External"/><Relationship Id="rId85" Type="http://schemas.openxmlformats.org/officeDocument/2006/relationships/hyperlink" Target="https://cardano.ideascale.com/a/dtd/421506-48088" TargetMode="External"/><Relationship Id="rId88" Type="http://schemas.openxmlformats.org/officeDocument/2006/relationships/hyperlink" Target="https://cardano.ideascale.com/a/dtd/422534-48088" TargetMode="External"/><Relationship Id="rId87" Type="http://schemas.openxmlformats.org/officeDocument/2006/relationships/hyperlink" Target="https://cardano.ideascale.com/a/dtd/414720-48088" TargetMode="External"/><Relationship Id="rId89" Type="http://schemas.openxmlformats.org/officeDocument/2006/relationships/hyperlink" Target="https://cardano.ideascale.com/a/dtd/414321-48088" TargetMode="External"/><Relationship Id="rId80" Type="http://schemas.openxmlformats.org/officeDocument/2006/relationships/hyperlink" Target="https://cardano.ideascale.com/a/dtd/422368-48088" TargetMode="External"/><Relationship Id="rId82" Type="http://schemas.openxmlformats.org/officeDocument/2006/relationships/hyperlink" Target="https://cardano.ideascale.com/a/dtd/421486-48088" TargetMode="External"/><Relationship Id="rId81" Type="http://schemas.openxmlformats.org/officeDocument/2006/relationships/hyperlink" Target="https://cardano.ideascale.com/a/dtd/421817-48088" TargetMode="External"/><Relationship Id="rId73" Type="http://schemas.openxmlformats.org/officeDocument/2006/relationships/hyperlink" Target="https://cardano.ideascale.com/a/dtd/416115-48088" TargetMode="External"/><Relationship Id="rId72" Type="http://schemas.openxmlformats.org/officeDocument/2006/relationships/hyperlink" Target="https://cardano.ideascale.com/a/dtd/422708-48088" TargetMode="External"/><Relationship Id="rId75" Type="http://schemas.openxmlformats.org/officeDocument/2006/relationships/hyperlink" Target="https://cardano.ideascale.com/a/dtd/414813-48088" TargetMode="External"/><Relationship Id="rId74" Type="http://schemas.openxmlformats.org/officeDocument/2006/relationships/hyperlink" Target="https://cardano.ideascale.com/a/dtd/416383-48088" TargetMode="External"/><Relationship Id="rId77" Type="http://schemas.openxmlformats.org/officeDocument/2006/relationships/hyperlink" Target="https://cardano.ideascale.com/a/dtd/421873-48088" TargetMode="External"/><Relationship Id="rId76" Type="http://schemas.openxmlformats.org/officeDocument/2006/relationships/hyperlink" Target="https://cardano.ideascale.com/a/dtd/421443-48088" TargetMode="External"/><Relationship Id="rId79" Type="http://schemas.openxmlformats.org/officeDocument/2006/relationships/hyperlink" Target="https://cardano.ideascale.com/a/dtd/416645-48088" TargetMode="External"/><Relationship Id="rId78" Type="http://schemas.openxmlformats.org/officeDocument/2006/relationships/hyperlink" Target="https://cardano.ideascale.com/a/dtd/416790-48088" TargetMode="External"/><Relationship Id="rId71" Type="http://schemas.openxmlformats.org/officeDocument/2006/relationships/hyperlink" Target="https://cardano.ideascale.com/a/dtd/422035-48088" TargetMode="External"/><Relationship Id="rId70" Type="http://schemas.openxmlformats.org/officeDocument/2006/relationships/hyperlink" Target="https://cardano.ideascale.com/a/dtd/414027-48088" TargetMode="External"/><Relationship Id="rId62" Type="http://schemas.openxmlformats.org/officeDocument/2006/relationships/hyperlink" Target="https://cardano.ideascale.com/a/dtd/420395-48088" TargetMode="External"/><Relationship Id="rId61" Type="http://schemas.openxmlformats.org/officeDocument/2006/relationships/hyperlink" Target="https://cardano.ideascale.com/a/dtd/415171-48088" TargetMode="External"/><Relationship Id="rId64" Type="http://schemas.openxmlformats.org/officeDocument/2006/relationships/hyperlink" Target="https://cardano.ideascale.com/a/dtd/418206-48088" TargetMode="External"/><Relationship Id="rId63" Type="http://schemas.openxmlformats.org/officeDocument/2006/relationships/hyperlink" Target="https://cardano.ideascale.com/a/dtd/421844-48088" TargetMode="External"/><Relationship Id="rId66" Type="http://schemas.openxmlformats.org/officeDocument/2006/relationships/hyperlink" Target="https://cardano.ideascale.com/a/dtd/420895-48088" TargetMode="External"/><Relationship Id="rId65" Type="http://schemas.openxmlformats.org/officeDocument/2006/relationships/hyperlink" Target="https://cardano.ideascale.com/a/dtd/417091-48088" TargetMode="External"/><Relationship Id="rId68" Type="http://schemas.openxmlformats.org/officeDocument/2006/relationships/hyperlink" Target="https://cardano.ideascale.com/a/dtd/419367-48088" TargetMode="External"/><Relationship Id="rId67" Type="http://schemas.openxmlformats.org/officeDocument/2006/relationships/hyperlink" Target="https://cardano.ideascale.com/a/dtd/419863-48088" TargetMode="External"/><Relationship Id="rId60" Type="http://schemas.openxmlformats.org/officeDocument/2006/relationships/hyperlink" Target="https://cardano.ideascale.com/a/dtd/418725-48088" TargetMode="External"/><Relationship Id="rId69" Type="http://schemas.openxmlformats.org/officeDocument/2006/relationships/hyperlink" Target="https://cardano.ideascale.com/a/dtd/422104-48088" TargetMode="External"/><Relationship Id="rId51" Type="http://schemas.openxmlformats.org/officeDocument/2006/relationships/hyperlink" Target="https://cardano.ideascale.com/a/dtd/419570-48088" TargetMode="External"/><Relationship Id="rId50" Type="http://schemas.openxmlformats.org/officeDocument/2006/relationships/hyperlink" Target="https://cardano.ideascale.com/a/dtd/418564-48088" TargetMode="External"/><Relationship Id="rId53" Type="http://schemas.openxmlformats.org/officeDocument/2006/relationships/hyperlink" Target="https://cardano.ideascale.com/a/dtd/422361-48088" TargetMode="External"/><Relationship Id="rId52" Type="http://schemas.openxmlformats.org/officeDocument/2006/relationships/hyperlink" Target="https://cardano.ideascale.com/a/dtd/418345-48088" TargetMode="External"/><Relationship Id="rId55" Type="http://schemas.openxmlformats.org/officeDocument/2006/relationships/hyperlink" Target="https://cardano.ideascale.com/a/dtd/421674-48088" TargetMode="External"/><Relationship Id="rId54" Type="http://schemas.openxmlformats.org/officeDocument/2006/relationships/hyperlink" Target="https://cardano.ideascale.com/a/dtd/422603-48088" TargetMode="External"/><Relationship Id="rId57" Type="http://schemas.openxmlformats.org/officeDocument/2006/relationships/hyperlink" Target="https://cardano.ideascale.com/a/dtd/414088-48088" TargetMode="External"/><Relationship Id="rId56" Type="http://schemas.openxmlformats.org/officeDocument/2006/relationships/hyperlink" Target="https://cardano.ideascale.com/a/dtd/421906-48088" TargetMode="External"/><Relationship Id="rId59" Type="http://schemas.openxmlformats.org/officeDocument/2006/relationships/hyperlink" Target="https://cardano.ideascale.com/a/dtd/418104-48088" TargetMode="External"/><Relationship Id="rId58" Type="http://schemas.openxmlformats.org/officeDocument/2006/relationships/hyperlink" Target="https://cardano.ideascale.com/a/dtd/420946-48088" TargetMode="External"/><Relationship Id="rId107" Type="http://schemas.openxmlformats.org/officeDocument/2006/relationships/hyperlink" Target="https://cardano.ideascale.com/a/dtd/419939-48088" TargetMode="External"/><Relationship Id="rId106" Type="http://schemas.openxmlformats.org/officeDocument/2006/relationships/hyperlink" Target="https://cardano.ideascale.com/a/dtd/422451-48088" TargetMode="External"/><Relationship Id="rId105" Type="http://schemas.openxmlformats.org/officeDocument/2006/relationships/hyperlink" Target="https://cardano.ideascale.com/a/dtd/422405-48088" TargetMode="External"/><Relationship Id="rId104" Type="http://schemas.openxmlformats.org/officeDocument/2006/relationships/hyperlink" Target="https://cardano.ideascale.com/a/dtd/417176-48088" TargetMode="External"/><Relationship Id="rId109" Type="http://schemas.openxmlformats.org/officeDocument/2006/relationships/hyperlink" Target="https://cardano.ideascale.com/a/dtd/419066-48088" TargetMode="External"/><Relationship Id="rId108" Type="http://schemas.openxmlformats.org/officeDocument/2006/relationships/hyperlink" Target="https://cardano.ideascale.com/a/dtd/421356-48088" TargetMode="External"/><Relationship Id="rId103" Type="http://schemas.openxmlformats.org/officeDocument/2006/relationships/hyperlink" Target="https://cardano.ideascale.com/a/dtd/418343-48088" TargetMode="External"/><Relationship Id="rId102" Type="http://schemas.openxmlformats.org/officeDocument/2006/relationships/hyperlink" Target="https://cardano.ideascale.com/a/dtd/421215-48088" TargetMode="External"/><Relationship Id="rId101" Type="http://schemas.openxmlformats.org/officeDocument/2006/relationships/hyperlink" Target="https://cardano.ideascale.com/a/dtd/414020-48088" TargetMode="External"/><Relationship Id="rId100" Type="http://schemas.openxmlformats.org/officeDocument/2006/relationships/hyperlink" Target="https://cardano.ideascale.com/a/dtd/422817-48088" TargetMode="External"/><Relationship Id="rId129" Type="http://schemas.openxmlformats.org/officeDocument/2006/relationships/hyperlink" Target="https://cardano.ideascale.com/a/dtd/422514-48088" TargetMode="External"/><Relationship Id="rId128" Type="http://schemas.openxmlformats.org/officeDocument/2006/relationships/hyperlink" Target="https://cardano.ideascale.com/a/dtd/421617-48088" TargetMode="External"/><Relationship Id="rId127" Type="http://schemas.openxmlformats.org/officeDocument/2006/relationships/hyperlink" Target="https://cardano.ideascale.com/a/dtd/423113-48088" TargetMode="External"/><Relationship Id="rId126" Type="http://schemas.openxmlformats.org/officeDocument/2006/relationships/hyperlink" Target="https://cardano.ideascale.com/a/dtd/421992-48088" TargetMode="External"/><Relationship Id="rId121" Type="http://schemas.openxmlformats.org/officeDocument/2006/relationships/hyperlink" Target="https://cardano.ideascale.com/a/dtd/419934-48088" TargetMode="External"/><Relationship Id="rId120" Type="http://schemas.openxmlformats.org/officeDocument/2006/relationships/hyperlink" Target="https://cardano.ideascale.com/a/dtd/422578-48088" TargetMode="External"/><Relationship Id="rId125" Type="http://schemas.openxmlformats.org/officeDocument/2006/relationships/hyperlink" Target="https://cardano.ideascale.com/a/dtd/421465-48088" TargetMode="External"/><Relationship Id="rId124" Type="http://schemas.openxmlformats.org/officeDocument/2006/relationships/hyperlink" Target="https://cardano.ideascale.com/a/dtd/417546-48088" TargetMode="External"/><Relationship Id="rId123" Type="http://schemas.openxmlformats.org/officeDocument/2006/relationships/hyperlink" Target="https://cardano.ideascale.com/a/dtd/417248-48088" TargetMode="External"/><Relationship Id="rId122" Type="http://schemas.openxmlformats.org/officeDocument/2006/relationships/hyperlink" Target="https://cardano.ideascale.com/a/dtd/416880-48088" TargetMode="External"/><Relationship Id="rId95" Type="http://schemas.openxmlformats.org/officeDocument/2006/relationships/hyperlink" Target="https://cardano.ideascale.com/a/dtd/422818-48088" TargetMode="External"/><Relationship Id="rId94" Type="http://schemas.openxmlformats.org/officeDocument/2006/relationships/hyperlink" Target="https://cardano.ideascale.com/a/dtd/416191-48088" TargetMode="External"/><Relationship Id="rId97" Type="http://schemas.openxmlformats.org/officeDocument/2006/relationships/hyperlink" Target="https://cardano.ideascale.com/a/dtd/419112-48088" TargetMode="External"/><Relationship Id="rId96" Type="http://schemas.openxmlformats.org/officeDocument/2006/relationships/hyperlink" Target="https://cardano.ideascale.com/a/dtd/415204-48088" TargetMode="External"/><Relationship Id="rId99" Type="http://schemas.openxmlformats.org/officeDocument/2006/relationships/hyperlink" Target="https://cardano.ideascale.com/a/dtd/421555-48088" TargetMode="External"/><Relationship Id="rId98" Type="http://schemas.openxmlformats.org/officeDocument/2006/relationships/hyperlink" Target="https://cardano.ideascale.com/a/dtd/415781-48088" TargetMode="External"/><Relationship Id="rId91" Type="http://schemas.openxmlformats.org/officeDocument/2006/relationships/hyperlink" Target="https://cardano.ideascale.com/a/dtd/421770-48088" TargetMode="External"/><Relationship Id="rId90" Type="http://schemas.openxmlformats.org/officeDocument/2006/relationships/hyperlink" Target="https://cardano.ideascale.com/a/dtd/422370-48088" TargetMode="External"/><Relationship Id="rId93" Type="http://schemas.openxmlformats.org/officeDocument/2006/relationships/hyperlink" Target="https://cardano.ideascale.com/a/dtd/421326-48088" TargetMode="External"/><Relationship Id="rId92" Type="http://schemas.openxmlformats.org/officeDocument/2006/relationships/hyperlink" Target="https://cardano.ideascale.com/a/dtd/422099-48088" TargetMode="External"/><Relationship Id="rId118" Type="http://schemas.openxmlformats.org/officeDocument/2006/relationships/hyperlink" Target="https://cardano.ideascale.com/a/dtd/421103-48088" TargetMode="External"/><Relationship Id="rId117" Type="http://schemas.openxmlformats.org/officeDocument/2006/relationships/hyperlink" Target="https://cardano.ideascale.com/a/dtd/422336-48088" TargetMode="External"/><Relationship Id="rId116" Type="http://schemas.openxmlformats.org/officeDocument/2006/relationships/hyperlink" Target="https://cardano.ideascale.com/a/dtd/417129-48088" TargetMode="External"/><Relationship Id="rId115" Type="http://schemas.openxmlformats.org/officeDocument/2006/relationships/hyperlink" Target="https://cardano.ideascale.com/a/dtd/414265-48088" TargetMode="External"/><Relationship Id="rId119" Type="http://schemas.openxmlformats.org/officeDocument/2006/relationships/hyperlink" Target="https://cardano.ideascale.com/a/dtd/414462-48088" TargetMode="External"/><Relationship Id="rId110" Type="http://schemas.openxmlformats.org/officeDocument/2006/relationships/hyperlink" Target="https://cardano.ideascale.com/a/dtd/414825-48088" TargetMode="External"/><Relationship Id="rId114" Type="http://schemas.openxmlformats.org/officeDocument/2006/relationships/hyperlink" Target="https://cardano.ideascale.com/a/dtd/420355-48088" TargetMode="External"/><Relationship Id="rId113" Type="http://schemas.openxmlformats.org/officeDocument/2006/relationships/hyperlink" Target="https://cardano.ideascale.com/a/dtd/415012-48088" TargetMode="External"/><Relationship Id="rId112" Type="http://schemas.openxmlformats.org/officeDocument/2006/relationships/hyperlink" Target="https://cardano.ideascale.com/a/dtd/413967-48088" TargetMode="External"/><Relationship Id="rId111" Type="http://schemas.openxmlformats.org/officeDocument/2006/relationships/hyperlink" Target="https://cardano.ideascale.com/a/dtd/413964-48088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cardano.ideascale.com/a/dtd/419171-48088" TargetMode="External"/><Relationship Id="rId2" Type="http://schemas.openxmlformats.org/officeDocument/2006/relationships/hyperlink" Target="https://cardano.ideascale.com/a/dtd/420262-48088" TargetMode="External"/><Relationship Id="rId3" Type="http://schemas.openxmlformats.org/officeDocument/2006/relationships/hyperlink" Target="https://cardano.ideascale.com/a/dtd/415035-48088" TargetMode="External"/><Relationship Id="rId4" Type="http://schemas.openxmlformats.org/officeDocument/2006/relationships/hyperlink" Target="https://cardano.ideascale.com/a/dtd/414969-48088" TargetMode="External"/><Relationship Id="rId9" Type="http://schemas.openxmlformats.org/officeDocument/2006/relationships/hyperlink" Target="https://cardano.ideascale.com/a/dtd/414985-48088" TargetMode="External"/><Relationship Id="rId5" Type="http://schemas.openxmlformats.org/officeDocument/2006/relationships/hyperlink" Target="https://cardano.ideascale.com/a/dtd/421816-48088" TargetMode="External"/><Relationship Id="rId6" Type="http://schemas.openxmlformats.org/officeDocument/2006/relationships/hyperlink" Target="https://cardano.ideascale.com/a/dtd/421562-48088" TargetMode="External"/><Relationship Id="rId7" Type="http://schemas.openxmlformats.org/officeDocument/2006/relationships/hyperlink" Target="https://cardano.ideascale.com/a/dtd/416409-48088" TargetMode="External"/><Relationship Id="rId8" Type="http://schemas.openxmlformats.org/officeDocument/2006/relationships/hyperlink" Target="https://cardano.ideascale.com/a/dtd/421554-48088" TargetMode="External"/><Relationship Id="rId20" Type="http://schemas.openxmlformats.org/officeDocument/2006/relationships/hyperlink" Target="https://cardano.ideascale.com/a/dtd/416196-48088" TargetMode="External"/><Relationship Id="rId22" Type="http://schemas.openxmlformats.org/officeDocument/2006/relationships/hyperlink" Target="https://cardano.ideascale.com/a/dtd/416276-48088" TargetMode="External"/><Relationship Id="rId21" Type="http://schemas.openxmlformats.org/officeDocument/2006/relationships/hyperlink" Target="https://cardano.ideascale.com/a/dtd/423120-48088" TargetMode="External"/><Relationship Id="rId24" Type="http://schemas.openxmlformats.org/officeDocument/2006/relationships/hyperlink" Target="https://cardano.ideascale.com/a/dtd/417166-48088" TargetMode="External"/><Relationship Id="rId23" Type="http://schemas.openxmlformats.org/officeDocument/2006/relationships/hyperlink" Target="https://cardano.ideascale.com/a/dtd/418748-48088" TargetMode="External"/><Relationship Id="rId26" Type="http://schemas.openxmlformats.org/officeDocument/2006/relationships/drawing" Target="../drawings/drawing8.xml"/><Relationship Id="rId25" Type="http://schemas.openxmlformats.org/officeDocument/2006/relationships/hyperlink" Target="https://cardano.ideascale.com/a/dtd/423010-48088" TargetMode="External"/><Relationship Id="rId11" Type="http://schemas.openxmlformats.org/officeDocument/2006/relationships/hyperlink" Target="https://cardano.ideascale.com/a/dtd/414393-48088" TargetMode="External"/><Relationship Id="rId10" Type="http://schemas.openxmlformats.org/officeDocument/2006/relationships/hyperlink" Target="https://cardano.ideascale.com/a/dtd/422250-48088" TargetMode="External"/><Relationship Id="rId13" Type="http://schemas.openxmlformats.org/officeDocument/2006/relationships/hyperlink" Target="https://cardano.ideascale.com/a/dtd/422632-48088" TargetMode="External"/><Relationship Id="rId12" Type="http://schemas.openxmlformats.org/officeDocument/2006/relationships/hyperlink" Target="https://cardano.ideascale.com/a/dtd/416737-48088" TargetMode="External"/><Relationship Id="rId15" Type="http://schemas.openxmlformats.org/officeDocument/2006/relationships/hyperlink" Target="https://cardano.ideascale.com/a/dtd/421808-48088" TargetMode="External"/><Relationship Id="rId14" Type="http://schemas.openxmlformats.org/officeDocument/2006/relationships/hyperlink" Target="https://cardano.ideascale.com/a/dtd/422147-48088" TargetMode="External"/><Relationship Id="rId17" Type="http://schemas.openxmlformats.org/officeDocument/2006/relationships/hyperlink" Target="https://cardano.ideascale.com/a/dtd/414407-48088" TargetMode="External"/><Relationship Id="rId16" Type="http://schemas.openxmlformats.org/officeDocument/2006/relationships/hyperlink" Target="https://cardano.ideascale.com/a/dtd/421204-48088" TargetMode="External"/><Relationship Id="rId19" Type="http://schemas.openxmlformats.org/officeDocument/2006/relationships/hyperlink" Target="https://cardano.ideascale.com/a/dtd/419267-48088" TargetMode="External"/><Relationship Id="rId18" Type="http://schemas.openxmlformats.org/officeDocument/2006/relationships/hyperlink" Target="https://cardano.ideascale.com/a/dtd/414277-48088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cardano.ideascale.com/a/dtd/417884-48088" TargetMode="External"/><Relationship Id="rId2" Type="http://schemas.openxmlformats.org/officeDocument/2006/relationships/hyperlink" Target="https://cardano.ideascale.com/a/dtd/422842-48088" TargetMode="External"/><Relationship Id="rId3" Type="http://schemas.openxmlformats.org/officeDocument/2006/relationships/hyperlink" Target="https://cardano.ideascale.com/a/dtd/416543-48088" TargetMode="External"/><Relationship Id="rId4" Type="http://schemas.openxmlformats.org/officeDocument/2006/relationships/hyperlink" Target="https://cardano.ideascale.com/a/dtd/421820-48088" TargetMode="External"/><Relationship Id="rId9" Type="http://schemas.openxmlformats.org/officeDocument/2006/relationships/hyperlink" Target="https://cardano.ideascale.com/a/dtd/418706-48088" TargetMode="External"/><Relationship Id="rId5" Type="http://schemas.openxmlformats.org/officeDocument/2006/relationships/hyperlink" Target="https://cardano.ideascale.com/a/dtd/421169-48088" TargetMode="External"/><Relationship Id="rId6" Type="http://schemas.openxmlformats.org/officeDocument/2006/relationships/hyperlink" Target="https://cardano.ideascale.com/a/dtd/419831-48088" TargetMode="External"/><Relationship Id="rId7" Type="http://schemas.openxmlformats.org/officeDocument/2006/relationships/hyperlink" Target="https://cardano.ideascale.com/a/dtd/418257-48088" TargetMode="External"/><Relationship Id="rId8" Type="http://schemas.openxmlformats.org/officeDocument/2006/relationships/hyperlink" Target="https://cardano.ideascale.com/a/dtd/422123-48088" TargetMode="External"/><Relationship Id="rId40" Type="http://schemas.openxmlformats.org/officeDocument/2006/relationships/hyperlink" Target="https://cardano.ideascale.com/a/dtd/420032-48088" TargetMode="External"/><Relationship Id="rId42" Type="http://schemas.openxmlformats.org/officeDocument/2006/relationships/hyperlink" Target="https://cardano.ideascale.com/a/dtd/422022-48088" TargetMode="External"/><Relationship Id="rId41" Type="http://schemas.openxmlformats.org/officeDocument/2006/relationships/hyperlink" Target="https://cardano.ideascale.com/a/dtd/419449-48088" TargetMode="External"/><Relationship Id="rId44" Type="http://schemas.openxmlformats.org/officeDocument/2006/relationships/hyperlink" Target="https://cardano.ideascale.com/a/dtd/414892-48088" TargetMode="External"/><Relationship Id="rId43" Type="http://schemas.openxmlformats.org/officeDocument/2006/relationships/hyperlink" Target="https://cardano.ideascale.com/a/dtd/422744-48088" TargetMode="External"/><Relationship Id="rId46" Type="http://schemas.openxmlformats.org/officeDocument/2006/relationships/hyperlink" Target="https://cardano.ideascale.com/a/dtd/415924-48088" TargetMode="External"/><Relationship Id="rId45" Type="http://schemas.openxmlformats.org/officeDocument/2006/relationships/hyperlink" Target="https://cardano.ideascale.com/a/dtd/422501-48088" TargetMode="External"/><Relationship Id="rId48" Type="http://schemas.openxmlformats.org/officeDocument/2006/relationships/hyperlink" Target="https://cardano.ideascale.com/a/dtd/419145-48088" TargetMode="External"/><Relationship Id="rId47" Type="http://schemas.openxmlformats.org/officeDocument/2006/relationships/hyperlink" Target="https://cardano.ideascale.com/a/dtd/414229-48088" TargetMode="External"/><Relationship Id="rId49" Type="http://schemas.openxmlformats.org/officeDocument/2006/relationships/hyperlink" Target="https://cardano.ideascale.com/a/dtd/423065-48088" TargetMode="External"/><Relationship Id="rId31" Type="http://schemas.openxmlformats.org/officeDocument/2006/relationships/hyperlink" Target="https://cardano.ideascale.com/a/dtd/418819-48088" TargetMode="External"/><Relationship Id="rId30" Type="http://schemas.openxmlformats.org/officeDocument/2006/relationships/hyperlink" Target="https://cardano.ideascale.com/a/dtd/420525-48088" TargetMode="External"/><Relationship Id="rId33" Type="http://schemas.openxmlformats.org/officeDocument/2006/relationships/hyperlink" Target="https://cardano.ideascale.com/a/dtd/420916-48088" TargetMode="External"/><Relationship Id="rId32" Type="http://schemas.openxmlformats.org/officeDocument/2006/relationships/hyperlink" Target="https://cardano.ideascale.com/a/dtd/418146-48088" TargetMode="External"/><Relationship Id="rId35" Type="http://schemas.openxmlformats.org/officeDocument/2006/relationships/hyperlink" Target="https://cardano.ideascale.com/a/dtd/420235-48088" TargetMode="External"/><Relationship Id="rId34" Type="http://schemas.openxmlformats.org/officeDocument/2006/relationships/hyperlink" Target="https://cardano.ideascale.com/a/dtd/418944-48088" TargetMode="External"/><Relationship Id="rId37" Type="http://schemas.openxmlformats.org/officeDocument/2006/relationships/hyperlink" Target="https://cardano.ideascale.com/a/dtd/414464-48088" TargetMode="External"/><Relationship Id="rId36" Type="http://schemas.openxmlformats.org/officeDocument/2006/relationships/hyperlink" Target="https://cardano.ideascale.com/a/dtd/420273-48088" TargetMode="External"/><Relationship Id="rId39" Type="http://schemas.openxmlformats.org/officeDocument/2006/relationships/hyperlink" Target="https://cardano.ideascale.com/a/dtd/417189-48088" TargetMode="External"/><Relationship Id="rId38" Type="http://schemas.openxmlformats.org/officeDocument/2006/relationships/hyperlink" Target="https://cardano.ideascale.com/a/dtd/414052-48088" TargetMode="External"/><Relationship Id="rId20" Type="http://schemas.openxmlformats.org/officeDocument/2006/relationships/hyperlink" Target="https://cardano.ideascale.com/a/dtd/421197-48088" TargetMode="External"/><Relationship Id="rId22" Type="http://schemas.openxmlformats.org/officeDocument/2006/relationships/hyperlink" Target="https://cardano.ideascale.com/a/dtd/414050-48088" TargetMode="External"/><Relationship Id="rId21" Type="http://schemas.openxmlformats.org/officeDocument/2006/relationships/hyperlink" Target="https://cardano.ideascale.com/a/dtd/414109-48088" TargetMode="External"/><Relationship Id="rId24" Type="http://schemas.openxmlformats.org/officeDocument/2006/relationships/hyperlink" Target="https://cardano.ideascale.com/a/dtd/414939-48088" TargetMode="External"/><Relationship Id="rId23" Type="http://schemas.openxmlformats.org/officeDocument/2006/relationships/hyperlink" Target="https://cardano.ideascale.com/a/dtd/421798-48088" TargetMode="External"/><Relationship Id="rId26" Type="http://schemas.openxmlformats.org/officeDocument/2006/relationships/hyperlink" Target="https://cardano.ideascale.com/a/dtd/418376-48088" TargetMode="External"/><Relationship Id="rId25" Type="http://schemas.openxmlformats.org/officeDocument/2006/relationships/hyperlink" Target="https://cardano.ideascale.com/a/dtd/419493-48088" TargetMode="External"/><Relationship Id="rId28" Type="http://schemas.openxmlformats.org/officeDocument/2006/relationships/hyperlink" Target="https://cardano.ideascale.com/a/dtd/422393-48088" TargetMode="External"/><Relationship Id="rId27" Type="http://schemas.openxmlformats.org/officeDocument/2006/relationships/hyperlink" Target="https://cardano.ideascale.com/a/dtd/414063-48088" TargetMode="External"/><Relationship Id="rId29" Type="http://schemas.openxmlformats.org/officeDocument/2006/relationships/hyperlink" Target="https://cardano.ideascale.com/a/dtd/420354-48088" TargetMode="External"/><Relationship Id="rId11" Type="http://schemas.openxmlformats.org/officeDocument/2006/relationships/hyperlink" Target="https://cardano.ideascale.com/a/dtd/422005-48088" TargetMode="External"/><Relationship Id="rId10" Type="http://schemas.openxmlformats.org/officeDocument/2006/relationships/hyperlink" Target="https://cardano.ideascale.com/a/dtd/414661-48088" TargetMode="External"/><Relationship Id="rId13" Type="http://schemas.openxmlformats.org/officeDocument/2006/relationships/hyperlink" Target="https://cardano.ideascale.com/a/dtd/414699-48088" TargetMode="External"/><Relationship Id="rId12" Type="http://schemas.openxmlformats.org/officeDocument/2006/relationships/hyperlink" Target="https://cardano.ideascale.com/a/dtd/418252-48088" TargetMode="External"/><Relationship Id="rId15" Type="http://schemas.openxmlformats.org/officeDocument/2006/relationships/hyperlink" Target="https://cardano.ideascale.com/a/dtd/419889-48088" TargetMode="External"/><Relationship Id="rId14" Type="http://schemas.openxmlformats.org/officeDocument/2006/relationships/hyperlink" Target="https://cardano.ideascale.com/a/dtd/422378-48088" TargetMode="External"/><Relationship Id="rId17" Type="http://schemas.openxmlformats.org/officeDocument/2006/relationships/hyperlink" Target="https://cardano.ideascale.com/a/dtd/414468-48088" TargetMode="External"/><Relationship Id="rId16" Type="http://schemas.openxmlformats.org/officeDocument/2006/relationships/hyperlink" Target="https://cardano.ideascale.com/a/dtd/423109-48088" TargetMode="External"/><Relationship Id="rId19" Type="http://schemas.openxmlformats.org/officeDocument/2006/relationships/hyperlink" Target="https://cardano.ideascale.com/a/dtd/417537-48088" TargetMode="External"/><Relationship Id="rId18" Type="http://schemas.openxmlformats.org/officeDocument/2006/relationships/hyperlink" Target="https://cardano.ideascale.com/a/dtd/418397-48088" TargetMode="External"/><Relationship Id="rId84" Type="http://schemas.openxmlformats.org/officeDocument/2006/relationships/hyperlink" Target="https://cardano.ideascale.com/a/dtd/417142-48088" TargetMode="External"/><Relationship Id="rId83" Type="http://schemas.openxmlformats.org/officeDocument/2006/relationships/hyperlink" Target="https://cardano.ideascale.com/a/dtd/416375-48088" TargetMode="External"/><Relationship Id="rId86" Type="http://schemas.openxmlformats.org/officeDocument/2006/relationships/hyperlink" Target="https://cardano.ideascale.com/a/dtd/422947-48088" TargetMode="External"/><Relationship Id="rId85" Type="http://schemas.openxmlformats.org/officeDocument/2006/relationships/hyperlink" Target="https://cardano.ideascale.com/a/dtd/423252-48088" TargetMode="External"/><Relationship Id="rId88" Type="http://schemas.openxmlformats.org/officeDocument/2006/relationships/hyperlink" Target="https://cardano.ideascale.com/a/dtd/421067-48088" TargetMode="External"/><Relationship Id="rId87" Type="http://schemas.openxmlformats.org/officeDocument/2006/relationships/hyperlink" Target="https://cardano.ideascale.com/a/dtd/422366-48088" TargetMode="External"/><Relationship Id="rId89" Type="http://schemas.openxmlformats.org/officeDocument/2006/relationships/hyperlink" Target="https://cardano.ideascale.com/a/dtd/422231-48088" TargetMode="External"/><Relationship Id="rId80" Type="http://schemas.openxmlformats.org/officeDocument/2006/relationships/hyperlink" Target="https://cardano.ideascale.com/a/dtd/422943-48088" TargetMode="External"/><Relationship Id="rId82" Type="http://schemas.openxmlformats.org/officeDocument/2006/relationships/hyperlink" Target="https://cardano.ideascale.com/a/dtd/421887-48088" TargetMode="External"/><Relationship Id="rId81" Type="http://schemas.openxmlformats.org/officeDocument/2006/relationships/hyperlink" Target="https://cardano.ideascale.com/a/dtd/421927-48088" TargetMode="External"/><Relationship Id="rId73" Type="http://schemas.openxmlformats.org/officeDocument/2006/relationships/hyperlink" Target="https://cardano.ideascale.com/a/dtd/417582-48088" TargetMode="External"/><Relationship Id="rId72" Type="http://schemas.openxmlformats.org/officeDocument/2006/relationships/hyperlink" Target="https://cardano.ideascale.com/a/dtd/416389-48088" TargetMode="External"/><Relationship Id="rId75" Type="http://schemas.openxmlformats.org/officeDocument/2006/relationships/hyperlink" Target="https://cardano.ideascale.com/a/dtd/417325-48088" TargetMode="External"/><Relationship Id="rId74" Type="http://schemas.openxmlformats.org/officeDocument/2006/relationships/hyperlink" Target="https://cardano.ideascale.com/a/dtd/422439-48088" TargetMode="External"/><Relationship Id="rId77" Type="http://schemas.openxmlformats.org/officeDocument/2006/relationships/hyperlink" Target="https://cardano.ideascale.com/a/dtd/423070-48088" TargetMode="External"/><Relationship Id="rId76" Type="http://schemas.openxmlformats.org/officeDocument/2006/relationships/hyperlink" Target="https://cardano.ideascale.com/a/dtd/417392-48088" TargetMode="External"/><Relationship Id="rId79" Type="http://schemas.openxmlformats.org/officeDocument/2006/relationships/hyperlink" Target="https://cardano.ideascale.com/a/dtd/418297-48088" TargetMode="External"/><Relationship Id="rId78" Type="http://schemas.openxmlformats.org/officeDocument/2006/relationships/hyperlink" Target="https://cardano.ideascale.com/a/dtd/420829-48088" TargetMode="External"/><Relationship Id="rId71" Type="http://schemas.openxmlformats.org/officeDocument/2006/relationships/hyperlink" Target="https://cardano.ideascale.com/a/dtd/421944-48088" TargetMode="External"/><Relationship Id="rId70" Type="http://schemas.openxmlformats.org/officeDocument/2006/relationships/hyperlink" Target="https://cardano.ideascale.com/a/dtd/418308-48088" TargetMode="External"/><Relationship Id="rId62" Type="http://schemas.openxmlformats.org/officeDocument/2006/relationships/hyperlink" Target="https://cardano.ideascale.com/a/dtd/421074-48088" TargetMode="External"/><Relationship Id="rId61" Type="http://schemas.openxmlformats.org/officeDocument/2006/relationships/hyperlink" Target="https://cardano.ideascale.com/a/dtd/422565-48088" TargetMode="External"/><Relationship Id="rId64" Type="http://schemas.openxmlformats.org/officeDocument/2006/relationships/hyperlink" Target="https://cardano.ideascale.com/a/dtd/418305-48088" TargetMode="External"/><Relationship Id="rId63" Type="http://schemas.openxmlformats.org/officeDocument/2006/relationships/hyperlink" Target="https://cardano.ideascale.com/a/dtd/423118-48088" TargetMode="External"/><Relationship Id="rId66" Type="http://schemas.openxmlformats.org/officeDocument/2006/relationships/hyperlink" Target="https://cardano.ideascale.com/a/dtd/416989-48088" TargetMode="External"/><Relationship Id="rId65" Type="http://schemas.openxmlformats.org/officeDocument/2006/relationships/hyperlink" Target="https://cardano.ideascale.com/a/dtd/422690-48088" TargetMode="External"/><Relationship Id="rId68" Type="http://schemas.openxmlformats.org/officeDocument/2006/relationships/hyperlink" Target="https://cardano.ideascale.com/a/dtd/422432-48088" TargetMode="External"/><Relationship Id="rId67" Type="http://schemas.openxmlformats.org/officeDocument/2006/relationships/hyperlink" Target="https://cardano.ideascale.com/a/dtd/423121-48088" TargetMode="External"/><Relationship Id="rId60" Type="http://schemas.openxmlformats.org/officeDocument/2006/relationships/hyperlink" Target="https://cardano.ideascale.com/a/dtd/421871-48088" TargetMode="External"/><Relationship Id="rId69" Type="http://schemas.openxmlformats.org/officeDocument/2006/relationships/hyperlink" Target="https://cardano.ideascale.com/a/dtd/420551-48088" TargetMode="External"/><Relationship Id="rId51" Type="http://schemas.openxmlformats.org/officeDocument/2006/relationships/hyperlink" Target="https://cardano.ideascale.com/a/dtd/422497-48088" TargetMode="External"/><Relationship Id="rId50" Type="http://schemas.openxmlformats.org/officeDocument/2006/relationships/hyperlink" Target="https://cardano.ideascale.com/a/dtd/414389-48088" TargetMode="External"/><Relationship Id="rId53" Type="http://schemas.openxmlformats.org/officeDocument/2006/relationships/hyperlink" Target="https://cardano.ideascale.com/a/dtd/421935-48088" TargetMode="External"/><Relationship Id="rId52" Type="http://schemas.openxmlformats.org/officeDocument/2006/relationships/hyperlink" Target="https://cardano.ideascale.com/a/dtd/414894-48088" TargetMode="External"/><Relationship Id="rId55" Type="http://schemas.openxmlformats.org/officeDocument/2006/relationships/hyperlink" Target="https://cardano.ideascale.com/a/dtd/422803-48088" TargetMode="External"/><Relationship Id="rId54" Type="http://schemas.openxmlformats.org/officeDocument/2006/relationships/hyperlink" Target="https://cardano.ideascale.com/a/dtd/417973-48088" TargetMode="External"/><Relationship Id="rId57" Type="http://schemas.openxmlformats.org/officeDocument/2006/relationships/hyperlink" Target="https://cardano.ideascale.com/a/dtd/422598-48088" TargetMode="External"/><Relationship Id="rId56" Type="http://schemas.openxmlformats.org/officeDocument/2006/relationships/hyperlink" Target="https://cardano.ideascale.com/a/dtd/421330-48088" TargetMode="External"/><Relationship Id="rId59" Type="http://schemas.openxmlformats.org/officeDocument/2006/relationships/hyperlink" Target="https://cardano.ideascale.com/a/dtd/422620-48088" TargetMode="External"/><Relationship Id="rId58" Type="http://schemas.openxmlformats.org/officeDocument/2006/relationships/hyperlink" Target="https://cardano.ideascale.com/a/dtd/414806-48088" TargetMode="External"/><Relationship Id="rId107" Type="http://schemas.openxmlformats.org/officeDocument/2006/relationships/drawing" Target="../drawings/drawing9.xml"/><Relationship Id="rId106" Type="http://schemas.openxmlformats.org/officeDocument/2006/relationships/hyperlink" Target="https://cardano.ideascale.com/a/dtd/423204-48088" TargetMode="External"/><Relationship Id="rId105" Type="http://schemas.openxmlformats.org/officeDocument/2006/relationships/hyperlink" Target="https://cardano.ideascale.com/a/dtd/422553-48088" TargetMode="External"/><Relationship Id="rId104" Type="http://schemas.openxmlformats.org/officeDocument/2006/relationships/hyperlink" Target="https://cardano.ideascale.com/a/dtd/417579-48088" TargetMode="External"/><Relationship Id="rId103" Type="http://schemas.openxmlformats.org/officeDocument/2006/relationships/hyperlink" Target="https://cardano.ideascale.com/a/dtd/418385-48088" TargetMode="External"/><Relationship Id="rId102" Type="http://schemas.openxmlformats.org/officeDocument/2006/relationships/hyperlink" Target="https://cardano.ideascale.com/a/dtd/421063-48088" TargetMode="External"/><Relationship Id="rId101" Type="http://schemas.openxmlformats.org/officeDocument/2006/relationships/hyperlink" Target="https://cardano.ideascale.com/a/dtd/422696-48088" TargetMode="External"/><Relationship Id="rId100" Type="http://schemas.openxmlformats.org/officeDocument/2006/relationships/hyperlink" Target="https://cardano.ideascale.com/a/dtd/420496-48088" TargetMode="External"/><Relationship Id="rId95" Type="http://schemas.openxmlformats.org/officeDocument/2006/relationships/hyperlink" Target="https://cardano.ideascale.com/a/dtd/421256-48088" TargetMode="External"/><Relationship Id="rId94" Type="http://schemas.openxmlformats.org/officeDocument/2006/relationships/hyperlink" Target="https://cardano.ideascale.com/a/dtd/422457-48088" TargetMode="External"/><Relationship Id="rId97" Type="http://schemas.openxmlformats.org/officeDocument/2006/relationships/hyperlink" Target="https://cardano.ideascale.com/a/dtd/422052-48088" TargetMode="External"/><Relationship Id="rId96" Type="http://schemas.openxmlformats.org/officeDocument/2006/relationships/hyperlink" Target="https://cardano.ideascale.com/a/dtd/422155-48088" TargetMode="External"/><Relationship Id="rId99" Type="http://schemas.openxmlformats.org/officeDocument/2006/relationships/hyperlink" Target="https://cardano.ideascale.com/a/dtd/423018-48088" TargetMode="External"/><Relationship Id="rId98" Type="http://schemas.openxmlformats.org/officeDocument/2006/relationships/hyperlink" Target="https://cardano.ideascale.com/a/dtd/423076-48088" TargetMode="External"/><Relationship Id="rId91" Type="http://schemas.openxmlformats.org/officeDocument/2006/relationships/hyperlink" Target="https://cardano.ideascale.com/a/dtd/418954-48088" TargetMode="External"/><Relationship Id="rId90" Type="http://schemas.openxmlformats.org/officeDocument/2006/relationships/hyperlink" Target="https://cardano.ideascale.com/a/dtd/414087-48088" TargetMode="External"/><Relationship Id="rId93" Type="http://schemas.openxmlformats.org/officeDocument/2006/relationships/hyperlink" Target="https://cardano.ideascale.com/a/dtd/419876-48088" TargetMode="External"/><Relationship Id="rId92" Type="http://schemas.openxmlformats.org/officeDocument/2006/relationships/hyperlink" Target="https://cardano.ideascale.com/a/dtd/422980-480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9" t="s">
        <v>11</v>
      </c>
      <c r="B2" s="10">
        <v>4.5</v>
      </c>
      <c r="C2" s="11">
        <v>617.0</v>
      </c>
      <c r="D2" s="12">
        <v>2.26478708E8</v>
      </c>
      <c r="E2" s="12">
        <v>2.2337961E7</v>
      </c>
      <c r="F2" s="13">
        <f t="shared" ref="F2:F10" si="1">D2-E2</f>
        <v>204140747</v>
      </c>
      <c r="G2" s="14" t="str">
        <f>IF(E2=0,"YES",IF(D2/E2&gt;=1.15, IF(D2+E2&gt;=percent,"YES","NO"),"NO"))</f>
        <v>YES</v>
      </c>
      <c r="H2" s="15">
        <v>50000.0</v>
      </c>
      <c r="I2" s="16" t="str">
        <f>If(blockfrost&gt;=H2,IF(G2="Yes","FUNDED","NOT FUNDED"),"NOT FUNDED")</f>
        <v>FUNDED</v>
      </c>
      <c r="J2" s="17">
        <f>If(blockfrost&gt;=H2,blockfrost-H2,blockfrost)</f>
        <v>0</v>
      </c>
      <c r="K2" s="18" t="str">
        <f t="shared" ref="K2:K10" si="2">If(G2="YES",IF(I2="FUNDED","","Over Budget"),"Approval Threshold")</f>
        <v/>
      </c>
    </row>
    <row r="3">
      <c r="A3" s="9" t="s">
        <v>12</v>
      </c>
      <c r="B3" s="10">
        <v>4.71</v>
      </c>
      <c r="C3" s="11">
        <v>827.0</v>
      </c>
      <c r="D3" s="12">
        <v>1.61663743E8</v>
      </c>
      <c r="E3" s="12">
        <v>2.0577958E7</v>
      </c>
      <c r="F3" s="13">
        <f t="shared" si="1"/>
        <v>141085785</v>
      </c>
      <c r="G3" s="14" t="str">
        <f>IF(E3=0,"YES",IF(D3/E3&gt;=1.15, IF(D3+E3&gt;=percent,"YES","NO"),"NO"))</f>
        <v>YES</v>
      </c>
      <c r="H3" s="15">
        <v>13500.0</v>
      </c>
      <c r="I3" s="16" t="str">
        <f t="shared" ref="I3:I10" si="3">If(J2&gt;=H3,IF(G3="Yes","FUNDED","NOT FUNDED"),"NOT FUNDED")</f>
        <v>NOT FUNDED</v>
      </c>
      <c r="J3" s="17">
        <f t="shared" ref="J3:J10" si="4">If(I3="FUNDED",IF(J2&gt;=H3,(J2-H3),J2),J2)</f>
        <v>0</v>
      </c>
      <c r="K3" s="18" t="str">
        <f t="shared" si="2"/>
        <v>Over Budget</v>
      </c>
    </row>
    <row r="4">
      <c r="A4" s="9" t="s">
        <v>13</v>
      </c>
      <c r="B4" s="10">
        <v>4.59</v>
      </c>
      <c r="C4" s="11">
        <v>698.0</v>
      </c>
      <c r="D4" s="12">
        <v>1.50513144E8</v>
      </c>
      <c r="E4" s="12">
        <v>2.0488861E7</v>
      </c>
      <c r="F4" s="13">
        <f t="shared" si="1"/>
        <v>130024283</v>
      </c>
      <c r="G4" s="14" t="str">
        <f>IF(E4=0,"YES",IF(D4/E4&gt;=1.15, IF(D4+E4&gt;=percent,"YES","NO"),"NO"))</f>
        <v>YES</v>
      </c>
      <c r="H4" s="15">
        <v>12000.0</v>
      </c>
      <c r="I4" s="16" t="str">
        <f t="shared" si="3"/>
        <v>NOT FUNDED</v>
      </c>
      <c r="J4" s="17">
        <f t="shared" si="4"/>
        <v>0</v>
      </c>
      <c r="K4" s="18" t="str">
        <f t="shared" si="2"/>
        <v>Over Budget</v>
      </c>
    </row>
    <row r="5">
      <c r="A5" s="9" t="s">
        <v>14</v>
      </c>
      <c r="B5" s="10">
        <v>4.24</v>
      </c>
      <c r="C5" s="11">
        <v>398.0</v>
      </c>
      <c r="D5" s="12">
        <v>8.4660894E7</v>
      </c>
      <c r="E5" s="12">
        <v>2.7637796E7</v>
      </c>
      <c r="F5" s="13">
        <f t="shared" si="1"/>
        <v>57023098</v>
      </c>
      <c r="G5" s="14" t="str">
        <f>IF(E5=0,"YES",IF(D5/E5&gt;=1.15, IF(D5+E5&gt;=percent,"YES","NO"),"NO"))</f>
        <v>YES</v>
      </c>
      <c r="H5" s="15">
        <v>12000.0</v>
      </c>
      <c r="I5" s="16" t="str">
        <f t="shared" si="3"/>
        <v>NOT FUNDED</v>
      </c>
      <c r="J5" s="17">
        <f t="shared" si="4"/>
        <v>0</v>
      </c>
      <c r="K5" s="18" t="str">
        <f t="shared" si="2"/>
        <v>Over Budget</v>
      </c>
    </row>
    <row r="6">
      <c r="A6" s="9" t="s">
        <v>15</v>
      </c>
      <c r="B6" s="10">
        <v>3.22</v>
      </c>
      <c r="C6" s="11">
        <v>276.0</v>
      </c>
      <c r="D6" s="12">
        <v>5.674159E7</v>
      </c>
      <c r="E6" s="12">
        <v>1.6086383E7</v>
      </c>
      <c r="F6" s="13">
        <f t="shared" si="1"/>
        <v>40655207</v>
      </c>
      <c r="G6" s="14" t="str">
        <f>IF(E6=0,"YES",IF(D6/E6&gt;=1.15, IF(D6+E6&gt;=percent,"YES","NO"),"NO"))</f>
        <v>YES</v>
      </c>
      <c r="H6" s="15">
        <v>2200.0</v>
      </c>
      <c r="I6" s="16" t="str">
        <f t="shared" si="3"/>
        <v>NOT FUNDED</v>
      </c>
      <c r="J6" s="17">
        <f t="shared" si="4"/>
        <v>0</v>
      </c>
      <c r="K6" s="18" t="str">
        <f t="shared" si="2"/>
        <v>Over Budget</v>
      </c>
    </row>
    <row r="7">
      <c r="A7" s="9" t="s">
        <v>16</v>
      </c>
      <c r="B7" s="10">
        <v>3.61</v>
      </c>
      <c r="C7" s="11">
        <v>278.0</v>
      </c>
      <c r="D7" s="12">
        <v>5.6389534E7</v>
      </c>
      <c r="E7" s="12">
        <v>2.2424187E7</v>
      </c>
      <c r="F7" s="13">
        <f t="shared" si="1"/>
        <v>33965347</v>
      </c>
      <c r="G7" s="14" t="str">
        <f>IF(E7=0,"YES",IF(D7/E7&gt;=1.15, IF(D7+E7&gt;=percent,"YES","NO"),"NO"))</f>
        <v>YES</v>
      </c>
      <c r="H7" s="15">
        <v>12500.0</v>
      </c>
      <c r="I7" s="16" t="str">
        <f t="shared" si="3"/>
        <v>NOT FUNDED</v>
      </c>
      <c r="J7" s="17">
        <f t="shared" si="4"/>
        <v>0</v>
      </c>
      <c r="K7" s="18" t="str">
        <f t="shared" si="2"/>
        <v>Over Budget</v>
      </c>
    </row>
    <row r="8">
      <c r="A8" s="9" t="s">
        <v>17</v>
      </c>
      <c r="B8" s="10">
        <v>3.88</v>
      </c>
      <c r="C8" s="11">
        <v>351.0</v>
      </c>
      <c r="D8" s="12">
        <v>6.2586549E7</v>
      </c>
      <c r="E8" s="12">
        <v>3.1053704E7</v>
      </c>
      <c r="F8" s="13">
        <f t="shared" si="1"/>
        <v>31532845</v>
      </c>
      <c r="G8" s="14" t="str">
        <f>IF(E8=0,"YES",IF(D8/E8&gt;=1.15, IF(D8+E8&gt;=percent,"YES","NO"),"NO"))</f>
        <v>YES</v>
      </c>
      <c r="H8" s="15">
        <v>12584.0</v>
      </c>
      <c r="I8" s="16" t="str">
        <f t="shared" si="3"/>
        <v>NOT FUNDED</v>
      </c>
      <c r="J8" s="17">
        <f t="shared" si="4"/>
        <v>0</v>
      </c>
      <c r="K8" s="18" t="str">
        <f t="shared" si="2"/>
        <v>Over Budget</v>
      </c>
    </row>
    <row r="9">
      <c r="A9" s="19" t="s">
        <v>18</v>
      </c>
      <c r="B9" s="10">
        <v>2.21</v>
      </c>
      <c r="C9" s="11">
        <v>276.0</v>
      </c>
      <c r="D9" s="12">
        <v>4.287222E7</v>
      </c>
      <c r="E9" s="12">
        <v>2.0597671E7</v>
      </c>
      <c r="F9" s="13">
        <f t="shared" si="1"/>
        <v>22274549</v>
      </c>
      <c r="G9" s="14" t="str">
        <f>IF(E9=0,"YES",IF(D9/E9&gt;=1.15, IF(D9+E9&gt;=percent,"YES","NO"),"NO"))</f>
        <v>YES</v>
      </c>
      <c r="H9" s="15">
        <v>600.0</v>
      </c>
      <c r="I9" s="16" t="str">
        <f t="shared" si="3"/>
        <v>NOT FUNDED</v>
      </c>
      <c r="J9" s="17">
        <f t="shared" si="4"/>
        <v>0</v>
      </c>
      <c r="K9" s="18" t="str">
        <f t="shared" si="2"/>
        <v>Over Budget</v>
      </c>
    </row>
    <row r="10">
      <c r="A10" s="9" t="s">
        <v>19</v>
      </c>
      <c r="B10" s="10">
        <v>3.73</v>
      </c>
      <c r="C10" s="11">
        <v>242.0</v>
      </c>
      <c r="D10" s="12">
        <v>3.9084826E7</v>
      </c>
      <c r="E10" s="12">
        <v>2.9501513E7</v>
      </c>
      <c r="F10" s="13">
        <f t="shared" si="1"/>
        <v>9583313</v>
      </c>
      <c r="G10" s="14" t="str">
        <f>IF(E10=0,"YES",IF(D10/E10&gt;=1.15, IF(D10+E10&gt;=percent,"YES","NO"),"NO"))</f>
        <v>YES</v>
      </c>
      <c r="H10" s="15">
        <v>5000.0</v>
      </c>
      <c r="I10" s="16" t="str">
        <f t="shared" si="3"/>
        <v>NOT FUNDED</v>
      </c>
      <c r="J10" s="17">
        <f t="shared" si="4"/>
        <v>0</v>
      </c>
      <c r="K10" s="18" t="str">
        <f t="shared" si="2"/>
        <v>Over Budget</v>
      </c>
    </row>
  </sheetData>
  <autoFilter ref="$A$1:$H$10">
    <sortState ref="A1:H10">
      <sortCondition descending="1" ref="F1:F10"/>
      <sortCondition ref="A1:A10"/>
    </sortState>
  </autoFilter>
  <conditionalFormatting sqref="I2:I10">
    <cfRule type="cellIs" dxfId="0" priority="1" operator="equal">
      <formula>"FUNDED"</formula>
    </cfRule>
  </conditionalFormatting>
  <conditionalFormatting sqref="I2:I10">
    <cfRule type="cellIs" dxfId="1" priority="2" operator="equal">
      <formula>"NOT FUNDED"</formula>
    </cfRule>
  </conditionalFormatting>
  <conditionalFormatting sqref="K2:K10">
    <cfRule type="cellIs" dxfId="0" priority="3" operator="greaterThan">
      <formula>999</formula>
    </cfRule>
  </conditionalFormatting>
  <conditionalFormatting sqref="K2:K10">
    <cfRule type="cellIs" dxfId="0" priority="4" operator="greaterThan">
      <formula>999</formula>
    </cfRule>
  </conditionalFormatting>
  <conditionalFormatting sqref="K2:K10">
    <cfRule type="containsText" dxfId="1" priority="5" operator="containsText" text="NOT FUNDED">
      <formula>NOT(ISERROR(SEARCH(("NOT FUNDED"),(K2))))</formula>
    </cfRule>
  </conditionalFormatting>
  <conditionalFormatting sqref="K2:K10">
    <cfRule type="cellIs" dxfId="2" priority="6" operator="equal">
      <formula>"Over Budget"</formula>
    </cfRule>
  </conditionalFormatting>
  <conditionalFormatting sqref="K2:K10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</hyperlinks>
  <drawing r:id="rId10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9" t="s">
        <v>971</v>
      </c>
      <c r="B2" s="10">
        <v>4.71</v>
      </c>
      <c r="C2" s="11">
        <v>508.0</v>
      </c>
      <c r="D2" s="12">
        <v>2.56763048E8</v>
      </c>
      <c r="E2" s="12">
        <v>3.6948581E7</v>
      </c>
      <c r="F2" s="13">
        <f t="shared" ref="F2:F74" si="1">D2-E2</f>
        <v>219814467</v>
      </c>
      <c r="G2" s="14" t="str">
        <f>IF(E2=0,"YES",IF(D2/E2&gt;=1.15, IF(D2+E2&gt;=percent,"YES","NO"),"NO"))</f>
        <v>YES</v>
      </c>
      <c r="H2" s="15">
        <v>31500.0</v>
      </c>
      <c r="I2" s="16" t="str">
        <f>If(asia&gt;=H2,IF(G2="Yes","FUNDED","NOT FUNDED"),"NOT FUNDED")</f>
        <v>FUNDED</v>
      </c>
      <c r="J2" s="17">
        <f>If(asia&gt;=H2,asia-H2,asia)</f>
        <v>218500</v>
      </c>
      <c r="K2" s="18" t="str">
        <f t="shared" ref="K2:K74" si="2">If(G2="YES",IF(I2="FUNDED","","Over Budget"),"Approval Threshold")</f>
        <v/>
      </c>
    </row>
    <row r="3">
      <c r="A3" s="9" t="s">
        <v>972</v>
      </c>
      <c r="B3" s="10">
        <v>3.86</v>
      </c>
      <c r="C3" s="11">
        <v>302.0</v>
      </c>
      <c r="D3" s="12">
        <v>1.8106673E8</v>
      </c>
      <c r="E3" s="12">
        <v>1.9694127E7</v>
      </c>
      <c r="F3" s="13">
        <f t="shared" si="1"/>
        <v>161372603</v>
      </c>
      <c r="G3" s="14" t="str">
        <f>IF(E3=0,"YES",IF(D3/E3&gt;=1.15, IF(D3+E3&gt;=percent,"YES","NO"),"NO"))</f>
        <v>YES</v>
      </c>
      <c r="H3" s="15">
        <v>10462.0</v>
      </c>
      <c r="I3" s="16" t="str">
        <f t="shared" ref="I3:I74" si="3">If(J2&gt;=H3,IF(G3="Yes","FUNDED","NOT FUNDED"),"NOT FUNDED")</f>
        <v>FUNDED</v>
      </c>
      <c r="J3" s="17">
        <f t="shared" ref="J3:J74" si="4">If(I3="FUNDED",IF(J2&gt;=H3,(J2-H3),J2),J2)</f>
        <v>208038</v>
      </c>
      <c r="K3" s="18" t="str">
        <f t="shared" si="2"/>
        <v/>
      </c>
    </row>
    <row r="4">
      <c r="A4" s="9" t="s">
        <v>973</v>
      </c>
      <c r="B4" s="10">
        <v>4.96</v>
      </c>
      <c r="C4" s="11">
        <v>689.0</v>
      </c>
      <c r="D4" s="12">
        <v>1.60527458E8</v>
      </c>
      <c r="E4" s="12">
        <v>4.7386379E7</v>
      </c>
      <c r="F4" s="13">
        <f t="shared" si="1"/>
        <v>113141079</v>
      </c>
      <c r="G4" s="14" t="str">
        <f>IF(E4=0,"YES",IF(D4/E4&gt;=1.15, IF(D4+E4&gt;=percent,"YES","NO"),"NO"))</f>
        <v>YES</v>
      </c>
      <c r="H4" s="15">
        <v>28500.0</v>
      </c>
      <c r="I4" s="16" t="str">
        <f t="shared" si="3"/>
        <v>FUNDED</v>
      </c>
      <c r="J4" s="17">
        <f t="shared" si="4"/>
        <v>179538</v>
      </c>
      <c r="K4" s="18" t="str">
        <f t="shared" si="2"/>
        <v/>
      </c>
    </row>
    <row r="5">
      <c r="A5" s="9" t="s">
        <v>974</v>
      </c>
      <c r="B5" s="10">
        <v>4.8</v>
      </c>
      <c r="C5" s="11">
        <v>460.0</v>
      </c>
      <c r="D5" s="12">
        <v>1.37460184E8</v>
      </c>
      <c r="E5" s="12">
        <v>3.2774326E7</v>
      </c>
      <c r="F5" s="13">
        <f t="shared" si="1"/>
        <v>104685858</v>
      </c>
      <c r="G5" s="14" t="str">
        <f>IF(E5=0,"YES",IF(D5/E5&gt;=1.15, IF(D5+E5&gt;=percent,"YES","NO"),"NO"))</f>
        <v>YES</v>
      </c>
      <c r="H5" s="15">
        <v>17000.0</v>
      </c>
      <c r="I5" s="16" t="str">
        <f t="shared" si="3"/>
        <v>FUNDED</v>
      </c>
      <c r="J5" s="17">
        <f t="shared" si="4"/>
        <v>162538</v>
      </c>
      <c r="K5" s="18" t="str">
        <f t="shared" si="2"/>
        <v/>
      </c>
    </row>
    <row r="6">
      <c r="A6" s="9" t="s">
        <v>975</v>
      </c>
      <c r="B6" s="10">
        <v>4.75</v>
      </c>
      <c r="C6" s="11">
        <v>393.0</v>
      </c>
      <c r="D6" s="12">
        <v>1.29535609E8</v>
      </c>
      <c r="E6" s="12">
        <v>3.2673444E7</v>
      </c>
      <c r="F6" s="13">
        <f t="shared" si="1"/>
        <v>96862165</v>
      </c>
      <c r="G6" s="14" t="str">
        <f>IF(E6=0,"YES",IF(D6/E6&gt;=1.15, IF(D6+E6&gt;=percent,"YES","NO"),"NO"))</f>
        <v>YES</v>
      </c>
      <c r="H6" s="15">
        <v>22500.0</v>
      </c>
      <c r="I6" s="16" t="str">
        <f t="shared" si="3"/>
        <v>FUNDED</v>
      </c>
      <c r="J6" s="17">
        <f t="shared" si="4"/>
        <v>140038</v>
      </c>
      <c r="K6" s="18" t="str">
        <f t="shared" si="2"/>
        <v/>
      </c>
    </row>
    <row r="7">
      <c r="A7" s="9" t="s">
        <v>976</v>
      </c>
      <c r="B7" s="10">
        <v>4.65</v>
      </c>
      <c r="C7" s="11">
        <v>343.0</v>
      </c>
      <c r="D7" s="12">
        <v>1.29850098E8</v>
      </c>
      <c r="E7" s="12">
        <v>3.3931703E7</v>
      </c>
      <c r="F7" s="13">
        <f t="shared" si="1"/>
        <v>95918395</v>
      </c>
      <c r="G7" s="14" t="str">
        <f>IF(E7=0,"YES",IF(D7/E7&gt;=1.15, IF(D7+E7&gt;=percent,"YES","NO"),"NO"))</f>
        <v>YES</v>
      </c>
      <c r="H7" s="15">
        <v>24150.0</v>
      </c>
      <c r="I7" s="16" t="str">
        <f t="shared" si="3"/>
        <v>FUNDED</v>
      </c>
      <c r="J7" s="17">
        <f t="shared" si="4"/>
        <v>115888</v>
      </c>
      <c r="K7" s="18" t="str">
        <f t="shared" si="2"/>
        <v/>
      </c>
    </row>
    <row r="8">
      <c r="A8" s="9" t="s">
        <v>977</v>
      </c>
      <c r="B8" s="10">
        <v>3.75</v>
      </c>
      <c r="C8" s="11">
        <v>514.0</v>
      </c>
      <c r="D8" s="12">
        <v>1.12975682E8</v>
      </c>
      <c r="E8" s="12">
        <v>2.0726258E7</v>
      </c>
      <c r="F8" s="13">
        <f t="shared" si="1"/>
        <v>92249424</v>
      </c>
      <c r="G8" s="14" t="str">
        <f>IF(E8=0,"YES",IF(D8/E8&gt;=1.15, IF(D8+E8&gt;=percent,"YES","NO"),"NO"))</f>
        <v>YES</v>
      </c>
      <c r="H8" s="15">
        <v>46000.0</v>
      </c>
      <c r="I8" s="16" t="str">
        <f t="shared" si="3"/>
        <v>FUNDED</v>
      </c>
      <c r="J8" s="17">
        <f t="shared" si="4"/>
        <v>69888</v>
      </c>
      <c r="K8" s="18" t="str">
        <f t="shared" si="2"/>
        <v/>
      </c>
    </row>
    <row r="9">
      <c r="A9" s="9" t="s">
        <v>978</v>
      </c>
      <c r="B9" s="10">
        <v>4.86</v>
      </c>
      <c r="C9" s="11">
        <v>692.0</v>
      </c>
      <c r="D9" s="12">
        <v>1.25468617E8</v>
      </c>
      <c r="E9" s="12">
        <v>3.5209882E7</v>
      </c>
      <c r="F9" s="13">
        <f t="shared" si="1"/>
        <v>90258735</v>
      </c>
      <c r="G9" s="14" t="str">
        <f>IF(E9=0,"YES",IF(D9/E9&gt;=1.15, IF(D9+E9&gt;=percent,"YES","NO"),"NO"))</f>
        <v>YES</v>
      </c>
      <c r="H9" s="15">
        <v>16800.0</v>
      </c>
      <c r="I9" s="16" t="str">
        <f t="shared" si="3"/>
        <v>FUNDED</v>
      </c>
      <c r="J9" s="17">
        <f t="shared" si="4"/>
        <v>53088</v>
      </c>
      <c r="K9" s="18" t="str">
        <f t="shared" si="2"/>
        <v/>
      </c>
    </row>
    <row r="10">
      <c r="A10" s="9" t="s">
        <v>979</v>
      </c>
      <c r="B10" s="10">
        <v>4.82</v>
      </c>
      <c r="C10" s="11">
        <v>495.0</v>
      </c>
      <c r="D10" s="12">
        <v>1.04764978E8</v>
      </c>
      <c r="E10" s="12">
        <v>3.0155243E7</v>
      </c>
      <c r="F10" s="13">
        <f t="shared" si="1"/>
        <v>74609735</v>
      </c>
      <c r="G10" s="14" t="str">
        <f>IF(E10=0,"YES",IF(D10/E10&gt;=1.15, IF(D10+E10&gt;=percent,"YES","NO"),"NO"))</f>
        <v>YES</v>
      </c>
      <c r="H10" s="15">
        <v>13527.0</v>
      </c>
      <c r="I10" s="16" t="str">
        <f t="shared" si="3"/>
        <v>FUNDED</v>
      </c>
      <c r="J10" s="17">
        <f t="shared" si="4"/>
        <v>39561</v>
      </c>
      <c r="K10" s="18" t="str">
        <f t="shared" si="2"/>
        <v/>
      </c>
    </row>
    <row r="11">
      <c r="A11" s="9" t="s">
        <v>980</v>
      </c>
      <c r="B11" s="10">
        <v>3.87</v>
      </c>
      <c r="C11" s="11">
        <v>303.0</v>
      </c>
      <c r="D11" s="12">
        <v>1.12893243E8</v>
      </c>
      <c r="E11" s="12">
        <v>4.1475678E7</v>
      </c>
      <c r="F11" s="13">
        <f t="shared" si="1"/>
        <v>71417565</v>
      </c>
      <c r="G11" s="14" t="str">
        <f>IF(E11=0,"YES",IF(D11/E11&gt;=1.15, IF(D11+E11&gt;=percent,"YES","NO"),"NO"))</f>
        <v>YES</v>
      </c>
      <c r="H11" s="15">
        <v>63000.0</v>
      </c>
      <c r="I11" s="16" t="str">
        <f t="shared" si="3"/>
        <v>NOT FUNDED</v>
      </c>
      <c r="J11" s="17">
        <f t="shared" si="4"/>
        <v>39561</v>
      </c>
      <c r="K11" s="18" t="str">
        <f t="shared" si="2"/>
        <v>Over Budget</v>
      </c>
    </row>
    <row r="12">
      <c r="A12" s="9" t="s">
        <v>981</v>
      </c>
      <c r="B12" s="10">
        <v>4.75</v>
      </c>
      <c r="C12" s="11">
        <v>402.0</v>
      </c>
      <c r="D12" s="12">
        <v>8.1403888E7</v>
      </c>
      <c r="E12" s="12">
        <v>3.1648452E7</v>
      </c>
      <c r="F12" s="13">
        <f t="shared" si="1"/>
        <v>49755436</v>
      </c>
      <c r="G12" s="14" t="str">
        <f>IF(E12=0,"YES",IF(D12/E12&gt;=1.15, IF(D12+E12&gt;=percent,"YES","NO"),"NO"))</f>
        <v>YES</v>
      </c>
      <c r="H12" s="15">
        <v>39600.0</v>
      </c>
      <c r="I12" s="16" t="str">
        <f t="shared" si="3"/>
        <v>NOT FUNDED</v>
      </c>
      <c r="J12" s="17">
        <f t="shared" si="4"/>
        <v>39561</v>
      </c>
      <c r="K12" s="18" t="str">
        <f t="shared" si="2"/>
        <v>Over Budget</v>
      </c>
    </row>
    <row r="13">
      <c r="A13" s="9" t="s">
        <v>982</v>
      </c>
      <c r="B13" s="10">
        <v>4.9</v>
      </c>
      <c r="C13" s="11">
        <v>409.0</v>
      </c>
      <c r="D13" s="12">
        <v>8.4127591E7</v>
      </c>
      <c r="E13" s="12">
        <v>3.4436431E7</v>
      </c>
      <c r="F13" s="13">
        <f t="shared" si="1"/>
        <v>49691160</v>
      </c>
      <c r="G13" s="14" t="str">
        <f>IF(E13=0,"YES",IF(D13/E13&gt;=1.15, IF(D13+E13&gt;=percent,"YES","NO"),"NO"))</f>
        <v>YES</v>
      </c>
      <c r="H13" s="15">
        <v>10240.0</v>
      </c>
      <c r="I13" s="16" t="str">
        <f t="shared" si="3"/>
        <v>FUNDED</v>
      </c>
      <c r="J13" s="17">
        <f t="shared" si="4"/>
        <v>29321</v>
      </c>
      <c r="K13" s="18" t="str">
        <f t="shared" si="2"/>
        <v/>
      </c>
    </row>
    <row r="14">
      <c r="A14" s="9" t="s">
        <v>983</v>
      </c>
      <c r="B14" s="10">
        <v>4.05</v>
      </c>
      <c r="C14" s="11">
        <v>195.0</v>
      </c>
      <c r="D14" s="12">
        <v>6.7435278E7</v>
      </c>
      <c r="E14" s="12">
        <v>1.8531874E7</v>
      </c>
      <c r="F14" s="13">
        <f t="shared" si="1"/>
        <v>48903404</v>
      </c>
      <c r="G14" s="14" t="str">
        <f>IF(E14=0,"YES",IF(D14/E14&gt;=1.15, IF(D14+E14&gt;=percent,"YES","NO"),"NO"))</f>
        <v>YES</v>
      </c>
      <c r="H14" s="15">
        <v>5800.0</v>
      </c>
      <c r="I14" s="16" t="str">
        <f t="shared" si="3"/>
        <v>FUNDED</v>
      </c>
      <c r="J14" s="17">
        <f t="shared" si="4"/>
        <v>23521</v>
      </c>
      <c r="K14" s="18" t="str">
        <f t="shared" si="2"/>
        <v/>
      </c>
    </row>
    <row r="15">
      <c r="A15" s="9" t="s">
        <v>984</v>
      </c>
      <c r="B15" s="10">
        <v>4.47</v>
      </c>
      <c r="C15" s="11">
        <v>199.0</v>
      </c>
      <c r="D15" s="12">
        <v>7.0343722E7</v>
      </c>
      <c r="E15" s="12">
        <v>3.1073707E7</v>
      </c>
      <c r="F15" s="13">
        <f t="shared" si="1"/>
        <v>39270015</v>
      </c>
      <c r="G15" s="14" t="str">
        <f>IF(E15=0,"YES",IF(D15/E15&gt;=1.15, IF(D15+E15&gt;=percent,"YES","NO"),"NO"))</f>
        <v>YES</v>
      </c>
      <c r="H15" s="15">
        <v>15000.0</v>
      </c>
      <c r="I15" s="16" t="str">
        <f t="shared" si="3"/>
        <v>FUNDED</v>
      </c>
      <c r="J15" s="17">
        <f t="shared" si="4"/>
        <v>8521</v>
      </c>
      <c r="K15" s="18" t="str">
        <f t="shared" si="2"/>
        <v/>
      </c>
    </row>
    <row r="16">
      <c r="A16" s="9" t="s">
        <v>985</v>
      </c>
      <c r="B16" s="10">
        <v>3.81</v>
      </c>
      <c r="C16" s="11">
        <v>180.0</v>
      </c>
      <c r="D16" s="12">
        <v>6.0509523E7</v>
      </c>
      <c r="E16" s="12">
        <v>2.162366E7</v>
      </c>
      <c r="F16" s="13">
        <f t="shared" si="1"/>
        <v>38885863</v>
      </c>
      <c r="G16" s="14" t="str">
        <f>IF(E16=0,"YES",IF(D16/E16&gt;=1.15, IF(D16+E16&gt;=percent,"YES","NO"),"NO"))</f>
        <v>YES</v>
      </c>
      <c r="H16" s="15">
        <v>7500.0</v>
      </c>
      <c r="I16" s="16" t="str">
        <f t="shared" si="3"/>
        <v>FUNDED</v>
      </c>
      <c r="J16" s="17">
        <f t="shared" si="4"/>
        <v>1021</v>
      </c>
      <c r="K16" s="18" t="str">
        <f t="shared" si="2"/>
        <v/>
      </c>
    </row>
    <row r="17">
      <c r="A17" s="9" t="s">
        <v>986</v>
      </c>
      <c r="B17" s="10">
        <v>4.63</v>
      </c>
      <c r="C17" s="11">
        <v>257.0</v>
      </c>
      <c r="D17" s="12">
        <v>5.7227663E7</v>
      </c>
      <c r="E17" s="12">
        <v>2.0891037E7</v>
      </c>
      <c r="F17" s="13">
        <f t="shared" si="1"/>
        <v>36336626</v>
      </c>
      <c r="G17" s="14" t="str">
        <f>IF(E17=0,"YES",IF(D17/E17&gt;=1.15, IF(D17+E17&gt;=percent,"YES","NO"),"NO"))</f>
        <v>YES</v>
      </c>
      <c r="H17" s="15">
        <v>21800.0</v>
      </c>
      <c r="I17" s="16" t="str">
        <f t="shared" si="3"/>
        <v>NOT FUNDED</v>
      </c>
      <c r="J17" s="17">
        <f t="shared" si="4"/>
        <v>1021</v>
      </c>
      <c r="K17" s="18" t="str">
        <f t="shared" si="2"/>
        <v>Over Budget</v>
      </c>
    </row>
    <row r="18">
      <c r="A18" s="9" t="s">
        <v>987</v>
      </c>
      <c r="B18" s="10">
        <v>4.45</v>
      </c>
      <c r="C18" s="11">
        <v>195.0</v>
      </c>
      <c r="D18" s="12">
        <v>4.8623027E7</v>
      </c>
      <c r="E18" s="12">
        <v>1.4509918E7</v>
      </c>
      <c r="F18" s="13">
        <f t="shared" si="1"/>
        <v>34113109</v>
      </c>
      <c r="G18" s="14" t="str">
        <f>IF(E18=0,"YES",IF(D18/E18&gt;=1.15, IF(D18+E18&gt;=percent,"YES","NO"),"NO"))</f>
        <v>YES</v>
      </c>
      <c r="H18" s="15">
        <v>25000.0</v>
      </c>
      <c r="I18" s="16" t="str">
        <f t="shared" si="3"/>
        <v>NOT FUNDED</v>
      </c>
      <c r="J18" s="17">
        <f t="shared" si="4"/>
        <v>1021</v>
      </c>
      <c r="K18" s="18" t="str">
        <f t="shared" si="2"/>
        <v>Over Budget</v>
      </c>
    </row>
    <row r="19">
      <c r="A19" s="9" t="s">
        <v>988</v>
      </c>
      <c r="B19" s="10">
        <v>4.15</v>
      </c>
      <c r="C19" s="11">
        <v>230.0</v>
      </c>
      <c r="D19" s="12">
        <v>6.2002372E7</v>
      </c>
      <c r="E19" s="12">
        <v>2.8289833E7</v>
      </c>
      <c r="F19" s="13">
        <f t="shared" si="1"/>
        <v>33712539</v>
      </c>
      <c r="G19" s="14" t="str">
        <f>IF(E19=0,"YES",IF(D19/E19&gt;=1.15, IF(D19+E19&gt;=percent,"YES","NO"),"NO"))</f>
        <v>YES</v>
      </c>
      <c r="H19" s="15">
        <v>6200.0</v>
      </c>
      <c r="I19" s="16" t="str">
        <f t="shared" si="3"/>
        <v>NOT FUNDED</v>
      </c>
      <c r="J19" s="17">
        <f t="shared" si="4"/>
        <v>1021</v>
      </c>
      <c r="K19" s="18" t="str">
        <f t="shared" si="2"/>
        <v>Over Budget</v>
      </c>
    </row>
    <row r="20">
      <c r="A20" s="9" t="s">
        <v>989</v>
      </c>
      <c r="B20" s="10">
        <v>4.51</v>
      </c>
      <c r="C20" s="11">
        <v>201.0</v>
      </c>
      <c r="D20" s="12">
        <v>5.2127714E7</v>
      </c>
      <c r="E20" s="12">
        <v>1.8667432E7</v>
      </c>
      <c r="F20" s="13">
        <f t="shared" si="1"/>
        <v>33460282</v>
      </c>
      <c r="G20" s="14" t="str">
        <f>IF(E20=0,"YES",IF(D20/E20&gt;=1.15, IF(D20+E20&gt;=percent,"YES","NO"),"NO"))</f>
        <v>YES</v>
      </c>
      <c r="H20" s="15">
        <v>4500.0</v>
      </c>
      <c r="I20" s="16" t="str">
        <f t="shared" si="3"/>
        <v>NOT FUNDED</v>
      </c>
      <c r="J20" s="17">
        <f t="shared" si="4"/>
        <v>1021</v>
      </c>
      <c r="K20" s="18" t="str">
        <f t="shared" si="2"/>
        <v>Over Budget</v>
      </c>
    </row>
    <row r="21">
      <c r="A21" s="9" t="s">
        <v>990</v>
      </c>
      <c r="B21" s="10">
        <v>4.71</v>
      </c>
      <c r="C21" s="11">
        <v>339.0</v>
      </c>
      <c r="D21" s="12">
        <v>6.3548298E7</v>
      </c>
      <c r="E21" s="12">
        <v>3.1133291E7</v>
      </c>
      <c r="F21" s="13">
        <f t="shared" si="1"/>
        <v>32415007</v>
      </c>
      <c r="G21" s="14" t="str">
        <f>IF(E21=0,"YES",IF(D21/E21&gt;=1.15, IF(D21+E21&gt;=percent,"YES","NO"),"NO"))</f>
        <v>YES</v>
      </c>
      <c r="H21" s="15">
        <v>36910.0</v>
      </c>
      <c r="I21" s="16" t="str">
        <f t="shared" si="3"/>
        <v>NOT FUNDED</v>
      </c>
      <c r="J21" s="17">
        <f t="shared" si="4"/>
        <v>1021</v>
      </c>
      <c r="K21" s="18" t="str">
        <f t="shared" si="2"/>
        <v>Over Budget</v>
      </c>
    </row>
    <row r="22">
      <c r="A22" s="9" t="s">
        <v>991</v>
      </c>
      <c r="B22" s="10">
        <v>4.07</v>
      </c>
      <c r="C22" s="11">
        <v>173.0</v>
      </c>
      <c r="D22" s="12">
        <v>5.2202344E7</v>
      </c>
      <c r="E22" s="12">
        <v>2.017684E7</v>
      </c>
      <c r="F22" s="13">
        <f t="shared" si="1"/>
        <v>32025504</v>
      </c>
      <c r="G22" s="14" t="str">
        <f>IF(E22=0,"YES",IF(D22/E22&gt;=1.15, IF(D22+E22&gt;=percent,"YES","NO"),"NO"))</f>
        <v>YES</v>
      </c>
      <c r="H22" s="15">
        <v>10000.0</v>
      </c>
      <c r="I22" s="16" t="str">
        <f t="shared" si="3"/>
        <v>NOT FUNDED</v>
      </c>
      <c r="J22" s="17">
        <f t="shared" si="4"/>
        <v>1021</v>
      </c>
      <c r="K22" s="18" t="str">
        <f t="shared" si="2"/>
        <v>Over Budget</v>
      </c>
    </row>
    <row r="23">
      <c r="A23" s="9" t="s">
        <v>992</v>
      </c>
      <c r="B23" s="10">
        <v>4.42</v>
      </c>
      <c r="C23" s="11">
        <v>209.0</v>
      </c>
      <c r="D23" s="12">
        <v>4.6750903E7</v>
      </c>
      <c r="E23" s="12">
        <v>1.7907462E7</v>
      </c>
      <c r="F23" s="13">
        <f t="shared" si="1"/>
        <v>28843441</v>
      </c>
      <c r="G23" s="14" t="str">
        <f>IF(E23=0,"YES",IF(D23/E23&gt;=1.15, IF(D23+E23&gt;=percent,"YES","NO"),"NO"))</f>
        <v>YES</v>
      </c>
      <c r="H23" s="15">
        <v>24870.0</v>
      </c>
      <c r="I23" s="16" t="str">
        <f t="shared" si="3"/>
        <v>NOT FUNDED</v>
      </c>
      <c r="J23" s="17">
        <f t="shared" si="4"/>
        <v>1021</v>
      </c>
      <c r="K23" s="18" t="str">
        <f t="shared" si="2"/>
        <v>Over Budget</v>
      </c>
    </row>
    <row r="24">
      <c r="A24" s="9" t="s">
        <v>993</v>
      </c>
      <c r="B24" s="10">
        <v>4.65</v>
      </c>
      <c r="C24" s="11">
        <v>329.0</v>
      </c>
      <c r="D24" s="12">
        <v>5.8676104E7</v>
      </c>
      <c r="E24" s="12">
        <v>3.1054504E7</v>
      </c>
      <c r="F24" s="13">
        <f t="shared" si="1"/>
        <v>27621600</v>
      </c>
      <c r="G24" s="14" t="str">
        <f>IF(E24=0,"YES",IF(D24/E24&gt;=1.15, IF(D24+E24&gt;=percent,"YES","NO"),"NO"))</f>
        <v>YES</v>
      </c>
      <c r="H24" s="15">
        <v>35000.0</v>
      </c>
      <c r="I24" s="16" t="str">
        <f t="shared" si="3"/>
        <v>NOT FUNDED</v>
      </c>
      <c r="J24" s="17">
        <f t="shared" si="4"/>
        <v>1021</v>
      </c>
      <c r="K24" s="18" t="str">
        <f t="shared" si="2"/>
        <v>Over Budget</v>
      </c>
    </row>
    <row r="25">
      <c r="A25" s="9" t="s">
        <v>994</v>
      </c>
      <c r="B25" s="10">
        <v>4.61</v>
      </c>
      <c r="C25" s="11">
        <v>236.0</v>
      </c>
      <c r="D25" s="12">
        <v>4.3712165E7</v>
      </c>
      <c r="E25" s="12">
        <v>1.7428749E7</v>
      </c>
      <c r="F25" s="13">
        <f t="shared" si="1"/>
        <v>26283416</v>
      </c>
      <c r="G25" s="14" t="str">
        <f>IF(E25=0,"YES",IF(D25/E25&gt;=1.15, IF(D25+E25&gt;=percent,"YES","NO"),"NO"))</f>
        <v>YES</v>
      </c>
      <c r="H25" s="15">
        <v>14700.0</v>
      </c>
      <c r="I25" s="16" t="str">
        <f t="shared" si="3"/>
        <v>NOT FUNDED</v>
      </c>
      <c r="J25" s="17">
        <f t="shared" si="4"/>
        <v>1021</v>
      </c>
      <c r="K25" s="18" t="str">
        <f t="shared" si="2"/>
        <v>Over Budget</v>
      </c>
    </row>
    <row r="26">
      <c r="A26" s="20" t="s">
        <v>995</v>
      </c>
      <c r="B26" s="10">
        <v>4.57</v>
      </c>
      <c r="C26" s="11">
        <v>220.0</v>
      </c>
      <c r="D26" s="12">
        <v>4.028866E7</v>
      </c>
      <c r="E26" s="12">
        <v>1.7019601E7</v>
      </c>
      <c r="F26" s="13">
        <f t="shared" si="1"/>
        <v>23269059</v>
      </c>
      <c r="G26" s="14" t="str">
        <f>IF(E26=0,"YES",IF(D26/E26&gt;=1.15, IF(D26+E26&gt;=percent,"YES","NO"),"NO"))</f>
        <v>YES</v>
      </c>
      <c r="H26" s="15">
        <v>18750.0</v>
      </c>
      <c r="I26" s="16" t="str">
        <f t="shared" si="3"/>
        <v>NOT FUNDED</v>
      </c>
      <c r="J26" s="17">
        <f t="shared" si="4"/>
        <v>1021</v>
      </c>
      <c r="K26" s="18" t="str">
        <f t="shared" si="2"/>
        <v>Over Budget</v>
      </c>
    </row>
    <row r="27">
      <c r="A27" s="9" t="s">
        <v>996</v>
      </c>
      <c r="B27" s="10">
        <v>4.3</v>
      </c>
      <c r="C27" s="11">
        <v>202.0</v>
      </c>
      <c r="D27" s="12">
        <v>4.3103388E7</v>
      </c>
      <c r="E27" s="12">
        <v>2.0269384E7</v>
      </c>
      <c r="F27" s="13">
        <f t="shared" si="1"/>
        <v>22834004</v>
      </c>
      <c r="G27" s="14" t="str">
        <f>IF(E27=0,"YES",IF(D27/E27&gt;=1.15, IF(D27+E27&gt;=percent,"YES","NO"),"NO"))</f>
        <v>YES</v>
      </c>
      <c r="H27" s="15">
        <v>25000.0</v>
      </c>
      <c r="I27" s="16" t="str">
        <f t="shared" si="3"/>
        <v>NOT FUNDED</v>
      </c>
      <c r="J27" s="17">
        <f t="shared" si="4"/>
        <v>1021</v>
      </c>
      <c r="K27" s="18" t="str">
        <f t="shared" si="2"/>
        <v>Over Budget</v>
      </c>
    </row>
    <row r="28">
      <c r="A28" s="9" t="s">
        <v>997</v>
      </c>
      <c r="B28" s="10">
        <v>4.55</v>
      </c>
      <c r="C28" s="11">
        <v>265.0</v>
      </c>
      <c r="D28" s="12">
        <v>3.9930185E7</v>
      </c>
      <c r="E28" s="12">
        <v>1.8223502E7</v>
      </c>
      <c r="F28" s="13">
        <f t="shared" si="1"/>
        <v>21706683</v>
      </c>
      <c r="G28" s="14" t="str">
        <f>IF(E28=0,"YES",IF(D28/E28&gt;=1.15, IF(D28+E28&gt;=percent,"YES","NO"),"NO"))</f>
        <v>YES</v>
      </c>
      <c r="H28" s="15">
        <v>19020.0</v>
      </c>
      <c r="I28" s="16" t="str">
        <f t="shared" si="3"/>
        <v>NOT FUNDED</v>
      </c>
      <c r="J28" s="17">
        <f t="shared" si="4"/>
        <v>1021</v>
      </c>
      <c r="K28" s="18" t="str">
        <f t="shared" si="2"/>
        <v>Over Budget</v>
      </c>
    </row>
    <row r="29">
      <c r="A29" s="9" t="s">
        <v>998</v>
      </c>
      <c r="B29" s="10">
        <v>4.11</v>
      </c>
      <c r="C29" s="11">
        <v>166.0</v>
      </c>
      <c r="D29" s="12">
        <v>3.3979544E7</v>
      </c>
      <c r="E29" s="12">
        <v>1.6004972E7</v>
      </c>
      <c r="F29" s="13">
        <f t="shared" si="1"/>
        <v>17974572</v>
      </c>
      <c r="G29" s="14" t="str">
        <f>IF(E29=0,"YES",IF(D29/E29&gt;=1.15, IF(D29+E29&gt;=percent,"YES","NO"),"NO"))</f>
        <v>YES</v>
      </c>
      <c r="H29" s="15">
        <v>20462.0</v>
      </c>
      <c r="I29" s="16" t="str">
        <f t="shared" si="3"/>
        <v>NOT FUNDED</v>
      </c>
      <c r="J29" s="17">
        <f t="shared" si="4"/>
        <v>1021</v>
      </c>
      <c r="K29" s="18" t="str">
        <f t="shared" si="2"/>
        <v>Over Budget</v>
      </c>
    </row>
    <row r="30">
      <c r="A30" s="9" t="s">
        <v>999</v>
      </c>
      <c r="B30" s="10">
        <v>4.71</v>
      </c>
      <c r="C30" s="11">
        <v>265.0</v>
      </c>
      <c r="D30" s="12">
        <v>5.1330475E7</v>
      </c>
      <c r="E30" s="12">
        <v>3.4978405E7</v>
      </c>
      <c r="F30" s="13">
        <f t="shared" si="1"/>
        <v>16352070</v>
      </c>
      <c r="G30" s="14" t="str">
        <f>IF(E30=0,"YES",IF(D30/E30&gt;=1.15, IF(D30+E30&gt;=percent,"YES","NO"),"NO"))</f>
        <v>YES</v>
      </c>
      <c r="H30" s="15">
        <v>11484.0</v>
      </c>
      <c r="I30" s="16" t="str">
        <f t="shared" si="3"/>
        <v>NOT FUNDED</v>
      </c>
      <c r="J30" s="17">
        <f t="shared" si="4"/>
        <v>1021</v>
      </c>
      <c r="K30" s="18" t="str">
        <f t="shared" si="2"/>
        <v>Over Budget</v>
      </c>
    </row>
    <row r="31">
      <c r="A31" s="9" t="s">
        <v>1000</v>
      </c>
      <c r="B31" s="10">
        <v>4.37</v>
      </c>
      <c r="C31" s="11">
        <v>289.0</v>
      </c>
      <c r="D31" s="12">
        <v>4.4640638E7</v>
      </c>
      <c r="E31" s="12">
        <v>2.8504828E7</v>
      </c>
      <c r="F31" s="13">
        <f t="shared" si="1"/>
        <v>16135810</v>
      </c>
      <c r="G31" s="14" t="str">
        <f>IF(E31=0,"YES",IF(D31/E31&gt;=1.15, IF(D31+E31&gt;=percent,"YES","NO"),"NO"))</f>
        <v>YES</v>
      </c>
      <c r="H31" s="15">
        <v>15000.0</v>
      </c>
      <c r="I31" s="16" t="str">
        <f t="shared" si="3"/>
        <v>NOT FUNDED</v>
      </c>
      <c r="J31" s="17">
        <f t="shared" si="4"/>
        <v>1021</v>
      </c>
      <c r="K31" s="18" t="str">
        <f t="shared" si="2"/>
        <v>Over Budget</v>
      </c>
    </row>
    <row r="32">
      <c r="A32" s="9" t="s">
        <v>1001</v>
      </c>
      <c r="B32" s="10">
        <v>4.68</v>
      </c>
      <c r="C32" s="11">
        <v>271.0</v>
      </c>
      <c r="D32" s="12">
        <v>4.5667253E7</v>
      </c>
      <c r="E32" s="12">
        <v>3.2568075E7</v>
      </c>
      <c r="F32" s="13">
        <f t="shared" si="1"/>
        <v>13099178</v>
      </c>
      <c r="G32" s="14" t="str">
        <f>IF(E32=0,"YES",IF(D32/E32&gt;=1.15, IF(D32+E32&gt;=percent,"YES","NO"),"NO"))</f>
        <v>YES</v>
      </c>
      <c r="H32" s="15">
        <v>9950.0</v>
      </c>
      <c r="I32" s="16" t="str">
        <f t="shared" si="3"/>
        <v>NOT FUNDED</v>
      </c>
      <c r="J32" s="17">
        <f t="shared" si="4"/>
        <v>1021</v>
      </c>
      <c r="K32" s="18" t="str">
        <f t="shared" si="2"/>
        <v>Over Budget</v>
      </c>
    </row>
    <row r="33">
      <c r="A33" s="9" t="s">
        <v>1002</v>
      </c>
      <c r="B33" s="10">
        <v>4.0</v>
      </c>
      <c r="C33" s="11">
        <v>173.0</v>
      </c>
      <c r="D33" s="12">
        <v>4.1418973E7</v>
      </c>
      <c r="E33" s="12">
        <v>2.8779097E7</v>
      </c>
      <c r="F33" s="13">
        <f t="shared" si="1"/>
        <v>12639876</v>
      </c>
      <c r="G33" s="14" t="str">
        <f>IF(E33=0,"YES",IF(D33/E33&gt;=1.15, IF(D33+E33&gt;=percent,"YES","NO"),"NO"))</f>
        <v>YES</v>
      </c>
      <c r="H33" s="15">
        <v>10000.0</v>
      </c>
      <c r="I33" s="16" t="str">
        <f t="shared" si="3"/>
        <v>NOT FUNDED</v>
      </c>
      <c r="J33" s="17">
        <f t="shared" si="4"/>
        <v>1021</v>
      </c>
      <c r="K33" s="18" t="str">
        <f t="shared" si="2"/>
        <v>Over Budget</v>
      </c>
    </row>
    <row r="34">
      <c r="A34" s="9" t="s">
        <v>1003</v>
      </c>
      <c r="B34" s="10">
        <v>3.53</v>
      </c>
      <c r="C34" s="11">
        <v>164.0</v>
      </c>
      <c r="D34" s="12">
        <v>3.518442E7</v>
      </c>
      <c r="E34" s="12">
        <v>2.3946754E7</v>
      </c>
      <c r="F34" s="13">
        <f t="shared" si="1"/>
        <v>11237666</v>
      </c>
      <c r="G34" s="14" t="str">
        <f>IF(E34=0,"YES",IF(D34/E34&gt;=1.15, IF(D34+E34&gt;=percent,"YES","NO"),"NO"))</f>
        <v>YES</v>
      </c>
      <c r="H34" s="15">
        <v>10000.0</v>
      </c>
      <c r="I34" s="16" t="str">
        <f t="shared" si="3"/>
        <v>NOT FUNDED</v>
      </c>
      <c r="J34" s="17">
        <f t="shared" si="4"/>
        <v>1021</v>
      </c>
      <c r="K34" s="18" t="str">
        <f t="shared" si="2"/>
        <v>Over Budget</v>
      </c>
    </row>
    <row r="35">
      <c r="A35" s="9" t="s">
        <v>1004</v>
      </c>
      <c r="B35" s="10">
        <v>4.59</v>
      </c>
      <c r="C35" s="11">
        <v>266.0</v>
      </c>
      <c r="D35" s="12">
        <v>3.3025853E7</v>
      </c>
      <c r="E35" s="12">
        <v>2.2104763E7</v>
      </c>
      <c r="F35" s="13">
        <f t="shared" si="1"/>
        <v>10921090</v>
      </c>
      <c r="G35" s="14" t="str">
        <f>IF(E35=0,"YES",IF(D35/E35&gt;=1.15, IF(D35+E35&gt;=percent,"YES","NO"),"NO"))</f>
        <v>YES</v>
      </c>
      <c r="H35" s="15">
        <v>33040.0</v>
      </c>
      <c r="I35" s="16" t="str">
        <f t="shared" si="3"/>
        <v>NOT FUNDED</v>
      </c>
      <c r="J35" s="17">
        <f t="shared" si="4"/>
        <v>1021</v>
      </c>
      <c r="K35" s="18" t="str">
        <f t="shared" si="2"/>
        <v>Over Budget</v>
      </c>
    </row>
    <row r="36">
      <c r="A36" s="9" t="s">
        <v>1005</v>
      </c>
      <c r="B36" s="10">
        <v>4.51</v>
      </c>
      <c r="C36" s="11">
        <v>210.0</v>
      </c>
      <c r="D36" s="12">
        <v>3.0280817E7</v>
      </c>
      <c r="E36" s="12">
        <v>1.9730677E7</v>
      </c>
      <c r="F36" s="13">
        <f t="shared" si="1"/>
        <v>10550140</v>
      </c>
      <c r="G36" s="14" t="str">
        <f>IF(E36=0,"YES",IF(D36/E36&gt;=1.15, IF(D36+E36&gt;=percent,"YES","NO"),"NO"))</f>
        <v>YES</v>
      </c>
      <c r="H36" s="15">
        <v>10560.0</v>
      </c>
      <c r="I36" s="16" t="str">
        <f t="shared" si="3"/>
        <v>NOT FUNDED</v>
      </c>
      <c r="J36" s="17">
        <f t="shared" si="4"/>
        <v>1021</v>
      </c>
      <c r="K36" s="18" t="str">
        <f t="shared" si="2"/>
        <v>Over Budget</v>
      </c>
    </row>
    <row r="37">
      <c r="A37" s="9" t="s">
        <v>1006</v>
      </c>
      <c r="B37" s="10">
        <v>4.54</v>
      </c>
      <c r="C37" s="11">
        <v>211.0</v>
      </c>
      <c r="D37" s="12">
        <v>3.1710966E7</v>
      </c>
      <c r="E37" s="12">
        <v>2.1848983E7</v>
      </c>
      <c r="F37" s="13">
        <f t="shared" si="1"/>
        <v>9861983</v>
      </c>
      <c r="G37" s="14" t="str">
        <f>IF(E37=0,"YES",IF(D37/E37&gt;=1.15, IF(D37+E37&gt;=percent,"YES","NO"),"NO"))</f>
        <v>YES</v>
      </c>
      <c r="H37" s="15">
        <v>30500.0</v>
      </c>
      <c r="I37" s="16" t="str">
        <f t="shared" si="3"/>
        <v>NOT FUNDED</v>
      </c>
      <c r="J37" s="17">
        <f t="shared" si="4"/>
        <v>1021</v>
      </c>
      <c r="K37" s="18" t="str">
        <f t="shared" si="2"/>
        <v>Over Budget</v>
      </c>
    </row>
    <row r="38">
      <c r="A38" s="9" t="s">
        <v>1007</v>
      </c>
      <c r="B38" s="10">
        <v>4.59</v>
      </c>
      <c r="C38" s="11">
        <v>232.0</v>
      </c>
      <c r="D38" s="12">
        <v>2.9537713E7</v>
      </c>
      <c r="E38" s="12">
        <v>2.0578742E7</v>
      </c>
      <c r="F38" s="13">
        <f t="shared" si="1"/>
        <v>8958971</v>
      </c>
      <c r="G38" s="14" t="str">
        <f>IF(E38=0,"YES",IF(D38/E38&gt;=1.15, IF(D38+E38&gt;=percent,"YES","NO"),"NO"))</f>
        <v>YES</v>
      </c>
      <c r="H38" s="15">
        <v>27900.0</v>
      </c>
      <c r="I38" s="16" t="str">
        <f t="shared" si="3"/>
        <v>NOT FUNDED</v>
      </c>
      <c r="J38" s="17">
        <f t="shared" si="4"/>
        <v>1021</v>
      </c>
      <c r="K38" s="18" t="str">
        <f t="shared" si="2"/>
        <v>Over Budget</v>
      </c>
    </row>
    <row r="39">
      <c r="A39" s="9" t="s">
        <v>1008</v>
      </c>
      <c r="B39" s="10">
        <v>3.67</v>
      </c>
      <c r="C39" s="11">
        <v>155.0</v>
      </c>
      <c r="D39" s="12">
        <v>3.145059E7</v>
      </c>
      <c r="E39" s="12">
        <v>2.4502393E7</v>
      </c>
      <c r="F39" s="13">
        <f t="shared" si="1"/>
        <v>6948197</v>
      </c>
      <c r="G39" s="14" t="str">
        <f>IF(E39=0,"YES",IF(D39/E39&gt;=1.15, IF(D39+E39&gt;=percent,"YES","NO"),"NO"))</f>
        <v>YES</v>
      </c>
      <c r="H39" s="15">
        <v>7500.0</v>
      </c>
      <c r="I39" s="16" t="str">
        <f t="shared" si="3"/>
        <v>NOT FUNDED</v>
      </c>
      <c r="J39" s="17">
        <f t="shared" si="4"/>
        <v>1021</v>
      </c>
      <c r="K39" s="18" t="str">
        <f t="shared" si="2"/>
        <v>Over Budget</v>
      </c>
    </row>
    <row r="40">
      <c r="A40" s="9" t="s">
        <v>1009</v>
      </c>
      <c r="B40" s="10">
        <v>3.48</v>
      </c>
      <c r="C40" s="11">
        <v>137.0</v>
      </c>
      <c r="D40" s="12">
        <v>2.694816E7</v>
      </c>
      <c r="E40" s="12">
        <v>2.0414967E7</v>
      </c>
      <c r="F40" s="13">
        <f t="shared" si="1"/>
        <v>6533193</v>
      </c>
      <c r="G40" s="14" t="str">
        <f>IF(E40=0,"YES",IF(D40/E40&gt;=1.15, IF(D40+E40&gt;=percent,"YES","NO"),"NO"))</f>
        <v>YES</v>
      </c>
      <c r="H40" s="15">
        <v>6400.0</v>
      </c>
      <c r="I40" s="16" t="str">
        <f t="shared" si="3"/>
        <v>NOT FUNDED</v>
      </c>
      <c r="J40" s="17">
        <f t="shared" si="4"/>
        <v>1021</v>
      </c>
      <c r="K40" s="18" t="str">
        <f t="shared" si="2"/>
        <v>Over Budget</v>
      </c>
    </row>
    <row r="41">
      <c r="A41" s="9" t="s">
        <v>1010</v>
      </c>
      <c r="B41" s="10">
        <v>4.51</v>
      </c>
      <c r="C41" s="11">
        <v>271.0</v>
      </c>
      <c r="D41" s="12">
        <v>3.3893645E7</v>
      </c>
      <c r="E41" s="12">
        <v>2.8595413E7</v>
      </c>
      <c r="F41" s="13">
        <f t="shared" si="1"/>
        <v>5298232</v>
      </c>
      <c r="G41" s="14" t="str">
        <f>IF(E41=0,"YES",IF(D41/E41&gt;=1.15, IF(D41+E41&gt;=percent,"YES","NO"),"NO"))</f>
        <v>YES</v>
      </c>
      <c r="H41" s="15">
        <v>15400.0</v>
      </c>
      <c r="I41" s="16" t="str">
        <f t="shared" si="3"/>
        <v>NOT FUNDED</v>
      </c>
      <c r="J41" s="17">
        <f t="shared" si="4"/>
        <v>1021</v>
      </c>
      <c r="K41" s="18" t="str">
        <f t="shared" si="2"/>
        <v>Over Budget</v>
      </c>
    </row>
    <row r="42">
      <c r="A42" s="9" t="s">
        <v>1011</v>
      </c>
      <c r="B42" s="10">
        <v>3.95</v>
      </c>
      <c r="C42" s="11">
        <v>163.0</v>
      </c>
      <c r="D42" s="12">
        <v>3.433505E7</v>
      </c>
      <c r="E42" s="12">
        <v>3.1525793E7</v>
      </c>
      <c r="F42" s="13">
        <f t="shared" si="1"/>
        <v>2809257</v>
      </c>
      <c r="G42" s="14" t="str">
        <f>IF(E42=0,"YES",IF(D42/E42&gt;=1.15, IF(D42+E42&gt;=percent,"YES","NO"),"NO"))</f>
        <v>NO</v>
      </c>
      <c r="H42" s="15">
        <v>9810.0</v>
      </c>
      <c r="I42" s="16" t="str">
        <f t="shared" si="3"/>
        <v>NOT FUNDED</v>
      </c>
      <c r="J42" s="17">
        <f t="shared" si="4"/>
        <v>1021</v>
      </c>
      <c r="K42" s="18" t="str">
        <f t="shared" si="2"/>
        <v>Approval Threshold</v>
      </c>
    </row>
    <row r="43">
      <c r="A43" s="9" t="s">
        <v>1012</v>
      </c>
      <c r="B43" s="10">
        <v>3.53</v>
      </c>
      <c r="C43" s="11">
        <v>153.0</v>
      </c>
      <c r="D43" s="12">
        <v>2.3491207E7</v>
      </c>
      <c r="E43" s="12">
        <v>2.2153473E7</v>
      </c>
      <c r="F43" s="13">
        <f t="shared" si="1"/>
        <v>1337734</v>
      </c>
      <c r="G43" s="14" t="str">
        <f>IF(E43=0,"YES",IF(D43/E43&gt;=1.15, IF(D43+E43&gt;=percent,"YES","NO"),"NO"))</f>
        <v>NO</v>
      </c>
      <c r="H43" s="15">
        <v>7500.0</v>
      </c>
      <c r="I43" s="16" t="str">
        <f t="shared" si="3"/>
        <v>NOT FUNDED</v>
      </c>
      <c r="J43" s="17">
        <f t="shared" si="4"/>
        <v>1021</v>
      </c>
      <c r="K43" s="18" t="str">
        <f t="shared" si="2"/>
        <v>Approval Threshold</v>
      </c>
    </row>
    <row r="44">
      <c r="A44" s="9" t="s">
        <v>1013</v>
      </c>
      <c r="B44" s="10">
        <v>4.28</v>
      </c>
      <c r="C44" s="11">
        <v>183.0</v>
      </c>
      <c r="D44" s="12">
        <v>2.9579969E7</v>
      </c>
      <c r="E44" s="12">
        <v>3.0358492E7</v>
      </c>
      <c r="F44" s="13">
        <f t="shared" si="1"/>
        <v>-778523</v>
      </c>
      <c r="G44" s="14" t="str">
        <f>IF(E44=0,"YES",IF(D44/E44&gt;=1.15, IF(D44+E44&gt;=percent,"YES","NO"),"NO"))</f>
        <v>NO</v>
      </c>
      <c r="H44" s="15">
        <v>22000.0</v>
      </c>
      <c r="I44" s="16" t="str">
        <f t="shared" si="3"/>
        <v>NOT FUNDED</v>
      </c>
      <c r="J44" s="17">
        <f t="shared" si="4"/>
        <v>1021</v>
      </c>
      <c r="K44" s="18" t="str">
        <f t="shared" si="2"/>
        <v>Approval Threshold</v>
      </c>
    </row>
    <row r="45">
      <c r="A45" s="9" t="s">
        <v>1014</v>
      </c>
      <c r="B45" s="10">
        <v>4.33</v>
      </c>
      <c r="C45" s="21">
        <v>200.0</v>
      </c>
      <c r="D45" s="12">
        <v>3.2434815E7</v>
      </c>
      <c r="E45" s="12">
        <v>3.3272726E7</v>
      </c>
      <c r="F45" s="13">
        <f t="shared" si="1"/>
        <v>-837911</v>
      </c>
      <c r="G45" s="14" t="str">
        <f>IF(E45=0,"YES",IF(D45/E45&gt;=1.15, IF(D45+E45&gt;=percent,"YES","NO"),"NO"))</f>
        <v>NO</v>
      </c>
      <c r="H45" s="15">
        <v>36960.0</v>
      </c>
      <c r="I45" s="16" t="str">
        <f t="shared" si="3"/>
        <v>NOT FUNDED</v>
      </c>
      <c r="J45" s="17">
        <f t="shared" si="4"/>
        <v>1021</v>
      </c>
      <c r="K45" s="18" t="str">
        <f t="shared" si="2"/>
        <v>Approval Threshold</v>
      </c>
    </row>
    <row r="46">
      <c r="A46" s="9" t="s">
        <v>1015</v>
      </c>
      <c r="B46" s="10">
        <v>3.73</v>
      </c>
      <c r="C46" s="21">
        <v>148.0</v>
      </c>
      <c r="D46" s="12">
        <v>3.2229396E7</v>
      </c>
      <c r="E46" s="12">
        <v>3.3690499E7</v>
      </c>
      <c r="F46" s="13">
        <f t="shared" si="1"/>
        <v>-1461103</v>
      </c>
      <c r="G46" s="14" t="str">
        <f>IF(E46=0,"YES",IF(D46/E46&gt;=1.15, IF(D46+E46&gt;=percent,"YES","NO"),"NO"))</f>
        <v>NO</v>
      </c>
      <c r="H46" s="15">
        <v>7500.0</v>
      </c>
      <c r="I46" s="16" t="str">
        <f t="shared" si="3"/>
        <v>NOT FUNDED</v>
      </c>
      <c r="J46" s="17">
        <f t="shared" si="4"/>
        <v>1021</v>
      </c>
      <c r="K46" s="18" t="str">
        <f t="shared" si="2"/>
        <v>Approval Threshold</v>
      </c>
    </row>
    <row r="47">
      <c r="A47" s="9" t="s">
        <v>1016</v>
      </c>
      <c r="B47" s="10">
        <v>4.65</v>
      </c>
      <c r="C47" s="21">
        <v>224.0</v>
      </c>
      <c r="D47" s="12">
        <v>3.3698982E7</v>
      </c>
      <c r="E47" s="12">
        <v>3.5545987E7</v>
      </c>
      <c r="F47" s="13">
        <f t="shared" si="1"/>
        <v>-1847005</v>
      </c>
      <c r="G47" s="14" t="str">
        <f>IF(E47=0,"YES",IF(D47/E47&gt;=1.15, IF(D47+E47&gt;=percent,"YES","NO"),"NO"))</f>
        <v>NO</v>
      </c>
      <c r="H47" s="15">
        <v>17150.0</v>
      </c>
      <c r="I47" s="16" t="str">
        <f t="shared" si="3"/>
        <v>NOT FUNDED</v>
      </c>
      <c r="J47" s="17">
        <f t="shared" si="4"/>
        <v>1021</v>
      </c>
      <c r="K47" s="18" t="str">
        <f t="shared" si="2"/>
        <v>Approval Threshold</v>
      </c>
    </row>
    <row r="48">
      <c r="A48" s="9" t="s">
        <v>1017</v>
      </c>
      <c r="B48" s="10">
        <v>3.44</v>
      </c>
      <c r="C48" s="21">
        <v>161.0</v>
      </c>
      <c r="D48" s="12">
        <v>2.2929071E7</v>
      </c>
      <c r="E48" s="12">
        <v>3.1559392E7</v>
      </c>
      <c r="F48" s="13">
        <f t="shared" si="1"/>
        <v>-8630321</v>
      </c>
      <c r="G48" s="14" t="str">
        <f>IF(E48=0,"YES",IF(D48/E48&gt;=1.15, IF(D48+E48&gt;=percent,"YES","NO"),"NO"))</f>
        <v>NO</v>
      </c>
      <c r="H48" s="15">
        <v>7500.0</v>
      </c>
      <c r="I48" s="16" t="str">
        <f t="shared" si="3"/>
        <v>NOT FUNDED</v>
      </c>
      <c r="J48" s="17">
        <f t="shared" si="4"/>
        <v>1021</v>
      </c>
      <c r="K48" s="18" t="str">
        <f t="shared" si="2"/>
        <v>Approval Threshold</v>
      </c>
    </row>
    <row r="49">
      <c r="A49" s="9" t="s">
        <v>1018</v>
      </c>
      <c r="B49" s="10">
        <v>4.0</v>
      </c>
      <c r="C49" s="21">
        <v>172.0</v>
      </c>
      <c r="D49" s="12">
        <v>2.382527E7</v>
      </c>
      <c r="E49" s="12">
        <v>3.2761138E7</v>
      </c>
      <c r="F49" s="13">
        <f t="shared" si="1"/>
        <v>-8935868</v>
      </c>
      <c r="G49" s="14" t="str">
        <f>IF(E49=0,"YES",IF(D49/E49&gt;=1.15, IF(D49+E49&gt;=percent,"YES","NO"),"NO"))</f>
        <v>NO</v>
      </c>
      <c r="H49" s="15">
        <v>50100.0</v>
      </c>
      <c r="I49" s="16" t="str">
        <f t="shared" si="3"/>
        <v>NOT FUNDED</v>
      </c>
      <c r="J49" s="17">
        <f t="shared" si="4"/>
        <v>1021</v>
      </c>
      <c r="K49" s="18" t="str">
        <f t="shared" si="2"/>
        <v>Approval Threshold</v>
      </c>
    </row>
    <row r="50">
      <c r="A50" s="9" t="s">
        <v>1019</v>
      </c>
      <c r="B50" s="10">
        <v>3.27</v>
      </c>
      <c r="C50" s="21">
        <v>142.0</v>
      </c>
      <c r="D50" s="12">
        <v>2.5459546E7</v>
      </c>
      <c r="E50" s="12">
        <v>3.5866396E7</v>
      </c>
      <c r="F50" s="13">
        <f t="shared" si="1"/>
        <v>-10406850</v>
      </c>
      <c r="G50" s="14" t="str">
        <f>IF(E50=0,"YES",IF(D50/E50&gt;=1.15, IF(D50+E50&gt;=percent,"YES","NO"),"NO"))</f>
        <v>NO</v>
      </c>
      <c r="H50" s="15">
        <v>6600.0</v>
      </c>
      <c r="I50" s="16" t="str">
        <f t="shared" si="3"/>
        <v>NOT FUNDED</v>
      </c>
      <c r="J50" s="17">
        <f t="shared" si="4"/>
        <v>1021</v>
      </c>
      <c r="K50" s="18" t="str">
        <f t="shared" si="2"/>
        <v>Approval Threshold</v>
      </c>
    </row>
    <row r="51">
      <c r="A51" s="9" t="s">
        <v>1020</v>
      </c>
      <c r="B51" s="10">
        <v>4.09</v>
      </c>
      <c r="C51" s="21">
        <v>154.0</v>
      </c>
      <c r="D51" s="12">
        <v>2.0218396E7</v>
      </c>
      <c r="E51" s="12">
        <v>3.0917112E7</v>
      </c>
      <c r="F51" s="13">
        <f t="shared" si="1"/>
        <v>-10698716</v>
      </c>
      <c r="G51" s="14" t="str">
        <f>IF(E51=0,"YES",IF(D51/E51&gt;=1.15, IF(D51+E51&gt;=percent,"YES","NO"),"NO"))</f>
        <v>NO</v>
      </c>
      <c r="H51" s="15">
        <v>14400.0</v>
      </c>
      <c r="I51" s="16" t="str">
        <f t="shared" si="3"/>
        <v>NOT FUNDED</v>
      </c>
      <c r="J51" s="17">
        <f t="shared" si="4"/>
        <v>1021</v>
      </c>
      <c r="K51" s="18" t="str">
        <f t="shared" si="2"/>
        <v>Approval Threshold</v>
      </c>
    </row>
    <row r="52">
      <c r="A52" s="19" t="s">
        <v>1021</v>
      </c>
      <c r="B52" s="10">
        <v>4.0</v>
      </c>
      <c r="C52" s="21">
        <v>152.0</v>
      </c>
      <c r="D52" s="12">
        <v>1.8848589E7</v>
      </c>
      <c r="E52" s="12">
        <v>3.0542954E7</v>
      </c>
      <c r="F52" s="13">
        <f t="shared" si="1"/>
        <v>-11694365</v>
      </c>
      <c r="G52" s="14" t="str">
        <f>IF(E52=0,"YES",IF(D52/E52&gt;=1.15, IF(D52+E52&gt;=percent,"YES","NO"),"NO"))</f>
        <v>NO</v>
      </c>
      <c r="H52" s="15">
        <v>5979.0</v>
      </c>
      <c r="I52" s="16" t="str">
        <f t="shared" si="3"/>
        <v>NOT FUNDED</v>
      </c>
      <c r="J52" s="17">
        <f t="shared" si="4"/>
        <v>1021</v>
      </c>
      <c r="K52" s="18" t="str">
        <f t="shared" si="2"/>
        <v>Approval Threshold</v>
      </c>
    </row>
    <row r="53">
      <c r="A53" s="9" t="s">
        <v>1022</v>
      </c>
      <c r="B53" s="10">
        <v>3.12</v>
      </c>
      <c r="C53" s="21">
        <v>161.0</v>
      </c>
      <c r="D53" s="12">
        <v>2.2214207E7</v>
      </c>
      <c r="E53" s="12">
        <v>3.6412563E7</v>
      </c>
      <c r="F53" s="13">
        <f t="shared" si="1"/>
        <v>-14198356</v>
      </c>
      <c r="G53" s="14" t="str">
        <f>IF(E53=0,"YES",IF(D53/E53&gt;=1.15, IF(D53+E53&gt;=percent,"YES","NO"),"NO"))</f>
        <v>NO</v>
      </c>
      <c r="H53" s="15">
        <v>15000.0</v>
      </c>
      <c r="I53" s="16" t="str">
        <f t="shared" si="3"/>
        <v>NOT FUNDED</v>
      </c>
      <c r="J53" s="17">
        <f t="shared" si="4"/>
        <v>1021</v>
      </c>
      <c r="K53" s="18" t="str">
        <f t="shared" si="2"/>
        <v>Approval Threshold</v>
      </c>
    </row>
    <row r="54">
      <c r="A54" s="9" t="s">
        <v>1023</v>
      </c>
      <c r="B54" s="10">
        <v>4.21</v>
      </c>
      <c r="C54" s="21">
        <v>229.0</v>
      </c>
      <c r="D54" s="12">
        <v>3.067537E7</v>
      </c>
      <c r="E54" s="12">
        <v>4.4881714E7</v>
      </c>
      <c r="F54" s="13">
        <f t="shared" si="1"/>
        <v>-14206344</v>
      </c>
      <c r="G54" s="14" t="str">
        <f>IF(E54=0,"YES",IF(D54/E54&gt;=1.15, IF(D54+E54&gt;=percent,"YES","NO"),"NO"))</f>
        <v>NO</v>
      </c>
      <c r="H54" s="15">
        <v>11150.0</v>
      </c>
      <c r="I54" s="16" t="str">
        <f t="shared" si="3"/>
        <v>NOT FUNDED</v>
      </c>
      <c r="J54" s="17">
        <f t="shared" si="4"/>
        <v>1021</v>
      </c>
      <c r="K54" s="18" t="str">
        <f t="shared" si="2"/>
        <v>Approval Threshold</v>
      </c>
    </row>
    <row r="55">
      <c r="A55" s="9" t="s">
        <v>1024</v>
      </c>
      <c r="B55" s="10">
        <v>4.43</v>
      </c>
      <c r="C55" s="21">
        <v>238.0</v>
      </c>
      <c r="D55" s="12">
        <v>2.7931695E7</v>
      </c>
      <c r="E55" s="12">
        <v>4.2662813E7</v>
      </c>
      <c r="F55" s="13">
        <f t="shared" si="1"/>
        <v>-14731118</v>
      </c>
      <c r="G55" s="14" t="str">
        <f>IF(E55=0,"YES",IF(D55/E55&gt;=1.15, IF(D55+E55&gt;=percent,"YES","NO"),"NO"))</f>
        <v>NO</v>
      </c>
      <c r="H55" s="15">
        <v>11150.0</v>
      </c>
      <c r="I55" s="16" t="str">
        <f t="shared" si="3"/>
        <v>NOT FUNDED</v>
      </c>
      <c r="J55" s="17">
        <f t="shared" si="4"/>
        <v>1021</v>
      </c>
      <c r="K55" s="18" t="str">
        <f t="shared" si="2"/>
        <v>Approval Threshold</v>
      </c>
    </row>
    <row r="56">
      <c r="A56" s="9" t="s">
        <v>1025</v>
      </c>
      <c r="B56" s="10">
        <v>4.5</v>
      </c>
      <c r="C56" s="21">
        <v>251.0</v>
      </c>
      <c r="D56" s="12">
        <v>2.8243165E7</v>
      </c>
      <c r="E56" s="12">
        <v>4.3551117E7</v>
      </c>
      <c r="F56" s="13">
        <f t="shared" si="1"/>
        <v>-15307952</v>
      </c>
      <c r="G56" s="14" t="str">
        <f>IF(E56=0,"YES",IF(D56/E56&gt;=1.15, IF(D56+E56&gt;=percent,"YES","NO"),"NO"))</f>
        <v>NO</v>
      </c>
      <c r="H56" s="15">
        <v>11150.0</v>
      </c>
      <c r="I56" s="16" t="str">
        <f t="shared" si="3"/>
        <v>NOT FUNDED</v>
      </c>
      <c r="J56" s="17">
        <f t="shared" si="4"/>
        <v>1021</v>
      </c>
      <c r="K56" s="18" t="str">
        <f t="shared" si="2"/>
        <v>Approval Threshold</v>
      </c>
    </row>
    <row r="57">
      <c r="A57" s="9" t="s">
        <v>1026</v>
      </c>
      <c r="B57" s="10">
        <v>4.09</v>
      </c>
      <c r="C57" s="21">
        <v>160.0</v>
      </c>
      <c r="D57" s="12">
        <v>1.6631624E7</v>
      </c>
      <c r="E57" s="12">
        <v>3.1944222E7</v>
      </c>
      <c r="F57" s="13">
        <f t="shared" si="1"/>
        <v>-15312598</v>
      </c>
      <c r="G57" s="14" t="str">
        <f>IF(E57=0,"YES",IF(D57/E57&gt;=1.15, IF(D57+E57&gt;=percent,"YES","NO"),"NO"))</f>
        <v>NO</v>
      </c>
      <c r="H57" s="15">
        <v>29950.0</v>
      </c>
      <c r="I57" s="16" t="str">
        <f t="shared" si="3"/>
        <v>NOT FUNDED</v>
      </c>
      <c r="J57" s="17">
        <f t="shared" si="4"/>
        <v>1021</v>
      </c>
      <c r="K57" s="18" t="str">
        <f t="shared" si="2"/>
        <v>Approval Threshold</v>
      </c>
    </row>
    <row r="58">
      <c r="A58" s="9" t="s">
        <v>1027</v>
      </c>
      <c r="B58" s="10">
        <v>4.17</v>
      </c>
      <c r="C58" s="21">
        <v>157.0</v>
      </c>
      <c r="D58" s="12">
        <v>1.5888462E7</v>
      </c>
      <c r="E58" s="12">
        <v>3.2765767E7</v>
      </c>
      <c r="F58" s="13">
        <f t="shared" si="1"/>
        <v>-16877305</v>
      </c>
      <c r="G58" s="14" t="str">
        <f>IF(E58=0,"YES",IF(D58/E58&gt;=1.15, IF(D58+E58&gt;=percent,"YES","NO"),"NO"))</f>
        <v>NO</v>
      </c>
      <c r="H58" s="15">
        <v>33000.0</v>
      </c>
      <c r="I58" s="16" t="str">
        <f t="shared" si="3"/>
        <v>NOT FUNDED</v>
      </c>
      <c r="J58" s="17">
        <f t="shared" si="4"/>
        <v>1021</v>
      </c>
      <c r="K58" s="18" t="str">
        <f t="shared" si="2"/>
        <v>Approval Threshold</v>
      </c>
    </row>
    <row r="59">
      <c r="A59" s="9" t="s">
        <v>1028</v>
      </c>
      <c r="B59" s="10">
        <v>2.87</v>
      </c>
      <c r="C59" s="21">
        <v>152.0</v>
      </c>
      <c r="D59" s="12">
        <v>1.5509543E7</v>
      </c>
      <c r="E59" s="12">
        <v>3.3415014E7</v>
      </c>
      <c r="F59" s="13">
        <f t="shared" si="1"/>
        <v>-17905471</v>
      </c>
      <c r="G59" s="14" t="str">
        <f>IF(E59=0,"YES",IF(D59/E59&gt;=1.15, IF(D59+E59&gt;=percent,"YES","NO"),"NO"))</f>
        <v>NO</v>
      </c>
      <c r="H59" s="15">
        <v>12000.0</v>
      </c>
      <c r="I59" s="16" t="str">
        <f t="shared" si="3"/>
        <v>NOT FUNDED</v>
      </c>
      <c r="J59" s="17">
        <f t="shared" si="4"/>
        <v>1021</v>
      </c>
      <c r="K59" s="18" t="str">
        <f t="shared" si="2"/>
        <v>Approval Threshold</v>
      </c>
    </row>
    <row r="60">
      <c r="A60" s="9" t="s">
        <v>1029</v>
      </c>
      <c r="B60" s="10">
        <v>3.38</v>
      </c>
      <c r="C60" s="21">
        <v>168.0</v>
      </c>
      <c r="D60" s="12">
        <v>1.8775223E7</v>
      </c>
      <c r="E60" s="12">
        <v>3.7094706E7</v>
      </c>
      <c r="F60" s="13">
        <f t="shared" si="1"/>
        <v>-18319483</v>
      </c>
      <c r="G60" s="14" t="str">
        <f>IF(E60=0,"YES",IF(D60/E60&gt;=1.15, IF(D60+E60&gt;=percent,"YES","NO"),"NO"))</f>
        <v>NO</v>
      </c>
      <c r="H60" s="15">
        <v>7500.0</v>
      </c>
      <c r="I60" s="16" t="str">
        <f t="shared" si="3"/>
        <v>NOT FUNDED</v>
      </c>
      <c r="J60" s="17">
        <f t="shared" si="4"/>
        <v>1021</v>
      </c>
      <c r="K60" s="18" t="str">
        <f t="shared" si="2"/>
        <v>Approval Threshold</v>
      </c>
    </row>
    <row r="61">
      <c r="A61" s="9" t="s">
        <v>1030</v>
      </c>
      <c r="B61" s="10">
        <v>3.21</v>
      </c>
      <c r="C61" s="21">
        <v>136.0</v>
      </c>
      <c r="D61" s="12">
        <v>1.4126417E7</v>
      </c>
      <c r="E61" s="12">
        <v>3.4370953E7</v>
      </c>
      <c r="F61" s="13">
        <f t="shared" si="1"/>
        <v>-20244536</v>
      </c>
      <c r="G61" s="14" t="str">
        <f>IF(E61=0,"YES",IF(D61/E61&gt;=1.15, IF(D61+E61&gt;=percent,"YES","NO"),"NO"))</f>
        <v>NO</v>
      </c>
      <c r="H61" s="15">
        <v>7500.0</v>
      </c>
      <c r="I61" s="16" t="str">
        <f t="shared" si="3"/>
        <v>NOT FUNDED</v>
      </c>
      <c r="J61" s="17">
        <f t="shared" si="4"/>
        <v>1021</v>
      </c>
      <c r="K61" s="18" t="str">
        <f t="shared" si="2"/>
        <v>Approval Threshold</v>
      </c>
    </row>
    <row r="62">
      <c r="A62" s="19" t="s">
        <v>1031</v>
      </c>
      <c r="B62" s="10">
        <v>3.37</v>
      </c>
      <c r="C62" s="21">
        <v>131.0</v>
      </c>
      <c r="D62" s="12">
        <v>1.288886E7</v>
      </c>
      <c r="E62" s="12">
        <v>3.3800215E7</v>
      </c>
      <c r="F62" s="13">
        <f t="shared" si="1"/>
        <v>-20911355</v>
      </c>
      <c r="G62" s="14" t="str">
        <f>IF(E62=0,"YES",IF(D62/E62&gt;=1.15, IF(D62+E62&gt;=percent,"YES","NO"),"NO"))</f>
        <v>NO</v>
      </c>
      <c r="H62" s="15">
        <v>4377.0</v>
      </c>
      <c r="I62" s="16" t="str">
        <f t="shared" si="3"/>
        <v>NOT FUNDED</v>
      </c>
      <c r="J62" s="17">
        <f t="shared" si="4"/>
        <v>1021</v>
      </c>
      <c r="K62" s="18" t="str">
        <f t="shared" si="2"/>
        <v>Approval Threshold</v>
      </c>
    </row>
    <row r="63">
      <c r="A63" s="9" t="s">
        <v>1032</v>
      </c>
      <c r="B63" s="10">
        <v>3.33</v>
      </c>
      <c r="C63" s="21">
        <v>152.0</v>
      </c>
      <c r="D63" s="12">
        <v>1.4189627E7</v>
      </c>
      <c r="E63" s="12">
        <v>3.5571872E7</v>
      </c>
      <c r="F63" s="13">
        <f t="shared" si="1"/>
        <v>-21382245</v>
      </c>
      <c r="G63" s="14" t="str">
        <f>IF(E63=0,"YES",IF(D63/E63&gt;=1.15, IF(D63+E63&gt;=percent,"YES","NO"),"NO"))</f>
        <v>NO</v>
      </c>
      <c r="H63" s="15">
        <v>4350.0</v>
      </c>
      <c r="I63" s="16" t="str">
        <f t="shared" si="3"/>
        <v>NOT FUNDED</v>
      </c>
      <c r="J63" s="17">
        <f t="shared" si="4"/>
        <v>1021</v>
      </c>
      <c r="K63" s="18" t="str">
        <f t="shared" si="2"/>
        <v>Approval Threshold</v>
      </c>
    </row>
    <row r="64">
      <c r="A64" s="9" t="s">
        <v>1033</v>
      </c>
      <c r="B64" s="10">
        <v>3.67</v>
      </c>
      <c r="C64" s="21">
        <v>136.0</v>
      </c>
      <c r="D64" s="12">
        <v>1.0494689E7</v>
      </c>
      <c r="E64" s="12">
        <v>3.2367695E7</v>
      </c>
      <c r="F64" s="13">
        <f t="shared" si="1"/>
        <v>-21873006</v>
      </c>
      <c r="G64" s="14" t="str">
        <f>IF(E64=0,"YES",IF(D64/E64&gt;=1.15, IF(D64+E64&gt;=percent,"YES","NO"),"NO"))</f>
        <v>NO</v>
      </c>
      <c r="H64" s="15">
        <v>7500.0</v>
      </c>
      <c r="I64" s="16" t="str">
        <f t="shared" si="3"/>
        <v>NOT FUNDED</v>
      </c>
      <c r="J64" s="17">
        <f t="shared" si="4"/>
        <v>1021</v>
      </c>
      <c r="K64" s="18" t="str">
        <f t="shared" si="2"/>
        <v>Approval Threshold</v>
      </c>
    </row>
    <row r="65">
      <c r="A65" s="9" t="s">
        <v>1034</v>
      </c>
      <c r="B65" s="10">
        <v>3.71</v>
      </c>
      <c r="C65" s="21">
        <v>171.0</v>
      </c>
      <c r="D65" s="12">
        <v>1.7113278E7</v>
      </c>
      <c r="E65" s="12">
        <v>3.9752887E7</v>
      </c>
      <c r="F65" s="13">
        <f t="shared" si="1"/>
        <v>-22639609</v>
      </c>
      <c r="G65" s="14" t="str">
        <f>IF(E65=0,"YES",IF(D65/E65&gt;=1.15, IF(D65+E65&gt;=percent,"YES","NO"),"NO"))</f>
        <v>NO</v>
      </c>
      <c r="H65" s="15">
        <v>30000.0</v>
      </c>
      <c r="I65" s="16" t="str">
        <f t="shared" si="3"/>
        <v>NOT FUNDED</v>
      </c>
      <c r="J65" s="17">
        <f t="shared" si="4"/>
        <v>1021</v>
      </c>
      <c r="K65" s="18" t="str">
        <f t="shared" si="2"/>
        <v>Approval Threshold</v>
      </c>
    </row>
    <row r="66">
      <c r="A66" s="9" t="s">
        <v>1035</v>
      </c>
      <c r="B66" s="10">
        <v>2.12</v>
      </c>
      <c r="C66" s="21">
        <v>148.0</v>
      </c>
      <c r="D66" s="12">
        <v>1.2250033E7</v>
      </c>
      <c r="E66" s="12">
        <v>3.5968325E7</v>
      </c>
      <c r="F66" s="13">
        <f t="shared" si="1"/>
        <v>-23718292</v>
      </c>
      <c r="G66" s="14" t="str">
        <f>IF(E66=0,"YES",IF(D66/E66&gt;=1.15, IF(D66+E66&gt;=percent,"YES","NO"),"NO"))</f>
        <v>NO</v>
      </c>
      <c r="H66" s="15">
        <v>1950.0</v>
      </c>
      <c r="I66" s="16" t="str">
        <f t="shared" si="3"/>
        <v>NOT FUNDED</v>
      </c>
      <c r="J66" s="17">
        <f t="shared" si="4"/>
        <v>1021</v>
      </c>
      <c r="K66" s="18" t="str">
        <f t="shared" si="2"/>
        <v>Approval Threshold</v>
      </c>
    </row>
    <row r="67">
      <c r="A67" s="9" t="s">
        <v>1036</v>
      </c>
      <c r="B67" s="10">
        <v>3.41</v>
      </c>
      <c r="C67" s="21">
        <v>129.0</v>
      </c>
      <c r="D67" s="12">
        <v>1.017892E7</v>
      </c>
      <c r="E67" s="12">
        <v>3.4120945E7</v>
      </c>
      <c r="F67" s="13">
        <f t="shared" si="1"/>
        <v>-23942025</v>
      </c>
      <c r="G67" s="14" t="str">
        <f>IF(E67=0,"YES",IF(D67/E67&gt;=1.15, IF(D67+E67&gt;=percent,"YES","NO"),"NO"))</f>
        <v>NO</v>
      </c>
      <c r="H67" s="15">
        <v>5000.0</v>
      </c>
      <c r="I67" s="16" t="str">
        <f t="shared" si="3"/>
        <v>NOT FUNDED</v>
      </c>
      <c r="J67" s="17">
        <f t="shared" si="4"/>
        <v>1021</v>
      </c>
      <c r="K67" s="18" t="str">
        <f t="shared" si="2"/>
        <v>Approval Threshold</v>
      </c>
    </row>
    <row r="68">
      <c r="A68" s="9" t="s">
        <v>1037</v>
      </c>
      <c r="B68" s="10">
        <v>3.62</v>
      </c>
      <c r="C68" s="21">
        <v>149.0</v>
      </c>
      <c r="D68" s="12">
        <v>1.1055495E7</v>
      </c>
      <c r="E68" s="12">
        <v>3.5942894E7</v>
      </c>
      <c r="F68" s="13">
        <f t="shared" si="1"/>
        <v>-24887399</v>
      </c>
      <c r="G68" s="14" t="str">
        <f>IF(E68=0,"YES",IF(D68/E68&gt;=1.15, IF(D68+E68&gt;=percent,"YES","NO"),"NO"))</f>
        <v>NO</v>
      </c>
      <c r="H68" s="15">
        <v>15000.0</v>
      </c>
      <c r="I68" s="16" t="str">
        <f t="shared" si="3"/>
        <v>NOT FUNDED</v>
      </c>
      <c r="J68" s="17">
        <f t="shared" si="4"/>
        <v>1021</v>
      </c>
      <c r="K68" s="18" t="str">
        <f t="shared" si="2"/>
        <v>Approval Threshold</v>
      </c>
    </row>
    <row r="69">
      <c r="A69" s="9" t="s">
        <v>1038</v>
      </c>
      <c r="B69" s="10">
        <v>4.11</v>
      </c>
      <c r="C69" s="21">
        <v>211.0</v>
      </c>
      <c r="D69" s="12">
        <v>1.6976706E7</v>
      </c>
      <c r="E69" s="12">
        <v>4.4333357E7</v>
      </c>
      <c r="F69" s="13">
        <f t="shared" si="1"/>
        <v>-27356651</v>
      </c>
      <c r="G69" s="14" t="str">
        <f>IF(E69=0,"YES",IF(D69/E69&gt;=1.15, IF(D69+E69&gt;=percent,"YES","NO"),"NO"))</f>
        <v>NO</v>
      </c>
      <c r="H69" s="15">
        <v>11150.0</v>
      </c>
      <c r="I69" s="16" t="str">
        <f t="shared" si="3"/>
        <v>NOT FUNDED</v>
      </c>
      <c r="J69" s="17">
        <f t="shared" si="4"/>
        <v>1021</v>
      </c>
      <c r="K69" s="18" t="str">
        <f t="shared" si="2"/>
        <v>Approval Threshold</v>
      </c>
    </row>
    <row r="70">
      <c r="A70" s="9" t="s">
        <v>1039</v>
      </c>
      <c r="B70" s="10">
        <v>2.47</v>
      </c>
      <c r="C70" s="21">
        <v>154.0</v>
      </c>
      <c r="D70" s="12">
        <v>1.0273807E7</v>
      </c>
      <c r="E70" s="12">
        <v>3.8280836E7</v>
      </c>
      <c r="F70" s="13">
        <f t="shared" si="1"/>
        <v>-28007029</v>
      </c>
      <c r="G70" s="14" t="str">
        <f>IF(E70=0,"YES",IF(D70/E70&gt;=1.15, IF(D70+E70&gt;=percent,"YES","NO"),"NO"))</f>
        <v>NO</v>
      </c>
      <c r="H70" s="15">
        <v>15000.0</v>
      </c>
      <c r="I70" s="16" t="str">
        <f t="shared" si="3"/>
        <v>NOT FUNDED</v>
      </c>
      <c r="J70" s="17">
        <f t="shared" si="4"/>
        <v>1021</v>
      </c>
      <c r="K70" s="18" t="str">
        <f t="shared" si="2"/>
        <v>Approval Threshold</v>
      </c>
    </row>
    <row r="71">
      <c r="A71" s="9" t="s">
        <v>1040</v>
      </c>
      <c r="B71" s="10">
        <v>3.42</v>
      </c>
      <c r="C71" s="21">
        <v>210.0</v>
      </c>
      <c r="D71" s="12">
        <v>1.5278412E7</v>
      </c>
      <c r="E71" s="12">
        <v>4.7408741E7</v>
      </c>
      <c r="F71" s="13">
        <f t="shared" si="1"/>
        <v>-32130329</v>
      </c>
      <c r="G71" s="14" t="str">
        <f>IF(E71=0,"YES",IF(D71/E71&gt;=1.15, IF(D71+E71&gt;=percent,"YES","NO"),"NO"))</f>
        <v>NO</v>
      </c>
      <c r="H71" s="15">
        <v>11150.0</v>
      </c>
      <c r="I71" s="16" t="str">
        <f t="shared" si="3"/>
        <v>NOT FUNDED</v>
      </c>
      <c r="J71" s="17">
        <f t="shared" si="4"/>
        <v>1021</v>
      </c>
      <c r="K71" s="18" t="str">
        <f t="shared" si="2"/>
        <v>Approval Threshold</v>
      </c>
    </row>
    <row r="72">
      <c r="A72" s="9" t="s">
        <v>1041</v>
      </c>
      <c r="B72" s="10">
        <v>3.17</v>
      </c>
      <c r="C72" s="21">
        <v>169.0</v>
      </c>
      <c r="D72" s="12">
        <v>1.0426234E7</v>
      </c>
      <c r="E72" s="12">
        <v>4.533834E7</v>
      </c>
      <c r="F72" s="13">
        <f t="shared" si="1"/>
        <v>-34912106</v>
      </c>
      <c r="G72" s="14" t="str">
        <f>IF(E72=0,"YES",IF(D72/E72&gt;=1.15, IF(D72+E72&gt;=percent,"YES","NO"),"NO"))</f>
        <v>NO</v>
      </c>
      <c r="H72" s="15">
        <v>47400.0</v>
      </c>
      <c r="I72" s="16" t="str">
        <f t="shared" si="3"/>
        <v>NOT FUNDED</v>
      </c>
      <c r="J72" s="17">
        <f t="shared" si="4"/>
        <v>1021</v>
      </c>
      <c r="K72" s="18" t="str">
        <f t="shared" si="2"/>
        <v>Approval Threshold</v>
      </c>
    </row>
    <row r="73">
      <c r="A73" s="9" t="s">
        <v>1042</v>
      </c>
      <c r="B73" s="10">
        <v>3.56</v>
      </c>
      <c r="C73" s="21">
        <v>173.0</v>
      </c>
      <c r="D73" s="12">
        <v>1.1976153E7</v>
      </c>
      <c r="E73" s="12">
        <v>6.4511083E7</v>
      </c>
      <c r="F73" s="13">
        <f t="shared" si="1"/>
        <v>-52534930</v>
      </c>
      <c r="G73" s="14" t="str">
        <f>IF(E73=0,"YES",IF(D73/E73&gt;=1.15, IF(D73+E73&gt;=percent,"YES","NO"),"NO"))</f>
        <v>NO</v>
      </c>
      <c r="H73" s="15">
        <v>250000.0</v>
      </c>
      <c r="I73" s="16" t="str">
        <f t="shared" si="3"/>
        <v>NOT FUNDED</v>
      </c>
      <c r="J73" s="17">
        <f t="shared" si="4"/>
        <v>1021</v>
      </c>
      <c r="K73" s="18" t="str">
        <f t="shared" si="2"/>
        <v>Approval Threshold</v>
      </c>
    </row>
    <row r="74">
      <c r="A74" s="19" t="s">
        <v>1043</v>
      </c>
      <c r="B74" s="10">
        <v>2.67</v>
      </c>
      <c r="C74" s="21">
        <v>177.0</v>
      </c>
      <c r="D74" s="12">
        <v>1.0404937E7</v>
      </c>
      <c r="E74" s="12">
        <v>6.8031979E7</v>
      </c>
      <c r="F74" s="13">
        <f t="shared" si="1"/>
        <v>-57627042</v>
      </c>
      <c r="G74" s="14" t="str">
        <f>IF(E74=0,"YES",IF(D74/E74&gt;=1.15, IF(D74+E74&gt;=percent,"YES","NO"),"NO"))</f>
        <v>NO</v>
      </c>
      <c r="H74" s="15">
        <v>90000.0</v>
      </c>
      <c r="I74" s="16" t="str">
        <f t="shared" si="3"/>
        <v>NOT FUNDED</v>
      </c>
      <c r="J74" s="17">
        <f t="shared" si="4"/>
        <v>1021</v>
      </c>
      <c r="K74" s="18" t="str">
        <f t="shared" si="2"/>
        <v>Approval Threshold</v>
      </c>
    </row>
  </sheetData>
  <autoFilter ref="$A$1:$H$74">
    <sortState ref="A1:H74">
      <sortCondition descending="1" ref="F1:F74"/>
      <sortCondition ref="A1:A74"/>
    </sortState>
  </autoFilter>
  <conditionalFormatting sqref="I2:I74">
    <cfRule type="cellIs" dxfId="0" priority="1" operator="equal">
      <formula>"FUNDED"</formula>
    </cfRule>
  </conditionalFormatting>
  <conditionalFormatting sqref="I2:I74">
    <cfRule type="cellIs" dxfId="1" priority="2" operator="equal">
      <formula>"NOT FUNDED"</formula>
    </cfRule>
  </conditionalFormatting>
  <conditionalFormatting sqref="K2:K74">
    <cfRule type="cellIs" dxfId="0" priority="3" operator="greaterThan">
      <formula>999</formula>
    </cfRule>
  </conditionalFormatting>
  <conditionalFormatting sqref="K2:K74">
    <cfRule type="cellIs" dxfId="0" priority="4" operator="greaterThan">
      <formula>999</formula>
    </cfRule>
  </conditionalFormatting>
  <conditionalFormatting sqref="K2:K74">
    <cfRule type="containsText" dxfId="1" priority="5" operator="containsText" text="NOT FUNDED">
      <formula>NOT(ISERROR(SEARCH(("NOT FUNDED"),(K2))))</formula>
    </cfRule>
  </conditionalFormatting>
  <conditionalFormatting sqref="K2:K74">
    <cfRule type="cellIs" dxfId="2" priority="6" operator="equal">
      <formula>"Over Budget"</formula>
    </cfRule>
  </conditionalFormatting>
  <conditionalFormatting sqref="K2:K74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</hyperlinks>
  <drawing r:id="rId7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9" t="s">
        <v>1044</v>
      </c>
      <c r="B2" s="10">
        <v>3.8</v>
      </c>
      <c r="C2" s="11">
        <v>427.0</v>
      </c>
      <c r="D2" s="12">
        <v>1.9340107E8</v>
      </c>
      <c r="E2" s="12">
        <v>2.4607336E7</v>
      </c>
      <c r="F2" s="13">
        <f t="shared" ref="F2:F48" si="1">D2-E2</f>
        <v>168793734</v>
      </c>
      <c r="G2" s="14" t="str">
        <f>IF(E2=0,"YES",IF(D2/E2&gt;=1.15, IF(D2+E2&gt;=percent,"YES","NO"),"NO"))</f>
        <v>YES</v>
      </c>
      <c r="H2" s="15">
        <v>125000.0</v>
      </c>
      <c r="I2" s="16" t="str">
        <f>If(legal&gt;=H2,IF(G2="Yes","FUNDED","NOT FUNDED"),"NOT FUNDED")</f>
        <v>FUNDED</v>
      </c>
      <c r="J2" s="17">
        <f>If(legal&gt;=H2,legal-H2,legal)</f>
        <v>375000</v>
      </c>
      <c r="K2" s="18" t="str">
        <f t="shared" ref="K2:K48" si="2">If(G2="YES",IF(I2="FUNDED","","Over Budget"),"Approval Threshold")</f>
        <v/>
      </c>
    </row>
    <row r="3">
      <c r="A3" s="9" t="s">
        <v>1045</v>
      </c>
      <c r="B3" s="10">
        <v>4.87</v>
      </c>
      <c r="C3" s="11">
        <v>1011.0</v>
      </c>
      <c r="D3" s="12">
        <v>1.4899225E8</v>
      </c>
      <c r="E3" s="12">
        <v>4.8386475E7</v>
      </c>
      <c r="F3" s="13">
        <f t="shared" si="1"/>
        <v>100605775</v>
      </c>
      <c r="G3" s="14" t="str">
        <f>IF(E3=0,"YES",IF(D3/E3&gt;=1.15, IF(D3+E3&gt;=percent,"YES","NO"),"NO"))</f>
        <v>YES</v>
      </c>
      <c r="H3" s="15">
        <v>39857.0</v>
      </c>
      <c r="I3" s="16" t="str">
        <f t="shared" ref="I3:I48" si="3">If(J2&gt;=H3,IF(G3="Yes","FUNDED","NOT FUNDED"),"NOT FUNDED")</f>
        <v>FUNDED</v>
      </c>
      <c r="J3" s="17">
        <f t="shared" ref="J3:J48" si="4">If(I3="FUNDED",IF(J2&gt;=H3,(J2-H3),J2),J2)</f>
        <v>335143</v>
      </c>
      <c r="K3" s="18" t="str">
        <f t="shared" si="2"/>
        <v/>
      </c>
    </row>
    <row r="4">
      <c r="A4" s="9" t="s">
        <v>1046</v>
      </c>
      <c r="B4" s="10">
        <v>4.8</v>
      </c>
      <c r="C4" s="11">
        <v>676.0</v>
      </c>
      <c r="D4" s="12">
        <v>1.17519461E8</v>
      </c>
      <c r="E4" s="12">
        <v>2.4699816E7</v>
      </c>
      <c r="F4" s="13">
        <f t="shared" si="1"/>
        <v>92819645</v>
      </c>
      <c r="G4" s="14" t="str">
        <f>IF(E4=0,"YES",IF(D4/E4&gt;=1.15, IF(D4+E4&gt;=percent,"YES","NO"),"NO"))</f>
        <v>YES</v>
      </c>
      <c r="H4" s="15">
        <v>13500.0</v>
      </c>
      <c r="I4" s="16" t="str">
        <f t="shared" si="3"/>
        <v>FUNDED</v>
      </c>
      <c r="J4" s="17">
        <f t="shared" si="4"/>
        <v>321643</v>
      </c>
      <c r="K4" s="18" t="str">
        <f t="shared" si="2"/>
        <v/>
      </c>
    </row>
    <row r="5">
      <c r="A5" s="9" t="s">
        <v>1047</v>
      </c>
      <c r="B5" s="10">
        <v>4.67</v>
      </c>
      <c r="C5" s="11">
        <v>741.0</v>
      </c>
      <c r="D5" s="12">
        <v>1.17565848E8</v>
      </c>
      <c r="E5" s="12">
        <v>2.7107334E7</v>
      </c>
      <c r="F5" s="13">
        <f t="shared" si="1"/>
        <v>90458514</v>
      </c>
      <c r="G5" s="14" t="str">
        <f>IF(E5=0,"YES",IF(D5/E5&gt;=1.15, IF(D5+E5&gt;=percent,"YES","NO"),"NO"))</f>
        <v>YES</v>
      </c>
      <c r="H5" s="15">
        <v>78000.0</v>
      </c>
      <c r="I5" s="16" t="str">
        <f t="shared" si="3"/>
        <v>FUNDED</v>
      </c>
      <c r="J5" s="17">
        <f t="shared" si="4"/>
        <v>243643</v>
      </c>
      <c r="K5" s="18" t="str">
        <f t="shared" si="2"/>
        <v/>
      </c>
    </row>
    <row r="6">
      <c r="A6" s="9" t="s">
        <v>1048</v>
      </c>
      <c r="B6" s="10">
        <v>3.71</v>
      </c>
      <c r="C6" s="11">
        <v>314.0</v>
      </c>
      <c r="D6" s="12">
        <v>9.2639041E7</v>
      </c>
      <c r="E6" s="12">
        <v>1.7306011E7</v>
      </c>
      <c r="F6" s="13">
        <f t="shared" si="1"/>
        <v>75333030</v>
      </c>
      <c r="G6" s="14" t="str">
        <f>IF(E6=0,"YES",IF(D6/E6&gt;=1.15, IF(D6+E6&gt;=percent,"YES","NO"),"NO"))</f>
        <v>YES</v>
      </c>
      <c r="H6" s="15">
        <v>50000.0</v>
      </c>
      <c r="I6" s="16" t="str">
        <f t="shared" si="3"/>
        <v>FUNDED</v>
      </c>
      <c r="J6" s="17">
        <f t="shared" si="4"/>
        <v>193643</v>
      </c>
      <c r="K6" s="18" t="str">
        <f t="shared" si="2"/>
        <v/>
      </c>
    </row>
    <row r="7">
      <c r="A7" s="9" t="s">
        <v>1049</v>
      </c>
      <c r="B7" s="10">
        <v>4.42</v>
      </c>
      <c r="C7" s="11">
        <v>335.0</v>
      </c>
      <c r="D7" s="12">
        <v>9.4724506E7</v>
      </c>
      <c r="E7" s="12">
        <v>2.0401774E7</v>
      </c>
      <c r="F7" s="13">
        <f t="shared" si="1"/>
        <v>74322732</v>
      </c>
      <c r="G7" s="14" t="str">
        <f>IF(E7=0,"YES",IF(D7/E7&gt;=1.15, IF(D7+E7&gt;=percent,"YES","NO"),"NO"))</f>
        <v>YES</v>
      </c>
      <c r="H7" s="15">
        <v>26700.0</v>
      </c>
      <c r="I7" s="16" t="str">
        <f t="shared" si="3"/>
        <v>FUNDED</v>
      </c>
      <c r="J7" s="17">
        <f t="shared" si="4"/>
        <v>166943</v>
      </c>
      <c r="K7" s="18" t="str">
        <f t="shared" si="2"/>
        <v/>
      </c>
    </row>
    <row r="8">
      <c r="A8" s="9" t="s">
        <v>1050</v>
      </c>
      <c r="B8" s="10">
        <v>4.63</v>
      </c>
      <c r="C8" s="11">
        <v>408.0</v>
      </c>
      <c r="D8" s="12">
        <v>9.3985896E7</v>
      </c>
      <c r="E8" s="12">
        <v>2.2333439E7</v>
      </c>
      <c r="F8" s="13">
        <f t="shared" si="1"/>
        <v>71652457</v>
      </c>
      <c r="G8" s="14" t="str">
        <f>IF(E8=0,"YES",IF(D8/E8&gt;=1.15, IF(D8+E8&gt;=percent,"YES","NO"),"NO"))</f>
        <v>YES</v>
      </c>
      <c r="H8" s="15">
        <v>11200.0</v>
      </c>
      <c r="I8" s="16" t="str">
        <f t="shared" si="3"/>
        <v>FUNDED</v>
      </c>
      <c r="J8" s="17">
        <f t="shared" si="4"/>
        <v>155743</v>
      </c>
      <c r="K8" s="18" t="str">
        <f t="shared" si="2"/>
        <v/>
      </c>
    </row>
    <row r="9">
      <c r="A9" s="9" t="s">
        <v>1051</v>
      </c>
      <c r="B9" s="10">
        <v>4.8</v>
      </c>
      <c r="C9" s="11">
        <v>716.0</v>
      </c>
      <c r="D9" s="12">
        <v>1.09864378E8</v>
      </c>
      <c r="E9" s="12">
        <v>3.8573674E7</v>
      </c>
      <c r="F9" s="13">
        <f t="shared" si="1"/>
        <v>71290704</v>
      </c>
      <c r="G9" s="14" t="str">
        <f>IF(E9=0,"YES",IF(D9/E9&gt;=1.15, IF(D9+E9&gt;=percent,"YES","NO"),"NO"))</f>
        <v>YES</v>
      </c>
      <c r="H9" s="15">
        <v>84800.0</v>
      </c>
      <c r="I9" s="16" t="str">
        <f t="shared" si="3"/>
        <v>FUNDED</v>
      </c>
      <c r="J9" s="17">
        <f t="shared" si="4"/>
        <v>70943</v>
      </c>
      <c r="K9" s="18" t="str">
        <f t="shared" si="2"/>
        <v/>
      </c>
    </row>
    <row r="10">
      <c r="A10" s="9" t="s">
        <v>1052</v>
      </c>
      <c r="B10" s="10">
        <v>4.75</v>
      </c>
      <c r="C10" s="11">
        <v>616.0</v>
      </c>
      <c r="D10" s="12">
        <v>9.3509175E7</v>
      </c>
      <c r="E10" s="12">
        <v>2.8481602E7</v>
      </c>
      <c r="F10" s="13">
        <f t="shared" si="1"/>
        <v>65027573</v>
      </c>
      <c r="G10" s="14" t="str">
        <f>IF(E10=0,"YES",IF(D10/E10&gt;=1.15, IF(D10+E10&gt;=percent,"YES","NO"),"NO"))</f>
        <v>YES</v>
      </c>
      <c r="H10" s="15">
        <v>19948.0</v>
      </c>
      <c r="I10" s="16" t="str">
        <f t="shared" si="3"/>
        <v>FUNDED</v>
      </c>
      <c r="J10" s="17">
        <f t="shared" si="4"/>
        <v>50995</v>
      </c>
      <c r="K10" s="18" t="str">
        <f t="shared" si="2"/>
        <v/>
      </c>
    </row>
    <row r="11">
      <c r="A11" s="9" t="s">
        <v>1053</v>
      </c>
      <c r="B11" s="10">
        <v>2.62</v>
      </c>
      <c r="C11" s="11">
        <v>329.0</v>
      </c>
      <c r="D11" s="12">
        <v>8.3598354E7</v>
      </c>
      <c r="E11" s="12">
        <v>2.0163393E7</v>
      </c>
      <c r="F11" s="13">
        <f t="shared" si="1"/>
        <v>63434961</v>
      </c>
      <c r="G11" s="14" t="str">
        <f>IF(E11=0,"YES",IF(D11/E11&gt;=1.15, IF(D11+E11&gt;=percent,"YES","NO"),"NO"))</f>
        <v>YES</v>
      </c>
      <c r="H11" s="15">
        <v>75000.0</v>
      </c>
      <c r="I11" s="16" t="str">
        <f t="shared" si="3"/>
        <v>NOT FUNDED</v>
      </c>
      <c r="J11" s="17">
        <f t="shared" si="4"/>
        <v>50995</v>
      </c>
      <c r="K11" s="18" t="str">
        <f t="shared" si="2"/>
        <v>Over Budget</v>
      </c>
    </row>
    <row r="12">
      <c r="A12" s="9" t="s">
        <v>1054</v>
      </c>
      <c r="B12" s="10">
        <v>4.36</v>
      </c>
      <c r="C12" s="11">
        <v>333.0</v>
      </c>
      <c r="D12" s="12">
        <v>8.7607735E7</v>
      </c>
      <c r="E12" s="12">
        <v>2.9415428E7</v>
      </c>
      <c r="F12" s="13">
        <f t="shared" si="1"/>
        <v>58192307</v>
      </c>
      <c r="G12" s="14" t="str">
        <f>IF(E12=0,"YES",IF(D12/E12&gt;=1.15, IF(D12+E12&gt;=percent,"YES","NO"),"NO"))</f>
        <v>YES</v>
      </c>
      <c r="H12" s="15">
        <v>42336.0</v>
      </c>
      <c r="I12" s="16" t="str">
        <f t="shared" si="3"/>
        <v>FUNDED</v>
      </c>
      <c r="J12" s="17">
        <f t="shared" si="4"/>
        <v>8659</v>
      </c>
      <c r="K12" s="18" t="str">
        <f t="shared" si="2"/>
        <v/>
      </c>
    </row>
    <row r="13">
      <c r="A13" s="9" t="s">
        <v>1055</v>
      </c>
      <c r="B13" s="10">
        <v>4.5</v>
      </c>
      <c r="C13" s="11">
        <v>476.0</v>
      </c>
      <c r="D13" s="12">
        <v>7.832683E7</v>
      </c>
      <c r="E13" s="12">
        <v>2.321565E7</v>
      </c>
      <c r="F13" s="13">
        <f t="shared" si="1"/>
        <v>55111180</v>
      </c>
      <c r="G13" s="14" t="str">
        <f>IF(E13=0,"YES",IF(D13/E13&gt;=1.15, IF(D13+E13&gt;=percent,"YES","NO"),"NO"))</f>
        <v>YES</v>
      </c>
      <c r="H13" s="15">
        <v>35140.0</v>
      </c>
      <c r="I13" s="16" t="str">
        <f t="shared" si="3"/>
        <v>NOT FUNDED</v>
      </c>
      <c r="J13" s="17">
        <f t="shared" si="4"/>
        <v>8659</v>
      </c>
      <c r="K13" s="18" t="str">
        <f t="shared" si="2"/>
        <v>Over Budget</v>
      </c>
    </row>
    <row r="14">
      <c r="A14" s="9" t="s">
        <v>1056</v>
      </c>
      <c r="B14" s="10">
        <v>4.51</v>
      </c>
      <c r="C14" s="11">
        <v>405.0</v>
      </c>
      <c r="D14" s="12">
        <v>6.6308668E7</v>
      </c>
      <c r="E14" s="12">
        <v>2.2660912E7</v>
      </c>
      <c r="F14" s="13">
        <f t="shared" si="1"/>
        <v>43647756</v>
      </c>
      <c r="G14" s="14" t="str">
        <f>IF(E14=0,"YES",IF(D14/E14&gt;=1.15, IF(D14+E14&gt;=percent,"YES","NO"),"NO"))</f>
        <v>YES</v>
      </c>
      <c r="H14" s="15">
        <v>21000.0</v>
      </c>
      <c r="I14" s="16" t="str">
        <f t="shared" si="3"/>
        <v>NOT FUNDED</v>
      </c>
      <c r="J14" s="17">
        <f t="shared" si="4"/>
        <v>8659</v>
      </c>
      <c r="K14" s="18" t="str">
        <f t="shared" si="2"/>
        <v>Over Budget</v>
      </c>
    </row>
    <row r="15">
      <c r="A15" s="9" t="s">
        <v>1057</v>
      </c>
      <c r="B15" s="10">
        <v>4.42</v>
      </c>
      <c r="C15" s="11">
        <v>399.0</v>
      </c>
      <c r="D15" s="12">
        <v>5.8641599E7</v>
      </c>
      <c r="E15" s="12">
        <v>2.1982145E7</v>
      </c>
      <c r="F15" s="13">
        <f t="shared" si="1"/>
        <v>36659454</v>
      </c>
      <c r="G15" s="14" t="str">
        <f>IF(E15=0,"YES",IF(D15/E15&gt;=1.15, IF(D15+E15&gt;=percent,"YES","NO"),"NO"))</f>
        <v>YES</v>
      </c>
      <c r="H15" s="15">
        <v>24870.0</v>
      </c>
      <c r="I15" s="16" t="str">
        <f t="shared" si="3"/>
        <v>NOT FUNDED</v>
      </c>
      <c r="J15" s="17">
        <f t="shared" si="4"/>
        <v>8659</v>
      </c>
      <c r="K15" s="18" t="str">
        <f t="shared" si="2"/>
        <v>Over Budget</v>
      </c>
    </row>
    <row r="16">
      <c r="A16" s="9" t="s">
        <v>1058</v>
      </c>
      <c r="B16" s="10">
        <v>4.67</v>
      </c>
      <c r="C16" s="11">
        <v>426.0</v>
      </c>
      <c r="D16" s="12">
        <v>5.9603871E7</v>
      </c>
      <c r="E16" s="12">
        <v>2.6286145E7</v>
      </c>
      <c r="F16" s="13">
        <f t="shared" si="1"/>
        <v>33317726</v>
      </c>
      <c r="G16" s="14" t="str">
        <f>IF(E16=0,"YES",IF(D16/E16&gt;=1.15, IF(D16+E16&gt;=percent,"YES","NO"),"NO"))</f>
        <v>YES</v>
      </c>
      <c r="H16" s="15">
        <v>50000.0</v>
      </c>
      <c r="I16" s="16" t="str">
        <f t="shared" si="3"/>
        <v>NOT FUNDED</v>
      </c>
      <c r="J16" s="17">
        <f t="shared" si="4"/>
        <v>8659</v>
      </c>
      <c r="K16" s="18" t="str">
        <f t="shared" si="2"/>
        <v>Over Budget</v>
      </c>
    </row>
    <row r="17">
      <c r="A17" s="9" t="s">
        <v>1059</v>
      </c>
      <c r="B17" s="10">
        <v>4.08</v>
      </c>
      <c r="C17" s="11">
        <v>255.0</v>
      </c>
      <c r="D17" s="12">
        <v>4.2748786E7</v>
      </c>
      <c r="E17" s="12">
        <v>9646656.0</v>
      </c>
      <c r="F17" s="13">
        <f t="shared" si="1"/>
        <v>33102130</v>
      </c>
      <c r="G17" s="14" t="str">
        <f>IF(E17=0,"YES",IF(D17/E17&gt;=1.15, IF(D17+E17&gt;=percent,"YES","NO"),"NO"))</f>
        <v>YES</v>
      </c>
      <c r="H17" s="15">
        <v>12500.0</v>
      </c>
      <c r="I17" s="16" t="str">
        <f t="shared" si="3"/>
        <v>NOT FUNDED</v>
      </c>
      <c r="J17" s="17">
        <f t="shared" si="4"/>
        <v>8659</v>
      </c>
      <c r="K17" s="18" t="str">
        <f t="shared" si="2"/>
        <v>Over Budget</v>
      </c>
    </row>
    <row r="18">
      <c r="A18" s="9" t="s">
        <v>1060</v>
      </c>
      <c r="B18" s="10">
        <v>4.0</v>
      </c>
      <c r="C18" s="11">
        <v>335.0</v>
      </c>
      <c r="D18" s="12">
        <v>4.4400304E7</v>
      </c>
      <c r="E18" s="12">
        <v>1.2120586E7</v>
      </c>
      <c r="F18" s="13">
        <f t="shared" si="1"/>
        <v>32279718</v>
      </c>
      <c r="G18" s="14" t="str">
        <f>IF(E18=0,"YES",IF(D18/E18&gt;=1.15, IF(D18+E18&gt;=percent,"YES","NO"),"NO"))</f>
        <v>YES</v>
      </c>
      <c r="H18" s="15">
        <v>22700.0</v>
      </c>
      <c r="I18" s="16" t="str">
        <f t="shared" si="3"/>
        <v>NOT FUNDED</v>
      </c>
      <c r="J18" s="17">
        <f t="shared" si="4"/>
        <v>8659</v>
      </c>
      <c r="K18" s="18" t="str">
        <f t="shared" si="2"/>
        <v>Over Budget</v>
      </c>
    </row>
    <row r="19">
      <c r="A19" s="9" t="s">
        <v>1061</v>
      </c>
      <c r="B19" s="10">
        <v>4.12</v>
      </c>
      <c r="C19" s="11">
        <v>261.0</v>
      </c>
      <c r="D19" s="12">
        <v>4.171756E7</v>
      </c>
      <c r="E19" s="12">
        <v>1.5041459E7</v>
      </c>
      <c r="F19" s="13">
        <f t="shared" si="1"/>
        <v>26676101</v>
      </c>
      <c r="G19" s="14" t="str">
        <f>IF(E19=0,"YES",IF(D19/E19&gt;=1.15, IF(D19+E19&gt;=percent,"YES","NO"),"NO"))</f>
        <v>YES</v>
      </c>
      <c r="H19" s="15">
        <v>51500.0</v>
      </c>
      <c r="I19" s="16" t="str">
        <f t="shared" si="3"/>
        <v>NOT FUNDED</v>
      </c>
      <c r="J19" s="17">
        <f t="shared" si="4"/>
        <v>8659</v>
      </c>
      <c r="K19" s="18" t="str">
        <f t="shared" si="2"/>
        <v>Over Budget</v>
      </c>
    </row>
    <row r="20">
      <c r="A20" s="9" t="s">
        <v>1062</v>
      </c>
      <c r="B20" s="10">
        <v>4.51</v>
      </c>
      <c r="C20" s="11">
        <v>388.0</v>
      </c>
      <c r="D20" s="12">
        <v>5.1670364E7</v>
      </c>
      <c r="E20" s="12">
        <v>2.565057E7</v>
      </c>
      <c r="F20" s="13">
        <f t="shared" si="1"/>
        <v>26019794</v>
      </c>
      <c r="G20" s="14" t="str">
        <f>IF(E20=0,"YES",IF(D20/E20&gt;=1.15, IF(D20+E20&gt;=percent,"YES","NO"),"NO"))</f>
        <v>YES</v>
      </c>
      <c r="H20" s="15">
        <v>48000.0</v>
      </c>
      <c r="I20" s="16" t="str">
        <f t="shared" si="3"/>
        <v>NOT FUNDED</v>
      </c>
      <c r="J20" s="17">
        <f t="shared" si="4"/>
        <v>8659</v>
      </c>
      <c r="K20" s="18" t="str">
        <f t="shared" si="2"/>
        <v>Over Budget</v>
      </c>
    </row>
    <row r="21">
      <c r="A21" s="9" t="s">
        <v>1063</v>
      </c>
      <c r="B21" s="10">
        <v>4.47</v>
      </c>
      <c r="C21" s="11">
        <v>340.0</v>
      </c>
      <c r="D21" s="12">
        <v>5.1521371E7</v>
      </c>
      <c r="E21" s="12">
        <v>2.6479469E7</v>
      </c>
      <c r="F21" s="13">
        <f t="shared" si="1"/>
        <v>25041902</v>
      </c>
      <c r="G21" s="14" t="str">
        <f>IF(E21=0,"YES",IF(D21/E21&gt;=1.15, IF(D21+E21&gt;=percent,"YES","NO"),"NO"))</f>
        <v>YES</v>
      </c>
      <c r="H21" s="15">
        <v>10000.0</v>
      </c>
      <c r="I21" s="16" t="str">
        <f t="shared" si="3"/>
        <v>NOT FUNDED</v>
      </c>
      <c r="J21" s="17">
        <f t="shared" si="4"/>
        <v>8659</v>
      </c>
      <c r="K21" s="18" t="str">
        <f t="shared" si="2"/>
        <v>Over Budget</v>
      </c>
    </row>
    <row r="22">
      <c r="A22" s="9" t="s">
        <v>1064</v>
      </c>
      <c r="B22" s="10">
        <v>3.8</v>
      </c>
      <c r="C22" s="11">
        <v>266.0</v>
      </c>
      <c r="D22" s="12">
        <v>3.4428633E7</v>
      </c>
      <c r="E22" s="12">
        <v>1.3138166E7</v>
      </c>
      <c r="F22" s="13">
        <f t="shared" si="1"/>
        <v>21290467</v>
      </c>
      <c r="G22" s="14" t="str">
        <f>IF(E22=0,"YES",IF(D22/E22&gt;=1.15, IF(D22+E22&gt;=percent,"YES","NO"),"NO"))</f>
        <v>YES</v>
      </c>
      <c r="H22" s="15">
        <v>50000.0</v>
      </c>
      <c r="I22" s="16" t="str">
        <f t="shared" si="3"/>
        <v>NOT FUNDED</v>
      </c>
      <c r="J22" s="17">
        <f t="shared" si="4"/>
        <v>8659</v>
      </c>
      <c r="K22" s="18" t="str">
        <f t="shared" si="2"/>
        <v>Over Budget</v>
      </c>
    </row>
    <row r="23">
      <c r="A23" s="9" t="s">
        <v>1065</v>
      </c>
      <c r="B23" s="10">
        <v>4.0</v>
      </c>
      <c r="C23" s="11">
        <v>276.0</v>
      </c>
      <c r="D23" s="12">
        <v>3.5067381E7</v>
      </c>
      <c r="E23" s="12">
        <v>1.5309738E7</v>
      </c>
      <c r="F23" s="13">
        <f t="shared" si="1"/>
        <v>19757643</v>
      </c>
      <c r="G23" s="14" t="str">
        <f>IF(E23=0,"YES",IF(D23/E23&gt;=1.15, IF(D23+E23&gt;=percent,"YES","NO"),"NO"))</f>
        <v>YES</v>
      </c>
      <c r="H23" s="15">
        <v>57700.0</v>
      </c>
      <c r="I23" s="16" t="str">
        <f t="shared" si="3"/>
        <v>NOT FUNDED</v>
      </c>
      <c r="J23" s="17">
        <f t="shared" si="4"/>
        <v>8659</v>
      </c>
      <c r="K23" s="18" t="str">
        <f t="shared" si="2"/>
        <v>Over Budget</v>
      </c>
    </row>
    <row r="24">
      <c r="A24" s="9" t="s">
        <v>1066</v>
      </c>
      <c r="B24" s="10">
        <v>3.96</v>
      </c>
      <c r="C24" s="11">
        <v>207.0</v>
      </c>
      <c r="D24" s="12">
        <v>2.9835022E7</v>
      </c>
      <c r="E24" s="12">
        <v>1.1279211E7</v>
      </c>
      <c r="F24" s="13">
        <f t="shared" si="1"/>
        <v>18555811</v>
      </c>
      <c r="G24" s="14" t="str">
        <f>IF(E24=0,"YES",IF(D24/E24&gt;=1.15, IF(D24+E24&gt;=percent,"YES","NO"),"NO"))</f>
        <v>YES</v>
      </c>
      <c r="H24" s="15">
        <v>24000.0</v>
      </c>
      <c r="I24" s="16" t="str">
        <f t="shared" si="3"/>
        <v>NOT FUNDED</v>
      </c>
      <c r="J24" s="17">
        <f t="shared" si="4"/>
        <v>8659</v>
      </c>
      <c r="K24" s="18" t="str">
        <f t="shared" si="2"/>
        <v>Over Budget</v>
      </c>
    </row>
    <row r="25">
      <c r="A25" s="9" t="s">
        <v>1067</v>
      </c>
      <c r="B25" s="10">
        <v>4.33</v>
      </c>
      <c r="C25" s="11">
        <v>290.0</v>
      </c>
      <c r="D25" s="12">
        <v>4.7386299E7</v>
      </c>
      <c r="E25" s="12">
        <v>2.8856397E7</v>
      </c>
      <c r="F25" s="13">
        <f t="shared" si="1"/>
        <v>18529902</v>
      </c>
      <c r="G25" s="14" t="str">
        <f>IF(E25=0,"YES",IF(D25/E25&gt;=1.15, IF(D25+E25&gt;=percent,"YES","NO"),"NO"))</f>
        <v>YES</v>
      </c>
      <c r="H25" s="15">
        <v>14400.0</v>
      </c>
      <c r="I25" s="16" t="str">
        <f t="shared" si="3"/>
        <v>NOT FUNDED</v>
      </c>
      <c r="J25" s="17">
        <f t="shared" si="4"/>
        <v>8659</v>
      </c>
      <c r="K25" s="18" t="str">
        <f t="shared" si="2"/>
        <v>Over Budget</v>
      </c>
    </row>
    <row r="26">
      <c r="A26" s="20" t="s">
        <v>1068</v>
      </c>
      <c r="B26" s="10">
        <v>3.79</v>
      </c>
      <c r="C26" s="11">
        <v>223.0</v>
      </c>
      <c r="D26" s="12">
        <v>2.7856133E7</v>
      </c>
      <c r="E26" s="12">
        <v>1.045235E7</v>
      </c>
      <c r="F26" s="13">
        <f t="shared" si="1"/>
        <v>17403783</v>
      </c>
      <c r="G26" s="14" t="str">
        <f>IF(E26=0,"YES",IF(D26/E26&gt;=1.15, IF(D26+E26&gt;=percent,"YES","NO"),"NO"))</f>
        <v>NO</v>
      </c>
      <c r="H26" s="15">
        <v>17900.0</v>
      </c>
      <c r="I26" s="16" t="str">
        <f t="shared" si="3"/>
        <v>NOT FUNDED</v>
      </c>
      <c r="J26" s="17">
        <f t="shared" si="4"/>
        <v>8659</v>
      </c>
      <c r="K26" s="18" t="str">
        <f t="shared" si="2"/>
        <v>Approval Threshold</v>
      </c>
    </row>
    <row r="27">
      <c r="A27" s="9" t="s">
        <v>1069</v>
      </c>
      <c r="B27" s="10">
        <v>4.17</v>
      </c>
      <c r="C27" s="11">
        <v>275.0</v>
      </c>
      <c r="D27" s="12">
        <v>3.3084402E7</v>
      </c>
      <c r="E27" s="12">
        <v>1.9720601E7</v>
      </c>
      <c r="F27" s="13">
        <f t="shared" si="1"/>
        <v>13363801</v>
      </c>
      <c r="G27" s="14" t="str">
        <f>IF(E27=0,"YES",IF(D27/E27&gt;=1.15, IF(D27+E27&gt;=percent,"YES","NO"),"NO"))</f>
        <v>YES</v>
      </c>
      <c r="H27" s="15">
        <v>79183.0</v>
      </c>
      <c r="I27" s="16" t="str">
        <f t="shared" si="3"/>
        <v>NOT FUNDED</v>
      </c>
      <c r="J27" s="17">
        <f t="shared" si="4"/>
        <v>8659</v>
      </c>
      <c r="K27" s="18" t="str">
        <f t="shared" si="2"/>
        <v>Over Budget</v>
      </c>
    </row>
    <row r="28">
      <c r="A28" s="9" t="s">
        <v>1070</v>
      </c>
      <c r="B28" s="10">
        <v>4.19</v>
      </c>
      <c r="C28" s="11">
        <v>293.0</v>
      </c>
      <c r="D28" s="12">
        <v>3.6214641E7</v>
      </c>
      <c r="E28" s="12">
        <v>2.5905899E7</v>
      </c>
      <c r="F28" s="13">
        <f t="shared" si="1"/>
        <v>10308742</v>
      </c>
      <c r="G28" s="14" t="str">
        <f>IF(E28=0,"YES",IF(D28/E28&gt;=1.15, IF(D28+E28&gt;=percent,"YES","NO"),"NO"))</f>
        <v>YES</v>
      </c>
      <c r="H28" s="15">
        <v>63900.0</v>
      </c>
      <c r="I28" s="16" t="str">
        <f t="shared" si="3"/>
        <v>NOT FUNDED</v>
      </c>
      <c r="J28" s="17">
        <f t="shared" si="4"/>
        <v>8659</v>
      </c>
      <c r="K28" s="18" t="str">
        <f t="shared" si="2"/>
        <v>Over Budget</v>
      </c>
    </row>
    <row r="29">
      <c r="A29" s="9" t="s">
        <v>1071</v>
      </c>
      <c r="B29" s="10">
        <v>4.28</v>
      </c>
      <c r="C29" s="11">
        <v>274.0</v>
      </c>
      <c r="D29" s="12">
        <v>3.7067175E7</v>
      </c>
      <c r="E29" s="12">
        <v>2.7863369E7</v>
      </c>
      <c r="F29" s="13">
        <f t="shared" si="1"/>
        <v>9203806</v>
      </c>
      <c r="G29" s="14" t="str">
        <f>IF(E29=0,"YES",IF(D29/E29&gt;=1.15, IF(D29+E29&gt;=percent,"YES","NO"),"NO"))</f>
        <v>YES</v>
      </c>
      <c r="H29" s="15">
        <v>35000.0</v>
      </c>
      <c r="I29" s="16" t="str">
        <f t="shared" si="3"/>
        <v>NOT FUNDED</v>
      </c>
      <c r="J29" s="17">
        <f t="shared" si="4"/>
        <v>8659</v>
      </c>
      <c r="K29" s="18" t="str">
        <f t="shared" si="2"/>
        <v>Over Budget</v>
      </c>
    </row>
    <row r="30">
      <c r="A30" s="9" t="s">
        <v>1072</v>
      </c>
      <c r="B30" s="10">
        <v>3.96</v>
      </c>
      <c r="C30" s="11">
        <v>234.0</v>
      </c>
      <c r="D30" s="12">
        <v>2.1746038E7</v>
      </c>
      <c r="E30" s="12">
        <v>1.3097142E7</v>
      </c>
      <c r="F30" s="13">
        <f t="shared" si="1"/>
        <v>8648896</v>
      </c>
      <c r="G30" s="14" t="str">
        <f>IF(E30=0,"YES",IF(D30/E30&gt;=1.15, IF(D30+E30&gt;=percent,"YES","NO"),"NO"))</f>
        <v>NO</v>
      </c>
      <c r="H30" s="15">
        <v>15000.0</v>
      </c>
      <c r="I30" s="16" t="str">
        <f t="shared" si="3"/>
        <v>NOT FUNDED</v>
      </c>
      <c r="J30" s="17">
        <f t="shared" si="4"/>
        <v>8659</v>
      </c>
      <c r="K30" s="18" t="str">
        <f t="shared" si="2"/>
        <v>Approval Threshold</v>
      </c>
    </row>
    <row r="31">
      <c r="A31" s="9" t="s">
        <v>1073</v>
      </c>
      <c r="B31" s="10">
        <v>3.7</v>
      </c>
      <c r="C31" s="11">
        <v>193.0</v>
      </c>
      <c r="D31" s="12">
        <v>1.5495473E7</v>
      </c>
      <c r="E31" s="12">
        <v>1.487827E7</v>
      </c>
      <c r="F31" s="13">
        <f t="shared" si="1"/>
        <v>617203</v>
      </c>
      <c r="G31" s="14" t="str">
        <f>IF(E31=0,"YES",IF(D31/E31&gt;=1.15, IF(D31+E31&gt;=percent,"YES","NO"),"NO"))</f>
        <v>NO</v>
      </c>
      <c r="H31" s="15">
        <v>35000.0</v>
      </c>
      <c r="I31" s="16" t="str">
        <f t="shared" si="3"/>
        <v>NOT FUNDED</v>
      </c>
      <c r="J31" s="17">
        <f t="shared" si="4"/>
        <v>8659</v>
      </c>
      <c r="K31" s="18" t="str">
        <f t="shared" si="2"/>
        <v>Approval Threshold</v>
      </c>
    </row>
    <row r="32">
      <c r="A32" s="9" t="s">
        <v>1074</v>
      </c>
      <c r="B32" s="10">
        <v>3.73</v>
      </c>
      <c r="C32" s="11">
        <v>187.0</v>
      </c>
      <c r="D32" s="12">
        <v>1.4014041E7</v>
      </c>
      <c r="E32" s="12">
        <v>1.4957288E7</v>
      </c>
      <c r="F32" s="13">
        <f t="shared" si="1"/>
        <v>-943247</v>
      </c>
      <c r="G32" s="14" t="str">
        <f>IF(E32=0,"YES",IF(D32/E32&gt;=1.15, IF(D32+E32&gt;=percent,"YES","NO"),"NO"))</f>
        <v>NO</v>
      </c>
      <c r="H32" s="15">
        <v>17000.0</v>
      </c>
      <c r="I32" s="16" t="str">
        <f t="shared" si="3"/>
        <v>NOT FUNDED</v>
      </c>
      <c r="J32" s="17">
        <f t="shared" si="4"/>
        <v>8659</v>
      </c>
      <c r="K32" s="18" t="str">
        <f t="shared" si="2"/>
        <v>Approval Threshold</v>
      </c>
    </row>
    <row r="33">
      <c r="A33" s="9" t="s">
        <v>1075</v>
      </c>
      <c r="B33" s="10">
        <v>3.67</v>
      </c>
      <c r="C33" s="11">
        <v>194.0</v>
      </c>
      <c r="D33" s="12">
        <v>1.3355989E7</v>
      </c>
      <c r="E33" s="12">
        <v>1.4442989E7</v>
      </c>
      <c r="F33" s="13">
        <f t="shared" si="1"/>
        <v>-1087000</v>
      </c>
      <c r="G33" s="14" t="str">
        <f>IF(E33=0,"YES",IF(D33/E33&gt;=1.15, IF(D33+E33&gt;=percent,"YES","NO"),"NO"))</f>
        <v>NO</v>
      </c>
      <c r="H33" s="15">
        <v>2000.0</v>
      </c>
      <c r="I33" s="16" t="str">
        <f t="shared" si="3"/>
        <v>NOT FUNDED</v>
      </c>
      <c r="J33" s="17">
        <f t="shared" si="4"/>
        <v>8659</v>
      </c>
      <c r="K33" s="18" t="str">
        <f t="shared" si="2"/>
        <v>Approval Threshold</v>
      </c>
    </row>
    <row r="34">
      <c r="A34" s="9" t="s">
        <v>1076</v>
      </c>
      <c r="B34" s="10">
        <v>2.9</v>
      </c>
      <c r="C34" s="11">
        <v>279.0</v>
      </c>
      <c r="D34" s="12">
        <v>1.9513076E7</v>
      </c>
      <c r="E34" s="12">
        <v>2.0963564E7</v>
      </c>
      <c r="F34" s="13">
        <f t="shared" si="1"/>
        <v>-1450488</v>
      </c>
      <c r="G34" s="14" t="str">
        <f>IF(E34=0,"YES",IF(D34/E34&gt;=1.15, IF(D34+E34&gt;=percent,"YES","NO"),"NO"))</f>
        <v>NO</v>
      </c>
      <c r="H34" s="15">
        <v>90000.0</v>
      </c>
      <c r="I34" s="16" t="str">
        <f t="shared" si="3"/>
        <v>NOT FUNDED</v>
      </c>
      <c r="J34" s="17">
        <f t="shared" si="4"/>
        <v>8659</v>
      </c>
      <c r="K34" s="18" t="str">
        <f t="shared" si="2"/>
        <v>Approval Threshold</v>
      </c>
    </row>
    <row r="35">
      <c r="A35" s="9" t="s">
        <v>1077</v>
      </c>
      <c r="B35" s="10">
        <v>2.97</v>
      </c>
      <c r="C35" s="11">
        <v>233.0</v>
      </c>
      <c r="D35" s="12">
        <v>1.7531901E7</v>
      </c>
      <c r="E35" s="12">
        <v>1.9514633E7</v>
      </c>
      <c r="F35" s="13">
        <f t="shared" si="1"/>
        <v>-1982732</v>
      </c>
      <c r="G35" s="14" t="str">
        <f>IF(E35=0,"YES",IF(D35/E35&gt;=1.15, IF(D35+E35&gt;=percent,"YES","NO"),"NO"))</f>
        <v>NO</v>
      </c>
      <c r="H35" s="15">
        <v>75000.0</v>
      </c>
      <c r="I35" s="16" t="str">
        <f t="shared" si="3"/>
        <v>NOT FUNDED</v>
      </c>
      <c r="J35" s="17">
        <f t="shared" si="4"/>
        <v>8659</v>
      </c>
      <c r="K35" s="18" t="str">
        <f t="shared" si="2"/>
        <v>Approval Threshold</v>
      </c>
    </row>
    <row r="36">
      <c r="A36" s="9" t="s">
        <v>1078</v>
      </c>
      <c r="B36" s="10">
        <v>3.52</v>
      </c>
      <c r="C36" s="11">
        <v>305.0</v>
      </c>
      <c r="D36" s="12">
        <v>1.5301028E7</v>
      </c>
      <c r="E36" s="12">
        <v>1.872065E7</v>
      </c>
      <c r="F36" s="13">
        <f t="shared" si="1"/>
        <v>-3419622</v>
      </c>
      <c r="G36" s="14" t="str">
        <f>IF(E36=0,"YES",IF(D36/E36&gt;=1.15, IF(D36+E36&gt;=percent,"YES","NO"),"NO"))</f>
        <v>NO</v>
      </c>
      <c r="H36" s="15">
        <v>26578.0</v>
      </c>
      <c r="I36" s="16" t="str">
        <f t="shared" si="3"/>
        <v>NOT FUNDED</v>
      </c>
      <c r="J36" s="17">
        <f t="shared" si="4"/>
        <v>8659</v>
      </c>
      <c r="K36" s="18" t="str">
        <f t="shared" si="2"/>
        <v>Approval Threshold</v>
      </c>
    </row>
    <row r="37">
      <c r="A37" s="9" t="s">
        <v>1079</v>
      </c>
      <c r="B37" s="10">
        <v>2.93</v>
      </c>
      <c r="C37" s="11">
        <v>194.0</v>
      </c>
      <c r="D37" s="12">
        <v>6287509.0</v>
      </c>
      <c r="E37" s="12">
        <v>1.7254458E7</v>
      </c>
      <c r="F37" s="13">
        <f t="shared" si="1"/>
        <v>-10966949</v>
      </c>
      <c r="G37" s="14" t="str">
        <f>IF(E37=0,"YES",IF(D37/E37&gt;=1.15, IF(D37+E37&gt;=percent,"YES","NO"),"NO"))</f>
        <v>NO</v>
      </c>
      <c r="H37" s="15">
        <v>30250.0</v>
      </c>
      <c r="I37" s="16" t="str">
        <f t="shared" si="3"/>
        <v>NOT FUNDED</v>
      </c>
      <c r="J37" s="17">
        <f t="shared" si="4"/>
        <v>8659</v>
      </c>
      <c r="K37" s="18" t="str">
        <f t="shared" si="2"/>
        <v>Approval Threshold</v>
      </c>
    </row>
    <row r="38">
      <c r="A38" s="9" t="s">
        <v>1080</v>
      </c>
      <c r="B38" s="10">
        <v>1.7</v>
      </c>
      <c r="C38" s="11">
        <v>242.0</v>
      </c>
      <c r="D38" s="12">
        <v>1.4890327E7</v>
      </c>
      <c r="E38" s="12">
        <v>2.8272728E7</v>
      </c>
      <c r="F38" s="13">
        <f t="shared" si="1"/>
        <v>-13382401</v>
      </c>
      <c r="G38" s="14" t="str">
        <f>IF(E38=0,"YES",IF(D38/E38&gt;=1.15, IF(D38+E38&gt;=percent,"YES","NO"),"NO"))</f>
        <v>NO</v>
      </c>
      <c r="H38" s="15">
        <v>50000.0</v>
      </c>
      <c r="I38" s="16" t="str">
        <f t="shared" si="3"/>
        <v>NOT FUNDED</v>
      </c>
      <c r="J38" s="17">
        <f t="shared" si="4"/>
        <v>8659</v>
      </c>
      <c r="K38" s="18" t="str">
        <f t="shared" si="2"/>
        <v>Approval Threshold</v>
      </c>
    </row>
    <row r="39">
      <c r="A39" s="9" t="s">
        <v>1081</v>
      </c>
      <c r="B39" s="10">
        <v>2.92</v>
      </c>
      <c r="C39" s="11">
        <v>222.0</v>
      </c>
      <c r="D39" s="12">
        <v>1.2559661E7</v>
      </c>
      <c r="E39" s="12">
        <v>2.6698387E7</v>
      </c>
      <c r="F39" s="13">
        <f t="shared" si="1"/>
        <v>-14138726</v>
      </c>
      <c r="G39" s="14" t="str">
        <f>IF(E39=0,"YES",IF(D39/E39&gt;=1.15, IF(D39+E39&gt;=percent,"YES","NO"),"NO"))</f>
        <v>NO</v>
      </c>
      <c r="H39" s="15">
        <v>100000.0</v>
      </c>
      <c r="I39" s="16" t="str">
        <f t="shared" si="3"/>
        <v>NOT FUNDED</v>
      </c>
      <c r="J39" s="17">
        <f t="shared" si="4"/>
        <v>8659</v>
      </c>
      <c r="K39" s="18" t="str">
        <f t="shared" si="2"/>
        <v>Approval Threshold</v>
      </c>
    </row>
    <row r="40">
      <c r="A40" s="9" t="s">
        <v>1082</v>
      </c>
      <c r="B40" s="10">
        <v>3.09</v>
      </c>
      <c r="C40" s="11">
        <v>167.0</v>
      </c>
      <c r="D40" s="12">
        <v>3127250.0</v>
      </c>
      <c r="E40" s="12">
        <v>1.7735811E7</v>
      </c>
      <c r="F40" s="13">
        <f t="shared" si="1"/>
        <v>-14608561</v>
      </c>
      <c r="G40" s="14" t="str">
        <f>IF(E40=0,"YES",IF(D40/E40&gt;=1.15, IF(D40+E40&gt;=percent,"YES","NO"),"NO"))</f>
        <v>NO</v>
      </c>
      <c r="H40" s="15">
        <v>16000.0</v>
      </c>
      <c r="I40" s="16" t="str">
        <f t="shared" si="3"/>
        <v>NOT FUNDED</v>
      </c>
      <c r="J40" s="17">
        <f t="shared" si="4"/>
        <v>8659</v>
      </c>
      <c r="K40" s="18" t="str">
        <f t="shared" si="2"/>
        <v>Approval Threshold</v>
      </c>
    </row>
    <row r="41">
      <c r="A41" s="9" t="s">
        <v>1083</v>
      </c>
      <c r="B41" s="10">
        <v>3.47</v>
      </c>
      <c r="C41" s="11">
        <v>184.0</v>
      </c>
      <c r="D41" s="12">
        <v>3339745.0</v>
      </c>
      <c r="E41" s="12">
        <v>1.8264774E7</v>
      </c>
      <c r="F41" s="13">
        <f t="shared" si="1"/>
        <v>-14925029</v>
      </c>
      <c r="G41" s="14" t="str">
        <f>IF(E41=0,"YES",IF(D41/E41&gt;=1.15, IF(D41+E41&gt;=percent,"YES","NO"),"NO"))</f>
        <v>NO</v>
      </c>
      <c r="H41" s="15">
        <v>19000.0</v>
      </c>
      <c r="I41" s="16" t="str">
        <f t="shared" si="3"/>
        <v>NOT FUNDED</v>
      </c>
      <c r="J41" s="17">
        <f t="shared" si="4"/>
        <v>8659</v>
      </c>
      <c r="K41" s="18" t="str">
        <f t="shared" si="2"/>
        <v>Approval Threshold</v>
      </c>
    </row>
    <row r="42">
      <c r="A42" s="9" t="s">
        <v>1084</v>
      </c>
      <c r="B42" s="10">
        <v>2.62</v>
      </c>
      <c r="C42" s="11">
        <v>208.0</v>
      </c>
      <c r="D42" s="12">
        <v>4252635.0</v>
      </c>
      <c r="E42" s="12">
        <v>1.9180123E7</v>
      </c>
      <c r="F42" s="13">
        <f t="shared" si="1"/>
        <v>-14927488</v>
      </c>
      <c r="G42" s="14" t="str">
        <f>IF(E42=0,"YES",IF(D42/E42&gt;=1.15, IF(D42+E42&gt;=percent,"YES","NO"),"NO"))</f>
        <v>NO</v>
      </c>
      <c r="H42" s="15">
        <v>40000.0</v>
      </c>
      <c r="I42" s="16" t="str">
        <f t="shared" si="3"/>
        <v>NOT FUNDED</v>
      </c>
      <c r="J42" s="17">
        <f t="shared" si="4"/>
        <v>8659</v>
      </c>
      <c r="K42" s="18" t="str">
        <f t="shared" si="2"/>
        <v>Approval Threshold</v>
      </c>
    </row>
    <row r="43">
      <c r="A43" s="9" t="s">
        <v>1085</v>
      </c>
      <c r="B43" s="10">
        <v>2.93</v>
      </c>
      <c r="C43" s="11">
        <v>178.0</v>
      </c>
      <c r="D43" s="12">
        <v>2553553.0</v>
      </c>
      <c r="E43" s="12">
        <v>1.7718653E7</v>
      </c>
      <c r="F43" s="13">
        <f t="shared" si="1"/>
        <v>-15165100</v>
      </c>
      <c r="G43" s="14" t="str">
        <f>IF(E43=0,"YES",IF(D43/E43&gt;=1.15, IF(D43+E43&gt;=percent,"YES","NO"),"NO"))</f>
        <v>NO</v>
      </c>
      <c r="H43" s="15">
        <v>24000.0</v>
      </c>
      <c r="I43" s="16" t="str">
        <f t="shared" si="3"/>
        <v>NOT FUNDED</v>
      </c>
      <c r="J43" s="17">
        <f t="shared" si="4"/>
        <v>8659</v>
      </c>
      <c r="K43" s="18" t="str">
        <f t="shared" si="2"/>
        <v>Approval Threshold</v>
      </c>
    </row>
    <row r="44">
      <c r="A44" s="9" t="s">
        <v>1086</v>
      </c>
      <c r="B44" s="10">
        <v>3.47</v>
      </c>
      <c r="C44" s="11">
        <v>185.0</v>
      </c>
      <c r="D44" s="12">
        <v>2035826.0</v>
      </c>
      <c r="E44" s="12">
        <v>1.8257664E7</v>
      </c>
      <c r="F44" s="13">
        <f t="shared" si="1"/>
        <v>-16221838</v>
      </c>
      <c r="G44" s="14" t="str">
        <f>IF(E44=0,"YES",IF(D44/E44&gt;=1.15, IF(D44+E44&gt;=percent,"YES","NO"),"NO"))</f>
        <v>NO</v>
      </c>
      <c r="H44" s="15">
        <v>45000.0</v>
      </c>
      <c r="I44" s="16" t="str">
        <f t="shared" si="3"/>
        <v>NOT FUNDED</v>
      </c>
      <c r="J44" s="17">
        <f t="shared" si="4"/>
        <v>8659</v>
      </c>
      <c r="K44" s="18" t="str">
        <f t="shared" si="2"/>
        <v>Approval Threshold</v>
      </c>
    </row>
    <row r="45">
      <c r="A45" s="9" t="s">
        <v>1087</v>
      </c>
      <c r="B45" s="10">
        <v>2.89</v>
      </c>
      <c r="C45" s="21">
        <v>187.0</v>
      </c>
      <c r="D45" s="12">
        <v>2467409.0</v>
      </c>
      <c r="E45" s="12">
        <v>1.9347206E7</v>
      </c>
      <c r="F45" s="13">
        <f t="shared" si="1"/>
        <v>-16879797</v>
      </c>
      <c r="G45" s="14" t="str">
        <f>IF(E45=0,"YES",IF(D45/E45&gt;=1.15, IF(D45+E45&gt;=percent,"YES","NO"),"NO"))</f>
        <v>NO</v>
      </c>
      <c r="H45" s="15">
        <v>40000.0</v>
      </c>
      <c r="I45" s="16" t="str">
        <f t="shared" si="3"/>
        <v>NOT FUNDED</v>
      </c>
      <c r="J45" s="17">
        <f t="shared" si="4"/>
        <v>8659</v>
      </c>
      <c r="K45" s="18" t="str">
        <f t="shared" si="2"/>
        <v>Approval Threshold</v>
      </c>
    </row>
    <row r="46">
      <c r="A46" s="9" t="s">
        <v>1088</v>
      </c>
      <c r="B46" s="10">
        <v>1.91</v>
      </c>
      <c r="C46" s="21">
        <v>203.0</v>
      </c>
      <c r="D46" s="12">
        <v>4451694.0</v>
      </c>
      <c r="E46" s="12">
        <v>2.1369809E7</v>
      </c>
      <c r="F46" s="13">
        <f t="shared" si="1"/>
        <v>-16918115</v>
      </c>
      <c r="G46" s="14" t="str">
        <f>IF(E46=0,"YES",IF(D46/E46&gt;=1.15, IF(D46+E46&gt;=percent,"YES","NO"),"NO"))</f>
        <v>NO</v>
      </c>
      <c r="H46" s="15">
        <v>10000.0</v>
      </c>
      <c r="I46" s="16" t="str">
        <f t="shared" si="3"/>
        <v>NOT FUNDED</v>
      </c>
      <c r="J46" s="17">
        <f t="shared" si="4"/>
        <v>8659</v>
      </c>
      <c r="K46" s="18" t="str">
        <f t="shared" si="2"/>
        <v>Approval Threshold</v>
      </c>
    </row>
    <row r="47">
      <c r="A47" s="9" t="s">
        <v>1089</v>
      </c>
      <c r="B47" s="10">
        <v>2.33</v>
      </c>
      <c r="C47" s="21">
        <v>182.0</v>
      </c>
      <c r="D47" s="12">
        <v>1233629.0</v>
      </c>
      <c r="E47" s="12">
        <v>1.9793067E7</v>
      </c>
      <c r="F47" s="13">
        <f t="shared" si="1"/>
        <v>-18559438</v>
      </c>
      <c r="G47" s="14" t="str">
        <f>IF(E47=0,"YES",IF(D47/E47&gt;=1.15, IF(D47+E47&gt;=percent,"YES","NO"),"NO"))</f>
        <v>NO</v>
      </c>
      <c r="H47" s="15">
        <v>9000.0</v>
      </c>
      <c r="I47" s="16" t="str">
        <f t="shared" si="3"/>
        <v>NOT FUNDED</v>
      </c>
      <c r="J47" s="17">
        <f t="shared" si="4"/>
        <v>8659</v>
      </c>
      <c r="K47" s="18" t="str">
        <f t="shared" si="2"/>
        <v>Approval Threshold</v>
      </c>
    </row>
    <row r="48">
      <c r="A48" s="9" t="s">
        <v>1090</v>
      </c>
      <c r="B48" s="10">
        <v>3.58</v>
      </c>
      <c r="C48" s="21">
        <v>223.0</v>
      </c>
      <c r="D48" s="12">
        <v>4810184.0</v>
      </c>
      <c r="E48" s="12">
        <v>2.7159251E7</v>
      </c>
      <c r="F48" s="13">
        <f t="shared" si="1"/>
        <v>-22349067</v>
      </c>
      <c r="G48" s="14" t="str">
        <f>IF(E48=0,"YES",IF(D48/E48&gt;=1.15, IF(D48+E48&gt;=percent,"YES","NO"),"NO"))</f>
        <v>NO</v>
      </c>
      <c r="H48" s="15">
        <v>8000.0</v>
      </c>
      <c r="I48" s="16" t="str">
        <f t="shared" si="3"/>
        <v>NOT FUNDED</v>
      </c>
      <c r="J48" s="17">
        <f t="shared" si="4"/>
        <v>8659</v>
      </c>
      <c r="K48" s="18" t="str">
        <f t="shared" si="2"/>
        <v>Approval Threshold</v>
      </c>
    </row>
  </sheetData>
  <autoFilter ref="$A$1:$H$48">
    <sortState ref="A1:H48">
      <sortCondition descending="1" ref="F1:F48"/>
      <sortCondition ref="A1:A48"/>
    </sortState>
  </autoFilter>
  <conditionalFormatting sqref="I2:I48">
    <cfRule type="cellIs" dxfId="0" priority="1" operator="equal">
      <formula>"FUNDED"</formula>
    </cfRule>
  </conditionalFormatting>
  <conditionalFormatting sqref="I2:I48">
    <cfRule type="cellIs" dxfId="1" priority="2" operator="equal">
      <formula>"NOT FUNDED"</formula>
    </cfRule>
  </conditionalFormatting>
  <conditionalFormatting sqref="K2:K48">
    <cfRule type="cellIs" dxfId="0" priority="3" operator="greaterThan">
      <formula>999</formula>
    </cfRule>
  </conditionalFormatting>
  <conditionalFormatting sqref="K2:K48">
    <cfRule type="cellIs" dxfId="0" priority="4" operator="greaterThan">
      <formula>999</formula>
    </cfRule>
  </conditionalFormatting>
  <conditionalFormatting sqref="K2:K48">
    <cfRule type="containsText" dxfId="1" priority="5" operator="containsText" text="NOT FUNDED">
      <formula>NOT(ISERROR(SEARCH(("NOT FUNDED"),(K2))))</formula>
    </cfRule>
  </conditionalFormatting>
  <conditionalFormatting sqref="K2:K48">
    <cfRule type="cellIs" dxfId="2" priority="6" operator="equal">
      <formula>"Over Budget"</formula>
    </cfRule>
  </conditionalFormatting>
  <conditionalFormatting sqref="K2:K48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</hyperlinks>
  <drawing r:id="rId48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9" t="s">
        <v>1091</v>
      </c>
      <c r="B2" s="10">
        <v>4.94</v>
      </c>
      <c r="C2" s="23">
        <v>2495.0</v>
      </c>
      <c r="D2" s="12">
        <v>5.21080211E8</v>
      </c>
      <c r="E2" s="12">
        <v>1.4042293E7</v>
      </c>
      <c r="F2" s="13">
        <f t="shared" ref="F2:F26" si="1">D2-E2</f>
        <v>507037918</v>
      </c>
      <c r="G2" s="14" t="str">
        <f>IF(E2=0,"YES",IF(D2/E2&gt;=1.15, IF(D2+E2&gt;=percent,"YES","NO"),"NO"))</f>
        <v>YES</v>
      </c>
      <c r="H2" s="15">
        <v>19200.0</v>
      </c>
      <c r="I2" s="16" t="str">
        <f>If(migration&gt;=H2,IF(G2="Yes","FUNDED","NOT FUNDED"),"NOT FUNDED")</f>
        <v>FUNDED</v>
      </c>
      <c r="J2" s="17">
        <f>If(migration&gt;=H2,migration-H2,migration)</f>
        <v>480800</v>
      </c>
      <c r="K2" s="18" t="str">
        <f t="shared" ref="K2:K26" si="2">If(G2="YES",IF(I2="FUNDED","","Over Budget"),"Approval Threshold")</f>
        <v/>
      </c>
    </row>
    <row r="3">
      <c r="A3" s="9" t="s">
        <v>1092</v>
      </c>
      <c r="B3" s="10">
        <v>4.01</v>
      </c>
      <c r="C3" s="23">
        <v>1233.0</v>
      </c>
      <c r="D3" s="12">
        <v>4.22360859E8</v>
      </c>
      <c r="E3" s="12">
        <v>2.1420339E7</v>
      </c>
      <c r="F3" s="13">
        <f t="shared" si="1"/>
        <v>400940520</v>
      </c>
      <c r="G3" s="14" t="str">
        <f>IF(E3=0,"YES",IF(D3/E3&gt;=1.15, IF(D3+E3&gt;=percent,"YES","NO"),"NO"))</f>
        <v>YES</v>
      </c>
      <c r="H3" s="15">
        <v>120000.0</v>
      </c>
      <c r="I3" s="16" t="str">
        <f t="shared" ref="I3:I26" si="3">If(J2&gt;=H3,IF(G3="Yes","FUNDED","NOT FUNDED"),"NOT FUNDED")</f>
        <v>FUNDED</v>
      </c>
      <c r="J3" s="17">
        <f t="shared" ref="J3:J26" si="4">If(I3="FUNDED",IF(J2&gt;=H3,(J2-H3),J2),J2)</f>
        <v>360800</v>
      </c>
      <c r="K3" s="18" t="str">
        <f t="shared" si="2"/>
        <v/>
      </c>
    </row>
    <row r="4">
      <c r="A4" s="9" t="s">
        <v>1093</v>
      </c>
      <c r="B4" s="10">
        <v>4.82</v>
      </c>
      <c r="C4" s="23">
        <v>2134.0</v>
      </c>
      <c r="D4" s="12">
        <v>4.08554364E8</v>
      </c>
      <c r="E4" s="12">
        <v>1.03832943E8</v>
      </c>
      <c r="F4" s="13">
        <f t="shared" si="1"/>
        <v>304721421</v>
      </c>
      <c r="G4" s="14" t="str">
        <f>IF(E4=0,"YES",IF(D4/E4&gt;=1.15, IF(D4+E4&gt;=percent,"YES","NO"),"NO"))</f>
        <v>YES</v>
      </c>
      <c r="H4" s="15">
        <v>80000.0</v>
      </c>
      <c r="I4" s="16" t="str">
        <f t="shared" si="3"/>
        <v>FUNDED</v>
      </c>
      <c r="J4" s="17">
        <f t="shared" si="4"/>
        <v>280800</v>
      </c>
      <c r="K4" s="18" t="str">
        <f t="shared" si="2"/>
        <v/>
      </c>
    </row>
    <row r="5">
      <c r="A5" s="9" t="s">
        <v>1094</v>
      </c>
      <c r="B5" s="10">
        <v>4.79</v>
      </c>
      <c r="C5" s="23">
        <v>1876.0</v>
      </c>
      <c r="D5" s="12">
        <v>2.86543869E8</v>
      </c>
      <c r="E5" s="12">
        <v>2.3079487E7</v>
      </c>
      <c r="F5" s="13">
        <f t="shared" si="1"/>
        <v>263464382</v>
      </c>
      <c r="G5" s="14" t="str">
        <f>IF(E5=0,"YES",IF(D5/E5&gt;=1.15, IF(D5+E5&gt;=percent,"YES","NO"),"NO"))</f>
        <v>YES</v>
      </c>
      <c r="H5" s="15">
        <v>51250.0</v>
      </c>
      <c r="I5" s="16" t="str">
        <f t="shared" si="3"/>
        <v>FUNDED</v>
      </c>
      <c r="J5" s="17">
        <f t="shared" si="4"/>
        <v>229550</v>
      </c>
      <c r="K5" s="18" t="str">
        <f t="shared" si="2"/>
        <v/>
      </c>
    </row>
    <row r="6">
      <c r="A6" s="9" t="s">
        <v>1095</v>
      </c>
      <c r="B6" s="10">
        <v>4.67</v>
      </c>
      <c r="C6" s="23">
        <v>2572.0</v>
      </c>
      <c r="D6" s="12">
        <v>3.42419677E8</v>
      </c>
      <c r="E6" s="12">
        <v>8.9591799E7</v>
      </c>
      <c r="F6" s="13">
        <f t="shared" si="1"/>
        <v>252827878</v>
      </c>
      <c r="G6" s="14" t="str">
        <f>IF(E6=0,"YES",IF(D6/E6&gt;=1.15, IF(D6+E6&gt;=percent,"YES","NO"),"NO"))</f>
        <v>YES</v>
      </c>
      <c r="H6" s="15">
        <v>97600.0</v>
      </c>
      <c r="I6" s="16" t="str">
        <f t="shared" si="3"/>
        <v>FUNDED</v>
      </c>
      <c r="J6" s="17">
        <f t="shared" si="4"/>
        <v>131950</v>
      </c>
      <c r="K6" s="18" t="str">
        <f t="shared" si="2"/>
        <v/>
      </c>
    </row>
    <row r="7">
      <c r="A7" s="9" t="s">
        <v>1096</v>
      </c>
      <c r="B7" s="10">
        <v>4.73</v>
      </c>
      <c r="C7" s="23">
        <v>1410.0</v>
      </c>
      <c r="D7" s="12">
        <v>2.2012389E8</v>
      </c>
      <c r="E7" s="12">
        <v>1.4084174E7</v>
      </c>
      <c r="F7" s="13">
        <f t="shared" si="1"/>
        <v>206039716</v>
      </c>
      <c r="G7" s="14" t="str">
        <f>IF(E7=0,"YES",IF(D7/E7&gt;=1.15, IF(D7+E7&gt;=percent,"YES","NO"),"NO"))</f>
        <v>YES</v>
      </c>
      <c r="H7" s="15">
        <v>95320.0</v>
      </c>
      <c r="I7" s="16" t="str">
        <f t="shared" si="3"/>
        <v>FUNDED</v>
      </c>
      <c r="J7" s="17">
        <f t="shared" si="4"/>
        <v>36630</v>
      </c>
      <c r="K7" s="18" t="str">
        <f t="shared" si="2"/>
        <v/>
      </c>
    </row>
    <row r="8">
      <c r="A8" s="9" t="s">
        <v>1097</v>
      </c>
      <c r="B8" s="10">
        <v>4.37</v>
      </c>
      <c r="C8" s="23">
        <v>1044.0</v>
      </c>
      <c r="D8" s="12">
        <v>1.68174558E8</v>
      </c>
      <c r="E8" s="12">
        <v>2.5909051E7</v>
      </c>
      <c r="F8" s="13">
        <f t="shared" si="1"/>
        <v>142265507</v>
      </c>
      <c r="G8" s="14" t="str">
        <f>IF(E8=0,"YES",IF(D8/E8&gt;=1.15, IF(D8+E8&gt;=percent,"YES","NO"),"NO"))</f>
        <v>YES</v>
      </c>
      <c r="H8" s="15">
        <v>15000.0</v>
      </c>
      <c r="I8" s="16" t="str">
        <f t="shared" si="3"/>
        <v>FUNDED</v>
      </c>
      <c r="J8" s="17">
        <f t="shared" si="4"/>
        <v>21630</v>
      </c>
      <c r="K8" s="18" t="str">
        <f t="shared" si="2"/>
        <v/>
      </c>
    </row>
    <row r="9">
      <c r="A9" s="9" t="s">
        <v>1098</v>
      </c>
      <c r="B9" s="10">
        <v>3.25</v>
      </c>
      <c r="C9" s="23">
        <v>968.0</v>
      </c>
      <c r="D9" s="12">
        <v>2.22139487E8</v>
      </c>
      <c r="E9" s="12">
        <v>8.9964773E7</v>
      </c>
      <c r="F9" s="13">
        <f t="shared" si="1"/>
        <v>132174714</v>
      </c>
      <c r="G9" s="14" t="str">
        <f>IF(E9=0,"YES",IF(D9/E9&gt;=1.15, IF(D9+E9&gt;=percent,"YES","NO"),"NO"))</f>
        <v>YES</v>
      </c>
      <c r="H9" s="15">
        <v>120000.0</v>
      </c>
      <c r="I9" s="16" t="str">
        <f t="shared" si="3"/>
        <v>NOT FUNDED</v>
      </c>
      <c r="J9" s="17">
        <f t="shared" si="4"/>
        <v>21630</v>
      </c>
      <c r="K9" s="18" t="str">
        <f t="shared" si="2"/>
        <v>Over Budget</v>
      </c>
    </row>
    <row r="10">
      <c r="A10" s="9" t="s">
        <v>1099</v>
      </c>
      <c r="B10" s="10">
        <v>4.3</v>
      </c>
      <c r="C10" s="23">
        <v>1049.0</v>
      </c>
      <c r="D10" s="12">
        <v>1.50054485E8</v>
      </c>
      <c r="E10" s="12">
        <v>1.9796392E7</v>
      </c>
      <c r="F10" s="13">
        <f t="shared" si="1"/>
        <v>130258093</v>
      </c>
      <c r="G10" s="14" t="str">
        <f>IF(E10=0,"YES",IF(D10/E10&gt;=1.15, IF(D10+E10&gt;=percent,"YES","NO"),"NO"))</f>
        <v>YES</v>
      </c>
      <c r="H10" s="15">
        <v>50000.0</v>
      </c>
      <c r="I10" s="16" t="str">
        <f t="shared" si="3"/>
        <v>NOT FUNDED</v>
      </c>
      <c r="J10" s="17">
        <f t="shared" si="4"/>
        <v>21630</v>
      </c>
      <c r="K10" s="18" t="str">
        <f t="shared" si="2"/>
        <v>Over Budget</v>
      </c>
    </row>
    <row r="11">
      <c r="A11" s="9" t="s">
        <v>1100</v>
      </c>
      <c r="B11" s="10">
        <v>4.33</v>
      </c>
      <c r="C11" s="23">
        <v>1139.0</v>
      </c>
      <c r="D11" s="12">
        <v>1.56791783E8</v>
      </c>
      <c r="E11" s="12">
        <v>2.6969819E7</v>
      </c>
      <c r="F11" s="13">
        <f t="shared" si="1"/>
        <v>129821964</v>
      </c>
      <c r="G11" s="14" t="str">
        <f>IF(E11=0,"YES",IF(D11/E11&gt;=1.15, IF(D11+E11&gt;=percent,"YES","NO"),"NO"))</f>
        <v>YES</v>
      </c>
      <c r="H11" s="15">
        <v>40000.0</v>
      </c>
      <c r="I11" s="16" t="str">
        <f t="shared" si="3"/>
        <v>NOT FUNDED</v>
      </c>
      <c r="J11" s="17">
        <f t="shared" si="4"/>
        <v>21630</v>
      </c>
      <c r="K11" s="18" t="str">
        <f t="shared" si="2"/>
        <v>Over Budget</v>
      </c>
    </row>
    <row r="12">
      <c r="A12" s="9" t="s">
        <v>1101</v>
      </c>
      <c r="B12" s="10">
        <v>4.26</v>
      </c>
      <c r="C12" s="23">
        <v>988.0</v>
      </c>
      <c r="D12" s="12">
        <v>1.498788E8</v>
      </c>
      <c r="E12" s="12">
        <v>2.1605526E7</v>
      </c>
      <c r="F12" s="13">
        <f t="shared" si="1"/>
        <v>128273274</v>
      </c>
      <c r="G12" s="14" t="str">
        <f>IF(E12=0,"YES",IF(D12/E12&gt;=1.15, IF(D12+E12&gt;=percent,"YES","NO"),"NO"))</f>
        <v>YES</v>
      </c>
      <c r="H12" s="15">
        <v>16000.0</v>
      </c>
      <c r="I12" s="16" t="str">
        <f t="shared" si="3"/>
        <v>FUNDED</v>
      </c>
      <c r="J12" s="17">
        <f t="shared" si="4"/>
        <v>5630</v>
      </c>
      <c r="K12" s="18" t="str">
        <f t="shared" si="2"/>
        <v/>
      </c>
    </row>
    <row r="13">
      <c r="A13" s="9" t="s">
        <v>1102</v>
      </c>
      <c r="B13" s="10">
        <v>4.63</v>
      </c>
      <c r="C13" s="23">
        <v>1152.0</v>
      </c>
      <c r="D13" s="12">
        <v>1.40842515E8</v>
      </c>
      <c r="E13" s="12">
        <v>3.1504813E7</v>
      </c>
      <c r="F13" s="13">
        <f t="shared" si="1"/>
        <v>109337702</v>
      </c>
      <c r="G13" s="14" t="str">
        <f>IF(E13=0,"YES",IF(D13/E13&gt;=1.15, IF(D13+E13&gt;=percent,"YES","NO"),"NO"))</f>
        <v>YES</v>
      </c>
      <c r="H13" s="15">
        <v>28837.0</v>
      </c>
      <c r="I13" s="16" t="str">
        <f t="shared" si="3"/>
        <v>NOT FUNDED</v>
      </c>
      <c r="J13" s="17">
        <f t="shared" si="4"/>
        <v>5630</v>
      </c>
      <c r="K13" s="18" t="str">
        <f t="shared" si="2"/>
        <v>Over Budget</v>
      </c>
    </row>
    <row r="14">
      <c r="A14" s="9" t="s">
        <v>1103</v>
      </c>
      <c r="B14" s="10">
        <v>3.87</v>
      </c>
      <c r="C14" s="23">
        <v>726.0</v>
      </c>
      <c r="D14" s="12">
        <v>8.3864715E7</v>
      </c>
      <c r="E14" s="12">
        <v>2.1304243E7</v>
      </c>
      <c r="F14" s="13">
        <f t="shared" si="1"/>
        <v>62560472</v>
      </c>
      <c r="G14" s="14" t="str">
        <f>IF(E14=0,"YES",IF(D14/E14&gt;=1.15, IF(D14+E14&gt;=percent,"YES","NO"),"NO"))</f>
        <v>YES</v>
      </c>
      <c r="H14" s="15">
        <v>6650.0</v>
      </c>
      <c r="I14" s="16" t="str">
        <f t="shared" si="3"/>
        <v>NOT FUNDED</v>
      </c>
      <c r="J14" s="17">
        <f t="shared" si="4"/>
        <v>5630</v>
      </c>
      <c r="K14" s="18" t="str">
        <f t="shared" si="2"/>
        <v>Over Budget</v>
      </c>
    </row>
    <row r="15">
      <c r="A15" s="9" t="s">
        <v>1104</v>
      </c>
      <c r="B15" s="10">
        <v>3.93</v>
      </c>
      <c r="C15" s="23">
        <v>687.0</v>
      </c>
      <c r="D15" s="12">
        <v>8.6643188E7</v>
      </c>
      <c r="E15" s="12">
        <v>2.9646933E7</v>
      </c>
      <c r="F15" s="13">
        <f t="shared" si="1"/>
        <v>56996255</v>
      </c>
      <c r="G15" s="14" t="str">
        <f>IF(E15=0,"YES",IF(D15/E15&gt;=1.15, IF(D15+E15&gt;=percent,"YES","NO"),"NO"))</f>
        <v>YES</v>
      </c>
      <c r="H15" s="15">
        <v>14000.0</v>
      </c>
      <c r="I15" s="16" t="str">
        <f t="shared" si="3"/>
        <v>NOT FUNDED</v>
      </c>
      <c r="J15" s="17">
        <f t="shared" si="4"/>
        <v>5630</v>
      </c>
      <c r="K15" s="18" t="str">
        <f t="shared" si="2"/>
        <v>Over Budget</v>
      </c>
    </row>
    <row r="16">
      <c r="A16" s="9" t="s">
        <v>1105</v>
      </c>
      <c r="B16" s="10">
        <v>3.92</v>
      </c>
      <c r="C16" s="23">
        <v>630.0</v>
      </c>
      <c r="D16" s="12">
        <v>7.816718E7</v>
      </c>
      <c r="E16" s="12">
        <v>2.3269086E7</v>
      </c>
      <c r="F16" s="13">
        <f t="shared" si="1"/>
        <v>54898094</v>
      </c>
      <c r="G16" s="14" t="str">
        <f>IF(E16=0,"YES",IF(D16/E16&gt;=1.15, IF(D16+E16&gt;=percent,"YES","NO"),"NO"))</f>
        <v>YES</v>
      </c>
      <c r="H16" s="15">
        <v>10500.0</v>
      </c>
      <c r="I16" s="16" t="str">
        <f t="shared" si="3"/>
        <v>NOT FUNDED</v>
      </c>
      <c r="J16" s="17">
        <f t="shared" si="4"/>
        <v>5630</v>
      </c>
      <c r="K16" s="18" t="str">
        <f t="shared" si="2"/>
        <v>Over Budget</v>
      </c>
    </row>
    <row r="17">
      <c r="A17" s="9" t="s">
        <v>1106</v>
      </c>
      <c r="B17" s="10">
        <v>4.22</v>
      </c>
      <c r="C17" s="23">
        <v>666.0</v>
      </c>
      <c r="D17" s="12">
        <v>7.6409862E7</v>
      </c>
      <c r="E17" s="12">
        <v>2.7443706E7</v>
      </c>
      <c r="F17" s="13">
        <f t="shared" si="1"/>
        <v>48966156</v>
      </c>
      <c r="G17" s="14" t="str">
        <f>IF(E17=0,"YES",IF(D17/E17&gt;=1.15, IF(D17+E17&gt;=percent,"YES","NO"),"NO"))</f>
        <v>YES</v>
      </c>
      <c r="H17" s="15">
        <v>25000.0</v>
      </c>
      <c r="I17" s="16" t="str">
        <f t="shared" si="3"/>
        <v>NOT FUNDED</v>
      </c>
      <c r="J17" s="17">
        <f t="shared" si="4"/>
        <v>5630</v>
      </c>
      <c r="K17" s="18" t="str">
        <f t="shared" si="2"/>
        <v>Over Budget</v>
      </c>
    </row>
    <row r="18">
      <c r="A18" s="24" t="str">
        <f>HYPERLINK("https://cardano.ideascale.com/a/dtd/417658-48088","Cardano NYC 🤝 ETH NYC Communities")</f>
        <v>Cardano NYC 🤝 ETH NYC Communities</v>
      </c>
      <c r="B18" s="10">
        <v>3.87</v>
      </c>
      <c r="C18" s="23">
        <v>652.0</v>
      </c>
      <c r="D18" s="12">
        <v>7.30234E7</v>
      </c>
      <c r="E18" s="12">
        <v>3.6668753E7</v>
      </c>
      <c r="F18" s="13">
        <f t="shared" si="1"/>
        <v>36354647</v>
      </c>
      <c r="G18" s="14" t="str">
        <f>IF(E18=0,"YES",IF(D18/E18&gt;=1.15, IF(D18+E18&gt;=percent,"YES","NO"),"NO"))</f>
        <v>YES</v>
      </c>
      <c r="H18" s="15">
        <v>65000.0</v>
      </c>
      <c r="I18" s="16" t="str">
        <f t="shared" si="3"/>
        <v>NOT FUNDED</v>
      </c>
      <c r="J18" s="17">
        <f t="shared" si="4"/>
        <v>5630</v>
      </c>
      <c r="K18" s="18" t="str">
        <f t="shared" si="2"/>
        <v>Over Budget</v>
      </c>
    </row>
    <row r="19">
      <c r="A19" s="9" t="s">
        <v>1107</v>
      </c>
      <c r="B19" s="10">
        <v>3.71</v>
      </c>
      <c r="C19" s="23">
        <v>694.0</v>
      </c>
      <c r="D19" s="12">
        <v>6.872481E7</v>
      </c>
      <c r="E19" s="12">
        <v>5.1246193E7</v>
      </c>
      <c r="F19" s="13">
        <f t="shared" si="1"/>
        <v>17478617</v>
      </c>
      <c r="G19" s="14" t="str">
        <f>IF(E19=0,"YES",IF(D19/E19&gt;=1.15, IF(D19+E19&gt;=percent,"YES","NO"),"NO"))</f>
        <v>YES</v>
      </c>
      <c r="H19" s="15">
        <v>100000.0</v>
      </c>
      <c r="I19" s="16" t="str">
        <f t="shared" si="3"/>
        <v>NOT FUNDED</v>
      </c>
      <c r="J19" s="17">
        <f t="shared" si="4"/>
        <v>5630</v>
      </c>
      <c r="K19" s="18" t="str">
        <f t="shared" si="2"/>
        <v>Over Budget</v>
      </c>
    </row>
    <row r="20">
      <c r="A20" s="9" t="s">
        <v>1108</v>
      </c>
      <c r="B20" s="10">
        <v>4.15</v>
      </c>
      <c r="C20" s="23">
        <v>762.0</v>
      </c>
      <c r="D20" s="12">
        <v>1.07576321E8</v>
      </c>
      <c r="E20" s="12">
        <v>9.0420802E7</v>
      </c>
      <c r="F20" s="13">
        <f t="shared" si="1"/>
        <v>17155519</v>
      </c>
      <c r="G20" s="14" t="str">
        <f>IF(E20=0,"YES",IF(D20/E20&gt;=1.15, IF(D20+E20&gt;=percent,"YES","NO"),"NO"))</f>
        <v>YES</v>
      </c>
      <c r="H20" s="15">
        <v>73300.0</v>
      </c>
      <c r="I20" s="16" t="str">
        <f t="shared" si="3"/>
        <v>NOT FUNDED</v>
      </c>
      <c r="J20" s="17">
        <f t="shared" si="4"/>
        <v>5630</v>
      </c>
      <c r="K20" s="18" t="str">
        <f t="shared" si="2"/>
        <v>Over Budget</v>
      </c>
    </row>
    <row r="21">
      <c r="A21" s="9" t="s">
        <v>1109</v>
      </c>
      <c r="B21" s="10">
        <v>3.67</v>
      </c>
      <c r="C21" s="23">
        <v>564.0</v>
      </c>
      <c r="D21" s="12">
        <v>4.9260879E7</v>
      </c>
      <c r="E21" s="12">
        <v>4.2047537E7</v>
      </c>
      <c r="F21" s="13">
        <f t="shared" si="1"/>
        <v>7213342</v>
      </c>
      <c r="G21" s="14" t="str">
        <f>IF(E21=0,"YES",IF(D21/E21&gt;=1.15, IF(D21+E21&gt;=percent,"YES","NO"),"NO"))</f>
        <v>YES</v>
      </c>
      <c r="H21" s="15">
        <v>31500.0</v>
      </c>
      <c r="I21" s="16" t="str">
        <f t="shared" si="3"/>
        <v>NOT FUNDED</v>
      </c>
      <c r="J21" s="17">
        <f t="shared" si="4"/>
        <v>5630</v>
      </c>
      <c r="K21" s="18" t="str">
        <f t="shared" si="2"/>
        <v>Over Budget</v>
      </c>
    </row>
    <row r="22">
      <c r="A22" s="9" t="s">
        <v>1110</v>
      </c>
      <c r="B22" s="10">
        <v>4.51</v>
      </c>
      <c r="C22" s="23">
        <v>858.0</v>
      </c>
      <c r="D22" s="12">
        <v>1.07888501E8</v>
      </c>
      <c r="E22" s="12">
        <v>1.01079952E8</v>
      </c>
      <c r="F22" s="13">
        <f t="shared" si="1"/>
        <v>6808549</v>
      </c>
      <c r="G22" s="14" t="str">
        <f>IF(E22=0,"YES",IF(D22/E22&gt;=1.15, IF(D22+E22&gt;=percent,"YES","NO"),"NO"))</f>
        <v>NO</v>
      </c>
      <c r="H22" s="15">
        <v>68000.0</v>
      </c>
      <c r="I22" s="16" t="str">
        <f t="shared" si="3"/>
        <v>NOT FUNDED</v>
      </c>
      <c r="J22" s="17">
        <f t="shared" si="4"/>
        <v>5630</v>
      </c>
      <c r="K22" s="18" t="str">
        <f t="shared" si="2"/>
        <v>Approval Threshold</v>
      </c>
    </row>
    <row r="23">
      <c r="A23" s="9" t="s">
        <v>1111</v>
      </c>
      <c r="B23" s="10">
        <v>3.24</v>
      </c>
      <c r="C23" s="23">
        <v>605.0</v>
      </c>
      <c r="D23" s="12">
        <v>4.3368458E7</v>
      </c>
      <c r="E23" s="12">
        <v>4.2775338E7</v>
      </c>
      <c r="F23" s="13">
        <f t="shared" si="1"/>
        <v>593120</v>
      </c>
      <c r="G23" s="14" t="str">
        <f>IF(E23=0,"YES",IF(D23/E23&gt;=1.15, IF(D23+E23&gt;=percent,"YES","NO"),"NO"))</f>
        <v>NO</v>
      </c>
      <c r="H23" s="15">
        <v>50000.0</v>
      </c>
      <c r="I23" s="16" t="str">
        <f t="shared" si="3"/>
        <v>NOT FUNDED</v>
      </c>
      <c r="J23" s="17">
        <f t="shared" si="4"/>
        <v>5630</v>
      </c>
      <c r="K23" s="18" t="str">
        <f t="shared" si="2"/>
        <v>Approval Threshold</v>
      </c>
    </row>
    <row r="24">
      <c r="A24" s="9" t="s">
        <v>1112</v>
      </c>
      <c r="B24" s="10">
        <v>2.63</v>
      </c>
      <c r="C24" s="23">
        <v>644.0</v>
      </c>
      <c r="D24" s="12">
        <v>4.1550105E7</v>
      </c>
      <c r="E24" s="12">
        <v>5.6555605E7</v>
      </c>
      <c r="F24" s="13">
        <f t="shared" si="1"/>
        <v>-15005500</v>
      </c>
      <c r="G24" s="14" t="str">
        <f>IF(E24=0,"YES",IF(D24/E24&gt;=1.15, IF(D24+E24&gt;=percent,"YES","NO"),"NO"))</f>
        <v>NO</v>
      </c>
      <c r="H24" s="15">
        <v>25000.0</v>
      </c>
      <c r="I24" s="16" t="str">
        <f t="shared" si="3"/>
        <v>NOT FUNDED</v>
      </c>
      <c r="J24" s="17">
        <f t="shared" si="4"/>
        <v>5630</v>
      </c>
      <c r="K24" s="18" t="str">
        <f t="shared" si="2"/>
        <v>Approval Threshold</v>
      </c>
    </row>
    <row r="25">
      <c r="A25" s="9" t="s">
        <v>1113</v>
      </c>
      <c r="B25" s="10">
        <v>2.75</v>
      </c>
      <c r="C25" s="23">
        <v>644.0</v>
      </c>
      <c r="D25" s="12">
        <v>3.8226576E7</v>
      </c>
      <c r="E25" s="12">
        <v>5.9005478E7</v>
      </c>
      <c r="F25" s="13">
        <f t="shared" si="1"/>
        <v>-20778902</v>
      </c>
      <c r="G25" s="14" t="str">
        <f>IF(E25=0,"YES",IF(D25/E25&gt;=1.15, IF(D25+E25&gt;=percent,"YES","NO"),"NO"))</f>
        <v>NO</v>
      </c>
      <c r="H25" s="15">
        <v>42999.0</v>
      </c>
      <c r="I25" s="16" t="str">
        <f t="shared" si="3"/>
        <v>NOT FUNDED</v>
      </c>
      <c r="J25" s="17">
        <f t="shared" si="4"/>
        <v>5630</v>
      </c>
      <c r="K25" s="18" t="str">
        <f t="shared" si="2"/>
        <v>Approval Threshold</v>
      </c>
    </row>
    <row r="26">
      <c r="A26" s="20" t="s">
        <v>1114</v>
      </c>
      <c r="B26" s="10">
        <v>2.78</v>
      </c>
      <c r="C26" s="23">
        <v>618.0</v>
      </c>
      <c r="D26" s="12">
        <v>5.2905719E7</v>
      </c>
      <c r="E26" s="12">
        <v>1.08186252E8</v>
      </c>
      <c r="F26" s="13">
        <f t="shared" si="1"/>
        <v>-55280533</v>
      </c>
      <c r="G26" s="14" t="str">
        <f>IF(E26=0,"YES",IF(D26/E26&gt;=1.15, IF(D26+E26&gt;=percent,"YES","NO"),"NO"))</f>
        <v>NO</v>
      </c>
      <c r="H26" s="15">
        <v>37600.0</v>
      </c>
      <c r="I26" s="16" t="str">
        <f t="shared" si="3"/>
        <v>NOT FUNDED</v>
      </c>
      <c r="J26" s="17">
        <f t="shared" si="4"/>
        <v>5630</v>
      </c>
      <c r="K26" s="18" t="str">
        <f t="shared" si="2"/>
        <v>Approval Threshold</v>
      </c>
    </row>
  </sheetData>
  <autoFilter ref="$A$1:$H$26">
    <sortState ref="A1:H26">
      <sortCondition descending="1" ref="F1:F26"/>
      <sortCondition ref="A1:A26"/>
    </sortState>
  </autoFilter>
  <conditionalFormatting sqref="I2:I26">
    <cfRule type="cellIs" dxfId="0" priority="1" operator="equal">
      <formula>"FUNDED"</formula>
    </cfRule>
  </conditionalFormatting>
  <conditionalFormatting sqref="I2:I26">
    <cfRule type="cellIs" dxfId="1" priority="2" operator="equal">
      <formula>"NOT FUNDED"</formula>
    </cfRule>
  </conditionalFormatting>
  <conditionalFormatting sqref="K2:K26">
    <cfRule type="cellIs" dxfId="0" priority="3" operator="greaterThan">
      <formula>999</formula>
    </cfRule>
  </conditionalFormatting>
  <conditionalFormatting sqref="K2:K26">
    <cfRule type="cellIs" dxfId="0" priority="4" operator="greaterThan">
      <formula>999</formula>
    </cfRule>
  </conditionalFormatting>
  <conditionalFormatting sqref="K2:K26">
    <cfRule type="containsText" dxfId="1" priority="5" operator="containsText" text="NOT FUNDED">
      <formula>NOT(ISERROR(SEARCH(("NOT FUNDED"),(K2))))</formula>
    </cfRule>
  </conditionalFormatting>
  <conditionalFormatting sqref="K2:K26">
    <cfRule type="cellIs" dxfId="2" priority="6" operator="equal">
      <formula>"Over Budget"</formula>
    </cfRule>
  </conditionalFormatting>
  <conditionalFormatting sqref="K2:K26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</hyperlinks>
  <drawing r:id="rId25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1115</v>
      </c>
      <c r="I1" s="1" t="s">
        <v>8</v>
      </c>
      <c r="J1" s="7" t="s">
        <v>9</v>
      </c>
      <c r="K1" s="8" t="s">
        <v>10</v>
      </c>
    </row>
    <row r="2">
      <c r="A2" s="9" t="s">
        <v>1116</v>
      </c>
      <c r="B2" s="10">
        <v>4.9</v>
      </c>
      <c r="C2" s="11">
        <v>1352.0</v>
      </c>
      <c r="D2" s="12">
        <v>2.57748012E8</v>
      </c>
      <c r="E2" s="12">
        <v>2.0510804E7</v>
      </c>
      <c r="F2" s="13">
        <f t="shared" ref="F2:F62" si="1">D2-E2</f>
        <v>237237208</v>
      </c>
      <c r="G2" s="14" t="str">
        <f>IF(E2=0,"YES",IF(D2/E2&gt;=1.15, IF(D2+E2&gt;=percent,"YES","NO"),"NO"))</f>
        <v>YES</v>
      </c>
      <c r="H2" s="12">
        <v>2925000.0</v>
      </c>
      <c r="I2" s="16" t="str">
        <f>If(fund10&gt;=H2,IF(G2="Yes","FUNDED","NOT FUNDED"),"NOT FUNDED")</f>
        <v>FUNDED</v>
      </c>
      <c r="J2" s="25">
        <f>If(fund10&gt;=H2,fund10-H2,fund10)</f>
        <v>9875000</v>
      </c>
      <c r="K2" s="18" t="str">
        <f t="shared" ref="K2:K62" si="2">If(G2="YES",IF(I2="FUNDED","","Over Budget"),"Approval Threshold")</f>
        <v/>
      </c>
    </row>
    <row r="3">
      <c r="A3" s="9" t="s">
        <v>1117</v>
      </c>
      <c r="B3" s="10">
        <v>4.51</v>
      </c>
      <c r="C3" s="11">
        <v>493.0</v>
      </c>
      <c r="D3" s="12">
        <v>2.53955526E8</v>
      </c>
      <c r="E3" s="12">
        <v>3.6578684E7</v>
      </c>
      <c r="F3" s="13">
        <f t="shared" si="1"/>
        <v>217376842</v>
      </c>
      <c r="G3" s="14" t="str">
        <f>IF(E3=0,"YES",IF(D3/E3&gt;=1.15, IF(D3+E3&gt;=percent,"YES","NO"),"NO"))</f>
        <v>YES</v>
      </c>
      <c r="H3" s="12">
        <v>100000.0</v>
      </c>
      <c r="I3" s="16" t="str">
        <f t="shared" ref="I3:I62" si="3">If(J2&gt;=H3,IF(G3="Yes","FUNDED","NOT FUNDED"),"NOT FUNDED")</f>
        <v>FUNDED</v>
      </c>
      <c r="J3" s="25">
        <f t="shared" ref="J3:J62" si="4">If(I3="FUNDED",IF(J2&gt;=H3,(J2-H3),J2),J2)</f>
        <v>9775000</v>
      </c>
      <c r="K3" s="18" t="str">
        <f t="shared" si="2"/>
        <v/>
      </c>
    </row>
    <row r="4">
      <c r="A4" s="9" t="s">
        <v>1118</v>
      </c>
      <c r="B4" s="10">
        <v>4.83</v>
      </c>
      <c r="C4" s="11">
        <v>1123.0</v>
      </c>
      <c r="D4" s="12">
        <v>2.42088574E8</v>
      </c>
      <c r="E4" s="12">
        <v>3.5155162E7</v>
      </c>
      <c r="F4" s="13">
        <f t="shared" si="1"/>
        <v>206933412</v>
      </c>
      <c r="G4" s="14" t="str">
        <f>IF(E4=0,"YES",IF(D4/E4&gt;=1.15, IF(D4+E4&gt;=percent,"YES","NO"),"NO"))</f>
        <v>YES</v>
      </c>
      <c r="H4" s="12">
        <v>3000000.0</v>
      </c>
      <c r="I4" s="16" t="str">
        <f t="shared" si="3"/>
        <v>FUNDED</v>
      </c>
      <c r="J4" s="25">
        <f t="shared" si="4"/>
        <v>6775000</v>
      </c>
      <c r="K4" s="18" t="str">
        <f t="shared" si="2"/>
        <v/>
      </c>
    </row>
    <row r="5">
      <c r="A5" s="9" t="s">
        <v>1119</v>
      </c>
      <c r="B5" s="10">
        <v>4.95</v>
      </c>
      <c r="C5" s="11">
        <v>1308.0</v>
      </c>
      <c r="D5" s="12">
        <v>2.18201422E8</v>
      </c>
      <c r="E5" s="12">
        <v>2.4021854E7</v>
      </c>
      <c r="F5" s="13">
        <f t="shared" si="1"/>
        <v>194179568</v>
      </c>
      <c r="G5" s="14" t="str">
        <f>IF(E5=0,"YES",IF(D5/E5&gt;=1.15, IF(D5+E5&gt;=percent,"YES","NO"),"NO"))</f>
        <v>YES</v>
      </c>
      <c r="H5" s="12">
        <v>1000000.0</v>
      </c>
      <c r="I5" s="16" t="str">
        <f t="shared" si="3"/>
        <v>FUNDED</v>
      </c>
      <c r="J5" s="25">
        <f t="shared" si="4"/>
        <v>5775000</v>
      </c>
      <c r="K5" s="18" t="str">
        <f t="shared" si="2"/>
        <v/>
      </c>
    </row>
    <row r="6">
      <c r="A6" s="9" t="s">
        <v>1120</v>
      </c>
      <c r="B6" s="10">
        <v>4.57</v>
      </c>
      <c r="C6" s="11">
        <v>474.0</v>
      </c>
      <c r="D6" s="12">
        <v>1.60927753E8</v>
      </c>
      <c r="E6" s="12">
        <v>2.4129788E7</v>
      </c>
      <c r="F6" s="13">
        <f t="shared" si="1"/>
        <v>136797965</v>
      </c>
      <c r="G6" s="14" t="str">
        <f>IF(E6=0,"YES",IF(D6/E6&gt;=1.15, IF(D6+E6&gt;=percent,"YES","NO"),"NO"))</f>
        <v>YES</v>
      </c>
      <c r="H6" s="12">
        <v>1500000.0</v>
      </c>
      <c r="I6" s="16" t="str">
        <f t="shared" si="3"/>
        <v>FUNDED</v>
      </c>
      <c r="J6" s="25">
        <f t="shared" si="4"/>
        <v>4275000</v>
      </c>
      <c r="K6" s="18" t="str">
        <f t="shared" si="2"/>
        <v/>
      </c>
    </row>
    <row r="7">
      <c r="A7" s="9" t="s">
        <v>1121</v>
      </c>
      <c r="B7" s="10">
        <v>4.84</v>
      </c>
      <c r="C7" s="11">
        <v>959.0</v>
      </c>
      <c r="D7" s="12">
        <v>1.54796267E8</v>
      </c>
      <c r="E7" s="12">
        <v>2.764084E7</v>
      </c>
      <c r="F7" s="13">
        <f t="shared" si="1"/>
        <v>127155427</v>
      </c>
      <c r="G7" s="14" t="str">
        <f>IF(E7=0,"YES",IF(D7/E7&gt;=1.15, IF(D7+E7&gt;=percent,"YES","NO"),"NO"))</f>
        <v>YES</v>
      </c>
      <c r="H7" s="12">
        <v>2000000.0</v>
      </c>
      <c r="I7" s="16" t="str">
        <f t="shared" si="3"/>
        <v>FUNDED</v>
      </c>
      <c r="J7" s="25">
        <f t="shared" si="4"/>
        <v>2275000</v>
      </c>
      <c r="K7" s="18" t="str">
        <f t="shared" si="2"/>
        <v/>
      </c>
    </row>
    <row r="8">
      <c r="A8" s="9" t="s">
        <v>1122</v>
      </c>
      <c r="B8" s="10">
        <v>4.78</v>
      </c>
      <c r="C8" s="11">
        <v>643.0</v>
      </c>
      <c r="D8" s="12">
        <v>1.5477381E8</v>
      </c>
      <c r="E8" s="12">
        <v>3.6229639E7</v>
      </c>
      <c r="F8" s="13">
        <f t="shared" si="1"/>
        <v>118544171</v>
      </c>
      <c r="G8" s="14" t="str">
        <f>IF(E8=0,"YES",IF(D8/E8&gt;=1.15, IF(D8+E8&gt;=percent,"YES","NO"),"NO"))</f>
        <v>YES</v>
      </c>
      <c r="H8" s="12">
        <v>1000000.0</v>
      </c>
      <c r="I8" s="16" t="str">
        <f t="shared" si="3"/>
        <v>FUNDED</v>
      </c>
      <c r="J8" s="25">
        <f t="shared" si="4"/>
        <v>1275000</v>
      </c>
      <c r="K8" s="18" t="str">
        <f t="shared" si="2"/>
        <v/>
      </c>
    </row>
    <row r="9">
      <c r="A9" s="19" t="s">
        <v>1123</v>
      </c>
      <c r="B9" s="10">
        <v>4.79</v>
      </c>
      <c r="C9" s="11">
        <v>878.0</v>
      </c>
      <c r="D9" s="12">
        <v>1.52119372E8</v>
      </c>
      <c r="E9" s="12">
        <v>3.4819164E7</v>
      </c>
      <c r="F9" s="13">
        <f t="shared" si="1"/>
        <v>117300208</v>
      </c>
      <c r="G9" s="14" t="str">
        <f>IF(E9=0,"YES",IF(D9/E9&gt;=1.15, IF(D9+E9&gt;=percent,"YES","NO"),"NO"))</f>
        <v>YES</v>
      </c>
      <c r="H9" s="12">
        <v>1000000.0</v>
      </c>
      <c r="I9" s="16" t="str">
        <f t="shared" si="3"/>
        <v>FUNDED</v>
      </c>
      <c r="J9" s="25">
        <f t="shared" si="4"/>
        <v>275000</v>
      </c>
      <c r="K9" s="18" t="str">
        <f t="shared" si="2"/>
        <v/>
      </c>
    </row>
    <row r="10">
      <c r="A10" s="9" t="s">
        <v>1124</v>
      </c>
      <c r="B10" s="10">
        <v>4.73</v>
      </c>
      <c r="C10" s="11">
        <v>528.0</v>
      </c>
      <c r="D10" s="12">
        <v>1.43978456E8</v>
      </c>
      <c r="E10" s="12">
        <v>4.3469642E7</v>
      </c>
      <c r="F10" s="13">
        <f t="shared" si="1"/>
        <v>100508814</v>
      </c>
      <c r="G10" s="14" t="str">
        <f>IF(E10=0,"YES",IF(D10/E10&gt;=1.15, IF(D10+E10&gt;=percent,"YES","NO"),"NO"))</f>
        <v>YES</v>
      </c>
      <c r="H10" s="12">
        <v>1000000.0</v>
      </c>
      <c r="I10" s="16" t="str">
        <f t="shared" si="3"/>
        <v>NOT FUNDED</v>
      </c>
      <c r="J10" s="25">
        <f t="shared" si="4"/>
        <v>275000</v>
      </c>
      <c r="K10" s="18" t="str">
        <f t="shared" si="2"/>
        <v>Over Budget</v>
      </c>
    </row>
    <row r="11">
      <c r="A11" s="9" t="s">
        <v>1125</v>
      </c>
      <c r="B11" s="10">
        <v>4.5</v>
      </c>
      <c r="C11" s="11">
        <v>372.0</v>
      </c>
      <c r="D11" s="12">
        <v>1.2901592E8</v>
      </c>
      <c r="E11" s="12">
        <v>2.9121143E7</v>
      </c>
      <c r="F11" s="13">
        <f t="shared" si="1"/>
        <v>99894777</v>
      </c>
      <c r="G11" s="14" t="str">
        <f>IF(E11=0,"YES",IF(D11/E11&gt;=1.15, IF(D11+E11&gt;=percent,"YES","NO"),"NO"))</f>
        <v>YES</v>
      </c>
      <c r="H11" s="12">
        <v>500000.0</v>
      </c>
      <c r="I11" s="16" t="str">
        <f t="shared" si="3"/>
        <v>NOT FUNDED</v>
      </c>
      <c r="J11" s="25">
        <f t="shared" si="4"/>
        <v>275000</v>
      </c>
      <c r="K11" s="18" t="str">
        <f t="shared" si="2"/>
        <v>Over Budget</v>
      </c>
    </row>
    <row r="12">
      <c r="A12" s="9" t="s">
        <v>1126</v>
      </c>
      <c r="B12" s="10">
        <v>4.83</v>
      </c>
      <c r="C12" s="11">
        <v>999.0</v>
      </c>
      <c r="D12" s="12">
        <v>1.41349394E8</v>
      </c>
      <c r="E12" s="12">
        <v>4.2523696E7</v>
      </c>
      <c r="F12" s="13">
        <f t="shared" si="1"/>
        <v>98825698</v>
      </c>
      <c r="G12" s="14" t="str">
        <f>IF(E12=0,"YES",IF(D12/E12&gt;=1.15, IF(D12+E12&gt;=percent,"YES","NO"),"NO"))</f>
        <v>YES</v>
      </c>
      <c r="H12" s="12">
        <v>1000000.0</v>
      </c>
      <c r="I12" s="16" t="str">
        <f t="shared" si="3"/>
        <v>NOT FUNDED</v>
      </c>
      <c r="J12" s="25">
        <f t="shared" si="4"/>
        <v>275000</v>
      </c>
      <c r="K12" s="18" t="str">
        <f t="shared" si="2"/>
        <v>Over Budget</v>
      </c>
    </row>
    <row r="13">
      <c r="A13" s="9" t="s">
        <v>1127</v>
      </c>
      <c r="B13" s="10">
        <v>4.51</v>
      </c>
      <c r="C13" s="11">
        <v>431.0</v>
      </c>
      <c r="D13" s="12">
        <v>1.82749961E8</v>
      </c>
      <c r="E13" s="12">
        <v>9.1532058E7</v>
      </c>
      <c r="F13" s="13">
        <f t="shared" si="1"/>
        <v>91217903</v>
      </c>
      <c r="G13" s="14" t="str">
        <f>IF(E13=0,"YES",IF(D13/E13&gt;=1.15, IF(D13+E13&gt;=percent,"YES","NO"),"NO"))</f>
        <v>YES</v>
      </c>
      <c r="H13" s="12">
        <v>100000.0</v>
      </c>
      <c r="I13" s="16" t="str">
        <f t="shared" si="3"/>
        <v>FUNDED</v>
      </c>
      <c r="J13" s="25">
        <f t="shared" si="4"/>
        <v>175000</v>
      </c>
      <c r="K13" s="18" t="str">
        <f t="shared" si="2"/>
        <v/>
      </c>
    </row>
    <row r="14">
      <c r="A14" s="9" t="s">
        <v>1128</v>
      </c>
      <c r="B14" s="10">
        <v>4.33</v>
      </c>
      <c r="C14" s="11">
        <v>422.0</v>
      </c>
      <c r="D14" s="12">
        <v>1.23529477E8</v>
      </c>
      <c r="E14" s="12">
        <v>3.3241799E7</v>
      </c>
      <c r="F14" s="13">
        <f t="shared" si="1"/>
        <v>90287678</v>
      </c>
      <c r="G14" s="14" t="str">
        <f>IF(E14=0,"YES",IF(D14/E14&gt;=1.15, IF(D14+E14&gt;=percent,"YES","NO"),"NO"))</f>
        <v>YES</v>
      </c>
      <c r="H14" s="12">
        <v>2000000.0</v>
      </c>
      <c r="I14" s="16" t="str">
        <f t="shared" si="3"/>
        <v>NOT FUNDED</v>
      </c>
      <c r="J14" s="25">
        <f t="shared" si="4"/>
        <v>175000</v>
      </c>
      <c r="K14" s="18" t="str">
        <f t="shared" si="2"/>
        <v>Over Budget</v>
      </c>
    </row>
    <row r="15">
      <c r="A15" s="9" t="s">
        <v>1129</v>
      </c>
      <c r="B15" s="10">
        <v>4.48</v>
      </c>
      <c r="C15" s="11">
        <v>353.0</v>
      </c>
      <c r="D15" s="12">
        <v>1.12007451E8</v>
      </c>
      <c r="E15" s="12">
        <v>3.7022709E7</v>
      </c>
      <c r="F15" s="13">
        <f t="shared" si="1"/>
        <v>74984742</v>
      </c>
      <c r="G15" s="14" t="str">
        <f>IF(E15=0,"YES",IF(D15/E15&gt;=1.15, IF(D15+E15&gt;=percent,"YES","NO"),"NO"))</f>
        <v>YES</v>
      </c>
      <c r="H15" s="12">
        <v>500000.0</v>
      </c>
      <c r="I15" s="16" t="str">
        <f t="shared" si="3"/>
        <v>NOT FUNDED</v>
      </c>
      <c r="J15" s="25">
        <f t="shared" si="4"/>
        <v>175000</v>
      </c>
      <c r="K15" s="18" t="str">
        <f t="shared" si="2"/>
        <v>Over Budget</v>
      </c>
    </row>
    <row r="16">
      <c r="A16" s="9" t="s">
        <v>1130</v>
      </c>
      <c r="B16" s="10">
        <v>4.55</v>
      </c>
      <c r="C16" s="11">
        <v>357.0</v>
      </c>
      <c r="D16" s="12">
        <v>1.09304E8</v>
      </c>
      <c r="E16" s="12">
        <v>4.1635013E7</v>
      </c>
      <c r="F16" s="13">
        <f t="shared" si="1"/>
        <v>67668987</v>
      </c>
      <c r="G16" s="14" t="str">
        <f>IF(E16=0,"YES",IF(D16/E16&gt;=1.15, IF(D16+E16&gt;=percent,"YES","NO"),"NO"))</f>
        <v>YES</v>
      </c>
      <c r="H16" s="12">
        <v>975000.0</v>
      </c>
      <c r="I16" s="16" t="str">
        <f t="shared" si="3"/>
        <v>NOT FUNDED</v>
      </c>
      <c r="J16" s="25">
        <f t="shared" si="4"/>
        <v>175000</v>
      </c>
      <c r="K16" s="18" t="str">
        <f t="shared" si="2"/>
        <v>Over Budget</v>
      </c>
    </row>
    <row r="17">
      <c r="A17" s="9" t="s">
        <v>1131</v>
      </c>
      <c r="B17" s="10">
        <v>4.7</v>
      </c>
      <c r="C17" s="11">
        <v>498.0</v>
      </c>
      <c r="D17" s="12">
        <v>9.5951468E7</v>
      </c>
      <c r="E17" s="12">
        <v>3.1010315E7</v>
      </c>
      <c r="F17" s="13">
        <f t="shared" si="1"/>
        <v>64941153</v>
      </c>
      <c r="G17" s="14" t="str">
        <f>IF(E17=0,"YES",IF(D17/E17&gt;=1.15, IF(D17+E17&gt;=percent,"YES","NO"),"NO"))</f>
        <v>YES</v>
      </c>
      <c r="H17" s="12">
        <v>1000000.0</v>
      </c>
      <c r="I17" s="16" t="str">
        <f t="shared" si="3"/>
        <v>NOT FUNDED</v>
      </c>
      <c r="J17" s="25">
        <f t="shared" si="4"/>
        <v>175000</v>
      </c>
      <c r="K17" s="18" t="str">
        <f t="shared" si="2"/>
        <v>Over Budget</v>
      </c>
    </row>
    <row r="18">
      <c r="A18" s="19" t="s">
        <v>1132</v>
      </c>
      <c r="B18" s="10">
        <v>4.7</v>
      </c>
      <c r="C18" s="11">
        <v>406.0</v>
      </c>
      <c r="D18" s="12">
        <v>7.644358E7</v>
      </c>
      <c r="E18" s="12">
        <v>3.612898E7</v>
      </c>
      <c r="F18" s="13">
        <f t="shared" si="1"/>
        <v>40314600</v>
      </c>
      <c r="G18" s="14" t="str">
        <f>IF(E18=0,"YES",IF(D18/E18&gt;=1.15, IF(D18+E18&gt;=percent,"YES","NO"),"NO"))</f>
        <v>YES</v>
      </c>
      <c r="H18" s="12">
        <v>1000000.0</v>
      </c>
      <c r="I18" s="16" t="str">
        <f t="shared" si="3"/>
        <v>NOT FUNDED</v>
      </c>
      <c r="J18" s="25">
        <f t="shared" si="4"/>
        <v>175000</v>
      </c>
      <c r="K18" s="18" t="str">
        <f t="shared" si="2"/>
        <v>Over Budget</v>
      </c>
    </row>
    <row r="19">
      <c r="A19" s="9" t="s">
        <v>1133</v>
      </c>
      <c r="B19" s="10">
        <v>4.74</v>
      </c>
      <c r="C19" s="11">
        <v>486.0</v>
      </c>
      <c r="D19" s="12">
        <v>7.8765012E7</v>
      </c>
      <c r="E19" s="12">
        <v>4.5278644E7</v>
      </c>
      <c r="F19" s="13">
        <f t="shared" si="1"/>
        <v>33486368</v>
      </c>
      <c r="G19" s="14" t="str">
        <f>IF(E19=0,"YES",IF(D19/E19&gt;=1.15, IF(D19+E19&gt;=percent,"YES","NO"),"NO"))</f>
        <v>YES</v>
      </c>
      <c r="H19" s="12">
        <v>500000.0</v>
      </c>
      <c r="I19" s="16" t="str">
        <f t="shared" si="3"/>
        <v>NOT FUNDED</v>
      </c>
      <c r="J19" s="25">
        <f t="shared" si="4"/>
        <v>175000</v>
      </c>
      <c r="K19" s="18" t="str">
        <f t="shared" si="2"/>
        <v>Over Budget</v>
      </c>
    </row>
    <row r="20">
      <c r="A20" s="9" t="s">
        <v>1134</v>
      </c>
      <c r="B20" s="10">
        <v>4.63</v>
      </c>
      <c r="C20" s="11">
        <v>428.0</v>
      </c>
      <c r="D20" s="12">
        <v>6.0343233E7</v>
      </c>
      <c r="E20" s="12">
        <v>3.1981934E7</v>
      </c>
      <c r="F20" s="13">
        <f t="shared" si="1"/>
        <v>28361299</v>
      </c>
      <c r="G20" s="14" t="str">
        <f>IF(E20=0,"YES",IF(D20/E20&gt;=1.15, IF(D20+E20&gt;=percent,"YES","NO"),"NO"))</f>
        <v>YES</v>
      </c>
      <c r="H20" s="12">
        <v>500000.0</v>
      </c>
      <c r="I20" s="16" t="str">
        <f t="shared" si="3"/>
        <v>NOT FUNDED</v>
      </c>
      <c r="J20" s="25">
        <f t="shared" si="4"/>
        <v>175000</v>
      </c>
      <c r="K20" s="18" t="str">
        <f t="shared" si="2"/>
        <v>Over Budget</v>
      </c>
    </row>
    <row r="21">
      <c r="A21" s="9" t="s">
        <v>1135</v>
      </c>
      <c r="B21" s="10">
        <v>4.71</v>
      </c>
      <c r="C21" s="11">
        <v>691.0</v>
      </c>
      <c r="D21" s="12">
        <v>1.12196998E8</v>
      </c>
      <c r="E21" s="12">
        <v>9.2909445E7</v>
      </c>
      <c r="F21" s="13">
        <f t="shared" si="1"/>
        <v>19287553</v>
      </c>
      <c r="G21" s="14" t="str">
        <f>IF(E21=0,"YES",IF(D21/E21&gt;=1.15, IF(D21+E21&gt;=percent,"YES","NO"),"NO"))</f>
        <v>YES</v>
      </c>
      <c r="H21" s="12">
        <v>2000000.0</v>
      </c>
      <c r="I21" s="16" t="str">
        <f t="shared" si="3"/>
        <v>NOT FUNDED</v>
      </c>
      <c r="J21" s="25">
        <f t="shared" si="4"/>
        <v>175000</v>
      </c>
      <c r="K21" s="18" t="str">
        <f t="shared" si="2"/>
        <v>Over Budget</v>
      </c>
    </row>
    <row r="22">
      <c r="A22" s="9" t="s">
        <v>1136</v>
      </c>
      <c r="B22" s="10">
        <v>4.75</v>
      </c>
      <c r="C22" s="11">
        <v>467.0</v>
      </c>
      <c r="D22" s="12">
        <v>7.9138536E7</v>
      </c>
      <c r="E22" s="12">
        <v>6.1615725E7</v>
      </c>
      <c r="F22" s="13">
        <f t="shared" si="1"/>
        <v>17522811</v>
      </c>
      <c r="G22" s="14" t="str">
        <f>IF(E22=0,"YES",IF(D22/E22&gt;=1.15, IF(D22+E22&gt;=percent,"YES","NO"),"NO"))</f>
        <v>YES</v>
      </c>
      <c r="H22" s="12">
        <v>500000.0</v>
      </c>
      <c r="I22" s="16" t="str">
        <f t="shared" si="3"/>
        <v>NOT FUNDED</v>
      </c>
      <c r="J22" s="25">
        <f t="shared" si="4"/>
        <v>175000</v>
      </c>
      <c r="K22" s="18" t="str">
        <f t="shared" si="2"/>
        <v>Over Budget</v>
      </c>
    </row>
    <row r="23">
      <c r="A23" s="9" t="s">
        <v>1137</v>
      </c>
      <c r="B23" s="10">
        <v>4.21</v>
      </c>
      <c r="C23" s="11">
        <v>354.0</v>
      </c>
      <c r="D23" s="12">
        <v>4.4593358E7</v>
      </c>
      <c r="E23" s="12">
        <v>3.158496E7</v>
      </c>
      <c r="F23" s="13">
        <f t="shared" si="1"/>
        <v>13008398</v>
      </c>
      <c r="G23" s="14" t="str">
        <f>IF(E23=0,"YES",IF(D23/E23&gt;=1.15, IF(D23+E23&gt;=percent,"YES","NO"),"NO"))</f>
        <v>YES</v>
      </c>
      <c r="H23" s="12">
        <v>200000.0</v>
      </c>
      <c r="I23" s="16" t="str">
        <f t="shared" si="3"/>
        <v>NOT FUNDED</v>
      </c>
      <c r="J23" s="25">
        <f t="shared" si="4"/>
        <v>175000</v>
      </c>
      <c r="K23" s="18" t="str">
        <f t="shared" si="2"/>
        <v>Over Budget</v>
      </c>
    </row>
    <row r="24">
      <c r="A24" s="9" t="s">
        <v>1138</v>
      </c>
      <c r="B24" s="10">
        <v>4.59</v>
      </c>
      <c r="C24" s="11">
        <v>413.0</v>
      </c>
      <c r="D24" s="12">
        <v>4.7774448E7</v>
      </c>
      <c r="E24" s="12">
        <v>3.6616229E7</v>
      </c>
      <c r="F24" s="13">
        <f t="shared" si="1"/>
        <v>11158219</v>
      </c>
      <c r="G24" s="14" t="str">
        <f>IF(E24=0,"YES",IF(D24/E24&gt;=1.15, IF(D24+E24&gt;=percent,"YES","NO"),"NO"))</f>
        <v>YES</v>
      </c>
      <c r="H24" s="12">
        <v>1500000.0</v>
      </c>
      <c r="I24" s="16" t="str">
        <f t="shared" si="3"/>
        <v>NOT FUNDED</v>
      </c>
      <c r="J24" s="25">
        <f t="shared" si="4"/>
        <v>175000</v>
      </c>
      <c r="K24" s="18" t="str">
        <f t="shared" si="2"/>
        <v>Over Budget</v>
      </c>
    </row>
    <row r="25">
      <c r="A25" s="9" t="s">
        <v>1139</v>
      </c>
      <c r="B25" s="10">
        <v>3.95</v>
      </c>
      <c r="C25" s="11">
        <v>484.0</v>
      </c>
      <c r="D25" s="12">
        <v>5.1594778E7</v>
      </c>
      <c r="E25" s="12">
        <v>4.0632205E7</v>
      </c>
      <c r="F25" s="13">
        <f t="shared" si="1"/>
        <v>10962573</v>
      </c>
      <c r="G25" s="14" t="str">
        <f>IF(E25=0,"YES",IF(D25/E25&gt;=1.15, IF(D25+E25&gt;=percent,"YES","NO"),"NO"))</f>
        <v>YES</v>
      </c>
      <c r="H25" s="12">
        <v>100000.0</v>
      </c>
      <c r="I25" s="16" t="str">
        <f t="shared" si="3"/>
        <v>FUNDED</v>
      </c>
      <c r="J25" s="25">
        <f t="shared" si="4"/>
        <v>75000</v>
      </c>
      <c r="K25" s="18" t="str">
        <f t="shared" si="2"/>
        <v/>
      </c>
    </row>
    <row r="26">
      <c r="A26" s="20" t="s">
        <v>1140</v>
      </c>
      <c r="B26" s="10">
        <v>4.78</v>
      </c>
      <c r="C26" s="11">
        <v>541.0</v>
      </c>
      <c r="D26" s="12">
        <v>6.2102186E7</v>
      </c>
      <c r="E26" s="12">
        <v>5.1183407E7</v>
      </c>
      <c r="F26" s="13">
        <f t="shared" si="1"/>
        <v>10918779</v>
      </c>
      <c r="G26" s="14" t="str">
        <f>IF(E26=0,"YES",IF(D26/E26&gt;=1.15, IF(D26+E26&gt;=percent,"YES","NO"),"NO"))</f>
        <v>YES</v>
      </c>
      <c r="H26" s="12">
        <v>500000.0</v>
      </c>
      <c r="I26" s="16" t="str">
        <f t="shared" si="3"/>
        <v>NOT FUNDED</v>
      </c>
      <c r="J26" s="25">
        <f t="shared" si="4"/>
        <v>75000</v>
      </c>
      <c r="K26" s="18" t="str">
        <f t="shared" si="2"/>
        <v>Over Budget</v>
      </c>
    </row>
    <row r="27">
      <c r="A27" s="9" t="s">
        <v>1141</v>
      </c>
      <c r="B27" s="10">
        <v>4.44</v>
      </c>
      <c r="C27" s="11">
        <v>355.0</v>
      </c>
      <c r="D27" s="12">
        <v>5.0499084E7</v>
      </c>
      <c r="E27" s="12">
        <v>4.4826081E7</v>
      </c>
      <c r="F27" s="13">
        <f t="shared" si="1"/>
        <v>5673003</v>
      </c>
      <c r="G27" s="14" t="str">
        <f>IF(E27=0,"YES",IF(D27/E27&gt;=1.15, IF(D27+E27&gt;=percent,"YES","NO"),"NO"))</f>
        <v>NO</v>
      </c>
      <c r="H27" s="12">
        <v>350000.0</v>
      </c>
      <c r="I27" s="16" t="str">
        <f t="shared" si="3"/>
        <v>NOT FUNDED</v>
      </c>
      <c r="J27" s="25">
        <f t="shared" si="4"/>
        <v>75000</v>
      </c>
      <c r="K27" s="18" t="str">
        <f t="shared" si="2"/>
        <v>Approval Threshold</v>
      </c>
    </row>
    <row r="28">
      <c r="A28" s="9" t="s">
        <v>1142</v>
      </c>
      <c r="B28" s="10">
        <v>4.09</v>
      </c>
      <c r="C28" s="11">
        <v>378.0</v>
      </c>
      <c r="D28" s="12">
        <v>4.48565E7</v>
      </c>
      <c r="E28" s="12">
        <v>3.9835779E7</v>
      </c>
      <c r="F28" s="13">
        <f t="shared" si="1"/>
        <v>5020721</v>
      </c>
      <c r="G28" s="14" t="str">
        <f>IF(E28=0,"YES",IF(D28/E28&gt;=1.15, IF(D28+E28&gt;=percent,"YES","NO"),"NO"))</f>
        <v>NO</v>
      </c>
      <c r="H28" s="12">
        <v>300000.0</v>
      </c>
      <c r="I28" s="16" t="str">
        <f t="shared" si="3"/>
        <v>NOT FUNDED</v>
      </c>
      <c r="J28" s="25">
        <f t="shared" si="4"/>
        <v>75000</v>
      </c>
      <c r="K28" s="18" t="str">
        <f t="shared" si="2"/>
        <v>Approval Threshold</v>
      </c>
    </row>
    <row r="29">
      <c r="A29" s="9" t="s">
        <v>1143</v>
      </c>
      <c r="B29" s="10">
        <v>3.96</v>
      </c>
      <c r="C29" s="11">
        <v>379.0</v>
      </c>
      <c r="D29" s="12">
        <v>4.4848781E7</v>
      </c>
      <c r="E29" s="12">
        <v>4.1927592E7</v>
      </c>
      <c r="F29" s="13">
        <f t="shared" si="1"/>
        <v>2921189</v>
      </c>
      <c r="G29" s="14" t="str">
        <f>IF(E29=0,"YES",IF(D29/E29&gt;=1.15, IF(D29+E29&gt;=percent,"YES","NO"),"NO"))</f>
        <v>NO</v>
      </c>
      <c r="H29" s="12">
        <v>1000000.0</v>
      </c>
      <c r="I29" s="16" t="str">
        <f t="shared" si="3"/>
        <v>NOT FUNDED</v>
      </c>
      <c r="J29" s="25">
        <f t="shared" si="4"/>
        <v>75000</v>
      </c>
      <c r="K29" s="18" t="str">
        <f t="shared" si="2"/>
        <v>Approval Threshold</v>
      </c>
    </row>
    <row r="30">
      <c r="A30" s="9" t="s">
        <v>1144</v>
      </c>
      <c r="B30" s="10">
        <v>4.8</v>
      </c>
      <c r="C30" s="11">
        <v>570.0</v>
      </c>
      <c r="D30" s="12">
        <v>6.3666556E7</v>
      </c>
      <c r="E30" s="12">
        <v>6.481138E7</v>
      </c>
      <c r="F30" s="13">
        <f t="shared" si="1"/>
        <v>-1144824</v>
      </c>
      <c r="G30" s="14" t="str">
        <f>IF(E30=0,"YES",IF(D30/E30&gt;=1.15, IF(D30+E30&gt;=percent,"YES","NO"),"NO"))</f>
        <v>NO</v>
      </c>
      <c r="H30" s="12">
        <v>150000.0</v>
      </c>
      <c r="I30" s="16" t="str">
        <f t="shared" si="3"/>
        <v>NOT FUNDED</v>
      </c>
      <c r="J30" s="25">
        <f t="shared" si="4"/>
        <v>75000</v>
      </c>
      <c r="K30" s="18" t="str">
        <f t="shared" si="2"/>
        <v>Approval Threshold</v>
      </c>
    </row>
    <row r="31">
      <c r="A31" s="9" t="s">
        <v>1145</v>
      </c>
      <c r="B31" s="10">
        <v>4.63</v>
      </c>
      <c r="C31" s="11">
        <v>391.0</v>
      </c>
      <c r="D31" s="12">
        <v>5.5435109E7</v>
      </c>
      <c r="E31" s="12">
        <v>5.791006E7</v>
      </c>
      <c r="F31" s="13">
        <f t="shared" si="1"/>
        <v>-2474951</v>
      </c>
      <c r="G31" s="14" t="str">
        <f>IF(E31=0,"YES",IF(D31/E31&gt;=1.15, IF(D31+E31&gt;=percent,"YES","NO"),"NO"))</f>
        <v>NO</v>
      </c>
      <c r="H31" s="12">
        <v>1800000.0</v>
      </c>
      <c r="I31" s="16" t="str">
        <f t="shared" si="3"/>
        <v>NOT FUNDED</v>
      </c>
      <c r="J31" s="25">
        <f t="shared" si="4"/>
        <v>75000</v>
      </c>
      <c r="K31" s="18" t="str">
        <f t="shared" si="2"/>
        <v>Approval Threshold</v>
      </c>
    </row>
    <row r="32">
      <c r="A32" s="9" t="s">
        <v>1146</v>
      </c>
      <c r="B32" s="10">
        <v>4.41</v>
      </c>
      <c r="C32" s="11">
        <v>297.0</v>
      </c>
      <c r="D32" s="12">
        <v>4.7939959E7</v>
      </c>
      <c r="E32" s="12">
        <v>5.2782967E7</v>
      </c>
      <c r="F32" s="13">
        <f t="shared" si="1"/>
        <v>-4843008</v>
      </c>
      <c r="G32" s="14" t="str">
        <f>IF(E32=0,"YES",IF(D32/E32&gt;=1.15, IF(D32+E32&gt;=percent,"YES","NO"),"NO"))</f>
        <v>NO</v>
      </c>
      <c r="H32" s="12">
        <v>1000000.0</v>
      </c>
      <c r="I32" s="16" t="str">
        <f t="shared" si="3"/>
        <v>NOT FUNDED</v>
      </c>
      <c r="J32" s="25">
        <f t="shared" si="4"/>
        <v>75000</v>
      </c>
      <c r="K32" s="18" t="str">
        <f t="shared" si="2"/>
        <v>Approval Threshold</v>
      </c>
    </row>
    <row r="33">
      <c r="A33" s="9" t="s">
        <v>1147</v>
      </c>
      <c r="B33" s="10">
        <v>3.56</v>
      </c>
      <c r="C33" s="11">
        <v>289.0</v>
      </c>
      <c r="D33" s="12">
        <v>3.10135E7</v>
      </c>
      <c r="E33" s="12">
        <v>3.7613377E7</v>
      </c>
      <c r="F33" s="13">
        <f t="shared" si="1"/>
        <v>-6599877</v>
      </c>
      <c r="G33" s="14" t="str">
        <f>IF(E33=0,"YES",IF(D33/E33&gt;=1.15, IF(D33+E33&gt;=percent,"YES","NO"),"NO"))</f>
        <v>NO</v>
      </c>
      <c r="H33" s="12">
        <v>100000.0</v>
      </c>
      <c r="I33" s="16" t="str">
        <f t="shared" si="3"/>
        <v>NOT FUNDED</v>
      </c>
      <c r="J33" s="25">
        <f t="shared" si="4"/>
        <v>75000</v>
      </c>
      <c r="K33" s="18" t="str">
        <f t="shared" si="2"/>
        <v>Approval Threshold</v>
      </c>
    </row>
    <row r="34">
      <c r="A34" s="9" t="s">
        <v>1148</v>
      </c>
      <c r="B34" s="10">
        <v>4.51</v>
      </c>
      <c r="C34" s="11">
        <v>532.0</v>
      </c>
      <c r="D34" s="12">
        <v>4.2973446E7</v>
      </c>
      <c r="E34" s="12">
        <v>5.9671238E7</v>
      </c>
      <c r="F34" s="13">
        <f t="shared" si="1"/>
        <v>-16697792</v>
      </c>
      <c r="G34" s="14" t="str">
        <f>IF(E34=0,"YES",IF(D34/E34&gt;=1.15, IF(D34+E34&gt;=percent,"YES","NO"),"NO"))</f>
        <v>NO</v>
      </c>
      <c r="H34" s="12">
        <v>500000.0</v>
      </c>
      <c r="I34" s="16" t="str">
        <f t="shared" si="3"/>
        <v>NOT FUNDED</v>
      </c>
      <c r="J34" s="25">
        <f t="shared" si="4"/>
        <v>75000</v>
      </c>
      <c r="K34" s="18" t="str">
        <f t="shared" si="2"/>
        <v>Approval Threshold</v>
      </c>
    </row>
    <row r="35">
      <c r="A35" s="9" t="s">
        <v>1149</v>
      </c>
      <c r="B35" s="10">
        <v>4.48</v>
      </c>
      <c r="C35" s="11">
        <v>304.0</v>
      </c>
      <c r="D35" s="12">
        <v>2.5144818E7</v>
      </c>
      <c r="E35" s="12">
        <v>4.5144508E7</v>
      </c>
      <c r="F35" s="13">
        <f t="shared" si="1"/>
        <v>-19999690</v>
      </c>
      <c r="G35" s="14" t="str">
        <f>IF(E35=0,"YES",IF(D35/E35&gt;=1.15, IF(D35+E35&gt;=percent,"YES","NO"),"NO"))</f>
        <v>NO</v>
      </c>
      <c r="H35" s="12">
        <v>1000000.0</v>
      </c>
      <c r="I35" s="16" t="str">
        <f t="shared" si="3"/>
        <v>NOT FUNDED</v>
      </c>
      <c r="J35" s="25">
        <f t="shared" si="4"/>
        <v>75000</v>
      </c>
      <c r="K35" s="18" t="str">
        <f t="shared" si="2"/>
        <v>Approval Threshold</v>
      </c>
    </row>
    <row r="36">
      <c r="A36" s="9" t="s">
        <v>1150</v>
      </c>
      <c r="B36" s="10">
        <v>4.63</v>
      </c>
      <c r="C36" s="11">
        <v>508.0</v>
      </c>
      <c r="D36" s="12">
        <v>8.4793003E7</v>
      </c>
      <c r="E36" s="12">
        <v>1.05983941E8</v>
      </c>
      <c r="F36" s="13">
        <f t="shared" si="1"/>
        <v>-21190938</v>
      </c>
      <c r="G36" s="14" t="str">
        <f>IF(E36=0,"YES",IF(D36/E36&gt;=1.15, IF(D36+E36&gt;=percent,"YES","NO"),"NO"))</f>
        <v>NO</v>
      </c>
      <c r="H36" s="12">
        <v>850000.0</v>
      </c>
      <c r="I36" s="16" t="str">
        <f t="shared" si="3"/>
        <v>NOT FUNDED</v>
      </c>
      <c r="J36" s="25">
        <f t="shared" si="4"/>
        <v>75000</v>
      </c>
      <c r="K36" s="18" t="str">
        <f t="shared" si="2"/>
        <v>Approval Threshold</v>
      </c>
    </row>
    <row r="37">
      <c r="A37" s="9" t="s">
        <v>1151</v>
      </c>
      <c r="B37" s="10">
        <v>4.53</v>
      </c>
      <c r="C37" s="11">
        <v>424.0</v>
      </c>
      <c r="D37" s="12">
        <v>3.6293083E7</v>
      </c>
      <c r="E37" s="12">
        <v>5.9040546E7</v>
      </c>
      <c r="F37" s="13">
        <f t="shared" si="1"/>
        <v>-22747463</v>
      </c>
      <c r="G37" s="14" t="str">
        <f>IF(E37=0,"YES",IF(D37/E37&gt;=1.15, IF(D37+E37&gt;=percent,"YES","NO"),"NO"))</f>
        <v>NO</v>
      </c>
      <c r="H37" s="12">
        <v>1000000.0</v>
      </c>
      <c r="I37" s="16" t="str">
        <f t="shared" si="3"/>
        <v>NOT FUNDED</v>
      </c>
      <c r="J37" s="25">
        <f t="shared" si="4"/>
        <v>75000</v>
      </c>
      <c r="K37" s="18" t="str">
        <f t="shared" si="2"/>
        <v>Approval Threshold</v>
      </c>
    </row>
    <row r="38">
      <c r="A38" s="9" t="s">
        <v>1152</v>
      </c>
      <c r="B38" s="10">
        <v>3.44</v>
      </c>
      <c r="C38" s="11">
        <v>278.0</v>
      </c>
      <c r="D38" s="12">
        <v>2.1423931E7</v>
      </c>
      <c r="E38" s="12">
        <v>5.3051807E7</v>
      </c>
      <c r="F38" s="13">
        <f t="shared" si="1"/>
        <v>-31627876</v>
      </c>
      <c r="G38" s="14" t="str">
        <f>IF(E38=0,"YES",IF(D38/E38&gt;=1.15, IF(D38+E38&gt;=percent,"YES","NO"),"NO"))</f>
        <v>NO</v>
      </c>
      <c r="H38" s="12">
        <v>350000.0</v>
      </c>
      <c r="I38" s="16" t="str">
        <f t="shared" si="3"/>
        <v>NOT FUNDED</v>
      </c>
      <c r="J38" s="25">
        <f t="shared" si="4"/>
        <v>75000</v>
      </c>
      <c r="K38" s="18" t="str">
        <f t="shared" si="2"/>
        <v>Approval Threshold</v>
      </c>
    </row>
    <row r="39">
      <c r="A39" s="19" t="s">
        <v>1153</v>
      </c>
      <c r="B39" s="10">
        <v>3.19</v>
      </c>
      <c r="C39" s="11">
        <v>260.0</v>
      </c>
      <c r="D39" s="12">
        <v>2.6078425E7</v>
      </c>
      <c r="E39" s="12">
        <v>6.1670521E7</v>
      </c>
      <c r="F39" s="13">
        <f t="shared" si="1"/>
        <v>-35592096</v>
      </c>
      <c r="G39" s="14" t="str">
        <f>IF(E39=0,"YES",IF(D39/E39&gt;=1.15, IF(D39+E39&gt;=percent,"YES","NO"),"NO"))</f>
        <v>NO</v>
      </c>
      <c r="H39" s="12">
        <v>200000.0</v>
      </c>
      <c r="I39" s="16" t="str">
        <f t="shared" si="3"/>
        <v>NOT FUNDED</v>
      </c>
      <c r="J39" s="25">
        <f t="shared" si="4"/>
        <v>75000</v>
      </c>
      <c r="K39" s="18" t="str">
        <f t="shared" si="2"/>
        <v>Approval Threshold</v>
      </c>
    </row>
    <row r="40">
      <c r="A40" s="9" t="s">
        <v>1154</v>
      </c>
      <c r="B40" s="10">
        <v>4.67</v>
      </c>
      <c r="C40" s="11">
        <v>437.0</v>
      </c>
      <c r="D40" s="12">
        <v>7.0531529E7</v>
      </c>
      <c r="E40" s="12">
        <v>1.09377827E8</v>
      </c>
      <c r="F40" s="13">
        <f t="shared" si="1"/>
        <v>-38846298</v>
      </c>
      <c r="G40" s="14" t="str">
        <f>IF(E40=0,"YES",IF(D40/E40&gt;=1.15, IF(D40+E40&gt;=percent,"YES","NO"),"NO"))</f>
        <v>NO</v>
      </c>
      <c r="H40" s="12">
        <v>1.28E7</v>
      </c>
      <c r="I40" s="16" t="str">
        <f t="shared" si="3"/>
        <v>NOT FUNDED</v>
      </c>
      <c r="J40" s="25">
        <f t="shared" si="4"/>
        <v>75000</v>
      </c>
      <c r="K40" s="18" t="str">
        <f t="shared" si="2"/>
        <v>Approval Threshold</v>
      </c>
    </row>
    <row r="41">
      <c r="A41" s="9" t="s">
        <v>1155</v>
      </c>
      <c r="B41" s="10">
        <v>2.41</v>
      </c>
      <c r="C41" s="11">
        <v>300.0</v>
      </c>
      <c r="D41" s="12">
        <v>1.4372708E7</v>
      </c>
      <c r="E41" s="12">
        <v>5.381847E7</v>
      </c>
      <c r="F41" s="13">
        <f t="shared" si="1"/>
        <v>-39445762</v>
      </c>
      <c r="G41" s="14" t="str">
        <f>IF(E41=0,"YES",IF(D41/E41&gt;=1.15, IF(D41+E41&gt;=percent,"YES","NO"),"NO"))</f>
        <v>NO</v>
      </c>
      <c r="H41" s="12">
        <v>250000.0</v>
      </c>
      <c r="I41" s="16" t="str">
        <f t="shared" si="3"/>
        <v>NOT FUNDED</v>
      </c>
      <c r="J41" s="25">
        <f t="shared" si="4"/>
        <v>75000</v>
      </c>
      <c r="K41" s="18" t="str">
        <f t="shared" si="2"/>
        <v>Approval Threshold</v>
      </c>
    </row>
    <row r="42">
      <c r="A42" s="9" t="s">
        <v>1156</v>
      </c>
      <c r="B42" s="10">
        <v>3.61</v>
      </c>
      <c r="C42" s="11">
        <v>365.0</v>
      </c>
      <c r="D42" s="12">
        <v>2.0699075E7</v>
      </c>
      <c r="E42" s="12">
        <v>6.2130628E7</v>
      </c>
      <c r="F42" s="13">
        <f t="shared" si="1"/>
        <v>-41431553</v>
      </c>
      <c r="G42" s="14" t="str">
        <f>IF(E42=0,"YES",IF(D42/E42&gt;=1.15, IF(D42+E42&gt;=percent,"YES","NO"),"NO"))</f>
        <v>NO</v>
      </c>
      <c r="H42" s="12">
        <v>800000.0</v>
      </c>
      <c r="I42" s="16" t="str">
        <f t="shared" si="3"/>
        <v>NOT FUNDED</v>
      </c>
      <c r="J42" s="25">
        <f t="shared" si="4"/>
        <v>75000</v>
      </c>
      <c r="K42" s="18" t="str">
        <f t="shared" si="2"/>
        <v>Approval Threshold</v>
      </c>
    </row>
    <row r="43">
      <c r="A43" s="9" t="s">
        <v>1157</v>
      </c>
      <c r="B43" s="10">
        <v>3.26</v>
      </c>
      <c r="C43" s="11">
        <v>281.0</v>
      </c>
      <c r="D43" s="12">
        <v>1.6320076E7</v>
      </c>
      <c r="E43" s="12">
        <v>5.8476605E7</v>
      </c>
      <c r="F43" s="13">
        <f t="shared" si="1"/>
        <v>-42156529</v>
      </c>
      <c r="G43" s="14" t="str">
        <f>IF(E43=0,"YES",IF(D43/E43&gt;=1.15, IF(D43+E43&gt;=percent,"YES","NO"),"NO"))</f>
        <v>NO</v>
      </c>
      <c r="H43" s="12">
        <v>900500.0</v>
      </c>
      <c r="I43" s="16" t="str">
        <f t="shared" si="3"/>
        <v>NOT FUNDED</v>
      </c>
      <c r="J43" s="25">
        <f t="shared" si="4"/>
        <v>75000</v>
      </c>
      <c r="K43" s="18" t="str">
        <f t="shared" si="2"/>
        <v>Approval Threshold</v>
      </c>
    </row>
    <row r="44">
      <c r="A44" s="9" t="s">
        <v>1158</v>
      </c>
      <c r="B44" s="10">
        <v>4.47</v>
      </c>
      <c r="C44" s="11">
        <v>382.0</v>
      </c>
      <c r="D44" s="12">
        <v>5.031977E7</v>
      </c>
      <c r="E44" s="12">
        <v>1.04769764E8</v>
      </c>
      <c r="F44" s="13">
        <f t="shared" si="1"/>
        <v>-54449994</v>
      </c>
      <c r="G44" s="14" t="str">
        <f>IF(E44=0,"YES",IF(D44/E44&gt;=1.15, IF(D44+E44&gt;=percent,"YES","NO"),"NO"))</f>
        <v>NO</v>
      </c>
      <c r="H44" s="12">
        <v>1100000.0</v>
      </c>
      <c r="I44" s="16" t="str">
        <f t="shared" si="3"/>
        <v>NOT FUNDED</v>
      </c>
      <c r="J44" s="25">
        <f t="shared" si="4"/>
        <v>75000</v>
      </c>
      <c r="K44" s="18" t="str">
        <f t="shared" si="2"/>
        <v>Approval Threshold</v>
      </c>
    </row>
    <row r="45">
      <c r="A45" s="9" t="s">
        <v>1159</v>
      </c>
      <c r="B45" s="10">
        <v>4.71</v>
      </c>
      <c r="C45" s="21">
        <v>572.0</v>
      </c>
      <c r="D45" s="12">
        <v>6.5723862E7</v>
      </c>
      <c r="E45" s="12">
        <v>1.22095341E8</v>
      </c>
      <c r="F45" s="13">
        <f t="shared" si="1"/>
        <v>-56371479</v>
      </c>
      <c r="G45" s="14" t="str">
        <f>IF(E45=0,"YES",IF(D45/E45&gt;=1.15, IF(D45+E45&gt;=percent,"YES","NO"),"NO"))</f>
        <v>NO</v>
      </c>
      <c r="H45" s="12">
        <v>500000.0</v>
      </c>
      <c r="I45" s="16" t="str">
        <f t="shared" si="3"/>
        <v>NOT FUNDED</v>
      </c>
      <c r="J45" s="25">
        <f t="shared" si="4"/>
        <v>75000</v>
      </c>
      <c r="K45" s="18" t="str">
        <f t="shared" si="2"/>
        <v>Approval Threshold</v>
      </c>
    </row>
    <row r="46">
      <c r="A46" s="9" t="s">
        <v>1160</v>
      </c>
      <c r="B46" s="10">
        <v>4.11</v>
      </c>
      <c r="C46" s="21">
        <v>335.0</v>
      </c>
      <c r="D46" s="12">
        <v>6.434146E7</v>
      </c>
      <c r="E46" s="12">
        <v>1.26853299E8</v>
      </c>
      <c r="F46" s="13">
        <f t="shared" si="1"/>
        <v>-62511839</v>
      </c>
      <c r="G46" s="14" t="str">
        <f>IF(E46=0,"YES",IF(D46/E46&gt;=1.15, IF(D46+E46&gt;=percent,"YES","NO"),"NO"))</f>
        <v>NO</v>
      </c>
      <c r="H46" s="12">
        <v>500000.0</v>
      </c>
      <c r="I46" s="16" t="str">
        <f t="shared" si="3"/>
        <v>NOT FUNDED</v>
      </c>
      <c r="J46" s="25">
        <f t="shared" si="4"/>
        <v>75000</v>
      </c>
      <c r="K46" s="18" t="str">
        <f t="shared" si="2"/>
        <v>Approval Threshold</v>
      </c>
    </row>
    <row r="47">
      <c r="A47" s="9" t="s">
        <v>1161</v>
      </c>
      <c r="B47" s="10">
        <v>4.37</v>
      </c>
      <c r="C47" s="21">
        <v>420.0</v>
      </c>
      <c r="D47" s="12">
        <v>6.0967386E7</v>
      </c>
      <c r="E47" s="12">
        <v>1.26696403E8</v>
      </c>
      <c r="F47" s="13">
        <f t="shared" si="1"/>
        <v>-65729017</v>
      </c>
      <c r="G47" s="14" t="str">
        <f>IF(E47=0,"YES",IF(D47/E47&gt;=1.15, IF(D47+E47&gt;=percent,"YES","NO"),"NO"))</f>
        <v>NO</v>
      </c>
      <c r="H47" s="12">
        <v>3000000.0</v>
      </c>
      <c r="I47" s="16" t="str">
        <f t="shared" si="3"/>
        <v>NOT FUNDED</v>
      </c>
      <c r="J47" s="25">
        <f t="shared" si="4"/>
        <v>75000</v>
      </c>
      <c r="K47" s="18" t="str">
        <f t="shared" si="2"/>
        <v>Approval Threshold</v>
      </c>
    </row>
    <row r="48">
      <c r="A48" s="9" t="s">
        <v>1162</v>
      </c>
      <c r="B48" s="10">
        <v>4.67</v>
      </c>
      <c r="C48" s="21">
        <v>457.0</v>
      </c>
      <c r="D48" s="12">
        <v>5.0369662E7</v>
      </c>
      <c r="E48" s="12">
        <v>1.18342296E8</v>
      </c>
      <c r="F48" s="13">
        <f t="shared" si="1"/>
        <v>-67972634</v>
      </c>
      <c r="G48" s="14" t="str">
        <f>IF(E48=0,"YES",IF(D48/E48&gt;=1.15, IF(D48+E48&gt;=percent,"YES","NO"),"NO"))</f>
        <v>NO</v>
      </c>
      <c r="H48" s="12">
        <v>300000.0</v>
      </c>
      <c r="I48" s="16" t="str">
        <f t="shared" si="3"/>
        <v>NOT FUNDED</v>
      </c>
      <c r="J48" s="25">
        <f t="shared" si="4"/>
        <v>75000</v>
      </c>
      <c r="K48" s="18" t="str">
        <f t="shared" si="2"/>
        <v>Approval Threshold</v>
      </c>
    </row>
    <row r="49">
      <c r="A49" s="9" t="s">
        <v>1163</v>
      </c>
      <c r="B49" s="10">
        <v>4.61</v>
      </c>
      <c r="C49" s="21">
        <v>510.0</v>
      </c>
      <c r="D49" s="12">
        <v>4.3136507E7</v>
      </c>
      <c r="E49" s="12">
        <v>1.12577033E8</v>
      </c>
      <c r="F49" s="13">
        <f t="shared" si="1"/>
        <v>-69440526</v>
      </c>
      <c r="G49" s="14" t="str">
        <f>IF(E49=0,"YES",IF(D49/E49&gt;=1.15, IF(D49+E49&gt;=percent,"YES","NO"),"NO"))</f>
        <v>NO</v>
      </c>
      <c r="H49" s="12">
        <v>1153000.0</v>
      </c>
      <c r="I49" s="16" t="str">
        <f t="shared" si="3"/>
        <v>NOT FUNDED</v>
      </c>
      <c r="J49" s="25">
        <f t="shared" si="4"/>
        <v>75000</v>
      </c>
      <c r="K49" s="18" t="str">
        <f t="shared" si="2"/>
        <v>Approval Threshold</v>
      </c>
    </row>
    <row r="50">
      <c r="A50" s="9" t="s">
        <v>1164</v>
      </c>
      <c r="B50" s="10">
        <v>4.7</v>
      </c>
      <c r="C50" s="21">
        <v>418.0</v>
      </c>
      <c r="D50" s="12">
        <v>4.4284156E7</v>
      </c>
      <c r="E50" s="12">
        <v>1.15605553E8</v>
      </c>
      <c r="F50" s="13">
        <f t="shared" si="1"/>
        <v>-71321397</v>
      </c>
      <c r="G50" s="14" t="str">
        <f>IF(E50=0,"YES",IF(D50/E50&gt;=1.15, IF(D50+E50&gt;=percent,"YES","NO"),"NO"))</f>
        <v>NO</v>
      </c>
      <c r="H50" s="12">
        <v>250000.0</v>
      </c>
      <c r="I50" s="16" t="str">
        <f t="shared" si="3"/>
        <v>NOT FUNDED</v>
      </c>
      <c r="J50" s="25">
        <f t="shared" si="4"/>
        <v>75000</v>
      </c>
      <c r="K50" s="18" t="str">
        <f t="shared" si="2"/>
        <v>Approval Threshold</v>
      </c>
    </row>
    <row r="51">
      <c r="A51" s="9" t="s">
        <v>1165</v>
      </c>
      <c r="B51" s="10">
        <v>4.04</v>
      </c>
      <c r="C51" s="21">
        <v>294.0</v>
      </c>
      <c r="D51" s="12">
        <v>3.9435825E7</v>
      </c>
      <c r="E51" s="12">
        <v>1.16881483E8</v>
      </c>
      <c r="F51" s="13">
        <f t="shared" si="1"/>
        <v>-77445658</v>
      </c>
      <c r="G51" s="14" t="str">
        <f>IF(E51=0,"YES",IF(D51/E51&gt;=1.15, IF(D51+E51&gt;=percent,"YES","NO"),"NO"))</f>
        <v>NO</v>
      </c>
      <c r="H51" s="12">
        <v>200000.0</v>
      </c>
      <c r="I51" s="16" t="str">
        <f t="shared" si="3"/>
        <v>NOT FUNDED</v>
      </c>
      <c r="J51" s="25">
        <f t="shared" si="4"/>
        <v>75000</v>
      </c>
      <c r="K51" s="18" t="str">
        <f t="shared" si="2"/>
        <v>Approval Threshold</v>
      </c>
    </row>
    <row r="52">
      <c r="A52" s="9" t="s">
        <v>1166</v>
      </c>
      <c r="B52" s="10">
        <v>4.33</v>
      </c>
      <c r="C52" s="21">
        <v>364.0</v>
      </c>
      <c r="D52" s="12">
        <v>3.6625074E7</v>
      </c>
      <c r="E52" s="12">
        <v>1.2246697E8</v>
      </c>
      <c r="F52" s="13">
        <f t="shared" si="1"/>
        <v>-85841896</v>
      </c>
      <c r="G52" s="14" t="str">
        <f>IF(E52=0,"YES",IF(D52/E52&gt;=1.15, IF(D52+E52&gt;=percent,"YES","NO"),"NO"))</f>
        <v>NO</v>
      </c>
      <c r="H52" s="12">
        <v>500000.0</v>
      </c>
      <c r="I52" s="16" t="str">
        <f t="shared" si="3"/>
        <v>NOT FUNDED</v>
      </c>
      <c r="J52" s="25">
        <f t="shared" si="4"/>
        <v>75000</v>
      </c>
      <c r="K52" s="18" t="str">
        <f t="shared" si="2"/>
        <v>Approval Threshold</v>
      </c>
    </row>
    <row r="53">
      <c r="A53" s="9" t="s">
        <v>1167</v>
      </c>
      <c r="B53" s="10">
        <v>4.67</v>
      </c>
      <c r="C53" s="21">
        <v>623.0</v>
      </c>
      <c r="D53" s="12">
        <v>5.3148438E7</v>
      </c>
      <c r="E53" s="12">
        <v>1.4108353E8</v>
      </c>
      <c r="F53" s="13">
        <f t="shared" si="1"/>
        <v>-87935092</v>
      </c>
      <c r="G53" s="14" t="str">
        <f>IF(E53=0,"YES",IF(D53/E53&gt;=1.15, IF(D53+E53&gt;=percent,"YES","NO"),"NO"))</f>
        <v>NO</v>
      </c>
      <c r="H53" s="12">
        <v>200000.0</v>
      </c>
      <c r="I53" s="16" t="str">
        <f t="shared" si="3"/>
        <v>NOT FUNDED</v>
      </c>
      <c r="J53" s="25">
        <f t="shared" si="4"/>
        <v>75000</v>
      </c>
      <c r="K53" s="18" t="str">
        <f t="shared" si="2"/>
        <v>Approval Threshold</v>
      </c>
    </row>
    <row r="54">
      <c r="A54" s="9" t="s">
        <v>1168</v>
      </c>
      <c r="B54" s="10">
        <v>4.3</v>
      </c>
      <c r="C54" s="21">
        <v>335.0</v>
      </c>
      <c r="D54" s="12">
        <v>3.8964374E7</v>
      </c>
      <c r="E54" s="12">
        <v>1.30790238E8</v>
      </c>
      <c r="F54" s="13">
        <f t="shared" si="1"/>
        <v>-91825864</v>
      </c>
      <c r="G54" s="14" t="str">
        <f>IF(E54=0,"YES",IF(D54/E54&gt;=1.15, IF(D54+E54&gt;=percent,"YES","NO"),"NO"))</f>
        <v>NO</v>
      </c>
      <c r="H54" s="12">
        <v>500000.0</v>
      </c>
      <c r="I54" s="16" t="str">
        <f t="shared" si="3"/>
        <v>NOT FUNDED</v>
      </c>
      <c r="J54" s="25">
        <f t="shared" si="4"/>
        <v>75000</v>
      </c>
      <c r="K54" s="18" t="str">
        <f t="shared" si="2"/>
        <v>Approval Threshold</v>
      </c>
    </row>
    <row r="55">
      <c r="A55" s="9" t="s">
        <v>1169</v>
      </c>
      <c r="B55" s="10">
        <v>4.17</v>
      </c>
      <c r="C55" s="21">
        <v>333.0</v>
      </c>
      <c r="D55" s="12">
        <v>3.1171137E7</v>
      </c>
      <c r="E55" s="12">
        <v>1.25117297E8</v>
      </c>
      <c r="F55" s="13">
        <f t="shared" si="1"/>
        <v>-93946160</v>
      </c>
      <c r="G55" s="14" t="str">
        <f>IF(E55=0,"YES",IF(D55/E55&gt;=1.15, IF(D55+E55&gt;=percent,"YES","NO"),"NO"))</f>
        <v>NO</v>
      </c>
      <c r="H55" s="12">
        <v>1000000.0</v>
      </c>
      <c r="I55" s="16" t="str">
        <f t="shared" si="3"/>
        <v>NOT FUNDED</v>
      </c>
      <c r="J55" s="25">
        <f t="shared" si="4"/>
        <v>75000</v>
      </c>
      <c r="K55" s="18" t="str">
        <f t="shared" si="2"/>
        <v>Approval Threshold</v>
      </c>
    </row>
    <row r="56">
      <c r="A56" s="9" t="s">
        <v>1170</v>
      </c>
      <c r="B56" s="10">
        <v>4.42</v>
      </c>
      <c r="C56" s="21">
        <v>354.0</v>
      </c>
      <c r="D56" s="12">
        <v>2.1625278E7</v>
      </c>
      <c r="E56" s="12">
        <v>1.3076902E8</v>
      </c>
      <c r="F56" s="13">
        <f t="shared" si="1"/>
        <v>-109143742</v>
      </c>
      <c r="G56" s="14" t="str">
        <f>IF(E56=0,"YES",IF(D56/E56&gt;=1.15, IF(D56+E56&gt;=percent,"YES","NO"),"NO"))</f>
        <v>NO</v>
      </c>
      <c r="H56" s="12">
        <v>250000.0</v>
      </c>
      <c r="I56" s="16" t="str">
        <f t="shared" si="3"/>
        <v>NOT FUNDED</v>
      </c>
      <c r="J56" s="25">
        <f t="shared" si="4"/>
        <v>75000</v>
      </c>
      <c r="K56" s="18" t="str">
        <f t="shared" si="2"/>
        <v>Approval Threshold</v>
      </c>
    </row>
    <row r="57">
      <c r="A57" s="9" t="s">
        <v>1171</v>
      </c>
      <c r="B57" s="10">
        <v>2.93</v>
      </c>
      <c r="C57" s="21">
        <v>275.0</v>
      </c>
      <c r="D57" s="12">
        <v>1.3331797E7</v>
      </c>
      <c r="E57" s="12">
        <v>1.26503255E8</v>
      </c>
      <c r="F57" s="13">
        <f t="shared" si="1"/>
        <v>-113171458</v>
      </c>
      <c r="G57" s="14" t="str">
        <f>IF(E57=0,"YES",IF(D57/E57&gt;=1.15, IF(D57+E57&gt;=percent,"YES","NO"),"NO"))</f>
        <v>NO</v>
      </c>
      <c r="H57" s="12">
        <v>500000.0</v>
      </c>
      <c r="I57" s="16" t="str">
        <f t="shared" si="3"/>
        <v>NOT FUNDED</v>
      </c>
      <c r="J57" s="25">
        <f t="shared" si="4"/>
        <v>75000</v>
      </c>
      <c r="K57" s="18" t="str">
        <f t="shared" si="2"/>
        <v>Approval Threshold</v>
      </c>
    </row>
    <row r="58">
      <c r="A58" s="9" t="s">
        <v>1172</v>
      </c>
      <c r="B58" s="10">
        <v>3.1</v>
      </c>
      <c r="C58" s="21">
        <v>299.0</v>
      </c>
      <c r="D58" s="12">
        <v>1.5496347E7</v>
      </c>
      <c r="E58" s="12">
        <v>1.30299551E8</v>
      </c>
      <c r="F58" s="13">
        <f t="shared" si="1"/>
        <v>-114803204</v>
      </c>
      <c r="G58" s="14" t="str">
        <f>IF(E58=0,"YES",IF(D58/E58&gt;=1.15, IF(D58+E58&gt;=percent,"YES","NO"),"NO"))</f>
        <v>NO</v>
      </c>
      <c r="H58" s="12">
        <v>500000.0</v>
      </c>
      <c r="I58" s="16" t="str">
        <f t="shared" si="3"/>
        <v>NOT FUNDED</v>
      </c>
      <c r="J58" s="25">
        <f t="shared" si="4"/>
        <v>75000</v>
      </c>
      <c r="K58" s="18" t="str">
        <f t="shared" si="2"/>
        <v>Approval Threshold</v>
      </c>
    </row>
    <row r="59">
      <c r="A59" s="9" t="s">
        <v>1173</v>
      </c>
      <c r="B59" s="10">
        <v>1.83</v>
      </c>
      <c r="C59" s="21">
        <v>358.0</v>
      </c>
      <c r="D59" s="12">
        <v>1.3479048E7</v>
      </c>
      <c r="E59" s="12">
        <v>1.29206169E8</v>
      </c>
      <c r="F59" s="13">
        <f t="shared" si="1"/>
        <v>-115727121</v>
      </c>
      <c r="G59" s="14" t="str">
        <f>IF(E59=0,"YES",IF(D59/E59&gt;=1.15, IF(D59+E59&gt;=percent,"YES","NO"),"NO"))</f>
        <v>NO</v>
      </c>
      <c r="H59" s="12">
        <v>50000.0</v>
      </c>
      <c r="I59" s="16" t="str">
        <f t="shared" si="3"/>
        <v>NOT FUNDED</v>
      </c>
      <c r="J59" s="25">
        <f t="shared" si="4"/>
        <v>75000</v>
      </c>
      <c r="K59" s="18" t="str">
        <f t="shared" si="2"/>
        <v>Approval Threshold</v>
      </c>
    </row>
    <row r="60">
      <c r="A60" s="9" t="s">
        <v>1174</v>
      </c>
      <c r="B60" s="10">
        <v>2.59</v>
      </c>
      <c r="C60" s="21">
        <v>358.0</v>
      </c>
      <c r="D60" s="12">
        <v>1.8908901E7</v>
      </c>
      <c r="E60" s="12">
        <v>1.35181051E8</v>
      </c>
      <c r="F60" s="13">
        <f t="shared" si="1"/>
        <v>-116272150</v>
      </c>
      <c r="G60" s="14" t="str">
        <f>IF(E60=0,"YES",IF(D60/E60&gt;=1.15, IF(D60+E60&gt;=percent,"YES","NO"),"NO"))</f>
        <v>NO</v>
      </c>
      <c r="H60" s="12">
        <v>2000000.0</v>
      </c>
      <c r="I60" s="16" t="str">
        <f t="shared" si="3"/>
        <v>NOT FUNDED</v>
      </c>
      <c r="J60" s="25">
        <f t="shared" si="4"/>
        <v>75000</v>
      </c>
      <c r="K60" s="18" t="str">
        <f t="shared" si="2"/>
        <v>Approval Threshold</v>
      </c>
    </row>
    <row r="61">
      <c r="A61" s="9" t="s">
        <v>1175</v>
      </c>
      <c r="B61" s="10">
        <v>1.4</v>
      </c>
      <c r="C61" s="21">
        <v>440.0</v>
      </c>
      <c r="D61" s="12">
        <v>1.4841279E7</v>
      </c>
      <c r="E61" s="12">
        <v>1.45905421E8</v>
      </c>
      <c r="F61" s="13">
        <f t="shared" si="1"/>
        <v>-131064142</v>
      </c>
      <c r="G61" s="14" t="str">
        <f>IF(E61=0,"YES",IF(D61/E61&gt;=1.15, IF(D61+E61&gt;=percent,"YES","NO"),"NO"))</f>
        <v>NO</v>
      </c>
      <c r="H61" s="12">
        <v>50000.0</v>
      </c>
      <c r="I61" s="16" t="str">
        <f t="shared" si="3"/>
        <v>NOT FUNDED</v>
      </c>
      <c r="J61" s="25">
        <f t="shared" si="4"/>
        <v>75000</v>
      </c>
      <c r="K61" s="18" t="str">
        <f t="shared" si="2"/>
        <v>Approval Threshold</v>
      </c>
    </row>
    <row r="62">
      <c r="A62" s="19" t="s">
        <v>1176</v>
      </c>
      <c r="B62" s="10">
        <v>2.0</v>
      </c>
      <c r="C62" s="21">
        <v>402.0</v>
      </c>
      <c r="D62" s="12">
        <v>1.0768418E7</v>
      </c>
      <c r="E62" s="12">
        <v>1.48323854E8</v>
      </c>
      <c r="F62" s="13">
        <f t="shared" si="1"/>
        <v>-137555436</v>
      </c>
      <c r="G62" s="14" t="str">
        <f>IF(E62=0,"YES",IF(D62/E62&gt;=1.15, IF(D62+E62&gt;=percent,"YES","NO"),"NO"))</f>
        <v>NO</v>
      </c>
      <c r="H62" s="12">
        <v>1.28E7</v>
      </c>
      <c r="I62" s="16" t="str">
        <f t="shared" si="3"/>
        <v>NOT FUNDED</v>
      </c>
      <c r="J62" s="25">
        <f t="shared" si="4"/>
        <v>75000</v>
      </c>
      <c r="K62" s="18" t="str">
        <f t="shared" si="2"/>
        <v>Approval Threshold</v>
      </c>
    </row>
  </sheetData>
  <autoFilter ref="$A$1:$H$62">
    <sortState ref="A1:H62">
      <sortCondition descending="1" ref="F1:F62"/>
      <sortCondition ref="A1:A62"/>
    </sortState>
  </autoFilter>
  <conditionalFormatting sqref="I2:I62">
    <cfRule type="cellIs" dxfId="0" priority="1" operator="equal">
      <formula>"FUNDED"</formula>
    </cfRule>
  </conditionalFormatting>
  <conditionalFormatting sqref="I2:I62">
    <cfRule type="cellIs" dxfId="1" priority="2" operator="equal">
      <formula>"NOT FUNDED"</formula>
    </cfRule>
  </conditionalFormatting>
  <conditionalFormatting sqref="K2:K62">
    <cfRule type="cellIs" dxfId="0" priority="3" operator="greaterThan">
      <formula>999</formula>
    </cfRule>
  </conditionalFormatting>
  <conditionalFormatting sqref="K2:K62">
    <cfRule type="cellIs" dxfId="0" priority="4" operator="greaterThan">
      <formula>999</formula>
    </cfRule>
  </conditionalFormatting>
  <conditionalFormatting sqref="K2:K62">
    <cfRule type="containsText" dxfId="1" priority="5" operator="containsText" text="NOT FUNDED">
      <formula>NOT(ISERROR(SEARCH(("NOT FUNDED"),(K2))))</formula>
    </cfRule>
  </conditionalFormatting>
  <conditionalFormatting sqref="K2:K62">
    <cfRule type="cellIs" dxfId="2" priority="6" operator="equal">
      <formula>"Over Budget"</formula>
    </cfRule>
  </conditionalFormatting>
  <conditionalFormatting sqref="K2:K62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</hyperlinks>
  <drawing r:id="rId6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88"/>
    <col customWidth="1" min="2" max="2" width="31.88"/>
    <col customWidth="1" min="3" max="4" width="14.0"/>
    <col customWidth="1" min="5" max="6" width="17.88"/>
    <col customWidth="1" min="7" max="7" width="18.38"/>
    <col customWidth="1" min="8" max="8" width="11.88"/>
    <col customWidth="1" min="9" max="9" width="15.63"/>
    <col customWidth="1" min="10" max="10" width="12.25"/>
    <col customWidth="1" min="11" max="11" width="13.25"/>
    <col customWidth="1" min="12" max="12" width="26.88"/>
  </cols>
  <sheetData>
    <row r="1">
      <c r="A1" s="26" t="s">
        <v>1177</v>
      </c>
      <c r="B1" s="1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5" t="s">
        <v>5</v>
      </c>
      <c r="H1" s="5" t="s">
        <v>6</v>
      </c>
      <c r="I1" s="6" t="s">
        <v>7</v>
      </c>
      <c r="J1" s="1" t="s">
        <v>8</v>
      </c>
      <c r="K1" s="7" t="s">
        <v>9</v>
      </c>
      <c r="L1" s="8" t="s">
        <v>10</v>
      </c>
    </row>
    <row r="2">
      <c r="A2" s="27" t="s">
        <v>1178</v>
      </c>
      <c r="B2" s="28" t="s">
        <v>12</v>
      </c>
      <c r="C2" s="29">
        <v>4.71</v>
      </c>
      <c r="D2" s="30">
        <v>827.0</v>
      </c>
      <c r="E2" s="31">
        <v>1.61663743E8</v>
      </c>
      <c r="F2" s="31">
        <v>2.0577958E7</v>
      </c>
      <c r="G2" s="13">
        <f t="shared" ref="G2:G244" si="1">E2-F2</f>
        <v>141085785</v>
      </c>
      <c r="H2" s="14" t="str">
        <f>IF(F2=0,"YES",IF(E2/F2&gt;=1.15, IF(E2+F2&gt;=percent,"YES","NO"),"NO"))</f>
        <v>YES</v>
      </c>
      <c r="I2" s="32">
        <v>13500.0</v>
      </c>
      <c r="J2" s="16" t="str">
        <f>If(leftovers&gt;=I2,IF(H2="Yes","FUNDED","NOT FUNDED"),"NOT FUNDED")</f>
        <v>FUNDED</v>
      </c>
      <c r="K2" s="17">
        <f>If(leftovers&gt;=I2,leftovers-I2,leftovers)</f>
        <v>41141</v>
      </c>
      <c r="L2" s="18" t="str">
        <f t="shared" ref="L2:L244" si="2">If(H2="YES",IF(J2="FUNDED","","Over Budget"),"Approval Threshold")</f>
        <v/>
      </c>
    </row>
    <row r="3">
      <c r="A3" s="27" t="s">
        <v>1179</v>
      </c>
      <c r="B3" s="33" t="s">
        <v>1098</v>
      </c>
      <c r="C3" s="29">
        <v>3.25</v>
      </c>
      <c r="D3" s="30">
        <v>968.0</v>
      </c>
      <c r="E3" s="31">
        <v>2.22139487E8</v>
      </c>
      <c r="F3" s="31">
        <v>8.9964773E7</v>
      </c>
      <c r="G3" s="13">
        <f t="shared" si="1"/>
        <v>132174714</v>
      </c>
      <c r="H3" s="14" t="str">
        <f>IF(F3=0,"YES",IF(E3/F3&gt;=1.15, IF(E3+F3&gt;=percent,"YES","NO"),"NO"))</f>
        <v>YES</v>
      </c>
      <c r="I3" s="32">
        <v>120000.0</v>
      </c>
      <c r="J3" s="16" t="str">
        <f t="shared" ref="J3:J244" si="3">If(K2&gt;=I3,IF(H3="Yes","FUNDED","NOT FUNDED"),"NOT FUNDED")</f>
        <v>NOT FUNDED</v>
      </c>
      <c r="K3" s="17">
        <f t="shared" ref="K3:K244" si="4">If(J3="FUNDED",IF(K2&gt;=I3,(K2-I3),K2),K2)</f>
        <v>41141</v>
      </c>
      <c r="L3" s="18" t="str">
        <f t="shared" si="2"/>
        <v>Over Budget</v>
      </c>
    </row>
    <row r="4">
      <c r="A4" s="27" t="s">
        <v>1179</v>
      </c>
      <c r="B4" s="33" t="s">
        <v>1099</v>
      </c>
      <c r="C4" s="29">
        <v>4.3</v>
      </c>
      <c r="D4" s="30">
        <v>1049.0</v>
      </c>
      <c r="E4" s="31">
        <v>1.50054485E8</v>
      </c>
      <c r="F4" s="31">
        <v>1.9796392E7</v>
      </c>
      <c r="G4" s="13">
        <f t="shared" si="1"/>
        <v>130258093</v>
      </c>
      <c r="H4" s="14" t="str">
        <f>IF(F4=0,"YES",IF(E4/F4&gt;=1.15, IF(E4+F4&gt;=percent,"YES","NO"),"NO"))</f>
        <v>YES</v>
      </c>
      <c r="I4" s="32">
        <v>50000.0</v>
      </c>
      <c r="J4" s="16" t="str">
        <f t="shared" si="3"/>
        <v>NOT FUNDED</v>
      </c>
      <c r="K4" s="17">
        <f t="shared" si="4"/>
        <v>41141</v>
      </c>
      <c r="L4" s="18" t="str">
        <f t="shared" si="2"/>
        <v>Over Budget</v>
      </c>
    </row>
    <row r="5">
      <c r="A5" s="27" t="s">
        <v>1178</v>
      </c>
      <c r="B5" s="28" t="s">
        <v>13</v>
      </c>
      <c r="C5" s="29">
        <v>4.59</v>
      </c>
      <c r="D5" s="30">
        <v>698.0</v>
      </c>
      <c r="E5" s="31">
        <v>1.50513144E8</v>
      </c>
      <c r="F5" s="31">
        <v>2.0488861E7</v>
      </c>
      <c r="G5" s="13">
        <f t="shared" si="1"/>
        <v>130024283</v>
      </c>
      <c r="H5" s="14" t="str">
        <f>IF(F5=0,"YES",IF(E5/F5&gt;=1.15, IF(E5+F5&gt;=percent,"YES","NO"),"NO"))</f>
        <v>YES</v>
      </c>
      <c r="I5" s="32">
        <v>12000.0</v>
      </c>
      <c r="J5" s="16" t="str">
        <f t="shared" si="3"/>
        <v>FUNDED</v>
      </c>
      <c r="K5" s="17">
        <f t="shared" si="4"/>
        <v>29141</v>
      </c>
      <c r="L5" s="18" t="str">
        <f t="shared" si="2"/>
        <v/>
      </c>
    </row>
    <row r="6">
      <c r="A6" s="27" t="s">
        <v>1179</v>
      </c>
      <c r="B6" s="33" t="s">
        <v>1100</v>
      </c>
      <c r="C6" s="29">
        <v>4.33</v>
      </c>
      <c r="D6" s="30">
        <v>1139.0</v>
      </c>
      <c r="E6" s="31">
        <v>1.56791783E8</v>
      </c>
      <c r="F6" s="31">
        <v>2.6969819E7</v>
      </c>
      <c r="G6" s="13">
        <f t="shared" si="1"/>
        <v>129821964</v>
      </c>
      <c r="H6" s="14" t="str">
        <f>IF(F6=0,"YES",IF(E6/F6&gt;=1.15, IF(E6+F6&gt;=percent,"YES","NO"),"NO"))</f>
        <v>YES</v>
      </c>
      <c r="I6" s="32">
        <v>40000.0</v>
      </c>
      <c r="J6" s="16" t="str">
        <f t="shared" si="3"/>
        <v>NOT FUNDED</v>
      </c>
      <c r="K6" s="17">
        <f t="shared" si="4"/>
        <v>29141</v>
      </c>
      <c r="L6" s="18" t="str">
        <f t="shared" si="2"/>
        <v>Over Budget</v>
      </c>
    </row>
    <row r="7">
      <c r="A7" s="27" t="s">
        <v>1179</v>
      </c>
      <c r="B7" s="33" t="s">
        <v>1102</v>
      </c>
      <c r="C7" s="29">
        <v>4.63</v>
      </c>
      <c r="D7" s="30">
        <v>1152.0</v>
      </c>
      <c r="E7" s="31">
        <v>1.40842515E8</v>
      </c>
      <c r="F7" s="31">
        <v>3.1504813E7</v>
      </c>
      <c r="G7" s="13">
        <f t="shared" si="1"/>
        <v>109337702</v>
      </c>
      <c r="H7" s="14" t="str">
        <f>IF(F7=0,"YES",IF(E7/F7&gt;=1.15, IF(E7+F7&gt;=percent,"YES","NO"),"NO"))</f>
        <v>YES</v>
      </c>
      <c r="I7" s="32">
        <v>28837.0</v>
      </c>
      <c r="J7" s="16" t="str">
        <f t="shared" si="3"/>
        <v>FUNDED</v>
      </c>
      <c r="K7" s="17">
        <f t="shared" si="4"/>
        <v>304</v>
      </c>
      <c r="L7" s="18" t="str">
        <f t="shared" si="2"/>
        <v/>
      </c>
    </row>
    <row r="8">
      <c r="A8" s="27" t="s">
        <v>1122</v>
      </c>
      <c r="B8" s="28" t="s">
        <v>173</v>
      </c>
      <c r="C8" s="29">
        <v>4.71</v>
      </c>
      <c r="D8" s="30">
        <v>593.0</v>
      </c>
      <c r="E8" s="31">
        <v>1.01051335E8</v>
      </c>
      <c r="F8" s="31">
        <v>1.4846352E7</v>
      </c>
      <c r="G8" s="13">
        <f t="shared" si="1"/>
        <v>86204983</v>
      </c>
      <c r="H8" s="14" t="str">
        <f>IF(F8=0,"YES",IF(E8/F8&gt;=1.15, IF(E8+F8&gt;=percent,"YES","NO"),"NO"))</f>
        <v>YES</v>
      </c>
      <c r="I8" s="32">
        <v>27000.0</v>
      </c>
      <c r="J8" s="16" t="str">
        <f t="shared" si="3"/>
        <v>NOT FUNDED</v>
      </c>
      <c r="K8" s="17">
        <f t="shared" si="4"/>
        <v>304</v>
      </c>
      <c r="L8" s="18" t="str">
        <f t="shared" si="2"/>
        <v>Over Budget</v>
      </c>
    </row>
    <row r="9">
      <c r="A9" s="27" t="s">
        <v>1122</v>
      </c>
      <c r="B9" s="28" t="s">
        <v>174</v>
      </c>
      <c r="C9" s="29">
        <v>4.53</v>
      </c>
      <c r="D9" s="30">
        <v>411.0</v>
      </c>
      <c r="E9" s="31">
        <v>9.3139333E7</v>
      </c>
      <c r="F9" s="31">
        <v>1.0876001E7</v>
      </c>
      <c r="G9" s="13">
        <f t="shared" si="1"/>
        <v>82263332</v>
      </c>
      <c r="H9" s="14" t="str">
        <f>IF(F9=0,"YES",IF(E9/F9&gt;=1.15, IF(E9+F9&gt;=percent,"YES","NO"),"NO"))</f>
        <v>YES</v>
      </c>
      <c r="I9" s="32">
        <v>56250.0</v>
      </c>
      <c r="J9" s="16" t="str">
        <f t="shared" si="3"/>
        <v>NOT FUNDED</v>
      </c>
      <c r="K9" s="17">
        <f t="shared" si="4"/>
        <v>304</v>
      </c>
      <c r="L9" s="18" t="str">
        <f t="shared" si="2"/>
        <v>Over Budget</v>
      </c>
    </row>
    <row r="10">
      <c r="A10" s="27" t="s">
        <v>1122</v>
      </c>
      <c r="B10" s="28" t="s">
        <v>175</v>
      </c>
      <c r="C10" s="29">
        <v>4.59</v>
      </c>
      <c r="D10" s="30">
        <v>472.0</v>
      </c>
      <c r="E10" s="31">
        <v>8.5663044E7</v>
      </c>
      <c r="F10" s="31">
        <v>1.2812182E7</v>
      </c>
      <c r="G10" s="13">
        <f t="shared" si="1"/>
        <v>72850862</v>
      </c>
      <c r="H10" s="14" t="str">
        <f>IF(F10=0,"YES",IF(E10/F10&gt;=1.15, IF(E10+F10&gt;=percent,"YES","NO"),"NO"))</f>
        <v>YES</v>
      </c>
      <c r="I10" s="32">
        <v>65000.0</v>
      </c>
      <c r="J10" s="16" t="str">
        <f t="shared" si="3"/>
        <v>NOT FUNDED</v>
      </c>
      <c r="K10" s="17">
        <f t="shared" si="4"/>
        <v>304</v>
      </c>
      <c r="L10" s="18" t="str">
        <f t="shared" si="2"/>
        <v>Over Budget</v>
      </c>
    </row>
    <row r="11">
      <c r="A11" s="27" t="s">
        <v>1180</v>
      </c>
      <c r="B11" s="28" t="s">
        <v>980</v>
      </c>
      <c r="C11" s="29">
        <v>3.87</v>
      </c>
      <c r="D11" s="30">
        <v>303.0</v>
      </c>
      <c r="E11" s="31">
        <v>1.12893243E8</v>
      </c>
      <c r="F11" s="31">
        <v>4.1475678E7</v>
      </c>
      <c r="G11" s="13">
        <f t="shared" si="1"/>
        <v>71417565</v>
      </c>
      <c r="H11" s="14" t="str">
        <f>IF(F11=0,"YES",IF(E11/F11&gt;=1.15, IF(E11+F11&gt;=percent,"YES","NO"),"NO"))</f>
        <v>YES</v>
      </c>
      <c r="I11" s="32">
        <v>63000.0</v>
      </c>
      <c r="J11" s="16" t="str">
        <f t="shared" si="3"/>
        <v>NOT FUNDED</v>
      </c>
      <c r="K11" s="17">
        <f t="shared" si="4"/>
        <v>304</v>
      </c>
      <c r="L11" s="18" t="str">
        <f t="shared" si="2"/>
        <v>Over Budget</v>
      </c>
    </row>
    <row r="12">
      <c r="A12" s="27" t="s">
        <v>1122</v>
      </c>
      <c r="B12" s="28" t="s">
        <v>176</v>
      </c>
      <c r="C12" s="29">
        <v>4.38</v>
      </c>
      <c r="D12" s="30">
        <v>417.0</v>
      </c>
      <c r="E12" s="31">
        <v>8.1734328E7</v>
      </c>
      <c r="F12" s="31">
        <v>1.2015561E7</v>
      </c>
      <c r="G12" s="13">
        <f t="shared" si="1"/>
        <v>69718767</v>
      </c>
      <c r="H12" s="14" t="str">
        <f>IF(F12=0,"YES",IF(E12/F12&gt;=1.15, IF(E12+F12&gt;=percent,"YES","NO"),"NO"))</f>
        <v>YES</v>
      </c>
      <c r="I12" s="32">
        <v>75000.0</v>
      </c>
      <c r="J12" s="16" t="str">
        <f t="shared" si="3"/>
        <v>NOT FUNDED</v>
      </c>
      <c r="K12" s="17">
        <f t="shared" si="4"/>
        <v>304</v>
      </c>
      <c r="L12" s="18" t="str">
        <f t="shared" si="2"/>
        <v>Over Budget</v>
      </c>
    </row>
    <row r="13">
      <c r="A13" s="27" t="s">
        <v>1122</v>
      </c>
      <c r="B13" s="28" t="s">
        <v>1181</v>
      </c>
      <c r="C13" s="29">
        <v>4.67</v>
      </c>
      <c r="D13" s="30">
        <v>484.0</v>
      </c>
      <c r="E13" s="31">
        <v>8.6081114E7</v>
      </c>
      <c r="F13" s="31">
        <v>1.6982407E7</v>
      </c>
      <c r="G13" s="13">
        <f t="shared" si="1"/>
        <v>69098707</v>
      </c>
      <c r="H13" s="14" t="str">
        <f>IF(F13=0,"YES",IF(E13/F13&gt;=1.15, IF(E13+F13&gt;=percent,"YES","NO"),"NO"))</f>
        <v>YES</v>
      </c>
      <c r="I13" s="32">
        <v>44000.0</v>
      </c>
      <c r="J13" s="16" t="str">
        <f t="shared" si="3"/>
        <v>NOT FUNDED</v>
      </c>
      <c r="K13" s="17">
        <f t="shared" si="4"/>
        <v>304</v>
      </c>
      <c r="L13" s="18" t="str">
        <f t="shared" si="2"/>
        <v>Over Budget</v>
      </c>
    </row>
    <row r="14">
      <c r="A14" s="27" t="s">
        <v>1122</v>
      </c>
      <c r="B14" s="28" t="s">
        <v>178</v>
      </c>
      <c r="C14" s="29">
        <v>4.57</v>
      </c>
      <c r="D14" s="30">
        <v>454.0</v>
      </c>
      <c r="E14" s="31">
        <v>8.8820757E7</v>
      </c>
      <c r="F14" s="31">
        <v>2.0900418E7</v>
      </c>
      <c r="G14" s="13">
        <f t="shared" si="1"/>
        <v>67920339</v>
      </c>
      <c r="H14" s="14" t="str">
        <f>IF(F14=0,"YES",IF(E14/F14&gt;=1.15, IF(E14+F14&gt;=percent,"YES","NO"),"NO"))</f>
        <v>YES</v>
      </c>
      <c r="I14" s="32">
        <v>39000.0</v>
      </c>
      <c r="J14" s="16" t="str">
        <f t="shared" si="3"/>
        <v>NOT FUNDED</v>
      </c>
      <c r="K14" s="17">
        <f t="shared" si="4"/>
        <v>304</v>
      </c>
      <c r="L14" s="18" t="str">
        <f t="shared" si="2"/>
        <v>Over Budget</v>
      </c>
    </row>
    <row r="15">
      <c r="A15" s="27" t="s">
        <v>1122</v>
      </c>
      <c r="B15" s="28" t="s">
        <v>179</v>
      </c>
      <c r="C15" s="29">
        <v>4.73</v>
      </c>
      <c r="D15" s="30">
        <v>500.0</v>
      </c>
      <c r="E15" s="31">
        <v>7.9347044E7</v>
      </c>
      <c r="F15" s="31">
        <v>1.2428934E7</v>
      </c>
      <c r="G15" s="13">
        <f t="shared" si="1"/>
        <v>66918110</v>
      </c>
      <c r="H15" s="14" t="str">
        <f>IF(F15=0,"YES",IF(E15/F15&gt;=1.15, IF(E15+F15&gt;=percent,"YES","NO"),"NO"))</f>
        <v>YES</v>
      </c>
      <c r="I15" s="32">
        <v>28600.0</v>
      </c>
      <c r="J15" s="16" t="str">
        <f t="shared" si="3"/>
        <v>NOT FUNDED</v>
      </c>
      <c r="K15" s="17">
        <f t="shared" si="4"/>
        <v>304</v>
      </c>
      <c r="L15" s="18" t="str">
        <f t="shared" si="2"/>
        <v>Over Budget</v>
      </c>
    </row>
    <row r="16">
      <c r="A16" s="27" t="s">
        <v>1182</v>
      </c>
      <c r="B16" s="28" t="s">
        <v>731</v>
      </c>
      <c r="C16" s="29">
        <v>3.48</v>
      </c>
      <c r="D16" s="30">
        <v>222.0</v>
      </c>
      <c r="E16" s="31">
        <v>8.8618898E7</v>
      </c>
      <c r="F16" s="31">
        <v>2.2615836E7</v>
      </c>
      <c r="G16" s="13">
        <f t="shared" si="1"/>
        <v>66003062</v>
      </c>
      <c r="H16" s="14" t="str">
        <f>IF(F16=0,"YES",IF(E16/F16&gt;=1.15, IF(E16+F16&gt;=percent,"YES","NO"),"NO"))</f>
        <v>YES</v>
      </c>
      <c r="I16" s="32">
        <v>130000.0</v>
      </c>
      <c r="J16" s="16" t="str">
        <f t="shared" si="3"/>
        <v>NOT FUNDED</v>
      </c>
      <c r="K16" s="17">
        <f t="shared" si="4"/>
        <v>304</v>
      </c>
      <c r="L16" s="18" t="str">
        <f t="shared" si="2"/>
        <v>Over Budget</v>
      </c>
    </row>
    <row r="17">
      <c r="A17" s="27" t="s">
        <v>1182</v>
      </c>
      <c r="B17" s="28" t="s">
        <v>732</v>
      </c>
      <c r="C17" s="29">
        <v>4.88</v>
      </c>
      <c r="D17" s="30">
        <v>605.0</v>
      </c>
      <c r="E17" s="31">
        <v>8.6856343E7</v>
      </c>
      <c r="F17" s="31">
        <v>2.1566628E7</v>
      </c>
      <c r="G17" s="13">
        <f t="shared" si="1"/>
        <v>65289715</v>
      </c>
      <c r="H17" s="14" t="str">
        <f>IF(F17=0,"YES",IF(E17/F17&gt;=1.15, IF(E17+F17&gt;=percent,"YES","NO"),"NO"))</f>
        <v>YES</v>
      </c>
      <c r="I17" s="32">
        <v>55950.0</v>
      </c>
      <c r="J17" s="16" t="str">
        <f t="shared" si="3"/>
        <v>NOT FUNDED</v>
      </c>
      <c r="K17" s="17">
        <f t="shared" si="4"/>
        <v>304</v>
      </c>
      <c r="L17" s="18" t="str">
        <f t="shared" si="2"/>
        <v>Over Budget</v>
      </c>
    </row>
    <row r="18">
      <c r="A18" s="27" t="s">
        <v>1122</v>
      </c>
      <c r="B18" s="28" t="s">
        <v>180</v>
      </c>
      <c r="C18" s="29">
        <v>4.59</v>
      </c>
      <c r="D18" s="30">
        <v>475.0</v>
      </c>
      <c r="E18" s="31">
        <v>8.3067881E7</v>
      </c>
      <c r="F18" s="31">
        <v>1.9413443E7</v>
      </c>
      <c r="G18" s="13">
        <f t="shared" si="1"/>
        <v>63654438</v>
      </c>
      <c r="H18" s="14" t="str">
        <f>IF(F18=0,"YES",IF(E18/F18&gt;=1.15, IF(E18+F18&gt;=percent,"YES","NO"),"NO"))</f>
        <v>YES</v>
      </c>
      <c r="I18" s="32">
        <v>64500.0</v>
      </c>
      <c r="J18" s="16" t="str">
        <f t="shared" si="3"/>
        <v>NOT FUNDED</v>
      </c>
      <c r="K18" s="17">
        <f t="shared" si="4"/>
        <v>304</v>
      </c>
      <c r="L18" s="18" t="str">
        <f t="shared" si="2"/>
        <v>Over Budget</v>
      </c>
    </row>
    <row r="19">
      <c r="A19" s="27" t="s">
        <v>1182</v>
      </c>
      <c r="B19" s="28" t="s">
        <v>733</v>
      </c>
      <c r="C19" s="29">
        <v>4.47</v>
      </c>
      <c r="D19" s="30">
        <v>449.0</v>
      </c>
      <c r="E19" s="31">
        <v>8.3972564E7</v>
      </c>
      <c r="F19" s="31">
        <v>2.0448568E7</v>
      </c>
      <c r="G19" s="13">
        <f t="shared" si="1"/>
        <v>63523996</v>
      </c>
      <c r="H19" s="14" t="str">
        <f>IF(F19=0,"YES",IF(E19/F19&gt;=1.15, IF(E19+F19&gt;=percent,"YES","NO"),"NO"))</f>
        <v>YES</v>
      </c>
      <c r="I19" s="32">
        <v>111480.0</v>
      </c>
      <c r="J19" s="16" t="str">
        <f t="shared" si="3"/>
        <v>NOT FUNDED</v>
      </c>
      <c r="K19" s="17">
        <f t="shared" si="4"/>
        <v>304</v>
      </c>
      <c r="L19" s="18" t="str">
        <f t="shared" si="2"/>
        <v>Over Budget</v>
      </c>
    </row>
    <row r="20">
      <c r="A20" s="27" t="s">
        <v>1125</v>
      </c>
      <c r="B20" s="28" t="s">
        <v>1053</v>
      </c>
      <c r="C20" s="29">
        <v>2.62</v>
      </c>
      <c r="D20" s="11">
        <v>329.0</v>
      </c>
      <c r="E20" s="31">
        <v>8.3598354E7</v>
      </c>
      <c r="F20" s="31">
        <v>2.0163393E7</v>
      </c>
      <c r="G20" s="13">
        <f t="shared" si="1"/>
        <v>63434961</v>
      </c>
      <c r="H20" s="14" t="str">
        <f>IF(F20=0,"YES",IF(E20/F20&gt;=1.15, IF(E20+F20&gt;=percent,"YES","NO"),"NO"))</f>
        <v>YES</v>
      </c>
      <c r="I20" s="15">
        <v>75000.0</v>
      </c>
      <c r="J20" s="16" t="str">
        <f t="shared" si="3"/>
        <v>NOT FUNDED</v>
      </c>
      <c r="K20" s="17">
        <f t="shared" si="4"/>
        <v>304</v>
      </c>
      <c r="L20" s="18" t="str">
        <f t="shared" si="2"/>
        <v>Over Budget</v>
      </c>
    </row>
    <row r="21">
      <c r="A21" s="27" t="s">
        <v>1182</v>
      </c>
      <c r="B21" s="33" t="s">
        <v>734</v>
      </c>
      <c r="C21" s="29">
        <v>4.67</v>
      </c>
      <c r="D21" s="30">
        <v>461.0</v>
      </c>
      <c r="E21" s="31">
        <v>8.3726578E7</v>
      </c>
      <c r="F21" s="31">
        <v>2.1116717E7</v>
      </c>
      <c r="G21" s="13">
        <f t="shared" si="1"/>
        <v>62609861</v>
      </c>
      <c r="H21" s="14" t="str">
        <f>IF(F21=0,"YES",IF(E21/F21&gt;=1.15, IF(E21+F21&gt;=percent,"YES","NO"),"NO"))</f>
        <v>YES</v>
      </c>
      <c r="I21" s="32">
        <v>71250.0</v>
      </c>
      <c r="J21" s="16" t="str">
        <f t="shared" si="3"/>
        <v>NOT FUNDED</v>
      </c>
      <c r="K21" s="17">
        <f t="shared" si="4"/>
        <v>304</v>
      </c>
      <c r="L21" s="18" t="str">
        <f t="shared" si="2"/>
        <v>Over Budget</v>
      </c>
    </row>
    <row r="22">
      <c r="A22" s="27" t="s">
        <v>1179</v>
      </c>
      <c r="B22" s="33" t="s">
        <v>1103</v>
      </c>
      <c r="C22" s="29">
        <v>3.87</v>
      </c>
      <c r="D22" s="30">
        <v>726.0</v>
      </c>
      <c r="E22" s="31">
        <v>8.3864715E7</v>
      </c>
      <c r="F22" s="31">
        <v>2.1304243E7</v>
      </c>
      <c r="G22" s="13">
        <f t="shared" si="1"/>
        <v>62560472</v>
      </c>
      <c r="H22" s="14" t="str">
        <f>IF(F22=0,"YES",IF(E22/F22&gt;=1.15, IF(E22+F22&gt;=percent,"YES","NO"),"NO"))</f>
        <v>YES</v>
      </c>
      <c r="I22" s="32">
        <v>6650.0</v>
      </c>
      <c r="J22" s="16" t="str">
        <f t="shared" si="3"/>
        <v>NOT FUNDED</v>
      </c>
      <c r="K22" s="17">
        <f t="shared" si="4"/>
        <v>304</v>
      </c>
      <c r="L22" s="18" t="str">
        <f t="shared" si="2"/>
        <v>Over Budget</v>
      </c>
    </row>
    <row r="23">
      <c r="A23" s="27" t="s">
        <v>1122</v>
      </c>
      <c r="B23" s="33" t="s">
        <v>181</v>
      </c>
      <c r="C23" s="29">
        <v>4.38</v>
      </c>
      <c r="D23" s="30">
        <v>537.0</v>
      </c>
      <c r="E23" s="31">
        <v>8.5179484E7</v>
      </c>
      <c r="F23" s="31">
        <v>2.2903436E7</v>
      </c>
      <c r="G23" s="13">
        <f t="shared" si="1"/>
        <v>62276048</v>
      </c>
      <c r="H23" s="14" t="str">
        <f>IF(F23=0,"YES",IF(E23/F23&gt;=1.15, IF(E23+F23&gt;=percent,"YES","NO"),"NO"))</f>
        <v>YES</v>
      </c>
      <c r="I23" s="32">
        <v>63000.0</v>
      </c>
      <c r="J23" s="16" t="str">
        <f t="shared" si="3"/>
        <v>NOT FUNDED</v>
      </c>
      <c r="K23" s="17">
        <f t="shared" si="4"/>
        <v>304</v>
      </c>
      <c r="L23" s="18" t="str">
        <f t="shared" si="2"/>
        <v>Over Budget</v>
      </c>
    </row>
    <row r="24">
      <c r="A24" s="27" t="s">
        <v>1122</v>
      </c>
      <c r="B24" s="28" t="s">
        <v>182</v>
      </c>
      <c r="C24" s="29">
        <v>4.44</v>
      </c>
      <c r="D24" s="30">
        <v>400.0</v>
      </c>
      <c r="E24" s="31">
        <v>7.4506324E7</v>
      </c>
      <c r="F24" s="31">
        <v>1.3076899E7</v>
      </c>
      <c r="G24" s="13">
        <f t="shared" si="1"/>
        <v>61429425</v>
      </c>
      <c r="H24" s="14" t="str">
        <f>IF(F24=0,"YES",IF(E24/F24&gt;=1.15, IF(E24+F24&gt;=percent,"YES","NO"),"NO"))</f>
        <v>YES</v>
      </c>
      <c r="I24" s="32">
        <v>25300.0</v>
      </c>
      <c r="J24" s="16" t="str">
        <f t="shared" si="3"/>
        <v>NOT FUNDED</v>
      </c>
      <c r="K24" s="17">
        <f t="shared" si="4"/>
        <v>304</v>
      </c>
      <c r="L24" s="18" t="str">
        <f t="shared" si="2"/>
        <v>Over Budget</v>
      </c>
    </row>
    <row r="25">
      <c r="A25" s="27" t="s">
        <v>1122</v>
      </c>
      <c r="B25" s="28" t="s">
        <v>183</v>
      </c>
      <c r="C25" s="29">
        <v>4.51</v>
      </c>
      <c r="D25" s="30">
        <v>425.0</v>
      </c>
      <c r="E25" s="31">
        <v>7.3812685E7</v>
      </c>
      <c r="F25" s="31">
        <v>1.3044197E7</v>
      </c>
      <c r="G25" s="13">
        <f t="shared" si="1"/>
        <v>60768488</v>
      </c>
      <c r="H25" s="14" t="str">
        <f>IF(F25=0,"YES",IF(E25/F25&gt;=1.15, IF(E25+F25&gt;=percent,"YES","NO"),"NO"))</f>
        <v>YES</v>
      </c>
      <c r="I25" s="32">
        <v>50000.0</v>
      </c>
      <c r="J25" s="16" t="str">
        <f t="shared" si="3"/>
        <v>NOT FUNDED</v>
      </c>
      <c r="K25" s="17">
        <f t="shared" si="4"/>
        <v>304</v>
      </c>
      <c r="L25" s="18" t="str">
        <f t="shared" si="2"/>
        <v>Over Budget</v>
      </c>
    </row>
    <row r="26">
      <c r="A26" s="27" t="s">
        <v>1122</v>
      </c>
      <c r="B26" s="28" t="s">
        <v>184</v>
      </c>
      <c r="C26" s="29">
        <v>4.33</v>
      </c>
      <c r="D26" s="30">
        <v>350.0</v>
      </c>
      <c r="E26" s="31">
        <v>6.8032779E7</v>
      </c>
      <c r="F26" s="31">
        <v>8514883.0</v>
      </c>
      <c r="G26" s="13">
        <f t="shared" si="1"/>
        <v>59517896</v>
      </c>
      <c r="H26" s="14" t="str">
        <f>IF(F26=0,"YES",IF(E26/F26&gt;=1.15, IF(E26+F26&gt;=percent,"YES","NO"),"NO"))</f>
        <v>YES</v>
      </c>
      <c r="I26" s="32">
        <v>12500.0</v>
      </c>
      <c r="J26" s="16" t="str">
        <f t="shared" si="3"/>
        <v>NOT FUNDED</v>
      </c>
      <c r="K26" s="17">
        <f t="shared" si="4"/>
        <v>304</v>
      </c>
      <c r="L26" s="18" t="str">
        <f t="shared" si="2"/>
        <v>Over Budget</v>
      </c>
    </row>
    <row r="27">
      <c r="A27" s="27" t="s">
        <v>1182</v>
      </c>
      <c r="B27" s="28" t="s">
        <v>738</v>
      </c>
      <c r="C27" s="29">
        <v>4.86</v>
      </c>
      <c r="D27" s="30">
        <v>445.0</v>
      </c>
      <c r="E27" s="31">
        <v>8.093317E7</v>
      </c>
      <c r="F27" s="31">
        <v>2.1718497E7</v>
      </c>
      <c r="G27" s="13">
        <f t="shared" si="1"/>
        <v>59214673</v>
      </c>
      <c r="H27" s="14" t="str">
        <f>IF(F27=0,"YES",IF(E27/F27&gt;=1.15, IF(E27+F27&gt;=percent,"YES","NO"),"NO"))</f>
        <v>YES</v>
      </c>
      <c r="I27" s="32">
        <v>36000.0</v>
      </c>
      <c r="J27" s="16" t="str">
        <f t="shared" si="3"/>
        <v>NOT FUNDED</v>
      </c>
      <c r="K27" s="17">
        <f t="shared" si="4"/>
        <v>304</v>
      </c>
      <c r="L27" s="18" t="str">
        <f t="shared" si="2"/>
        <v>Over Budget</v>
      </c>
    </row>
    <row r="28">
      <c r="A28" s="27" t="s">
        <v>1122</v>
      </c>
      <c r="B28" s="28" t="s">
        <v>185</v>
      </c>
      <c r="C28" s="29">
        <v>4.47</v>
      </c>
      <c r="D28" s="30">
        <v>442.0</v>
      </c>
      <c r="E28" s="31">
        <v>6.9006715E7</v>
      </c>
      <c r="F28" s="31">
        <v>1.0300484E7</v>
      </c>
      <c r="G28" s="13">
        <f t="shared" si="1"/>
        <v>58706231</v>
      </c>
      <c r="H28" s="14" t="str">
        <f>IF(F28=0,"YES",IF(E28/F28&gt;=1.15, IF(E28+F28&gt;=percent,"YES","NO"),"NO"))</f>
        <v>YES</v>
      </c>
      <c r="I28" s="32">
        <v>55000.0</v>
      </c>
      <c r="J28" s="16" t="str">
        <f t="shared" si="3"/>
        <v>NOT FUNDED</v>
      </c>
      <c r="K28" s="17">
        <f t="shared" si="4"/>
        <v>304</v>
      </c>
      <c r="L28" s="18" t="str">
        <f t="shared" si="2"/>
        <v>Over Budget</v>
      </c>
    </row>
    <row r="29">
      <c r="A29" s="27" t="s">
        <v>1182</v>
      </c>
      <c r="B29" s="28" t="s">
        <v>739</v>
      </c>
      <c r="C29" s="29">
        <v>4.57</v>
      </c>
      <c r="D29" s="30">
        <v>475.0</v>
      </c>
      <c r="E29" s="31">
        <v>8.2179318E7</v>
      </c>
      <c r="F29" s="31">
        <v>2.4213141E7</v>
      </c>
      <c r="G29" s="13">
        <f t="shared" si="1"/>
        <v>57966177</v>
      </c>
      <c r="H29" s="14" t="str">
        <f>IF(F29=0,"YES",IF(E29/F29&gt;=1.15, IF(E29+F29&gt;=percent,"YES","NO"),"NO"))</f>
        <v>YES</v>
      </c>
      <c r="I29" s="32">
        <v>60000.0</v>
      </c>
      <c r="J29" s="16" t="str">
        <f t="shared" si="3"/>
        <v>NOT FUNDED</v>
      </c>
      <c r="K29" s="17">
        <f t="shared" si="4"/>
        <v>304</v>
      </c>
      <c r="L29" s="18" t="str">
        <f t="shared" si="2"/>
        <v>Over Budget</v>
      </c>
    </row>
    <row r="30">
      <c r="A30" s="27" t="s">
        <v>1178</v>
      </c>
      <c r="B30" s="28" t="s">
        <v>14</v>
      </c>
      <c r="C30" s="29">
        <v>4.24</v>
      </c>
      <c r="D30" s="30">
        <v>398.0</v>
      </c>
      <c r="E30" s="31">
        <v>8.4660894E7</v>
      </c>
      <c r="F30" s="31">
        <v>2.7637796E7</v>
      </c>
      <c r="G30" s="13">
        <f t="shared" si="1"/>
        <v>57023098</v>
      </c>
      <c r="H30" s="14" t="str">
        <f>IF(F30=0,"YES",IF(E30/F30&gt;=1.15, IF(E30+F30&gt;=percent,"YES","NO"),"NO"))</f>
        <v>YES</v>
      </c>
      <c r="I30" s="32">
        <v>12000.0</v>
      </c>
      <c r="J30" s="16" t="str">
        <f t="shared" si="3"/>
        <v>NOT FUNDED</v>
      </c>
      <c r="K30" s="17">
        <f t="shared" si="4"/>
        <v>304</v>
      </c>
      <c r="L30" s="18" t="str">
        <f t="shared" si="2"/>
        <v>Over Budget</v>
      </c>
    </row>
    <row r="31">
      <c r="A31" s="27" t="s">
        <v>1179</v>
      </c>
      <c r="B31" s="33" t="s">
        <v>1104</v>
      </c>
      <c r="C31" s="29">
        <v>3.93</v>
      </c>
      <c r="D31" s="30">
        <v>687.0</v>
      </c>
      <c r="E31" s="31">
        <v>8.6643188E7</v>
      </c>
      <c r="F31" s="31">
        <v>2.9646933E7</v>
      </c>
      <c r="G31" s="13">
        <f t="shared" si="1"/>
        <v>56996255</v>
      </c>
      <c r="H31" s="14" t="str">
        <f>IF(F31=0,"YES",IF(E31/F31&gt;=1.15, IF(E31+F31&gt;=percent,"YES","NO"),"NO"))</f>
        <v>YES</v>
      </c>
      <c r="I31" s="32">
        <v>14000.0</v>
      </c>
      <c r="J31" s="16" t="str">
        <f t="shared" si="3"/>
        <v>NOT FUNDED</v>
      </c>
      <c r="K31" s="17">
        <f t="shared" si="4"/>
        <v>304</v>
      </c>
      <c r="L31" s="18" t="str">
        <f t="shared" si="2"/>
        <v>Over Budget</v>
      </c>
    </row>
    <row r="32">
      <c r="A32" s="27" t="s">
        <v>1122</v>
      </c>
      <c r="B32" s="28" t="s">
        <v>186</v>
      </c>
      <c r="C32" s="29">
        <v>4.5</v>
      </c>
      <c r="D32" s="30">
        <v>420.0</v>
      </c>
      <c r="E32" s="31">
        <v>7.4114306E7</v>
      </c>
      <c r="F32" s="31">
        <v>1.7853125E7</v>
      </c>
      <c r="G32" s="13">
        <f t="shared" si="1"/>
        <v>56261181</v>
      </c>
      <c r="H32" s="14" t="str">
        <f>IF(F32=0,"YES",IF(E32/F32&gt;=1.15, IF(E32+F32&gt;=percent,"YES","NO"),"NO"))</f>
        <v>YES</v>
      </c>
      <c r="I32" s="32">
        <v>30000.0</v>
      </c>
      <c r="J32" s="16" t="str">
        <f t="shared" si="3"/>
        <v>NOT FUNDED</v>
      </c>
      <c r="K32" s="17">
        <f t="shared" si="4"/>
        <v>304</v>
      </c>
      <c r="L32" s="18" t="str">
        <f t="shared" si="2"/>
        <v>Over Budget</v>
      </c>
    </row>
    <row r="33">
      <c r="A33" s="27" t="s">
        <v>1182</v>
      </c>
      <c r="B33" s="28" t="s">
        <v>740</v>
      </c>
      <c r="C33" s="29">
        <v>4.5</v>
      </c>
      <c r="D33" s="30">
        <v>410.0</v>
      </c>
      <c r="E33" s="31">
        <v>7.6539149E7</v>
      </c>
      <c r="F33" s="31">
        <v>2.0850454E7</v>
      </c>
      <c r="G33" s="13">
        <f t="shared" si="1"/>
        <v>55688695</v>
      </c>
      <c r="H33" s="14" t="str">
        <f>IF(F33=0,"YES",IF(E33/F33&gt;=1.15, IF(E33+F33&gt;=percent,"YES","NO"),"NO"))</f>
        <v>YES</v>
      </c>
      <c r="I33" s="32">
        <v>105840.0</v>
      </c>
      <c r="J33" s="16" t="str">
        <f t="shared" si="3"/>
        <v>NOT FUNDED</v>
      </c>
      <c r="K33" s="17">
        <f t="shared" si="4"/>
        <v>304</v>
      </c>
      <c r="L33" s="18" t="str">
        <f t="shared" si="2"/>
        <v>Over Budget</v>
      </c>
    </row>
    <row r="34">
      <c r="A34" s="27" t="s">
        <v>1182</v>
      </c>
      <c r="B34" s="28" t="s">
        <v>741</v>
      </c>
      <c r="C34" s="29">
        <v>4.78</v>
      </c>
      <c r="D34" s="30">
        <v>396.0</v>
      </c>
      <c r="E34" s="31">
        <v>7.9811955E7</v>
      </c>
      <c r="F34" s="31">
        <v>2.4326943E7</v>
      </c>
      <c r="G34" s="13">
        <f t="shared" si="1"/>
        <v>55485012</v>
      </c>
      <c r="H34" s="14" t="str">
        <f>IF(F34=0,"YES",IF(E34/F34&gt;=1.15, IF(E34+F34&gt;=percent,"YES","NO"),"NO"))</f>
        <v>YES</v>
      </c>
      <c r="I34" s="32">
        <v>7500.0</v>
      </c>
      <c r="J34" s="16" t="str">
        <f t="shared" si="3"/>
        <v>NOT FUNDED</v>
      </c>
      <c r="K34" s="17">
        <f t="shared" si="4"/>
        <v>304</v>
      </c>
      <c r="L34" s="18" t="str">
        <f t="shared" si="2"/>
        <v>Over Budget</v>
      </c>
    </row>
    <row r="35">
      <c r="A35" s="27" t="s">
        <v>1182</v>
      </c>
      <c r="B35" s="28" t="s">
        <v>742</v>
      </c>
      <c r="C35" s="29">
        <v>4.86</v>
      </c>
      <c r="D35" s="30">
        <v>512.0</v>
      </c>
      <c r="E35" s="31">
        <v>8.0411064E7</v>
      </c>
      <c r="F35" s="31">
        <v>2.4935366E7</v>
      </c>
      <c r="G35" s="13">
        <f t="shared" si="1"/>
        <v>55475698</v>
      </c>
      <c r="H35" s="14" t="str">
        <f>IF(F35=0,"YES",IF(E35/F35&gt;=1.15, IF(E35+F35&gt;=percent,"YES","NO"),"NO"))</f>
        <v>YES</v>
      </c>
      <c r="I35" s="32">
        <v>11580.0</v>
      </c>
      <c r="J35" s="16" t="str">
        <f t="shared" si="3"/>
        <v>NOT FUNDED</v>
      </c>
      <c r="K35" s="17">
        <f t="shared" si="4"/>
        <v>304</v>
      </c>
      <c r="L35" s="18" t="str">
        <f t="shared" si="2"/>
        <v>Over Budget</v>
      </c>
    </row>
    <row r="36">
      <c r="A36" s="27" t="s">
        <v>1125</v>
      </c>
      <c r="B36" s="28" t="s">
        <v>1055</v>
      </c>
      <c r="C36" s="29">
        <v>4.5</v>
      </c>
      <c r="D36" s="30">
        <v>476.0</v>
      </c>
      <c r="E36" s="31">
        <v>7.832683E7</v>
      </c>
      <c r="F36" s="31">
        <v>2.321565E7</v>
      </c>
      <c r="G36" s="13">
        <f t="shared" si="1"/>
        <v>55111180</v>
      </c>
      <c r="H36" s="14" t="str">
        <f>IF(F36=0,"YES",IF(E36/F36&gt;=1.15, IF(E36+F36&gt;=percent,"YES","NO"),"NO"))</f>
        <v>YES</v>
      </c>
      <c r="I36" s="32">
        <v>35140.0</v>
      </c>
      <c r="J36" s="16" t="str">
        <f t="shared" si="3"/>
        <v>NOT FUNDED</v>
      </c>
      <c r="K36" s="17">
        <f t="shared" si="4"/>
        <v>304</v>
      </c>
      <c r="L36" s="18" t="str">
        <f t="shared" si="2"/>
        <v>Over Budget</v>
      </c>
    </row>
    <row r="37">
      <c r="A37" s="27" t="s">
        <v>1179</v>
      </c>
      <c r="B37" s="33" t="s">
        <v>1105</v>
      </c>
      <c r="C37" s="29">
        <v>3.92</v>
      </c>
      <c r="D37" s="30">
        <v>630.0</v>
      </c>
      <c r="E37" s="31">
        <v>7.816718E7</v>
      </c>
      <c r="F37" s="31">
        <v>2.3269086E7</v>
      </c>
      <c r="G37" s="13">
        <f t="shared" si="1"/>
        <v>54898094</v>
      </c>
      <c r="H37" s="14" t="str">
        <f>IF(F37=0,"YES",IF(E37/F37&gt;=1.15, IF(E37+F37&gt;=percent,"YES","NO"),"NO"))</f>
        <v>YES</v>
      </c>
      <c r="I37" s="32">
        <v>10500.0</v>
      </c>
      <c r="J37" s="16" t="str">
        <f t="shared" si="3"/>
        <v>NOT FUNDED</v>
      </c>
      <c r="K37" s="17">
        <f t="shared" si="4"/>
        <v>304</v>
      </c>
      <c r="L37" s="18" t="str">
        <f t="shared" si="2"/>
        <v>Over Budget</v>
      </c>
    </row>
    <row r="38">
      <c r="A38" s="27" t="s">
        <v>1122</v>
      </c>
      <c r="B38" s="28" t="s">
        <v>188</v>
      </c>
      <c r="C38" s="29">
        <v>4.4</v>
      </c>
      <c r="D38" s="30">
        <v>344.0</v>
      </c>
      <c r="E38" s="31">
        <v>6.6184431E7</v>
      </c>
      <c r="F38" s="31">
        <v>1.1573213E7</v>
      </c>
      <c r="G38" s="13">
        <f t="shared" si="1"/>
        <v>54611218</v>
      </c>
      <c r="H38" s="14" t="str">
        <f>IF(F38=0,"YES",IF(E38/F38&gt;=1.15, IF(E38+F38&gt;=percent,"YES","NO"),"NO"))</f>
        <v>YES</v>
      </c>
      <c r="I38" s="32">
        <v>55000.0</v>
      </c>
      <c r="J38" s="16" t="str">
        <f t="shared" si="3"/>
        <v>NOT FUNDED</v>
      </c>
      <c r="K38" s="17">
        <f t="shared" si="4"/>
        <v>304</v>
      </c>
      <c r="L38" s="18" t="str">
        <f t="shared" si="2"/>
        <v>Over Budget</v>
      </c>
    </row>
    <row r="39">
      <c r="A39" s="27" t="s">
        <v>1122</v>
      </c>
      <c r="B39" s="28" t="s">
        <v>189</v>
      </c>
      <c r="C39" s="29">
        <v>4.26</v>
      </c>
      <c r="D39" s="30">
        <v>343.0</v>
      </c>
      <c r="E39" s="31">
        <v>6.5132717E7</v>
      </c>
      <c r="F39" s="31">
        <v>1.2477715E7</v>
      </c>
      <c r="G39" s="13">
        <f t="shared" si="1"/>
        <v>52655002</v>
      </c>
      <c r="H39" s="14" t="str">
        <f>IF(F39=0,"YES",IF(E39/F39&gt;=1.15, IF(E39+F39&gt;=percent,"YES","NO"),"NO"))</f>
        <v>YES</v>
      </c>
      <c r="I39" s="32">
        <v>25000.0</v>
      </c>
      <c r="J39" s="16" t="str">
        <f t="shared" si="3"/>
        <v>NOT FUNDED</v>
      </c>
      <c r="K39" s="17">
        <f t="shared" si="4"/>
        <v>304</v>
      </c>
      <c r="L39" s="18" t="str">
        <f t="shared" si="2"/>
        <v>Over Budget</v>
      </c>
    </row>
    <row r="40">
      <c r="A40" s="27" t="s">
        <v>1127</v>
      </c>
      <c r="B40" s="28" t="s">
        <v>846</v>
      </c>
      <c r="C40" s="29">
        <v>4.59</v>
      </c>
      <c r="D40" s="30">
        <v>276.0</v>
      </c>
      <c r="E40" s="31">
        <v>5.8319532E7</v>
      </c>
      <c r="F40" s="31">
        <v>6459722.0</v>
      </c>
      <c r="G40" s="13">
        <f t="shared" si="1"/>
        <v>51859810</v>
      </c>
      <c r="H40" s="14" t="str">
        <f>IF(F40=0,"YES",IF(E40/F40&gt;=1.15, IF(E40+F40&gt;=percent,"YES","NO"),"NO"))</f>
        <v>YES</v>
      </c>
      <c r="I40" s="32">
        <v>9980.0</v>
      </c>
      <c r="J40" s="16" t="str">
        <f t="shared" si="3"/>
        <v>NOT FUNDED</v>
      </c>
      <c r="K40" s="17">
        <f t="shared" si="4"/>
        <v>304</v>
      </c>
      <c r="L40" s="18" t="str">
        <f t="shared" si="2"/>
        <v>Over Budget</v>
      </c>
    </row>
    <row r="41">
      <c r="A41" s="27" t="s">
        <v>1122</v>
      </c>
      <c r="B41" s="28" t="s">
        <v>190</v>
      </c>
      <c r="C41" s="29">
        <v>4.4</v>
      </c>
      <c r="D41" s="30">
        <v>388.0</v>
      </c>
      <c r="E41" s="31">
        <v>6.3774949E7</v>
      </c>
      <c r="F41" s="31">
        <v>1.2417008E7</v>
      </c>
      <c r="G41" s="13">
        <f t="shared" si="1"/>
        <v>51357941</v>
      </c>
      <c r="H41" s="14" t="str">
        <f>IF(F41=0,"YES",IF(E41/F41&gt;=1.15, IF(E41+F41&gt;=percent,"YES","NO"),"NO"))</f>
        <v>YES</v>
      </c>
      <c r="I41" s="32">
        <v>20880.0</v>
      </c>
      <c r="J41" s="16" t="str">
        <f t="shared" si="3"/>
        <v>NOT FUNDED</v>
      </c>
      <c r="K41" s="17">
        <f t="shared" si="4"/>
        <v>304</v>
      </c>
      <c r="L41" s="18" t="str">
        <f t="shared" si="2"/>
        <v>Over Budget</v>
      </c>
    </row>
    <row r="42">
      <c r="A42" s="27" t="s">
        <v>1122</v>
      </c>
      <c r="B42" s="28" t="s">
        <v>191</v>
      </c>
      <c r="C42" s="29">
        <v>4.54</v>
      </c>
      <c r="D42" s="30">
        <v>431.0</v>
      </c>
      <c r="E42" s="31">
        <v>6.9665586E7</v>
      </c>
      <c r="F42" s="31">
        <v>1.8754206E7</v>
      </c>
      <c r="G42" s="13">
        <f t="shared" si="1"/>
        <v>50911380</v>
      </c>
      <c r="H42" s="14" t="str">
        <f>IF(F42=0,"YES",IF(E42/F42&gt;=1.15, IF(E42+F42&gt;=percent,"YES","NO"),"NO"))</f>
        <v>YES</v>
      </c>
      <c r="I42" s="32">
        <v>23540.0</v>
      </c>
      <c r="J42" s="16" t="str">
        <f t="shared" si="3"/>
        <v>NOT FUNDED</v>
      </c>
      <c r="K42" s="17">
        <f t="shared" si="4"/>
        <v>304</v>
      </c>
      <c r="L42" s="18" t="str">
        <f t="shared" si="2"/>
        <v>Over Budget</v>
      </c>
    </row>
    <row r="43">
      <c r="A43" s="27" t="s">
        <v>1122</v>
      </c>
      <c r="B43" s="28" t="s">
        <v>192</v>
      </c>
      <c r="C43" s="29">
        <v>4.62</v>
      </c>
      <c r="D43" s="30">
        <v>446.0</v>
      </c>
      <c r="E43" s="31">
        <v>7.1285832E7</v>
      </c>
      <c r="F43" s="31">
        <v>2.0968238E7</v>
      </c>
      <c r="G43" s="13">
        <f t="shared" si="1"/>
        <v>50317594</v>
      </c>
      <c r="H43" s="14" t="str">
        <f>IF(F43=0,"YES",IF(E43/F43&gt;=1.15, IF(E43+F43&gt;=percent,"YES","NO"),"NO"))</f>
        <v>YES</v>
      </c>
      <c r="I43" s="32">
        <v>45220.0</v>
      </c>
      <c r="J43" s="16" t="str">
        <f t="shared" si="3"/>
        <v>NOT FUNDED</v>
      </c>
      <c r="K43" s="17">
        <f t="shared" si="4"/>
        <v>304</v>
      </c>
      <c r="L43" s="18" t="str">
        <f t="shared" si="2"/>
        <v>Over Budget</v>
      </c>
    </row>
    <row r="44">
      <c r="A44" s="27" t="s">
        <v>1182</v>
      </c>
      <c r="B44" s="28" t="s">
        <v>1183</v>
      </c>
      <c r="C44" s="29">
        <v>4.38</v>
      </c>
      <c r="D44" s="30">
        <v>354.0</v>
      </c>
      <c r="E44" s="31">
        <v>6.8567075E7</v>
      </c>
      <c r="F44" s="31">
        <v>1.8795656E7</v>
      </c>
      <c r="G44" s="13">
        <f t="shared" si="1"/>
        <v>49771419</v>
      </c>
      <c r="H44" s="14" t="str">
        <f>IF(F44=0,"YES",IF(E44/F44&gt;=1.15, IF(E44+F44&gt;=percent,"YES","NO"),"NO"))</f>
        <v>YES</v>
      </c>
      <c r="I44" s="32">
        <v>84000.0</v>
      </c>
      <c r="J44" s="16" t="str">
        <f t="shared" si="3"/>
        <v>NOT FUNDED</v>
      </c>
      <c r="K44" s="17">
        <f t="shared" si="4"/>
        <v>304</v>
      </c>
      <c r="L44" s="18" t="str">
        <f t="shared" si="2"/>
        <v>Over Budget</v>
      </c>
    </row>
    <row r="45">
      <c r="A45" s="27" t="s">
        <v>1180</v>
      </c>
      <c r="B45" s="28" t="s">
        <v>981</v>
      </c>
      <c r="C45" s="29">
        <v>4.75</v>
      </c>
      <c r="D45" s="30">
        <v>402.0</v>
      </c>
      <c r="E45" s="31">
        <v>8.1403888E7</v>
      </c>
      <c r="F45" s="31">
        <v>3.1648452E7</v>
      </c>
      <c r="G45" s="13">
        <f t="shared" si="1"/>
        <v>49755436</v>
      </c>
      <c r="H45" s="14" t="str">
        <f>IF(F45=0,"YES",IF(E45/F45&gt;=1.15, IF(E45+F45&gt;=percent,"YES","NO"),"NO"))</f>
        <v>YES</v>
      </c>
      <c r="I45" s="32">
        <v>39600.0</v>
      </c>
      <c r="J45" s="16" t="str">
        <f t="shared" si="3"/>
        <v>NOT FUNDED</v>
      </c>
      <c r="K45" s="17">
        <f t="shared" si="4"/>
        <v>304</v>
      </c>
      <c r="L45" s="18" t="str">
        <f t="shared" si="2"/>
        <v>Over Budget</v>
      </c>
    </row>
    <row r="46">
      <c r="A46" s="27" t="s">
        <v>1122</v>
      </c>
      <c r="B46" s="28" t="s">
        <v>193</v>
      </c>
      <c r="C46" s="29">
        <v>4.29</v>
      </c>
      <c r="D46" s="30">
        <v>306.0</v>
      </c>
      <c r="E46" s="31">
        <v>6.1265271E7</v>
      </c>
      <c r="F46" s="31">
        <v>1.2248122E7</v>
      </c>
      <c r="G46" s="13">
        <f t="shared" si="1"/>
        <v>49017149</v>
      </c>
      <c r="H46" s="14" t="str">
        <f>IF(F46=0,"YES",IF(E46/F46&gt;=1.15, IF(E46+F46&gt;=percent,"YES","NO"),"NO"))</f>
        <v>YES</v>
      </c>
      <c r="I46" s="32">
        <v>50000.0</v>
      </c>
      <c r="J46" s="16" t="str">
        <f t="shared" si="3"/>
        <v>NOT FUNDED</v>
      </c>
      <c r="K46" s="17">
        <f t="shared" si="4"/>
        <v>304</v>
      </c>
      <c r="L46" s="18" t="str">
        <f t="shared" si="2"/>
        <v>Over Budget</v>
      </c>
    </row>
    <row r="47">
      <c r="A47" s="27" t="s">
        <v>1179</v>
      </c>
      <c r="B47" s="33" t="s">
        <v>1106</v>
      </c>
      <c r="C47" s="29">
        <v>4.22</v>
      </c>
      <c r="D47" s="30">
        <v>666.0</v>
      </c>
      <c r="E47" s="31">
        <v>7.6409862E7</v>
      </c>
      <c r="F47" s="31">
        <v>2.7443706E7</v>
      </c>
      <c r="G47" s="13">
        <f t="shared" si="1"/>
        <v>48966156</v>
      </c>
      <c r="H47" s="14" t="str">
        <f>IF(F47=0,"YES",IF(E47/F47&gt;=1.15, IF(E47+F47&gt;=percent,"YES","NO"),"NO"))</f>
        <v>YES</v>
      </c>
      <c r="I47" s="32">
        <v>25000.0</v>
      </c>
      <c r="J47" s="16" t="str">
        <f t="shared" si="3"/>
        <v>NOT FUNDED</v>
      </c>
      <c r="K47" s="17">
        <f t="shared" si="4"/>
        <v>304</v>
      </c>
      <c r="L47" s="18" t="str">
        <f t="shared" si="2"/>
        <v>Over Budget</v>
      </c>
    </row>
    <row r="48">
      <c r="A48" s="27" t="s">
        <v>1122</v>
      </c>
      <c r="B48" s="28" t="s">
        <v>194</v>
      </c>
      <c r="C48" s="29">
        <v>4.33</v>
      </c>
      <c r="D48" s="30">
        <v>320.0</v>
      </c>
      <c r="E48" s="31">
        <v>6.1241609E7</v>
      </c>
      <c r="F48" s="31">
        <v>1.3804594E7</v>
      </c>
      <c r="G48" s="13">
        <f t="shared" si="1"/>
        <v>47437015</v>
      </c>
      <c r="H48" s="14" t="str">
        <f>IF(F48=0,"YES",IF(E48/F48&gt;=1.15, IF(E48+F48&gt;=percent,"YES","NO"),"NO"))</f>
        <v>YES</v>
      </c>
      <c r="I48" s="32">
        <v>20000.0</v>
      </c>
      <c r="J48" s="16" t="str">
        <f t="shared" si="3"/>
        <v>NOT FUNDED</v>
      </c>
      <c r="K48" s="17">
        <f t="shared" si="4"/>
        <v>304</v>
      </c>
      <c r="L48" s="18" t="str">
        <f t="shared" si="2"/>
        <v>Over Budget</v>
      </c>
    </row>
    <row r="49">
      <c r="A49" s="27" t="s">
        <v>1122</v>
      </c>
      <c r="B49" s="28" t="s">
        <v>195</v>
      </c>
      <c r="C49" s="29">
        <v>4.4</v>
      </c>
      <c r="D49" s="30">
        <v>362.0</v>
      </c>
      <c r="E49" s="31">
        <v>6.1511828E7</v>
      </c>
      <c r="F49" s="31">
        <v>1.4154014E7</v>
      </c>
      <c r="G49" s="13">
        <f t="shared" si="1"/>
        <v>47357814</v>
      </c>
      <c r="H49" s="14" t="str">
        <f>IF(F49=0,"YES",IF(E49/F49&gt;=1.15, IF(E49+F49&gt;=percent,"YES","NO"),"NO"))</f>
        <v>YES</v>
      </c>
      <c r="I49" s="32">
        <v>65000.0</v>
      </c>
      <c r="J49" s="16" t="str">
        <f t="shared" si="3"/>
        <v>NOT FUNDED</v>
      </c>
      <c r="K49" s="17">
        <f t="shared" si="4"/>
        <v>304</v>
      </c>
      <c r="L49" s="18" t="str">
        <f t="shared" si="2"/>
        <v>Over Budget</v>
      </c>
    </row>
    <row r="50">
      <c r="A50" s="27" t="s">
        <v>1182</v>
      </c>
      <c r="B50" s="28" t="s">
        <v>744</v>
      </c>
      <c r="C50" s="29">
        <v>4.55</v>
      </c>
      <c r="D50" s="30">
        <v>364.0</v>
      </c>
      <c r="E50" s="31">
        <v>6.7767674E7</v>
      </c>
      <c r="F50" s="31">
        <v>2.1036815E7</v>
      </c>
      <c r="G50" s="13">
        <f t="shared" si="1"/>
        <v>46730859</v>
      </c>
      <c r="H50" s="14" t="str">
        <f>IF(F50=0,"YES",IF(E50/F50&gt;=1.15, IF(E50+F50&gt;=percent,"YES","NO"),"NO"))</f>
        <v>YES</v>
      </c>
      <c r="I50" s="32">
        <v>45000.0</v>
      </c>
      <c r="J50" s="16" t="str">
        <f t="shared" si="3"/>
        <v>NOT FUNDED</v>
      </c>
      <c r="K50" s="17">
        <f t="shared" si="4"/>
        <v>304</v>
      </c>
      <c r="L50" s="18" t="str">
        <f t="shared" si="2"/>
        <v>Over Budget</v>
      </c>
    </row>
    <row r="51">
      <c r="A51" s="27" t="s">
        <v>1182</v>
      </c>
      <c r="B51" s="28" t="s">
        <v>745</v>
      </c>
      <c r="C51" s="29">
        <v>4.38</v>
      </c>
      <c r="D51" s="30">
        <v>358.0</v>
      </c>
      <c r="E51" s="31">
        <v>6.3253297E7</v>
      </c>
      <c r="F51" s="31">
        <v>1.7176338E7</v>
      </c>
      <c r="G51" s="13">
        <f t="shared" si="1"/>
        <v>46076959</v>
      </c>
      <c r="H51" s="14" t="str">
        <f>IF(F51=0,"YES",IF(E51/F51&gt;=1.15, IF(E51+F51&gt;=percent,"YES","NO"),"NO"))</f>
        <v>YES</v>
      </c>
      <c r="I51" s="32">
        <v>7900.0</v>
      </c>
      <c r="J51" s="16" t="str">
        <f t="shared" si="3"/>
        <v>NOT FUNDED</v>
      </c>
      <c r="K51" s="17">
        <f t="shared" si="4"/>
        <v>304</v>
      </c>
      <c r="L51" s="18" t="str">
        <f t="shared" si="2"/>
        <v>Over Budget</v>
      </c>
    </row>
    <row r="52">
      <c r="A52" s="27" t="s">
        <v>1122</v>
      </c>
      <c r="B52" s="28" t="s">
        <v>196</v>
      </c>
      <c r="C52" s="29">
        <v>4.41</v>
      </c>
      <c r="D52" s="30">
        <v>386.0</v>
      </c>
      <c r="E52" s="31">
        <v>6.1134002E7</v>
      </c>
      <c r="F52" s="31">
        <v>1.6106919E7</v>
      </c>
      <c r="G52" s="13">
        <f t="shared" si="1"/>
        <v>45027083</v>
      </c>
      <c r="H52" s="14" t="str">
        <f>IF(F52=0,"YES",IF(E52/F52&gt;=1.15, IF(E52+F52&gt;=percent,"YES","NO"),"NO"))</f>
        <v>YES</v>
      </c>
      <c r="I52" s="32">
        <v>22400.0</v>
      </c>
      <c r="J52" s="16" t="str">
        <f t="shared" si="3"/>
        <v>NOT FUNDED</v>
      </c>
      <c r="K52" s="17">
        <f t="shared" si="4"/>
        <v>304</v>
      </c>
      <c r="L52" s="18" t="str">
        <f t="shared" si="2"/>
        <v>Over Budget</v>
      </c>
    </row>
    <row r="53">
      <c r="A53" s="27" t="s">
        <v>1182</v>
      </c>
      <c r="B53" s="28" t="s">
        <v>746</v>
      </c>
      <c r="C53" s="29">
        <v>4.17</v>
      </c>
      <c r="D53" s="30">
        <v>338.0</v>
      </c>
      <c r="E53" s="31">
        <v>6.624836E7</v>
      </c>
      <c r="F53" s="31">
        <v>2.1277585E7</v>
      </c>
      <c r="G53" s="13">
        <f t="shared" si="1"/>
        <v>44970775</v>
      </c>
      <c r="H53" s="14" t="str">
        <f>IF(F53=0,"YES",IF(E53/F53&gt;=1.15, IF(E53+F53&gt;=percent,"YES","NO"),"NO"))</f>
        <v>YES</v>
      </c>
      <c r="I53" s="32">
        <v>68160.0</v>
      </c>
      <c r="J53" s="16" t="str">
        <f t="shared" si="3"/>
        <v>NOT FUNDED</v>
      </c>
      <c r="K53" s="17">
        <f t="shared" si="4"/>
        <v>304</v>
      </c>
      <c r="L53" s="18" t="str">
        <f t="shared" si="2"/>
        <v>Over Budget</v>
      </c>
    </row>
    <row r="54">
      <c r="A54" s="27" t="s">
        <v>1122</v>
      </c>
      <c r="B54" s="28" t="s">
        <v>197</v>
      </c>
      <c r="C54" s="29">
        <v>4.25</v>
      </c>
      <c r="D54" s="30">
        <v>349.0</v>
      </c>
      <c r="E54" s="31">
        <v>5.7039737E7</v>
      </c>
      <c r="F54" s="31">
        <v>1.2732616E7</v>
      </c>
      <c r="G54" s="13">
        <f t="shared" si="1"/>
        <v>44307121</v>
      </c>
      <c r="H54" s="14" t="str">
        <f>IF(F54=0,"YES",IF(E54/F54&gt;=1.15, IF(E54+F54&gt;=percent,"YES","NO"),"NO"))</f>
        <v>YES</v>
      </c>
      <c r="I54" s="32">
        <v>70000.0</v>
      </c>
      <c r="J54" s="16" t="str">
        <f t="shared" si="3"/>
        <v>NOT FUNDED</v>
      </c>
      <c r="K54" s="17">
        <f t="shared" si="4"/>
        <v>304</v>
      </c>
      <c r="L54" s="18" t="str">
        <f t="shared" si="2"/>
        <v>Over Budget</v>
      </c>
    </row>
    <row r="55">
      <c r="A55" s="27" t="s">
        <v>1182</v>
      </c>
      <c r="B55" s="28" t="s">
        <v>747</v>
      </c>
      <c r="C55" s="29">
        <v>4.67</v>
      </c>
      <c r="D55" s="30">
        <v>316.0</v>
      </c>
      <c r="E55" s="31">
        <v>6.9713437E7</v>
      </c>
      <c r="F55" s="31">
        <v>2.5567088E7</v>
      </c>
      <c r="G55" s="13">
        <f t="shared" si="1"/>
        <v>44146349</v>
      </c>
      <c r="H55" s="14" t="str">
        <f>IF(F55=0,"YES",IF(E55/F55&gt;=1.15, IF(E55+F55&gt;=percent,"YES","NO"),"NO"))</f>
        <v>YES</v>
      </c>
      <c r="I55" s="32">
        <v>60000.0</v>
      </c>
      <c r="J55" s="16" t="str">
        <f t="shared" si="3"/>
        <v>NOT FUNDED</v>
      </c>
      <c r="K55" s="17">
        <f t="shared" si="4"/>
        <v>304</v>
      </c>
      <c r="L55" s="18" t="str">
        <f t="shared" si="2"/>
        <v>Over Budget</v>
      </c>
    </row>
    <row r="56">
      <c r="A56" s="27" t="s">
        <v>1125</v>
      </c>
      <c r="B56" s="28" t="s">
        <v>1056</v>
      </c>
      <c r="C56" s="29">
        <v>4.51</v>
      </c>
      <c r="D56" s="30">
        <v>405.0</v>
      </c>
      <c r="E56" s="31">
        <v>6.6308668E7</v>
      </c>
      <c r="F56" s="31">
        <v>2.2660912E7</v>
      </c>
      <c r="G56" s="13">
        <f t="shared" si="1"/>
        <v>43647756</v>
      </c>
      <c r="H56" s="14" t="str">
        <f>IF(F56=0,"YES",IF(E56/F56&gt;=1.15, IF(E56+F56&gt;=percent,"YES","NO"),"NO"))</f>
        <v>YES</v>
      </c>
      <c r="I56" s="32">
        <v>21000.0</v>
      </c>
      <c r="J56" s="16" t="str">
        <f t="shared" si="3"/>
        <v>NOT FUNDED</v>
      </c>
      <c r="K56" s="17">
        <f t="shared" si="4"/>
        <v>304</v>
      </c>
      <c r="L56" s="18" t="str">
        <f t="shared" si="2"/>
        <v>Over Budget</v>
      </c>
    </row>
    <row r="57">
      <c r="A57" s="27" t="s">
        <v>1122</v>
      </c>
      <c r="B57" s="28" t="s">
        <v>198</v>
      </c>
      <c r="C57" s="29">
        <v>4.2</v>
      </c>
      <c r="D57" s="30">
        <v>336.0</v>
      </c>
      <c r="E57" s="31">
        <v>5.3911649E7</v>
      </c>
      <c r="F57" s="31">
        <v>1.1721022E7</v>
      </c>
      <c r="G57" s="13">
        <f t="shared" si="1"/>
        <v>42190627</v>
      </c>
      <c r="H57" s="14" t="str">
        <f>IF(F57=0,"YES",IF(E57/F57&gt;=1.15, IF(E57+F57&gt;=percent,"YES","NO"),"NO"))</f>
        <v>YES</v>
      </c>
      <c r="I57" s="32">
        <v>10800.0</v>
      </c>
      <c r="J57" s="16" t="str">
        <f t="shared" si="3"/>
        <v>NOT FUNDED</v>
      </c>
      <c r="K57" s="17">
        <f t="shared" si="4"/>
        <v>304</v>
      </c>
      <c r="L57" s="18" t="str">
        <f t="shared" si="2"/>
        <v>Over Budget</v>
      </c>
    </row>
    <row r="58">
      <c r="A58" s="27" t="s">
        <v>1182</v>
      </c>
      <c r="B58" s="28" t="s">
        <v>748</v>
      </c>
      <c r="C58" s="29">
        <v>4.55</v>
      </c>
      <c r="D58" s="30">
        <v>304.0</v>
      </c>
      <c r="E58" s="31">
        <v>8.0865337E7</v>
      </c>
      <c r="F58" s="31">
        <v>3.8862738E7</v>
      </c>
      <c r="G58" s="13">
        <f t="shared" si="1"/>
        <v>42002599</v>
      </c>
      <c r="H58" s="14" t="str">
        <f>IF(F58=0,"YES",IF(E58/F58&gt;=1.15, IF(E58+F58&gt;=percent,"YES","NO"),"NO"))</f>
        <v>YES</v>
      </c>
      <c r="I58" s="32">
        <v>300000.0</v>
      </c>
      <c r="J58" s="16" t="str">
        <f t="shared" si="3"/>
        <v>NOT FUNDED</v>
      </c>
      <c r="K58" s="17">
        <f t="shared" si="4"/>
        <v>304</v>
      </c>
      <c r="L58" s="18" t="str">
        <f t="shared" si="2"/>
        <v>Over Budget</v>
      </c>
    </row>
    <row r="59">
      <c r="A59" s="27" t="s">
        <v>1127</v>
      </c>
      <c r="B59" s="28" t="s">
        <v>847</v>
      </c>
      <c r="C59" s="29">
        <v>4.7</v>
      </c>
      <c r="D59" s="30">
        <v>272.0</v>
      </c>
      <c r="E59" s="31">
        <v>5.0016277E7</v>
      </c>
      <c r="F59" s="31">
        <v>8177104.0</v>
      </c>
      <c r="G59" s="13">
        <f t="shared" si="1"/>
        <v>41839173</v>
      </c>
      <c r="H59" s="14" t="str">
        <f>IF(F59=0,"YES",IF(E59/F59&gt;=1.15, IF(E59+F59&gt;=percent,"YES","NO"),"NO"))</f>
        <v>YES</v>
      </c>
      <c r="I59" s="32">
        <v>15000.0</v>
      </c>
      <c r="J59" s="16" t="str">
        <f t="shared" si="3"/>
        <v>NOT FUNDED</v>
      </c>
      <c r="K59" s="17">
        <f t="shared" si="4"/>
        <v>304</v>
      </c>
      <c r="L59" s="18" t="str">
        <f t="shared" si="2"/>
        <v>Over Budget</v>
      </c>
    </row>
    <row r="60">
      <c r="A60" s="27" t="s">
        <v>1182</v>
      </c>
      <c r="B60" s="28" t="s">
        <v>749</v>
      </c>
      <c r="C60" s="29">
        <v>4.71</v>
      </c>
      <c r="D60" s="30">
        <v>316.0</v>
      </c>
      <c r="E60" s="31">
        <v>6.4954538E7</v>
      </c>
      <c r="F60" s="31">
        <v>2.3806945E7</v>
      </c>
      <c r="G60" s="13">
        <f t="shared" si="1"/>
        <v>41147593</v>
      </c>
      <c r="H60" s="14" t="str">
        <f>IF(F60=0,"YES",IF(E60/F60&gt;=1.15, IF(E60+F60&gt;=percent,"YES","NO"),"NO"))</f>
        <v>YES</v>
      </c>
      <c r="I60" s="32">
        <v>9900.0</v>
      </c>
      <c r="J60" s="16" t="str">
        <f t="shared" si="3"/>
        <v>NOT FUNDED</v>
      </c>
      <c r="K60" s="17">
        <f t="shared" si="4"/>
        <v>304</v>
      </c>
      <c r="L60" s="18" t="str">
        <f t="shared" si="2"/>
        <v>Over Budget</v>
      </c>
    </row>
    <row r="61">
      <c r="A61" s="27" t="s">
        <v>1184</v>
      </c>
      <c r="B61" s="28" t="s">
        <v>103</v>
      </c>
      <c r="C61" s="29">
        <v>4.24</v>
      </c>
      <c r="D61" s="30">
        <v>598.0</v>
      </c>
      <c r="E61" s="31">
        <v>6.070353E7</v>
      </c>
      <c r="F61" s="31">
        <v>1.996174E7</v>
      </c>
      <c r="G61" s="13">
        <f t="shared" si="1"/>
        <v>40741790</v>
      </c>
      <c r="H61" s="14" t="str">
        <f>IF(F61=0,"YES",IF(E61/F61&gt;=1.15, IF(E61+F61&gt;=percent,"YES","NO"),"NO"))</f>
        <v>YES</v>
      </c>
      <c r="I61" s="32">
        <v>65000.0</v>
      </c>
      <c r="J61" s="16" t="str">
        <f t="shared" si="3"/>
        <v>NOT FUNDED</v>
      </c>
      <c r="K61" s="17">
        <f t="shared" si="4"/>
        <v>304</v>
      </c>
      <c r="L61" s="18" t="str">
        <f t="shared" si="2"/>
        <v>Over Budget</v>
      </c>
    </row>
    <row r="62">
      <c r="A62" s="27" t="s">
        <v>1182</v>
      </c>
      <c r="B62" s="28" t="s">
        <v>750</v>
      </c>
      <c r="C62" s="29">
        <v>4.55</v>
      </c>
      <c r="D62" s="30">
        <v>388.0</v>
      </c>
      <c r="E62" s="31">
        <v>6.5956905E7</v>
      </c>
      <c r="F62" s="31">
        <v>2.529515E7</v>
      </c>
      <c r="G62" s="13">
        <f t="shared" si="1"/>
        <v>40661755</v>
      </c>
      <c r="H62" s="14" t="str">
        <f>IF(F62=0,"YES",IF(E62/F62&gt;=1.15, IF(E62+F62&gt;=percent,"YES","NO"),"NO"))</f>
        <v>YES</v>
      </c>
      <c r="I62" s="32">
        <v>74000.0</v>
      </c>
      <c r="J62" s="16" t="str">
        <f t="shared" si="3"/>
        <v>NOT FUNDED</v>
      </c>
      <c r="K62" s="17">
        <f t="shared" si="4"/>
        <v>304</v>
      </c>
      <c r="L62" s="18" t="str">
        <f t="shared" si="2"/>
        <v>Over Budget</v>
      </c>
    </row>
    <row r="63">
      <c r="A63" s="27" t="s">
        <v>1178</v>
      </c>
      <c r="B63" s="28" t="s">
        <v>15</v>
      </c>
      <c r="C63" s="29">
        <v>3.22</v>
      </c>
      <c r="D63" s="30">
        <v>276.0</v>
      </c>
      <c r="E63" s="31">
        <v>5.674159E7</v>
      </c>
      <c r="F63" s="31">
        <v>1.6086383E7</v>
      </c>
      <c r="G63" s="13">
        <f t="shared" si="1"/>
        <v>40655207</v>
      </c>
      <c r="H63" s="14" t="str">
        <f>IF(F63=0,"YES",IF(E63/F63&gt;=1.15, IF(E63+F63&gt;=percent,"YES","NO"),"NO"))</f>
        <v>YES</v>
      </c>
      <c r="I63" s="32">
        <v>2200.0</v>
      </c>
      <c r="J63" s="16" t="str">
        <f t="shared" si="3"/>
        <v>NOT FUNDED</v>
      </c>
      <c r="K63" s="17">
        <f t="shared" si="4"/>
        <v>304</v>
      </c>
      <c r="L63" s="18" t="str">
        <f t="shared" si="2"/>
        <v>Over Budget</v>
      </c>
    </row>
    <row r="64">
      <c r="A64" s="27" t="s">
        <v>1122</v>
      </c>
      <c r="B64" s="28" t="s">
        <v>199</v>
      </c>
      <c r="C64" s="29">
        <v>4.38</v>
      </c>
      <c r="D64" s="30">
        <v>312.0</v>
      </c>
      <c r="E64" s="31">
        <v>5.6416532E7</v>
      </c>
      <c r="F64" s="31">
        <v>1.6730355E7</v>
      </c>
      <c r="G64" s="13">
        <f t="shared" si="1"/>
        <v>39686177</v>
      </c>
      <c r="H64" s="14" t="str">
        <f>IF(F64=0,"YES",IF(E64/F64&gt;=1.15, IF(E64+F64&gt;=percent,"YES","NO"),"NO"))</f>
        <v>YES</v>
      </c>
      <c r="I64" s="32">
        <v>60000.0</v>
      </c>
      <c r="J64" s="16" t="str">
        <f t="shared" si="3"/>
        <v>NOT FUNDED</v>
      </c>
      <c r="K64" s="17">
        <f t="shared" si="4"/>
        <v>304</v>
      </c>
      <c r="L64" s="18" t="str">
        <f t="shared" si="2"/>
        <v>Over Budget</v>
      </c>
    </row>
    <row r="65">
      <c r="A65" s="27" t="s">
        <v>1182</v>
      </c>
      <c r="B65" s="28" t="s">
        <v>751</v>
      </c>
      <c r="C65" s="29">
        <v>4.72</v>
      </c>
      <c r="D65" s="30">
        <v>357.0</v>
      </c>
      <c r="E65" s="31">
        <v>6.4822472E7</v>
      </c>
      <c r="F65" s="31">
        <v>2.5454026E7</v>
      </c>
      <c r="G65" s="13">
        <f t="shared" si="1"/>
        <v>39368446</v>
      </c>
      <c r="H65" s="14" t="str">
        <f>IF(F65=0,"YES",IF(E65/F65&gt;=1.15, IF(E65+F65&gt;=percent,"YES","NO"),"NO"))</f>
        <v>YES</v>
      </c>
      <c r="I65" s="32">
        <v>44550.0</v>
      </c>
      <c r="J65" s="16" t="str">
        <f t="shared" si="3"/>
        <v>NOT FUNDED</v>
      </c>
      <c r="K65" s="17">
        <f t="shared" si="4"/>
        <v>304</v>
      </c>
      <c r="L65" s="18" t="str">
        <f t="shared" si="2"/>
        <v>Over Budget</v>
      </c>
    </row>
    <row r="66">
      <c r="A66" s="27" t="s">
        <v>1182</v>
      </c>
      <c r="B66" s="28" t="s">
        <v>752</v>
      </c>
      <c r="C66" s="29">
        <v>3.86</v>
      </c>
      <c r="D66" s="30">
        <v>305.0</v>
      </c>
      <c r="E66" s="31">
        <v>5.5646878E7</v>
      </c>
      <c r="F66" s="31">
        <v>1.6812606E7</v>
      </c>
      <c r="G66" s="13">
        <f t="shared" si="1"/>
        <v>38834272</v>
      </c>
      <c r="H66" s="14" t="str">
        <f>IF(F66=0,"YES",IF(E66/F66&gt;=1.15, IF(E66+F66&gt;=percent,"YES","NO"),"NO"))</f>
        <v>YES</v>
      </c>
      <c r="I66" s="32">
        <v>32000.0</v>
      </c>
      <c r="J66" s="16" t="str">
        <f t="shared" si="3"/>
        <v>NOT FUNDED</v>
      </c>
      <c r="K66" s="17">
        <f t="shared" si="4"/>
        <v>304</v>
      </c>
      <c r="L66" s="18" t="str">
        <f t="shared" si="2"/>
        <v>Over Budget</v>
      </c>
    </row>
    <row r="67">
      <c r="A67" s="27" t="s">
        <v>1182</v>
      </c>
      <c r="B67" s="28" t="s">
        <v>753</v>
      </c>
      <c r="C67" s="29">
        <v>4.79</v>
      </c>
      <c r="D67" s="30">
        <v>459.0</v>
      </c>
      <c r="E67" s="31">
        <v>6.2254086E7</v>
      </c>
      <c r="F67" s="31">
        <v>2.3521997E7</v>
      </c>
      <c r="G67" s="13">
        <f t="shared" si="1"/>
        <v>38732089</v>
      </c>
      <c r="H67" s="14" t="str">
        <f>IF(F67=0,"YES",IF(E67/F67&gt;=1.15, IF(E67+F67&gt;=percent,"YES","NO"),"NO"))</f>
        <v>YES</v>
      </c>
      <c r="I67" s="32">
        <v>9250.0</v>
      </c>
      <c r="J67" s="16" t="str">
        <f t="shared" si="3"/>
        <v>NOT FUNDED</v>
      </c>
      <c r="K67" s="17">
        <f t="shared" si="4"/>
        <v>304</v>
      </c>
      <c r="L67" s="18" t="str">
        <f t="shared" si="2"/>
        <v>Over Budget</v>
      </c>
    </row>
    <row r="68">
      <c r="A68" s="27" t="s">
        <v>1122</v>
      </c>
      <c r="B68" s="28" t="s">
        <v>200</v>
      </c>
      <c r="C68" s="29">
        <v>4.87</v>
      </c>
      <c r="D68" s="30">
        <v>890.0</v>
      </c>
      <c r="E68" s="31">
        <v>1.52038021E8</v>
      </c>
      <c r="F68" s="31">
        <v>1.1390012E8</v>
      </c>
      <c r="G68" s="13">
        <f t="shared" si="1"/>
        <v>38137901</v>
      </c>
      <c r="H68" s="14" t="str">
        <f>IF(F68=0,"YES",IF(E68/F68&gt;=1.15, IF(E68+F68&gt;=percent,"YES","NO"),"NO"))</f>
        <v>YES</v>
      </c>
      <c r="I68" s="32">
        <v>260000.0</v>
      </c>
      <c r="J68" s="16" t="str">
        <f t="shared" si="3"/>
        <v>NOT FUNDED</v>
      </c>
      <c r="K68" s="17">
        <f t="shared" si="4"/>
        <v>304</v>
      </c>
      <c r="L68" s="18" t="str">
        <f t="shared" si="2"/>
        <v>Over Budget</v>
      </c>
    </row>
    <row r="69">
      <c r="A69" s="27" t="s">
        <v>1182</v>
      </c>
      <c r="B69" s="28" t="s">
        <v>754</v>
      </c>
      <c r="C69" s="29">
        <v>4.67</v>
      </c>
      <c r="D69" s="30">
        <v>366.0</v>
      </c>
      <c r="E69" s="31">
        <v>6.0141802E7</v>
      </c>
      <c r="F69" s="31">
        <v>2.2050214E7</v>
      </c>
      <c r="G69" s="13">
        <f t="shared" si="1"/>
        <v>38091588</v>
      </c>
      <c r="H69" s="14" t="str">
        <f>IF(F69=0,"YES",IF(E69/F69&gt;=1.15, IF(E69+F69&gt;=percent,"YES","NO"),"NO"))</f>
        <v>YES</v>
      </c>
      <c r="I69" s="32">
        <v>14650.0</v>
      </c>
      <c r="J69" s="16" t="str">
        <f t="shared" si="3"/>
        <v>NOT FUNDED</v>
      </c>
      <c r="K69" s="17">
        <f t="shared" si="4"/>
        <v>304</v>
      </c>
      <c r="L69" s="18" t="str">
        <f t="shared" si="2"/>
        <v>Over Budget</v>
      </c>
    </row>
    <row r="70">
      <c r="A70" s="27" t="s">
        <v>1122</v>
      </c>
      <c r="B70" s="28" t="s">
        <v>201</v>
      </c>
      <c r="C70" s="29">
        <v>3.5</v>
      </c>
      <c r="D70" s="30">
        <v>659.0</v>
      </c>
      <c r="E70" s="31">
        <v>6.0407719E7</v>
      </c>
      <c r="F70" s="31">
        <v>2.2367084E7</v>
      </c>
      <c r="G70" s="13">
        <f t="shared" si="1"/>
        <v>38040635</v>
      </c>
      <c r="H70" s="14" t="str">
        <f>IF(F70=0,"YES",IF(E70/F70&gt;=1.15, IF(E70+F70&gt;=percent,"YES","NO"),"NO"))</f>
        <v>YES</v>
      </c>
      <c r="I70" s="32">
        <v>65000.0</v>
      </c>
      <c r="J70" s="16" t="str">
        <f t="shared" si="3"/>
        <v>NOT FUNDED</v>
      </c>
      <c r="K70" s="17">
        <f t="shared" si="4"/>
        <v>304</v>
      </c>
      <c r="L70" s="18" t="str">
        <f t="shared" si="2"/>
        <v>Over Budget</v>
      </c>
    </row>
    <row r="71">
      <c r="A71" s="27" t="s">
        <v>1122</v>
      </c>
      <c r="B71" s="28" t="s">
        <v>202</v>
      </c>
      <c r="C71" s="29">
        <v>4.38</v>
      </c>
      <c r="D71" s="30">
        <v>361.0</v>
      </c>
      <c r="E71" s="31">
        <v>6.0510126E7</v>
      </c>
      <c r="F71" s="31">
        <v>2.369166E7</v>
      </c>
      <c r="G71" s="13">
        <f t="shared" si="1"/>
        <v>36818466</v>
      </c>
      <c r="H71" s="14" t="str">
        <f>IF(F71=0,"YES",IF(E71/F71&gt;=1.15, IF(E71+F71&gt;=percent,"YES","NO"),"NO"))</f>
        <v>YES</v>
      </c>
      <c r="I71" s="32">
        <v>50000.0</v>
      </c>
      <c r="J71" s="16" t="str">
        <f t="shared" si="3"/>
        <v>NOT FUNDED</v>
      </c>
      <c r="K71" s="17">
        <f t="shared" si="4"/>
        <v>304</v>
      </c>
      <c r="L71" s="18" t="str">
        <f t="shared" si="2"/>
        <v>Over Budget</v>
      </c>
    </row>
    <row r="72">
      <c r="A72" s="27" t="s">
        <v>1125</v>
      </c>
      <c r="B72" s="28" t="s">
        <v>1057</v>
      </c>
      <c r="C72" s="29">
        <v>4.42</v>
      </c>
      <c r="D72" s="30">
        <v>399.0</v>
      </c>
      <c r="E72" s="31">
        <v>5.8641599E7</v>
      </c>
      <c r="F72" s="31">
        <v>2.1982145E7</v>
      </c>
      <c r="G72" s="13">
        <f t="shared" si="1"/>
        <v>36659454</v>
      </c>
      <c r="H72" s="14" t="str">
        <f>IF(F72=0,"YES",IF(E72/F72&gt;=1.15, IF(E72+F72&gt;=percent,"YES","NO"),"NO"))</f>
        <v>YES</v>
      </c>
      <c r="I72" s="32">
        <v>24870.0</v>
      </c>
      <c r="J72" s="16" t="str">
        <f t="shared" si="3"/>
        <v>NOT FUNDED</v>
      </c>
      <c r="K72" s="17">
        <f t="shared" si="4"/>
        <v>304</v>
      </c>
      <c r="L72" s="18" t="str">
        <f t="shared" si="2"/>
        <v>Over Budget</v>
      </c>
    </row>
    <row r="73">
      <c r="A73" s="27" t="s">
        <v>1182</v>
      </c>
      <c r="B73" s="28" t="s">
        <v>755</v>
      </c>
      <c r="C73" s="29">
        <v>4.72</v>
      </c>
      <c r="D73" s="30">
        <v>349.0</v>
      </c>
      <c r="E73" s="31">
        <v>6.2484844E7</v>
      </c>
      <c r="F73" s="31">
        <v>2.5980942E7</v>
      </c>
      <c r="G73" s="13">
        <f t="shared" si="1"/>
        <v>36503902</v>
      </c>
      <c r="H73" s="14" t="str">
        <f>IF(F73=0,"YES",IF(E73/F73&gt;=1.15, IF(E73+F73&gt;=percent,"YES","NO"),"NO"))</f>
        <v>YES</v>
      </c>
      <c r="I73" s="32">
        <v>46120.0</v>
      </c>
      <c r="J73" s="16" t="str">
        <f t="shared" si="3"/>
        <v>NOT FUNDED</v>
      </c>
      <c r="K73" s="17">
        <f t="shared" si="4"/>
        <v>304</v>
      </c>
      <c r="L73" s="18" t="str">
        <f t="shared" si="2"/>
        <v>Over Budget</v>
      </c>
    </row>
    <row r="74">
      <c r="A74" s="27" t="s">
        <v>1179</v>
      </c>
      <c r="B74" s="33" t="s">
        <v>1185</v>
      </c>
      <c r="C74" s="29">
        <v>3.87</v>
      </c>
      <c r="D74" s="30">
        <v>652.0</v>
      </c>
      <c r="E74" s="31">
        <v>7.30234E7</v>
      </c>
      <c r="F74" s="31">
        <v>3.6668753E7</v>
      </c>
      <c r="G74" s="13">
        <f t="shared" si="1"/>
        <v>36354647</v>
      </c>
      <c r="H74" s="14" t="str">
        <f>IF(F74=0,"YES",IF(E74/F74&gt;=1.15, IF(E74+F74&gt;=percent,"YES","NO"),"NO"))</f>
        <v>YES</v>
      </c>
      <c r="I74" s="32">
        <v>65000.0</v>
      </c>
      <c r="J74" s="16" t="str">
        <f t="shared" si="3"/>
        <v>NOT FUNDED</v>
      </c>
      <c r="K74" s="17">
        <f t="shared" si="4"/>
        <v>304</v>
      </c>
      <c r="L74" s="18" t="str">
        <f t="shared" si="2"/>
        <v>Over Budget</v>
      </c>
    </row>
    <row r="75">
      <c r="A75" s="27" t="s">
        <v>1127</v>
      </c>
      <c r="B75" s="28" t="s">
        <v>849</v>
      </c>
      <c r="C75" s="29">
        <v>4.42</v>
      </c>
      <c r="D75" s="30">
        <v>257.0</v>
      </c>
      <c r="E75" s="31">
        <v>5.1880301E7</v>
      </c>
      <c r="F75" s="31">
        <v>1.553444E7</v>
      </c>
      <c r="G75" s="13">
        <f t="shared" si="1"/>
        <v>36345861</v>
      </c>
      <c r="H75" s="14" t="str">
        <f>IF(F75=0,"YES",IF(E75/F75&gt;=1.15, IF(E75+F75&gt;=percent,"YES","NO"),"NO"))</f>
        <v>YES</v>
      </c>
      <c r="I75" s="32">
        <v>6765.0</v>
      </c>
      <c r="J75" s="16" t="str">
        <f t="shared" si="3"/>
        <v>NOT FUNDED</v>
      </c>
      <c r="K75" s="17">
        <f t="shared" si="4"/>
        <v>304</v>
      </c>
      <c r="L75" s="18" t="str">
        <f t="shared" si="2"/>
        <v>Over Budget</v>
      </c>
    </row>
    <row r="76">
      <c r="A76" s="27" t="s">
        <v>1180</v>
      </c>
      <c r="B76" s="28" t="s">
        <v>986</v>
      </c>
      <c r="C76" s="29">
        <v>4.63</v>
      </c>
      <c r="D76" s="30">
        <v>257.0</v>
      </c>
      <c r="E76" s="31">
        <v>5.7227663E7</v>
      </c>
      <c r="F76" s="31">
        <v>2.0891037E7</v>
      </c>
      <c r="G76" s="13">
        <f t="shared" si="1"/>
        <v>36336626</v>
      </c>
      <c r="H76" s="14" t="str">
        <f>IF(F76=0,"YES",IF(E76/F76&gt;=1.15, IF(E76+F76&gt;=percent,"YES","NO"),"NO"))</f>
        <v>YES</v>
      </c>
      <c r="I76" s="32">
        <v>21800.0</v>
      </c>
      <c r="J76" s="16" t="str">
        <f t="shared" si="3"/>
        <v>NOT FUNDED</v>
      </c>
      <c r="K76" s="17">
        <f t="shared" si="4"/>
        <v>304</v>
      </c>
      <c r="L76" s="18" t="str">
        <f t="shared" si="2"/>
        <v>Over Budget</v>
      </c>
    </row>
    <row r="77">
      <c r="A77" s="27" t="s">
        <v>1182</v>
      </c>
      <c r="B77" s="28" t="s">
        <v>756</v>
      </c>
      <c r="C77" s="29">
        <v>4.76</v>
      </c>
      <c r="D77" s="30">
        <v>458.0</v>
      </c>
      <c r="E77" s="31">
        <v>6.5389148E7</v>
      </c>
      <c r="F77" s="31">
        <v>2.9535526E7</v>
      </c>
      <c r="G77" s="13">
        <f t="shared" si="1"/>
        <v>35853622</v>
      </c>
      <c r="H77" s="14" t="str">
        <f>IF(F77=0,"YES",IF(E77/F77&gt;=1.15, IF(E77+F77&gt;=percent,"YES","NO"),"NO"))</f>
        <v>YES</v>
      </c>
      <c r="I77" s="32">
        <v>39300.0</v>
      </c>
      <c r="J77" s="16" t="str">
        <f t="shared" si="3"/>
        <v>NOT FUNDED</v>
      </c>
      <c r="K77" s="17">
        <f t="shared" si="4"/>
        <v>304</v>
      </c>
      <c r="L77" s="18" t="str">
        <f t="shared" si="2"/>
        <v>Over Budget</v>
      </c>
    </row>
    <row r="78">
      <c r="A78" s="27" t="s">
        <v>1184</v>
      </c>
      <c r="B78" s="28" t="s">
        <v>104</v>
      </c>
      <c r="C78" s="29">
        <v>4.83</v>
      </c>
      <c r="D78" s="30">
        <v>347.0</v>
      </c>
      <c r="E78" s="31">
        <v>5.9584088E7</v>
      </c>
      <c r="F78" s="31">
        <v>2.4322382E7</v>
      </c>
      <c r="G78" s="13">
        <f t="shared" si="1"/>
        <v>35261706</v>
      </c>
      <c r="H78" s="14" t="str">
        <f>IF(F78=0,"YES",IF(E78/F78&gt;=1.15, IF(E78+F78&gt;=percent,"YES","NO"),"NO"))</f>
        <v>YES</v>
      </c>
      <c r="I78" s="32">
        <v>20000.0</v>
      </c>
      <c r="J78" s="16" t="str">
        <f t="shared" si="3"/>
        <v>NOT FUNDED</v>
      </c>
      <c r="K78" s="17">
        <f t="shared" si="4"/>
        <v>304</v>
      </c>
      <c r="L78" s="18" t="str">
        <f t="shared" si="2"/>
        <v>Over Budget</v>
      </c>
    </row>
    <row r="79">
      <c r="A79" s="27" t="s">
        <v>1182</v>
      </c>
      <c r="B79" s="28" t="s">
        <v>757</v>
      </c>
      <c r="C79" s="29">
        <v>4.67</v>
      </c>
      <c r="D79" s="30">
        <v>369.0</v>
      </c>
      <c r="E79" s="31">
        <v>5.3267747E7</v>
      </c>
      <c r="F79" s="31">
        <v>1.9073868E7</v>
      </c>
      <c r="G79" s="13">
        <f t="shared" si="1"/>
        <v>34193879</v>
      </c>
      <c r="H79" s="14" t="str">
        <f>IF(F79=0,"YES",IF(E79/F79&gt;=1.15, IF(E79+F79&gt;=percent,"YES","NO"),"NO"))</f>
        <v>YES</v>
      </c>
      <c r="I79" s="32">
        <v>80500.0</v>
      </c>
      <c r="J79" s="16" t="str">
        <f t="shared" si="3"/>
        <v>NOT FUNDED</v>
      </c>
      <c r="K79" s="17">
        <f t="shared" si="4"/>
        <v>304</v>
      </c>
      <c r="L79" s="18" t="str">
        <f t="shared" si="2"/>
        <v>Over Budget</v>
      </c>
    </row>
    <row r="80">
      <c r="A80" s="27" t="s">
        <v>1180</v>
      </c>
      <c r="B80" s="28" t="s">
        <v>987</v>
      </c>
      <c r="C80" s="29">
        <v>4.45</v>
      </c>
      <c r="D80" s="30">
        <v>195.0</v>
      </c>
      <c r="E80" s="31">
        <v>4.8623027E7</v>
      </c>
      <c r="F80" s="31">
        <v>1.4509918E7</v>
      </c>
      <c r="G80" s="13">
        <f t="shared" si="1"/>
        <v>34113109</v>
      </c>
      <c r="H80" s="14" t="str">
        <f>IF(F80=0,"YES",IF(E80/F80&gt;=1.15, IF(E80+F80&gt;=percent,"YES","NO"),"NO"))</f>
        <v>YES</v>
      </c>
      <c r="I80" s="32">
        <v>25000.0</v>
      </c>
      <c r="J80" s="16" t="str">
        <f t="shared" si="3"/>
        <v>NOT FUNDED</v>
      </c>
      <c r="K80" s="17">
        <f t="shared" si="4"/>
        <v>304</v>
      </c>
      <c r="L80" s="18" t="str">
        <f t="shared" si="2"/>
        <v>Over Budget</v>
      </c>
    </row>
    <row r="81">
      <c r="A81" s="27" t="s">
        <v>1122</v>
      </c>
      <c r="B81" s="28" t="s">
        <v>203</v>
      </c>
      <c r="C81" s="29">
        <v>4.0</v>
      </c>
      <c r="D81" s="30">
        <v>429.0</v>
      </c>
      <c r="E81" s="31">
        <v>5.5747093E7</v>
      </c>
      <c r="F81" s="31">
        <v>2.1724192E7</v>
      </c>
      <c r="G81" s="13">
        <f t="shared" si="1"/>
        <v>34022901</v>
      </c>
      <c r="H81" s="14" t="str">
        <f>IF(F81=0,"YES",IF(E81/F81&gt;=1.15, IF(E81+F81&gt;=percent,"YES","NO"),"NO"))</f>
        <v>YES</v>
      </c>
      <c r="I81" s="32">
        <v>80000.0</v>
      </c>
      <c r="J81" s="16" t="str">
        <f t="shared" si="3"/>
        <v>NOT FUNDED</v>
      </c>
      <c r="K81" s="17">
        <f t="shared" si="4"/>
        <v>304</v>
      </c>
      <c r="L81" s="18" t="str">
        <f t="shared" si="2"/>
        <v>Over Budget</v>
      </c>
    </row>
    <row r="82">
      <c r="A82" s="27" t="s">
        <v>1178</v>
      </c>
      <c r="B82" s="28" t="s">
        <v>16</v>
      </c>
      <c r="C82" s="29">
        <v>3.61</v>
      </c>
      <c r="D82" s="30">
        <v>278.0</v>
      </c>
      <c r="E82" s="31">
        <v>5.6389534E7</v>
      </c>
      <c r="F82" s="31">
        <v>2.2424187E7</v>
      </c>
      <c r="G82" s="13">
        <f t="shared" si="1"/>
        <v>33965347</v>
      </c>
      <c r="H82" s="14" t="str">
        <f>IF(F82=0,"YES",IF(E82/F82&gt;=1.15, IF(E82+F82&gt;=percent,"YES","NO"),"NO"))</f>
        <v>YES</v>
      </c>
      <c r="I82" s="32">
        <v>12500.0</v>
      </c>
      <c r="J82" s="16" t="str">
        <f t="shared" si="3"/>
        <v>NOT FUNDED</v>
      </c>
      <c r="K82" s="17">
        <f t="shared" si="4"/>
        <v>304</v>
      </c>
      <c r="L82" s="18" t="str">
        <f t="shared" si="2"/>
        <v>Over Budget</v>
      </c>
    </row>
    <row r="83">
      <c r="A83" s="27" t="s">
        <v>1127</v>
      </c>
      <c r="B83" s="28" t="s">
        <v>850</v>
      </c>
      <c r="C83" s="29">
        <v>3.8</v>
      </c>
      <c r="D83" s="30">
        <v>190.0</v>
      </c>
      <c r="E83" s="31">
        <v>4.0559232E7</v>
      </c>
      <c r="F83" s="31">
        <v>6725558.0</v>
      </c>
      <c r="G83" s="13">
        <f t="shared" si="1"/>
        <v>33833674</v>
      </c>
      <c r="H83" s="14" t="str">
        <f>IF(F83=0,"YES",IF(E83/F83&gt;=1.15, IF(E83+F83&gt;=percent,"YES","NO"),"NO"))</f>
        <v>YES</v>
      </c>
      <c r="I83" s="32">
        <v>9500.0</v>
      </c>
      <c r="J83" s="16" t="str">
        <f t="shared" si="3"/>
        <v>NOT FUNDED</v>
      </c>
      <c r="K83" s="17">
        <f t="shared" si="4"/>
        <v>304</v>
      </c>
      <c r="L83" s="18" t="str">
        <f t="shared" si="2"/>
        <v>Over Budget</v>
      </c>
    </row>
    <row r="84">
      <c r="A84" s="27" t="s">
        <v>1180</v>
      </c>
      <c r="B84" s="28" t="s">
        <v>988</v>
      </c>
      <c r="C84" s="29">
        <v>4.15</v>
      </c>
      <c r="D84" s="30">
        <v>230.0</v>
      </c>
      <c r="E84" s="31">
        <v>6.2002372E7</v>
      </c>
      <c r="F84" s="31">
        <v>2.8289833E7</v>
      </c>
      <c r="G84" s="13">
        <f t="shared" si="1"/>
        <v>33712539</v>
      </c>
      <c r="H84" s="14" t="str">
        <f>IF(F84=0,"YES",IF(E84/F84&gt;=1.15, IF(E84+F84&gt;=percent,"YES","NO"),"NO"))</f>
        <v>YES</v>
      </c>
      <c r="I84" s="32">
        <v>6200.0</v>
      </c>
      <c r="J84" s="16" t="str">
        <f t="shared" si="3"/>
        <v>NOT FUNDED</v>
      </c>
      <c r="K84" s="17">
        <f t="shared" si="4"/>
        <v>304</v>
      </c>
      <c r="L84" s="18" t="str">
        <f t="shared" si="2"/>
        <v>Over Budget</v>
      </c>
    </row>
    <row r="85">
      <c r="A85" s="27" t="s">
        <v>1180</v>
      </c>
      <c r="B85" s="28" t="s">
        <v>989</v>
      </c>
      <c r="C85" s="29">
        <v>4.51</v>
      </c>
      <c r="D85" s="30">
        <v>201.0</v>
      </c>
      <c r="E85" s="31">
        <v>5.2127714E7</v>
      </c>
      <c r="F85" s="31">
        <v>1.8667432E7</v>
      </c>
      <c r="G85" s="13">
        <f t="shared" si="1"/>
        <v>33460282</v>
      </c>
      <c r="H85" s="14" t="str">
        <f>IF(F85=0,"YES",IF(E85/F85&gt;=1.15, IF(E85+F85&gt;=percent,"YES","NO"),"NO"))</f>
        <v>YES</v>
      </c>
      <c r="I85" s="32">
        <v>4500.0</v>
      </c>
      <c r="J85" s="16" t="str">
        <f t="shared" si="3"/>
        <v>NOT FUNDED</v>
      </c>
      <c r="K85" s="17">
        <f t="shared" si="4"/>
        <v>304</v>
      </c>
      <c r="L85" s="18" t="str">
        <f t="shared" si="2"/>
        <v>Over Budget</v>
      </c>
    </row>
    <row r="86">
      <c r="A86" s="27" t="s">
        <v>1125</v>
      </c>
      <c r="B86" s="28" t="s">
        <v>1058</v>
      </c>
      <c r="C86" s="29">
        <v>4.67</v>
      </c>
      <c r="D86" s="30">
        <v>426.0</v>
      </c>
      <c r="E86" s="31">
        <v>5.9603871E7</v>
      </c>
      <c r="F86" s="31">
        <v>2.6286145E7</v>
      </c>
      <c r="G86" s="13">
        <f t="shared" si="1"/>
        <v>33317726</v>
      </c>
      <c r="H86" s="14" t="str">
        <f>IF(F86=0,"YES",IF(E86/F86&gt;=1.15, IF(E86+F86&gt;=percent,"YES","NO"),"NO"))</f>
        <v>YES</v>
      </c>
      <c r="I86" s="32">
        <v>50000.0</v>
      </c>
      <c r="J86" s="16" t="str">
        <f t="shared" si="3"/>
        <v>NOT FUNDED</v>
      </c>
      <c r="K86" s="17">
        <f t="shared" si="4"/>
        <v>304</v>
      </c>
      <c r="L86" s="18" t="str">
        <f t="shared" si="2"/>
        <v>Over Budget</v>
      </c>
    </row>
    <row r="87">
      <c r="A87" s="27" t="s">
        <v>1125</v>
      </c>
      <c r="B87" s="28" t="s">
        <v>1059</v>
      </c>
      <c r="C87" s="29">
        <v>4.08</v>
      </c>
      <c r="D87" s="30">
        <v>255.0</v>
      </c>
      <c r="E87" s="31">
        <v>4.2748786E7</v>
      </c>
      <c r="F87" s="31">
        <v>9646656.0</v>
      </c>
      <c r="G87" s="13">
        <f t="shared" si="1"/>
        <v>33102130</v>
      </c>
      <c r="H87" s="14" t="str">
        <f>IF(F87=0,"YES",IF(E87/F87&gt;=1.15, IF(E87+F87&gt;=percent,"YES","NO"),"NO"))</f>
        <v>YES</v>
      </c>
      <c r="I87" s="32">
        <v>12500.0</v>
      </c>
      <c r="J87" s="16" t="str">
        <f t="shared" si="3"/>
        <v>NOT FUNDED</v>
      </c>
      <c r="K87" s="17">
        <f t="shared" si="4"/>
        <v>304</v>
      </c>
      <c r="L87" s="18" t="str">
        <f t="shared" si="2"/>
        <v>Over Budget</v>
      </c>
    </row>
    <row r="88">
      <c r="A88" s="27" t="s">
        <v>1180</v>
      </c>
      <c r="B88" s="28" t="s">
        <v>990</v>
      </c>
      <c r="C88" s="29">
        <v>4.71</v>
      </c>
      <c r="D88" s="30">
        <v>339.0</v>
      </c>
      <c r="E88" s="31">
        <v>6.3548298E7</v>
      </c>
      <c r="F88" s="31">
        <v>3.1133291E7</v>
      </c>
      <c r="G88" s="13">
        <f t="shared" si="1"/>
        <v>32415007</v>
      </c>
      <c r="H88" s="14" t="str">
        <f>IF(F88=0,"YES",IF(E88/F88&gt;=1.15, IF(E88+F88&gt;=percent,"YES","NO"),"NO"))</f>
        <v>YES</v>
      </c>
      <c r="I88" s="32">
        <v>36910.0</v>
      </c>
      <c r="J88" s="16" t="str">
        <f t="shared" si="3"/>
        <v>NOT FUNDED</v>
      </c>
      <c r="K88" s="17">
        <f t="shared" si="4"/>
        <v>304</v>
      </c>
      <c r="L88" s="18" t="str">
        <f t="shared" si="2"/>
        <v>Over Budget</v>
      </c>
    </row>
    <row r="89">
      <c r="A89" s="27" t="s">
        <v>1125</v>
      </c>
      <c r="B89" s="28" t="s">
        <v>1060</v>
      </c>
      <c r="C89" s="29">
        <v>4.0</v>
      </c>
      <c r="D89" s="30">
        <v>335.0</v>
      </c>
      <c r="E89" s="31">
        <v>4.4400304E7</v>
      </c>
      <c r="F89" s="31">
        <v>1.2120586E7</v>
      </c>
      <c r="G89" s="13">
        <f t="shared" si="1"/>
        <v>32279718</v>
      </c>
      <c r="H89" s="14" t="str">
        <f>IF(F89=0,"YES",IF(E89/F89&gt;=1.15, IF(E89+F89&gt;=percent,"YES","NO"),"NO"))</f>
        <v>YES</v>
      </c>
      <c r="I89" s="32">
        <v>22700.0</v>
      </c>
      <c r="J89" s="16" t="str">
        <f t="shared" si="3"/>
        <v>NOT FUNDED</v>
      </c>
      <c r="K89" s="17">
        <f t="shared" si="4"/>
        <v>304</v>
      </c>
      <c r="L89" s="18" t="str">
        <f t="shared" si="2"/>
        <v>Over Budget</v>
      </c>
    </row>
    <row r="90">
      <c r="A90" s="27" t="s">
        <v>1182</v>
      </c>
      <c r="B90" s="34" t="s">
        <v>758</v>
      </c>
      <c r="C90" s="29">
        <v>4.71</v>
      </c>
      <c r="D90" s="30">
        <v>318.0</v>
      </c>
      <c r="E90" s="31">
        <v>5.8563187E7</v>
      </c>
      <c r="F90" s="31">
        <v>2.6341904E7</v>
      </c>
      <c r="G90" s="13">
        <f t="shared" si="1"/>
        <v>32221283</v>
      </c>
      <c r="H90" s="14" t="str">
        <f>IF(F90=0,"YES",IF(E90/F90&gt;=1.15, IF(E90+F90&gt;=percent,"YES","NO"),"NO"))</f>
        <v>YES</v>
      </c>
      <c r="I90" s="32">
        <v>13900.0</v>
      </c>
      <c r="J90" s="16" t="str">
        <f t="shared" si="3"/>
        <v>NOT FUNDED</v>
      </c>
      <c r="K90" s="17">
        <f t="shared" si="4"/>
        <v>304</v>
      </c>
      <c r="L90" s="18" t="str">
        <f t="shared" si="2"/>
        <v>Over Budget</v>
      </c>
    </row>
    <row r="91">
      <c r="A91" s="27" t="s">
        <v>1184</v>
      </c>
      <c r="B91" s="28" t="s">
        <v>105</v>
      </c>
      <c r="C91" s="29">
        <v>4.38</v>
      </c>
      <c r="D91" s="30">
        <v>294.0</v>
      </c>
      <c r="E91" s="31">
        <v>6.2523849E7</v>
      </c>
      <c r="F91" s="31">
        <v>3.039846E7</v>
      </c>
      <c r="G91" s="13">
        <f t="shared" si="1"/>
        <v>32125389</v>
      </c>
      <c r="H91" s="14" t="str">
        <f>IF(F91=0,"YES",IF(E91/F91&gt;=1.15, IF(E91+F91&gt;=percent,"YES","NO"),"NO"))</f>
        <v>YES</v>
      </c>
      <c r="I91" s="32">
        <v>231525.0</v>
      </c>
      <c r="J91" s="16" t="str">
        <f t="shared" si="3"/>
        <v>NOT FUNDED</v>
      </c>
      <c r="K91" s="17">
        <f t="shared" si="4"/>
        <v>304</v>
      </c>
      <c r="L91" s="18" t="str">
        <f t="shared" si="2"/>
        <v>Over Budget</v>
      </c>
    </row>
    <row r="92">
      <c r="A92" s="27" t="s">
        <v>1180</v>
      </c>
      <c r="B92" s="28" t="s">
        <v>991</v>
      </c>
      <c r="C92" s="29">
        <v>4.07</v>
      </c>
      <c r="D92" s="30">
        <v>173.0</v>
      </c>
      <c r="E92" s="31">
        <v>5.2202344E7</v>
      </c>
      <c r="F92" s="31">
        <v>2.017684E7</v>
      </c>
      <c r="G92" s="13">
        <f t="shared" si="1"/>
        <v>32025504</v>
      </c>
      <c r="H92" s="14" t="str">
        <f>IF(F92=0,"YES",IF(E92/F92&gt;=1.15, IF(E92+F92&gt;=percent,"YES","NO"),"NO"))</f>
        <v>YES</v>
      </c>
      <c r="I92" s="32">
        <v>10000.0</v>
      </c>
      <c r="J92" s="16" t="str">
        <f t="shared" si="3"/>
        <v>NOT FUNDED</v>
      </c>
      <c r="K92" s="17">
        <f t="shared" si="4"/>
        <v>304</v>
      </c>
      <c r="L92" s="18" t="str">
        <f t="shared" si="2"/>
        <v>Over Budget</v>
      </c>
    </row>
    <row r="93">
      <c r="A93" s="27" t="s">
        <v>1182</v>
      </c>
      <c r="B93" s="28" t="s">
        <v>759</v>
      </c>
      <c r="C93" s="29">
        <v>4.71</v>
      </c>
      <c r="D93" s="30">
        <v>297.0</v>
      </c>
      <c r="E93" s="31">
        <v>5.1809795E7</v>
      </c>
      <c r="F93" s="31">
        <v>1.997668E7</v>
      </c>
      <c r="G93" s="13">
        <f t="shared" si="1"/>
        <v>31833115</v>
      </c>
      <c r="H93" s="14" t="str">
        <f>IF(F93=0,"YES",IF(E93/F93&gt;=1.15, IF(E93+F93&gt;=percent,"YES","NO"),"NO"))</f>
        <v>YES</v>
      </c>
      <c r="I93" s="32">
        <v>18400.0</v>
      </c>
      <c r="J93" s="16" t="str">
        <f t="shared" si="3"/>
        <v>NOT FUNDED</v>
      </c>
      <c r="K93" s="17">
        <f t="shared" si="4"/>
        <v>304</v>
      </c>
      <c r="L93" s="18" t="str">
        <f t="shared" si="2"/>
        <v>Over Budget</v>
      </c>
    </row>
    <row r="94">
      <c r="A94" s="27" t="s">
        <v>1178</v>
      </c>
      <c r="B94" s="28" t="s">
        <v>17</v>
      </c>
      <c r="C94" s="29">
        <v>3.88</v>
      </c>
      <c r="D94" s="30">
        <v>351.0</v>
      </c>
      <c r="E94" s="31">
        <v>6.2586549E7</v>
      </c>
      <c r="F94" s="31">
        <v>3.1053704E7</v>
      </c>
      <c r="G94" s="13">
        <f t="shared" si="1"/>
        <v>31532845</v>
      </c>
      <c r="H94" s="14" t="str">
        <f>IF(F94=0,"YES",IF(E94/F94&gt;=1.15, IF(E94+F94&gt;=percent,"YES","NO"),"NO"))</f>
        <v>YES</v>
      </c>
      <c r="I94" s="32">
        <v>12584.0</v>
      </c>
      <c r="J94" s="16" t="str">
        <f t="shared" si="3"/>
        <v>NOT FUNDED</v>
      </c>
      <c r="K94" s="17">
        <f t="shared" si="4"/>
        <v>304</v>
      </c>
      <c r="L94" s="18" t="str">
        <f t="shared" si="2"/>
        <v>Over Budget</v>
      </c>
    </row>
    <row r="95">
      <c r="A95" s="27" t="s">
        <v>1184</v>
      </c>
      <c r="B95" s="28" t="s">
        <v>106</v>
      </c>
      <c r="C95" s="29">
        <v>4.43</v>
      </c>
      <c r="D95" s="30">
        <v>295.0</v>
      </c>
      <c r="E95" s="31">
        <v>5.021723E7</v>
      </c>
      <c r="F95" s="31">
        <v>1.8693926E7</v>
      </c>
      <c r="G95" s="13">
        <f t="shared" si="1"/>
        <v>31523304</v>
      </c>
      <c r="H95" s="14" t="str">
        <f>IF(F95=0,"YES",IF(E95/F95&gt;=1.15, IF(E95+F95&gt;=percent,"YES","NO"),"NO"))</f>
        <v>YES</v>
      </c>
      <c r="I95" s="32">
        <v>40000.0</v>
      </c>
      <c r="J95" s="16" t="str">
        <f t="shared" si="3"/>
        <v>NOT FUNDED</v>
      </c>
      <c r="K95" s="17">
        <f t="shared" si="4"/>
        <v>304</v>
      </c>
      <c r="L95" s="18" t="str">
        <f t="shared" si="2"/>
        <v>Over Budget</v>
      </c>
    </row>
    <row r="96">
      <c r="A96" s="27" t="s">
        <v>1127</v>
      </c>
      <c r="B96" s="28" t="s">
        <v>851</v>
      </c>
      <c r="C96" s="29">
        <v>3.85</v>
      </c>
      <c r="D96" s="30">
        <v>200.0</v>
      </c>
      <c r="E96" s="31">
        <v>3.5276738E7</v>
      </c>
      <c r="F96" s="31">
        <v>4480832.0</v>
      </c>
      <c r="G96" s="13">
        <f t="shared" si="1"/>
        <v>30795906</v>
      </c>
      <c r="H96" s="14" t="str">
        <f>IF(F96=0,"YES",IF(E96/F96&gt;=1.15, IF(E96+F96&gt;=percent,"YES","NO"),"NO"))</f>
        <v>YES</v>
      </c>
      <c r="I96" s="32">
        <v>12230.0</v>
      </c>
      <c r="J96" s="16" t="str">
        <f t="shared" si="3"/>
        <v>NOT FUNDED</v>
      </c>
      <c r="K96" s="17">
        <f t="shared" si="4"/>
        <v>304</v>
      </c>
      <c r="L96" s="18" t="str">
        <f t="shared" si="2"/>
        <v>Over Budget</v>
      </c>
    </row>
    <row r="97">
      <c r="A97" s="27" t="s">
        <v>1184</v>
      </c>
      <c r="B97" s="28" t="s">
        <v>108</v>
      </c>
      <c r="C97" s="29">
        <v>4.59</v>
      </c>
      <c r="D97" s="30">
        <v>258.0</v>
      </c>
      <c r="E97" s="31">
        <v>5.6008556E7</v>
      </c>
      <c r="F97" s="31">
        <v>2.5829944E7</v>
      </c>
      <c r="G97" s="13">
        <f t="shared" si="1"/>
        <v>30178612</v>
      </c>
      <c r="H97" s="14" t="str">
        <f>IF(F97=0,"YES",IF(E97/F97&gt;=1.15, IF(E97+F97&gt;=percent,"YES","NO"),"NO"))</f>
        <v>YES</v>
      </c>
      <c r="I97" s="32">
        <v>90000.0</v>
      </c>
      <c r="J97" s="16" t="str">
        <f t="shared" si="3"/>
        <v>NOT FUNDED</v>
      </c>
      <c r="K97" s="17">
        <f t="shared" si="4"/>
        <v>304</v>
      </c>
      <c r="L97" s="18" t="str">
        <f t="shared" si="2"/>
        <v>Over Budget</v>
      </c>
    </row>
    <row r="98">
      <c r="A98" s="27" t="s">
        <v>1182</v>
      </c>
      <c r="B98" s="28" t="s">
        <v>760</v>
      </c>
      <c r="C98" s="29">
        <v>4.73</v>
      </c>
      <c r="D98" s="30">
        <v>288.0</v>
      </c>
      <c r="E98" s="31">
        <v>4.9954912E7</v>
      </c>
      <c r="F98" s="31">
        <v>2.1093326E7</v>
      </c>
      <c r="G98" s="13">
        <f t="shared" si="1"/>
        <v>28861586</v>
      </c>
      <c r="H98" s="14" t="str">
        <f>IF(F98=0,"YES",IF(E98/F98&gt;=1.15, IF(E98+F98&gt;=percent,"YES","NO"),"NO"))</f>
        <v>YES</v>
      </c>
      <c r="I98" s="32">
        <v>4950.0</v>
      </c>
      <c r="J98" s="16" t="str">
        <f t="shared" si="3"/>
        <v>NOT FUNDED</v>
      </c>
      <c r="K98" s="17">
        <f t="shared" si="4"/>
        <v>304</v>
      </c>
      <c r="L98" s="18" t="str">
        <f t="shared" si="2"/>
        <v>Over Budget</v>
      </c>
    </row>
    <row r="99">
      <c r="A99" s="27" t="s">
        <v>1180</v>
      </c>
      <c r="B99" s="28" t="s">
        <v>992</v>
      </c>
      <c r="C99" s="29">
        <v>4.42</v>
      </c>
      <c r="D99" s="30">
        <v>209.0</v>
      </c>
      <c r="E99" s="31">
        <v>4.6750903E7</v>
      </c>
      <c r="F99" s="31">
        <v>1.7907462E7</v>
      </c>
      <c r="G99" s="13">
        <f t="shared" si="1"/>
        <v>28843441</v>
      </c>
      <c r="H99" s="14" t="str">
        <f>IF(F99=0,"YES",IF(E99/F99&gt;=1.15, IF(E99+F99&gt;=percent,"YES","NO"),"NO"))</f>
        <v>YES</v>
      </c>
      <c r="I99" s="32">
        <v>24870.0</v>
      </c>
      <c r="J99" s="16" t="str">
        <f t="shared" si="3"/>
        <v>NOT FUNDED</v>
      </c>
      <c r="K99" s="17">
        <f t="shared" si="4"/>
        <v>304</v>
      </c>
      <c r="L99" s="18" t="str">
        <f t="shared" si="2"/>
        <v>Over Budget</v>
      </c>
    </row>
    <row r="100">
      <c r="A100" s="27" t="s">
        <v>1182</v>
      </c>
      <c r="B100" s="28" t="s">
        <v>761</v>
      </c>
      <c r="C100" s="29">
        <v>4.71</v>
      </c>
      <c r="D100" s="30">
        <v>326.0</v>
      </c>
      <c r="E100" s="31">
        <v>5.4113867E7</v>
      </c>
      <c r="F100" s="31">
        <v>2.5410725E7</v>
      </c>
      <c r="G100" s="13">
        <f t="shared" si="1"/>
        <v>28703142</v>
      </c>
      <c r="H100" s="14" t="str">
        <f>IF(F100=0,"YES",IF(E100/F100&gt;=1.15, IF(E100+F100&gt;=percent,"YES","NO"),"NO"))</f>
        <v>YES</v>
      </c>
      <c r="I100" s="32">
        <v>22500.0</v>
      </c>
      <c r="J100" s="16" t="str">
        <f t="shared" si="3"/>
        <v>NOT FUNDED</v>
      </c>
      <c r="K100" s="17">
        <f t="shared" si="4"/>
        <v>304</v>
      </c>
      <c r="L100" s="18" t="str">
        <f t="shared" si="2"/>
        <v>Over Budget</v>
      </c>
    </row>
    <row r="101">
      <c r="A101" s="27" t="s">
        <v>1122</v>
      </c>
      <c r="B101" s="35" t="s">
        <v>204</v>
      </c>
      <c r="C101" s="29">
        <v>4.24</v>
      </c>
      <c r="D101" s="30">
        <v>316.0</v>
      </c>
      <c r="E101" s="31">
        <v>3.9855028E7</v>
      </c>
      <c r="F101" s="31">
        <v>1.1350198E7</v>
      </c>
      <c r="G101" s="13">
        <f t="shared" si="1"/>
        <v>28504830</v>
      </c>
      <c r="H101" s="14" t="str">
        <f>IF(F101=0,"YES",IF(E101/F101&gt;=1.15, IF(E101+F101&gt;=percent,"YES","NO"),"NO"))</f>
        <v>YES</v>
      </c>
      <c r="I101" s="32">
        <v>3850.0</v>
      </c>
      <c r="J101" s="16" t="str">
        <f t="shared" si="3"/>
        <v>NOT FUNDED</v>
      </c>
      <c r="K101" s="17">
        <f t="shared" si="4"/>
        <v>304</v>
      </c>
      <c r="L101" s="18" t="str">
        <f t="shared" si="2"/>
        <v>Over Budget</v>
      </c>
    </row>
    <row r="102">
      <c r="A102" s="27" t="s">
        <v>1182</v>
      </c>
      <c r="B102" s="28" t="s">
        <v>762</v>
      </c>
      <c r="C102" s="29">
        <v>4.55</v>
      </c>
      <c r="D102" s="30">
        <v>289.0</v>
      </c>
      <c r="E102" s="31">
        <v>4.9373653E7</v>
      </c>
      <c r="F102" s="31">
        <v>2.0949136E7</v>
      </c>
      <c r="G102" s="13">
        <f t="shared" si="1"/>
        <v>28424517</v>
      </c>
      <c r="H102" s="14" t="str">
        <f>IF(F102=0,"YES",IF(E102/F102&gt;=1.15, IF(E102+F102&gt;=percent,"YES","NO"),"NO"))</f>
        <v>YES</v>
      </c>
      <c r="I102" s="32">
        <v>7500.0</v>
      </c>
      <c r="J102" s="16" t="str">
        <f t="shared" si="3"/>
        <v>NOT FUNDED</v>
      </c>
      <c r="K102" s="17">
        <f t="shared" si="4"/>
        <v>304</v>
      </c>
      <c r="L102" s="18" t="str">
        <f t="shared" si="2"/>
        <v>Over Budget</v>
      </c>
    </row>
    <row r="103">
      <c r="A103" s="27" t="s">
        <v>1180</v>
      </c>
      <c r="B103" s="28" t="s">
        <v>993</v>
      </c>
      <c r="C103" s="29">
        <v>4.65</v>
      </c>
      <c r="D103" s="30">
        <v>329.0</v>
      </c>
      <c r="E103" s="31">
        <v>5.8676104E7</v>
      </c>
      <c r="F103" s="31">
        <v>3.1054504E7</v>
      </c>
      <c r="G103" s="13">
        <f t="shared" si="1"/>
        <v>27621600</v>
      </c>
      <c r="H103" s="14" t="str">
        <f>IF(F103=0,"YES",IF(E103/F103&gt;=1.15, IF(E103+F103&gt;=percent,"YES","NO"),"NO"))</f>
        <v>YES</v>
      </c>
      <c r="I103" s="32">
        <v>35000.0</v>
      </c>
      <c r="J103" s="16" t="str">
        <f t="shared" si="3"/>
        <v>NOT FUNDED</v>
      </c>
      <c r="K103" s="17">
        <f t="shared" si="4"/>
        <v>304</v>
      </c>
      <c r="L103" s="18" t="str">
        <f t="shared" si="2"/>
        <v>Over Budget</v>
      </c>
    </row>
    <row r="104">
      <c r="A104" s="27" t="s">
        <v>1122</v>
      </c>
      <c r="B104" s="28" t="s">
        <v>205</v>
      </c>
      <c r="C104" s="29">
        <v>4.11</v>
      </c>
      <c r="D104" s="30">
        <v>327.0</v>
      </c>
      <c r="E104" s="31">
        <v>4.1658118E7</v>
      </c>
      <c r="F104" s="31">
        <v>1.4059161E7</v>
      </c>
      <c r="G104" s="13">
        <f t="shared" si="1"/>
        <v>27598957</v>
      </c>
      <c r="H104" s="14" t="str">
        <f>IF(F104=0,"YES",IF(E104/F104&gt;=1.15, IF(E104+F104&gt;=percent,"YES","NO"),"NO"))</f>
        <v>YES</v>
      </c>
      <c r="I104" s="32">
        <v>24590.0</v>
      </c>
      <c r="J104" s="16" t="str">
        <f t="shared" si="3"/>
        <v>NOT FUNDED</v>
      </c>
      <c r="K104" s="17">
        <f t="shared" si="4"/>
        <v>304</v>
      </c>
      <c r="L104" s="18" t="str">
        <f t="shared" si="2"/>
        <v>Over Budget</v>
      </c>
    </row>
    <row r="105">
      <c r="A105" s="27" t="s">
        <v>1122</v>
      </c>
      <c r="B105" s="28" t="s">
        <v>206</v>
      </c>
      <c r="C105" s="29">
        <v>4.0</v>
      </c>
      <c r="D105" s="30">
        <v>309.0</v>
      </c>
      <c r="E105" s="31">
        <v>4.0525472E7</v>
      </c>
      <c r="F105" s="31">
        <v>1.3183916E7</v>
      </c>
      <c r="G105" s="13">
        <f t="shared" si="1"/>
        <v>27341556</v>
      </c>
      <c r="H105" s="14" t="str">
        <f>IF(F105=0,"YES",IF(E105/F105&gt;=1.15, IF(E105+F105&gt;=percent,"YES","NO"),"NO"))</f>
        <v>YES</v>
      </c>
      <c r="I105" s="32">
        <v>30000.0</v>
      </c>
      <c r="J105" s="16" t="str">
        <f t="shared" si="3"/>
        <v>NOT FUNDED</v>
      </c>
      <c r="K105" s="17">
        <f t="shared" si="4"/>
        <v>304</v>
      </c>
      <c r="L105" s="18" t="str">
        <f t="shared" si="2"/>
        <v>Over Budget</v>
      </c>
    </row>
    <row r="106">
      <c r="A106" s="27" t="s">
        <v>1127</v>
      </c>
      <c r="B106" s="28" t="s">
        <v>852</v>
      </c>
      <c r="C106" s="29">
        <v>4.47</v>
      </c>
      <c r="D106" s="30">
        <v>227.0</v>
      </c>
      <c r="E106" s="31">
        <v>3.3479202E7</v>
      </c>
      <c r="F106" s="31">
        <v>6272340.0</v>
      </c>
      <c r="G106" s="13">
        <f t="shared" si="1"/>
        <v>27206862</v>
      </c>
      <c r="H106" s="14" t="str">
        <f>IF(F106=0,"YES",IF(E106/F106&gt;=1.15, IF(E106+F106&gt;=percent,"YES","NO"),"NO"))</f>
        <v>YES</v>
      </c>
      <c r="I106" s="32">
        <v>20000.0</v>
      </c>
      <c r="J106" s="16" t="str">
        <f t="shared" si="3"/>
        <v>NOT FUNDED</v>
      </c>
      <c r="K106" s="17">
        <f t="shared" si="4"/>
        <v>304</v>
      </c>
      <c r="L106" s="18" t="str">
        <f t="shared" si="2"/>
        <v>Over Budget</v>
      </c>
    </row>
    <row r="107">
      <c r="A107" s="27" t="s">
        <v>1125</v>
      </c>
      <c r="B107" s="28" t="s">
        <v>1061</v>
      </c>
      <c r="C107" s="29">
        <v>4.12</v>
      </c>
      <c r="D107" s="30">
        <v>261.0</v>
      </c>
      <c r="E107" s="31">
        <v>4.171756E7</v>
      </c>
      <c r="F107" s="31">
        <v>1.5041459E7</v>
      </c>
      <c r="G107" s="13">
        <f t="shared" si="1"/>
        <v>26676101</v>
      </c>
      <c r="H107" s="14" t="str">
        <f>IF(F107=0,"YES",IF(E107/F107&gt;=1.15, IF(E107+F107&gt;=percent,"YES","NO"),"NO"))</f>
        <v>YES</v>
      </c>
      <c r="I107" s="32">
        <v>51500.0</v>
      </c>
      <c r="J107" s="16" t="str">
        <f t="shared" si="3"/>
        <v>NOT FUNDED</v>
      </c>
      <c r="K107" s="17">
        <f t="shared" si="4"/>
        <v>304</v>
      </c>
      <c r="L107" s="18" t="str">
        <f t="shared" si="2"/>
        <v>Over Budget</v>
      </c>
    </row>
    <row r="108">
      <c r="A108" s="27" t="s">
        <v>1180</v>
      </c>
      <c r="B108" s="28" t="s">
        <v>994</v>
      </c>
      <c r="C108" s="29">
        <v>4.61</v>
      </c>
      <c r="D108" s="30">
        <v>236.0</v>
      </c>
      <c r="E108" s="31">
        <v>4.3712165E7</v>
      </c>
      <c r="F108" s="31">
        <v>1.7428749E7</v>
      </c>
      <c r="G108" s="13">
        <f t="shared" si="1"/>
        <v>26283416</v>
      </c>
      <c r="H108" s="14" t="str">
        <f>IF(F108=0,"YES",IF(E108/F108&gt;=1.15, IF(E108+F108&gt;=percent,"YES","NO"),"NO"))</f>
        <v>YES</v>
      </c>
      <c r="I108" s="32">
        <v>14700.0</v>
      </c>
      <c r="J108" s="16" t="str">
        <f t="shared" si="3"/>
        <v>NOT FUNDED</v>
      </c>
      <c r="K108" s="17">
        <f t="shared" si="4"/>
        <v>304</v>
      </c>
      <c r="L108" s="18" t="str">
        <f t="shared" si="2"/>
        <v>Over Budget</v>
      </c>
    </row>
    <row r="109">
      <c r="A109" s="27" t="s">
        <v>1125</v>
      </c>
      <c r="B109" s="28" t="s">
        <v>1062</v>
      </c>
      <c r="C109" s="29">
        <v>4.51</v>
      </c>
      <c r="D109" s="30">
        <v>388.0</v>
      </c>
      <c r="E109" s="31">
        <v>5.1670364E7</v>
      </c>
      <c r="F109" s="31">
        <v>2.565057E7</v>
      </c>
      <c r="G109" s="13">
        <f t="shared" si="1"/>
        <v>26019794</v>
      </c>
      <c r="H109" s="14" t="str">
        <f>IF(F109=0,"YES",IF(E109/F109&gt;=1.15, IF(E109+F109&gt;=percent,"YES","NO"),"NO"))</f>
        <v>YES</v>
      </c>
      <c r="I109" s="32">
        <v>48000.0</v>
      </c>
      <c r="J109" s="16" t="str">
        <f t="shared" si="3"/>
        <v>NOT FUNDED</v>
      </c>
      <c r="K109" s="17">
        <f t="shared" si="4"/>
        <v>304</v>
      </c>
      <c r="L109" s="18" t="str">
        <f t="shared" si="2"/>
        <v>Over Budget</v>
      </c>
    </row>
    <row r="110">
      <c r="A110" s="27" t="s">
        <v>1182</v>
      </c>
      <c r="B110" s="28" t="s">
        <v>763</v>
      </c>
      <c r="C110" s="29">
        <v>4.63</v>
      </c>
      <c r="D110" s="30">
        <v>359.0</v>
      </c>
      <c r="E110" s="31">
        <v>5.1119898E7</v>
      </c>
      <c r="F110" s="31">
        <v>2.5365688E7</v>
      </c>
      <c r="G110" s="13">
        <f t="shared" si="1"/>
        <v>25754210</v>
      </c>
      <c r="H110" s="14" t="str">
        <f>IF(F110=0,"YES",IF(E110/F110&gt;=1.15, IF(E110+F110&gt;=percent,"YES","NO"),"NO"))</f>
        <v>YES</v>
      </c>
      <c r="I110" s="32">
        <v>64560.0</v>
      </c>
      <c r="J110" s="16" t="str">
        <f t="shared" si="3"/>
        <v>NOT FUNDED</v>
      </c>
      <c r="K110" s="17">
        <f t="shared" si="4"/>
        <v>304</v>
      </c>
      <c r="L110" s="18" t="str">
        <f t="shared" si="2"/>
        <v>Over Budget</v>
      </c>
    </row>
    <row r="111">
      <c r="A111" s="27" t="s">
        <v>1184</v>
      </c>
      <c r="B111" s="28" t="s">
        <v>109</v>
      </c>
      <c r="C111" s="29">
        <v>4.5</v>
      </c>
      <c r="D111" s="30">
        <v>238.0</v>
      </c>
      <c r="E111" s="31">
        <v>5.2276662E7</v>
      </c>
      <c r="F111" s="31">
        <v>2.6545838E7</v>
      </c>
      <c r="G111" s="13">
        <f t="shared" si="1"/>
        <v>25730824</v>
      </c>
      <c r="H111" s="14" t="str">
        <f>IF(F111=0,"YES",IF(E111/F111&gt;=1.15, IF(E111+F111&gt;=percent,"YES","NO"),"NO"))</f>
        <v>YES</v>
      </c>
      <c r="I111" s="32">
        <v>13000.0</v>
      </c>
      <c r="J111" s="16" t="str">
        <f t="shared" si="3"/>
        <v>NOT FUNDED</v>
      </c>
      <c r="K111" s="17">
        <f t="shared" si="4"/>
        <v>304</v>
      </c>
      <c r="L111" s="18" t="str">
        <f t="shared" si="2"/>
        <v>Over Budget</v>
      </c>
    </row>
    <row r="112">
      <c r="A112" s="27" t="s">
        <v>1182</v>
      </c>
      <c r="B112" s="28" t="s">
        <v>764</v>
      </c>
      <c r="C112" s="29">
        <v>4.53</v>
      </c>
      <c r="D112" s="30">
        <v>185.0</v>
      </c>
      <c r="E112" s="31">
        <v>4.3921708E7</v>
      </c>
      <c r="F112" s="31">
        <v>1.8641325E7</v>
      </c>
      <c r="G112" s="13">
        <f t="shared" si="1"/>
        <v>25280383</v>
      </c>
      <c r="H112" s="14" t="str">
        <f>IF(F112=0,"YES",IF(E112/F112&gt;=1.15, IF(E112+F112&gt;=percent,"YES","NO"),"NO"))</f>
        <v>YES</v>
      </c>
      <c r="I112" s="32">
        <v>7200.0</v>
      </c>
      <c r="J112" s="16" t="str">
        <f t="shared" si="3"/>
        <v>NOT FUNDED</v>
      </c>
      <c r="K112" s="17">
        <f t="shared" si="4"/>
        <v>304</v>
      </c>
      <c r="L112" s="18" t="str">
        <f t="shared" si="2"/>
        <v>Over Budget</v>
      </c>
    </row>
    <row r="113">
      <c r="A113" s="27" t="s">
        <v>1125</v>
      </c>
      <c r="B113" s="28" t="s">
        <v>1063</v>
      </c>
      <c r="C113" s="29">
        <v>4.47</v>
      </c>
      <c r="D113" s="30">
        <v>340.0</v>
      </c>
      <c r="E113" s="31">
        <v>5.1521371E7</v>
      </c>
      <c r="F113" s="31">
        <v>2.6479469E7</v>
      </c>
      <c r="G113" s="13">
        <f t="shared" si="1"/>
        <v>25041902</v>
      </c>
      <c r="H113" s="14" t="str">
        <f>IF(F113=0,"YES",IF(E113/F113&gt;=1.15, IF(E113+F113&gt;=percent,"YES","NO"),"NO"))</f>
        <v>YES</v>
      </c>
      <c r="I113" s="32">
        <v>10000.0</v>
      </c>
      <c r="J113" s="16" t="str">
        <f t="shared" si="3"/>
        <v>NOT FUNDED</v>
      </c>
      <c r="K113" s="17">
        <f t="shared" si="4"/>
        <v>304</v>
      </c>
      <c r="L113" s="18" t="str">
        <f t="shared" si="2"/>
        <v>Over Budget</v>
      </c>
    </row>
    <row r="114">
      <c r="A114" s="27" t="s">
        <v>1182</v>
      </c>
      <c r="B114" s="28" t="s">
        <v>765</v>
      </c>
      <c r="C114" s="29">
        <v>4.62</v>
      </c>
      <c r="D114" s="30">
        <v>317.0</v>
      </c>
      <c r="E114" s="31">
        <v>5.1409811E7</v>
      </c>
      <c r="F114" s="31">
        <v>2.6435295E7</v>
      </c>
      <c r="G114" s="13">
        <f t="shared" si="1"/>
        <v>24974516</v>
      </c>
      <c r="H114" s="14" t="str">
        <f>IF(F114=0,"YES",IF(E114/F114&gt;=1.15, IF(E114+F114&gt;=percent,"YES","NO"),"NO"))</f>
        <v>YES</v>
      </c>
      <c r="I114" s="32">
        <v>100000.0</v>
      </c>
      <c r="J114" s="16" t="str">
        <f t="shared" si="3"/>
        <v>NOT FUNDED</v>
      </c>
      <c r="K114" s="17">
        <f t="shared" si="4"/>
        <v>304</v>
      </c>
      <c r="L114" s="18" t="str">
        <f t="shared" si="2"/>
        <v>Over Budget</v>
      </c>
    </row>
    <row r="115">
      <c r="A115" s="27" t="s">
        <v>1122</v>
      </c>
      <c r="B115" s="28" t="s">
        <v>207</v>
      </c>
      <c r="C115" s="29">
        <v>4.19</v>
      </c>
      <c r="D115" s="30">
        <v>304.0</v>
      </c>
      <c r="E115" s="31">
        <v>3.906942E7</v>
      </c>
      <c r="F115" s="31">
        <v>1.4113284E7</v>
      </c>
      <c r="G115" s="13">
        <f t="shared" si="1"/>
        <v>24956136</v>
      </c>
      <c r="H115" s="14" t="str">
        <f>IF(F115=0,"YES",IF(E115/F115&gt;=1.15, IF(E115+F115&gt;=percent,"YES","NO"),"NO"))</f>
        <v>YES</v>
      </c>
      <c r="I115" s="32">
        <v>50000.0</v>
      </c>
      <c r="J115" s="16" t="str">
        <f t="shared" si="3"/>
        <v>NOT FUNDED</v>
      </c>
      <c r="K115" s="17">
        <f t="shared" si="4"/>
        <v>304</v>
      </c>
      <c r="L115" s="18" t="str">
        <f t="shared" si="2"/>
        <v>Over Budget</v>
      </c>
    </row>
    <row r="116">
      <c r="A116" s="27" t="s">
        <v>1122</v>
      </c>
      <c r="B116" s="28" t="s">
        <v>208</v>
      </c>
      <c r="C116" s="29">
        <v>3.94</v>
      </c>
      <c r="D116" s="30">
        <v>324.0</v>
      </c>
      <c r="E116" s="31">
        <v>4.1443779E7</v>
      </c>
      <c r="F116" s="31">
        <v>1.6503907E7</v>
      </c>
      <c r="G116" s="13">
        <f t="shared" si="1"/>
        <v>24939872</v>
      </c>
      <c r="H116" s="14" t="str">
        <f>IF(F116=0,"YES",IF(E116/F116&gt;=1.15, IF(E116+F116&gt;=percent,"YES","NO"),"NO"))</f>
        <v>YES</v>
      </c>
      <c r="I116" s="32">
        <v>30000.0</v>
      </c>
      <c r="J116" s="16" t="str">
        <f t="shared" si="3"/>
        <v>NOT FUNDED</v>
      </c>
      <c r="K116" s="17">
        <f t="shared" si="4"/>
        <v>304</v>
      </c>
      <c r="L116" s="18" t="str">
        <f t="shared" si="2"/>
        <v>Over Budget</v>
      </c>
    </row>
    <row r="117">
      <c r="A117" s="27" t="s">
        <v>1184</v>
      </c>
      <c r="B117" s="28" t="s">
        <v>110</v>
      </c>
      <c r="C117" s="29">
        <v>4.5</v>
      </c>
      <c r="D117" s="30">
        <v>285.0</v>
      </c>
      <c r="E117" s="31">
        <v>4.9902887E7</v>
      </c>
      <c r="F117" s="31">
        <v>2.5213229E7</v>
      </c>
      <c r="G117" s="13">
        <f t="shared" si="1"/>
        <v>24689658</v>
      </c>
      <c r="H117" s="14" t="str">
        <f>IF(F117=0,"YES",IF(E117/F117&gt;=1.15, IF(E117+F117&gt;=percent,"YES","NO"),"NO"))</f>
        <v>YES</v>
      </c>
      <c r="I117" s="32">
        <v>40900.0</v>
      </c>
      <c r="J117" s="16" t="str">
        <f t="shared" si="3"/>
        <v>NOT FUNDED</v>
      </c>
      <c r="K117" s="17">
        <f t="shared" si="4"/>
        <v>304</v>
      </c>
      <c r="L117" s="18" t="str">
        <f t="shared" si="2"/>
        <v>Over Budget</v>
      </c>
    </row>
    <row r="118">
      <c r="A118" s="27" t="s">
        <v>1127</v>
      </c>
      <c r="B118" s="28" t="s">
        <v>853</v>
      </c>
      <c r="C118" s="29">
        <v>4.47</v>
      </c>
      <c r="D118" s="30">
        <v>247.0</v>
      </c>
      <c r="E118" s="31">
        <v>3.3648058E7</v>
      </c>
      <c r="F118" s="31">
        <v>9149679.0</v>
      </c>
      <c r="G118" s="13">
        <f t="shared" si="1"/>
        <v>24498379</v>
      </c>
      <c r="H118" s="14" t="str">
        <f>IF(F118=0,"YES",IF(E118/F118&gt;=1.15, IF(E118+F118&gt;=percent,"YES","NO"),"NO"))</f>
        <v>YES</v>
      </c>
      <c r="I118" s="32">
        <v>25000.0</v>
      </c>
      <c r="J118" s="16" t="str">
        <f t="shared" si="3"/>
        <v>NOT FUNDED</v>
      </c>
      <c r="K118" s="17">
        <f t="shared" si="4"/>
        <v>304</v>
      </c>
      <c r="L118" s="18" t="str">
        <f t="shared" si="2"/>
        <v>Over Budget</v>
      </c>
    </row>
    <row r="119">
      <c r="A119" s="27" t="s">
        <v>1182</v>
      </c>
      <c r="B119" s="28" t="s">
        <v>766</v>
      </c>
      <c r="C119" s="29">
        <v>4.54</v>
      </c>
      <c r="D119" s="30">
        <v>273.0</v>
      </c>
      <c r="E119" s="31">
        <v>4.8439301E7</v>
      </c>
      <c r="F119" s="31">
        <v>2.3998833E7</v>
      </c>
      <c r="G119" s="13">
        <f t="shared" si="1"/>
        <v>24440468</v>
      </c>
      <c r="H119" s="14" t="str">
        <f>IF(F119=0,"YES",IF(E119/F119&gt;=1.15, IF(E119+F119&gt;=percent,"YES","NO"),"NO"))</f>
        <v>YES</v>
      </c>
      <c r="I119" s="32">
        <v>26900.0</v>
      </c>
      <c r="J119" s="16" t="str">
        <f t="shared" si="3"/>
        <v>NOT FUNDED</v>
      </c>
      <c r="K119" s="17">
        <f t="shared" si="4"/>
        <v>304</v>
      </c>
      <c r="L119" s="18" t="str">
        <f t="shared" si="2"/>
        <v>Over Budget</v>
      </c>
    </row>
    <row r="120">
      <c r="A120" s="27" t="s">
        <v>1159</v>
      </c>
      <c r="B120" s="28" t="s">
        <v>881</v>
      </c>
      <c r="C120" s="29">
        <v>4.57</v>
      </c>
      <c r="D120" s="30">
        <v>272.0</v>
      </c>
      <c r="E120" s="31">
        <v>4.2361198E7</v>
      </c>
      <c r="F120" s="31">
        <v>1.7922383E7</v>
      </c>
      <c r="G120" s="13">
        <f t="shared" si="1"/>
        <v>24438815</v>
      </c>
      <c r="H120" s="14" t="str">
        <f>IF(F120=0,"YES",IF(E120/F120&gt;=1.15, IF(E120+F120&gt;=percent,"YES","NO"),"NO"))</f>
        <v>YES</v>
      </c>
      <c r="I120" s="32">
        <v>11680.0</v>
      </c>
      <c r="J120" s="16" t="str">
        <f t="shared" si="3"/>
        <v>NOT FUNDED</v>
      </c>
      <c r="K120" s="17">
        <f t="shared" si="4"/>
        <v>304</v>
      </c>
      <c r="L120" s="18" t="str">
        <f t="shared" si="2"/>
        <v>Over Budget</v>
      </c>
    </row>
    <row r="121">
      <c r="A121" s="27" t="s">
        <v>1184</v>
      </c>
      <c r="B121" s="28" t="s">
        <v>111</v>
      </c>
      <c r="C121" s="29">
        <v>4.83</v>
      </c>
      <c r="D121" s="30">
        <v>438.0</v>
      </c>
      <c r="E121" s="31">
        <v>5.6429565E7</v>
      </c>
      <c r="F121" s="31">
        <v>3.2112527E7</v>
      </c>
      <c r="G121" s="13">
        <f t="shared" si="1"/>
        <v>24317038</v>
      </c>
      <c r="H121" s="14" t="str">
        <f>IF(F121=0,"YES",IF(E121/F121&gt;=1.15, IF(E121+F121&gt;=percent,"YES","NO"),"NO"))</f>
        <v>YES</v>
      </c>
      <c r="I121" s="32">
        <v>15000.0</v>
      </c>
      <c r="J121" s="16" t="str">
        <f t="shared" si="3"/>
        <v>NOT FUNDED</v>
      </c>
      <c r="K121" s="17">
        <f t="shared" si="4"/>
        <v>304</v>
      </c>
      <c r="L121" s="18" t="str">
        <f t="shared" si="2"/>
        <v>Over Budget</v>
      </c>
    </row>
    <row r="122">
      <c r="A122" s="27" t="s">
        <v>1180</v>
      </c>
      <c r="B122" s="33" t="s">
        <v>995</v>
      </c>
      <c r="C122" s="29">
        <v>4.57</v>
      </c>
      <c r="D122" s="30">
        <v>220.0</v>
      </c>
      <c r="E122" s="31">
        <v>4.028866E7</v>
      </c>
      <c r="F122" s="31">
        <v>1.7019601E7</v>
      </c>
      <c r="G122" s="13">
        <f t="shared" si="1"/>
        <v>23269059</v>
      </c>
      <c r="H122" s="14" t="str">
        <f>IF(F122=0,"YES",IF(E122/F122&gt;=1.15, IF(E122+F122&gt;=percent,"YES","NO"),"NO"))</f>
        <v>YES</v>
      </c>
      <c r="I122" s="32">
        <v>18750.0</v>
      </c>
      <c r="J122" s="16" t="str">
        <f t="shared" si="3"/>
        <v>NOT FUNDED</v>
      </c>
      <c r="K122" s="17">
        <f t="shared" si="4"/>
        <v>304</v>
      </c>
      <c r="L122" s="18" t="str">
        <f t="shared" si="2"/>
        <v>Over Budget</v>
      </c>
    </row>
    <row r="123">
      <c r="A123" s="27" t="s">
        <v>1180</v>
      </c>
      <c r="B123" s="28" t="s">
        <v>996</v>
      </c>
      <c r="C123" s="29">
        <v>4.3</v>
      </c>
      <c r="D123" s="30">
        <v>202.0</v>
      </c>
      <c r="E123" s="31">
        <v>4.3103388E7</v>
      </c>
      <c r="F123" s="31">
        <v>2.0269384E7</v>
      </c>
      <c r="G123" s="13">
        <f t="shared" si="1"/>
        <v>22834004</v>
      </c>
      <c r="H123" s="14" t="str">
        <f>IF(F123=0,"YES",IF(E123/F123&gt;=1.15, IF(E123+F123&gt;=percent,"YES","NO"),"NO"))</f>
        <v>YES</v>
      </c>
      <c r="I123" s="32">
        <v>25000.0</v>
      </c>
      <c r="J123" s="16" t="str">
        <f t="shared" si="3"/>
        <v>NOT FUNDED</v>
      </c>
      <c r="K123" s="17">
        <f t="shared" si="4"/>
        <v>304</v>
      </c>
      <c r="L123" s="18" t="str">
        <f t="shared" si="2"/>
        <v>Over Budget</v>
      </c>
    </row>
    <row r="124">
      <c r="A124" s="27" t="s">
        <v>1159</v>
      </c>
      <c r="B124" s="28" t="s">
        <v>882</v>
      </c>
      <c r="C124" s="29">
        <v>4.51</v>
      </c>
      <c r="D124" s="30">
        <v>259.0</v>
      </c>
      <c r="E124" s="31">
        <v>4.0163751E7</v>
      </c>
      <c r="F124" s="31">
        <v>1.7467782E7</v>
      </c>
      <c r="G124" s="13">
        <f t="shared" si="1"/>
        <v>22695969</v>
      </c>
      <c r="H124" s="14" t="str">
        <f>IF(F124=0,"YES",IF(E124/F124&gt;=1.15, IF(E124+F124&gt;=percent,"YES","NO"),"NO"))</f>
        <v>YES</v>
      </c>
      <c r="I124" s="32">
        <v>26500.0</v>
      </c>
      <c r="J124" s="16" t="str">
        <f t="shared" si="3"/>
        <v>NOT FUNDED</v>
      </c>
      <c r="K124" s="17">
        <f t="shared" si="4"/>
        <v>304</v>
      </c>
      <c r="L124" s="18" t="str">
        <f t="shared" si="2"/>
        <v>Over Budget</v>
      </c>
    </row>
    <row r="125">
      <c r="A125" s="27" t="s">
        <v>1182</v>
      </c>
      <c r="B125" s="28" t="s">
        <v>767</v>
      </c>
      <c r="C125" s="29">
        <v>4.55</v>
      </c>
      <c r="D125" s="30">
        <v>292.0</v>
      </c>
      <c r="E125" s="31">
        <v>4.3084013E7</v>
      </c>
      <c r="F125" s="31">
        <v>2.0620344E7</v>
      </c>
      <c r="G125" s="13">
        <f t="shared" si="1"/>
        <v>22463669</v>
      </c>
      <c r="H125" s="14" t="str">
        <f>IF(F125=0,"YES",IF(E125/F125&gt;=1.15, IF(E125+F125&gt;=percent,"YES","NO"),"NO"))</f>
        <v>YES</v>
      </c>
      <c r="I125" s="32">
        <v>6750.0</v>
      </c>
      <c r="J125" s="16" t="str">
        <f t="shared" si="3"/>
        <v>NOT FUNDED</v>
      </c>
      <c r="K125" s="17">
        <f t="shared" si="4"/>
        <v>304</v>
      </c>
      <c r="L125" s="18" t="str">
        <f t="shared" si="2"/>
        <v>Over Budget</v>
      </c>
    </row>
    <row r="126">
      <c r="A126" s="27" t="s">
        <v>1182</v>
      </c>
      <c r="B126" s="28" t="s">
        <v>768</v>
      </c>
      <c r="C126" s="29">
        <v>4.67</v>
      </c>
      <c r="D126" s="30">
        <v>223.0</v>
      </c>
      <c r="E126" s="31">
        <v>3.5118085E7</v>
      </c>
      <c r="F126" s="31">
        <v>1.2655689E7</v>
      </c>
      <c r="G126" s="13">
        <f t="shared" si="1"/>
        <v>22462396</v>
      </c>
      <c r="H126" s="14" t="str">
        <f>IF(F126=0,"YES",IF(E126/F126&gt;=1.15, IF(E126+F126&gt;=percent,"YES","NO"),"NO"))</f>
        <v>YES</v>
      </c>
      <c r="I126" s="32">
        <v>24000.0</v>
      </c>
      <c r="J126" s="16" t="str">
        <f t="shared" si="3"/>
        <v>NOT FUNDED</v>
      </c>
      <c r="K126" s="17">
        <f t="shared" si="4"/>
        <v>304</v>
      </c>
      <c r="L126" s="18" t="str">
        <f t="shared" si="2"/>
        <v>Over Budget</v>
      </c>
    </row>
    <row r="127">
      <c r="A127" s="27" t="s">
        <v>1178</v>
      </c>
      <c r="B127" s="28" t="s">
        <v>18</v>
      </c>
      <c r="C127" s="29">
        <v>2.21</v>
      </c>
      <c r="D127" s="30">
        <v>276.0</v>
      </c>
      <c r="E127" s="31">
        <v>4.287222E7</v>
      </c>
      <c r="F127" s="31">
        <v>2.0597671E7</v>
      </c>
      <c r="G127" s="13">
        <f t="shared" si="1"/>
        <v>22274549</v>
      </c>
      <c r="H127" s="14" t="str">
        <f>IF(F127=0,"YES",IF(E127/F127&gt;=1.15, IF(E127+F127&gt;=percent,"YES","NO"),"NO"))</f>
        <v>YES</v>
      </c>
      <c r="I127" s="32">
        <v>600.0</v>
      </c>
      <c r="J127" s="16" t="str">
        <f t="shared" si="3"/>
        <v>NOT FUNDED</v>
      </c>
      <c r="K127" s="17">
        <f t="shared" si="4"/>
        <v>304</v>
      </c>
      <c r="L127" s="18" t="str">
        <f t="shared" si="2"/>
        <v>Over Budget</v>
      </c>
    </row>
    <row r="128">
      <c r="A128" s="27" t="s">
        <v>1180</v>
      </c>
      <c r="B128" s="28" t="s">
        <v>997</v>
      </c>
      <c r="C128" s="29">
        <v>4.55</v>
      </c>
      <c r="D128" s="30">
        <v>265.0</v>
      </c>
      <c r="E128" s="31">
        <v>3.9930185E7</v>
      </c>
      <c r="F128" s="31">
        <v>1.8223502E7</v>
      </c>
      <c r="G128" s="13">
        <f t="shared" si="1"/>
        <v>21706683</v>
      </c>
      <c r="H128" s="14" t="str">
        <f>IF(F128=0,"YES",IF(E128/F128&gt;=1.15, IF(E128+F128&gt;=percent,"YES","NO"),"NO"))</f>
        <v>YES</v>
      </c>
      <c r="I128" s="32">
        <v>19020.0</v>
      </c>
      <c r="J128" s="16" t="str">
        <f t="shared" si="3"/>
        <v>NOT FUNDED</v>
      </c>
      <c r="K128" s="17">
        <f t="shared" si="4"/>
        <v>304</v>
      </c>
      <c r="L128" s="18" t="str">
        <f t="shared" si="2"/>
        <v>Over Budget</v>
      </c>
    </row>
    <row r="129">
      <c r="A129" s="27" t="s">
        <v>1182</v>
      </c>
      <c r="B129" s="28" t="s">
        <v>769</v>
      </c>
      <c r="C129" s="29">
        <v>4.62</v>
      </c>
      <c r="D129" s="30">
        <v>309.0</v>
      </c>
      <c r="E129" s="31">
        <v>4.2705553E7</v>
      </c>
      <c r="F129" s="31">
        <v>2.1124467E7</v>
      </c>
      <c r="G129" s="13">
        <f t="shared" si="1"/>
        <v>21581086</v>
      </c>
      <c r="H129" s="14" t="str">
        <f>IF(F129=0,"YES",IF(E129/F129&gt;=1.15, IF(E129+F129&gt;=percent,"YES","NO"),"NO"))</f>
        <v>YES</v>
      </c>
      <c r="I129" s="32">
        <v>3854.0</v>
      </c>
      <c r="J129" s="16" t="str">
        <f t="shared" si="3"/>
        <v>NOT FUNDED</v>
      </c>
      <c r="K129" s="17">
        <f t="shared" si="4"/>
        <v>304</v>
      </c>
      <c r="L129" s="18" t="str">
        <f t="shared" si="2"/>
        <v>Over Budget</v>
      </c>
    </row>
    <row r="130">
      <c r="A130" s="27" t="s">
        <v>1122</v>
      </c>
      <c r="B130" s="28" t="s">
        <v>209</v>
      </c>
      <c r="C130" s="29">
        <v>3.95</v>
      </c>
      <c r="D130" s="30">
        <v>295.0</v>
      </c>
      <c r="E130" s="31">
        <v>3.8211276E7</v>
      </c>
      <c r="F130" s="31">
        <v>1.6741587E7</v>
      </c>
      <c r="G130" s="13">
        <f t="shared" si="1"/>
        <v>21469689</v>
      </c>
      <c r="H130" s="14" t="str">
        <f>IF(F130=0,"YES",IF(E130/F130&gt;=1.15, IF(E130+F130&gt;=percent,"YES","NO"),"NO"))</f>
        <v>YES</v>
      </c>
      <c r="I130" s="32">
        <v>12500.0</v>
      </c>
      <c r="J130" s="16" t="str">
        <f t="shared" si="3"/>
        <v>NOT FUNDED</v>
      </c>
      <c r="K130" s="17">
        <f t="shared" si="4"/>
        <v>304</v>
      </c>
      <c r="L130" s="18" t="str">
        <f t="shared" si="2"/>
        <v>Over Budget</v>
      </c>
    </row>
    <row r="131">
      <c r="A131" s="27" t="s">
        <v>1125</v>
      </c>
      <c r="B131" s="28" t="s">
        <v>1064</v>
      </c>
      <c r="C131" s="29">
        <v>3.8</v>
      </c>
      <c r="D131" s="30">
        <v>266.0</v>
      </c>
      <c r="E131" s="31">
        <v>3.4428633E7</v>
      </c>
      <c r="F131" s="31">
        <v>1.3138166E7</v>
      </c>
      <c r="G131" s="13">
        <f t="shared" si="1"/>
        <v>21290467</v>
      </c>
      <c r="H131" s="14" t="str">
        <f>IF(F131=0,"YES",IF(E131/F131&gt;=1.15, IF(E131+F131&gt;=percent,"YES","NO"),"NO"))</f>
        <v>YES</v>
      </c>
      <c r="I131" s="32">
        <v>50000.0</v>
      </c>
      <c r="J131" s="16" t="str">
        <f t="shared" si="3"/>
        <v>NOT FUNDED</v>
      </c>
      <c r="K131" s="17">
        <f t="shared" si="4"/>
        <v>304</v>
      </c>
      <c r="L131" s="18" t="str">
        <f t="shared" si="2"/>
        <v>Over Budget</v>
      </c>
    </row>
    <row r="132">
      <c r="A132" s="27" t="s">
        <v>1159</v>
      </c>
      <c r="B132" s="28" t="s">
        <v>883</v>
      </c>
      <c r="C132" s="29">
        <v>4.51</v>
      </c>
      <c r="D132" s="30">
        <v>224.0</v>
      </c>
      <c r="E132" s="31">
        <v>3.706283E7</v>
      </c>
      <c r="F132" s="31">
        <v>1.6078401E7</v>
      </c>
      <c r="G132" s="13">
        <f t="shared" si="1"/>
        <v>20984429</v>
      </c>
      <c r="H132" s="14" t="str">
        <f>IF(F132=0,"YES",IF(E132/F132&gt;=1.15, IF(E132+F132&gt;=percent,"YES","NO"),"NO"))</f>
        <v>YES</v>
      </c>
      <c r="I132" s="32">
        <v>26000.0</v>
      </c>
      <c r="J132" s="16" t="str">
        <f t="shared" si="3"/>
        <v>NOT FUNDED</v>
      </c>
      <c r="K132" s="17">
        <f t="shared" si="4"/>
        <v>304</v>
      </c>
      <c r="L132" s="18" t="str">
        <f t="shared" si="2"/>
        <v>Over Budget</v>
      </c>
    </row>
    <row r="133">
      <c r="A133" s="27" t="s">
        <v>1182</v>
      </c>
      <c r="B133" s="28" t="s">
        <v>770</v>
      </c>
      <c r="C133" s="29">
        <v>4.57</v>
      </c>
      <c r="D133" s="30">
        <v>239.0</v>
      </c>
      <c r="E133" s="31">
        <v>4.5564879E7</v>
      </c>
      <c r="F133" s="31">
        <v>2.4625289E7</v>
      </c>
      <c r="G133" s="13">
        <f t="shared" si="1"/>
        <v>20939590</v>
      </c>
      <c r="H133" s="14" t="str">
        <f>IF(F133=0,"YES",IF(E133/F133&gt;=1.15, IF(E133+F133&gt;=percent,"YES","NO"),"NO"))</f>
        <v>YES</v>
      </c>
      <c r="I133" s="32">
        <v>75000.0</v>
      </c>
      <c r="J133" s="16" t="str">
        <f t="shared" si="3"/>
        <v>NOT FUNDED</v>
      </c>
      <c r="K133" s="17">
        <f t="shared" si="4"/>
        <v>304</v>
      </c>
      <c r="L133" s="18" t="str">
        <f t="shared" si="2"/>
        <v>Over Budget</v>
      </c>
    </row>
    <row r="134">
      <c r="A134" s="27" t="s">
        <v>1159</v>
      </c>
      <c r="B134" s="28" t="s">
        <v>884</v>
      </c>
      <c r="C134" s="29">
        <v>4.67</v>
      </c>
      <c r="D134" s="30">
        <v>334.0</v>
      </c>
      <c r="E134" s="31">
        <v>4.7079323E7</v>
      </c>
      <c r="F134" s="31">
        <v>2.6186371E7</v>
      </c>
      <c r="G134" s="13">
        <f t="shared" si="1"/>
        <v>20892952</v>
      </c>
      <c r="H134" s="14" t="str">
        <f>IF(F134=0,"YES",IF(E134/F134&gt;=1.15, IF(E134+F134&gt;=percent,"YES","NO"),"NO"))</f>
        <v>YES</v>
      </c>
      <c r="I134" s="32">
        <v>36910.0</v>
      </c>
      <c r="J134" s="16" t="str">
        <f t="shared" si="3"/>
        <v>NOT FUNDED</v>
      </c>
      <c r="K134" s="17">
        <f t="shared" si="4"/>
        <v>304</v>
      </c>
      <c r="L134" s="18" t="str">
        <f t="shared" si="2"/>
        <v>Over Budget</v>
      </c>
    </row>
    <row r="135">
      <c r="A135" s="27" t="s">
        <v>1182</v>
      </c>
      <c r="B135" s="28" t="s">
        <v>771</v>
      </c>
      <c r="C135" s="29">
        <v>4.76</v>
      </c>
      <c r="D135" s="30">
        <v>328.0</v>
      </c>
      <c r="E135" s="31">
        <v>4.7332995E7</v>
      </c>
      <c r="F135" s="31">
        <v>2.6498333E7</v>
      </c>
      <c r="G135" s="13">
        <f t="shared" si="1"/>
        <v>20834662</v>
      </c>
      <c r="H135" s="14" t="str">
        <f>IF(F135=0,"YES",IF(E135/F135&gt;=1.15, IF(E135+F135&gt;=percent,"YES","NO"),"NO"))</f>
        <v>YES</v>
      </c>
      <c r="I135" s="32">
        <v>49892.0</v>
      </c>
      <c r="J135" s="16" t="str">
        <f t="shared" si="3"/>
        <v>NOT FUNDED</v>
      </c>
      <c r="K135" s="17">
        <f t="shared" si="4"/>
        <v>304</v>
      </c>
      <c r="L135" s="18" t="str">
        <f t="shared" si="2"/>
        <v>Over Budget</v>
      </c>
    </row>
    <row r="136">
      <c r="A136" s="27" t="s">
        <v>1184</v>
      </c>
      <c r="B136" s="28" t="s">
        <v>112</v>
      </c>
      <c r="C136" s="29">
        <v>5.0</v>
      </c>
      <c r="D136" s="30">
        <v>553.0</v>
      </c>
      <c r="E136" s="31">
        <v>1.11716897E8</v>
      </c>
      <c r="F136" s="31">
        <v>9.1119129E7</v>
      </c>
      <c r="G136" s="13">
        <f t="shared" si="1"/>
        <v>20597768</v>
      </c>
      <c r="H136" s="14" t="str">
        <f>IF(F136=0,"YES",IF(E136/F136&gt;=1.15, IF(E136+F136&gt;=percent,"YES","NO"),"NO"))</f>
        <v>YES</v>
      </c>
      <c r="I136" s="32">
        <v>21000.0</v>
      </c>
      <c r="J136" s="16" t="str">
        <f t="shared" si="3"/>
        <v>NOT FUNDED</v>
      </c>
      <c r="K136" s="17">
        <f t="shared" si="4"/>
        <v>304</v>
      </c>
      <c r="L136" s="18" t="str">
        <f t="shared" si="2"/>
        <v>Over Budget</v>
      </c>
    </row>
    <row r="137">
      <c r="A137" s="27" t="s">
        <v>1159</v>
      </c>
      <c r="B137" s="28" t="s">
        <v>885</v>
      </c>
      <c r="C137" s="29">
        <v>4.5</v>
      </c>
      <c r="D137" s="30">
        <v>194.0</v>
      </c>
      <c r="E137" s="31">
        <v>3.9007206E7</v>
      </c>
      <c r="F137" s="31">
        <v>1.8678541E7</v>
      </c>
      <c r="G137" s="13">
        <f t="shared" si="1"/>
        <v>20328665</v>
      </c>
      <c r="H137" s="14" t="str">
        <f>IF(F137=0,"YES",IF(E137/F137&gt;=1.15, IF(E137+F137&gt;=percent,"YES","NO"),"NO"))</f>
        <v>YES</v>
      </c>
      <c r="I137" s="32">
        <v>28675.0</v>
      </c>
      <c r="J137" s="16" t="str">
        <f t="shared" si="3"/>
        <v>NOT FUNDED</v>
      </c>
      <c r="K137" s="17">
        <f t="shared" si="4"/>
        <v>304</v>
      </c>
      <c r="L137" s="18" t="str">
        <f t="shared" si="2"/>
        <v>Over Budget</v>
      </c>
    </row>
    <row r="138">
      <c r="A138" s="27" t="s">
        <v>1125</v>
      </c>
      <c r="B138" s="28" t="s">
        <v>1065</v>
      </c>
      <c r="C138" s="29">
        <v>4.0</v>
      </c>
      <c r="D138" s="30">
        <v>276.0</v>
      </c>
      <c r="E138" s="31">
        <v>3.5067381E7</v>
      </c>
      <c r="F138" s="31">
        <v>1.5309738E7</v>
      </c>
      <c r="G138" s="13">
        <f t="shared" si="1"/>
        <v>19757643</v>
      </c>
      <c r="H138" s="14" t="str">
        <f>IF(F138=0,"YES",IF(E138/F138&gt;=1.15, IF(E138+F138&gt;=percent,"YES","NO"),"NO"))</f>
        <v>YES</v>
      </c>
      <c r="I138" s="32">
        <v>57700.0</v>
      </c>
      <c r="J138" s="16" t="str">
        <f t="shared" si="3"/>
        <v>NOT FUNDED</v>
      </c>
      <c r="K138" s="17">
        <f t="shared" si="4"/>
        <v>304</v>
      </c>
      <c r="L138" s="18" t="str">
        <f t="shared" si="2"/>
        <v>Over Budget</v>
      </c>
    </row>
    <row r="139">
      <c r="A139" s="27" t="s">
        <v>1159</v>
      </c>
      <c r="B139" s="28" t="s">
        <v>1186</v>
      </c>
      <c r="C139" s="29">
        <v>4.62</v>
      </c>
      <c r="D139" s="30">
        <v>231.0</v>
      </c>
      <c r="E139" s="31">
        <v>3.8940009E7</v>
      </c>
      <c r="F139" s="31">
        <v>1.9446243E7</v>
      </c>
      <c r="G139" s="13">
        <f t="shared" si="1"/>
        <v>19493766</v>
      </c>
      <c r="H139" s="14" t="str">
        <f>IF(F139=0,"YES",IF(E139/F139&gt;=1.15, IF(E139+F139&gt;=percent,"YES","NO"),"NO"))</f>
        <v>YES</v>
      </c>
      <c r="I139" s="32">
        <v>19800.0</v>
      </c>
      <c r="J139" s="16" t="str">
        <f t="shared" si="3"/>
        <v>NOT FUNDED</v>
      </c>
      <c r="K139" s="17">
        <f t="shared" si="4"/>
        <v>304</v>
      </c>
      <c r="L139" s="18" t="str">
        <f t="shared" si="2"/>
        <v>Over Budget</v>
      </c>
    </row>
    <row r="140">
      <c r="A140" s="27" t="s">
        <v>1122</v>
      </c>
      <c r="B140" s="28" t="s">
        <v>210</v>
      </c>
      <c r="C140" s="29">
        <v>3.9</v>
      </c>
      <c r="D140" s="30">
        <v>320.0</v>
      </c>
      <c r="E140" s="31">
        <v>4.1194813E7</v>
      </c>
      <c r="F140" s="31">
        <v>2.2231075E7</v>
      </c>
      <c r="G140" s="13">
        <f t="shared" si="1"/>
        <v>18963738</v>
      </c>
      <c r="H140" s="14" t="str">
        <f>IF(F140=0,"YES",IF(E140/F140&gt;=1.15, IF(E140+F140&gt;=percent,"YES","NO"),"NO"))</f>
        <v>YES</v>
      </c>
      <c r="I140" s="32">
        <v>60000.0</v>
      </c>
      <c r="J140" s="16" t="str">
        <f t="shared" si="3"/>
        <v>NOT FUNDED</v>
      </c>
      <c r="K140" s="17">
        <f t="shared" si="4"/>
        <v>304</v>
      </c>
      <c r="L140" s="18" t="str">
        <f t="shared" si="2"/>
        <v>Over Budget</v>
      </c>
    </row>
    <row r="141">
      <c r="A141" s="27" t="s">
        <v>1122</v>
      </c>
      <c r="B141" s="28" t="s">
        <v>211</v>
      </c>
      <c r="C141" s="29">
        <v>3.83</v>
      </c>
      <c r="D141" s="30">
        <v>311.0</v>
      </c>
      <c r="E141" s="31">
        <v>3.6304698E7</v>
      </c>
      <c r="F141" s="31">
        <v>1.7438804E7</v>
      </c>
      <c r="G141" s="13">
        <f t="shared" si="1"/>
        <v>18865894</v>
      </c>
      <c r="H141" s="14" t="str">
        <f>IF(F141=0,"YES",IF(E141/F141&gt;=1.15, IF(E141+F141&gt;=percent,"YES","NO"),"NO"))</f>
        <v>YES</v>
      </c>
      <c r="I141" s="32">
        <v>35000.0</v>
      </c>
      <c r="J141" s="16" t="str">
        <f t="shared" si="3"/>
        <v>NOT FUNDED</v>
      </c>
      <c r="K141" s="17">
        <f t="shared" si="4"/>
        <v>304</v>
      </c>
      <c r="L141" s="18" t="str">
        <f t="shared" si="2"/>
        <v>Over Budget</v>
      </c>
    </row>
    <row r="142">
      <c r="A142" s="27" t="s">
        <v>1159</v>
      </c>
      <c r="B142" s="28" t="s">
        <v>887</v>
      </c>
      <c r="C142" s="29">
        <v>4.72</v>
      </c>
      <c r="D142" s="30">
        <v>256.0</v>
      </c>
      <c r="E142" s="31">
        <v>4.3110838E7</v>
      </c>
      <c r="F142" s="31">
        <v>2.4265497E7</v>
      </c>
      <c r="G142" s="13">
        <f t="shared" si="1"/>
        <v>18845341</v>
      </c>
      <c r="H142" s="14" t="str">
        <f>IF(F142=0,"YES",IF(E142/F142&gt;=1.15, IF(E142+F142&gt;=percent,"YES","NO"),"NO"))</f>
        <v>YES</v>
      </c>
      <c r="I142" s="32">
        <v>22946.0</v>
      </c>
      <c r="J142" s="16" t="str">
        <f t="shared" si="3"/>
        <v>NOT FUNDED</v>
      </c>
      <c r="K142" s="17">
        <f t="shared" si="4"/>
        <v>304</v>
      </c>
      <c r="L142" s="18" t="str">
        <f t="shared" si="2"/>
        <v>Over Budget</v>
      </c>
    </row>
    <row r="143">
      <c r="A143" s="27" t="s">
        <v>1125</v>
      </c>
      <c r="B143" s="28" t="s">
        <v>1066</v>
      </c>
      <c r="C143" s="29">
        <v>3.96</v>
      </c>
      <c r="D143" s="30">
        <v>207.0</v>
      </c>
      <c r="E143" s="31">
        <v>2.9835022E7</v>
      </c>
      <c r="F143" s="31">
        <v>1.1279211E7</v>
      </c>
      <c r="G143" s="13">
        <f t="shared" si="1"/>
        <v>18555811</v>
      </c>
      <c r="H143" s="14" t="str">
        <f>IF(F143=0,"YES",IF(E143/F143&gt;=1.15, IF(E143+F143&gt;=percent,"YES","NO"),"NO"))</f>
        <v>YES</v>
      </c>
      <c r="I143" s="32">
        <v>24000.0</v>
      </c>
      <c r="J143" s="16" t="str">
        <f t="shared" si="3"/>
        <v>NOT FUNDED</v>
      </c>
      <c r="K143" s="17">
        <f t="shared" si="4"/>
        <v>304</v>
      </c>
      <c r="L143" s="18" t="str">
        <f t="shared" si="2"/>
        <v>Over Budget</v>
      </c>
    </row>
    <row r="144">
      <c r="A144" s="27" t="s">
        <v>1125</v>
      </c>
      <c r="B144" s="28" t="s">
        <v>1067</v>
      </c>
      <c r="C144" s="29">
        <v>4.33</v>
      </c>
      <c r="D144" s="30">
        <v>290.0</v>
      </c>
      <c r="E144" s="31">
        <v>4.7386299E7</v>
      </c>
      <c r="F144" s="31">
        <v>2.8856397E7</v>
      </c>
      <c r="G144" s="13">
        <f t="shared" si="1"/>
        <v>18529902</v>
      </c>
      <c r="H144" s="14" t="str">
        <f>IF(F144=0,"YES",IF(E144/F144&gt;=1.15, IF(E144+F144&gt;=percent,"YES","NO"),"NO"))</f>
        <v>YES</v>
      </c>
      <c r="I144" s="32">
        <v>14400.0</v>
      </c>
      <c r="J144" s="16" t="str">
        <f t="shared" si="3"/>
        <v>NOT FUNDED</v>
      </c>
      <c r="K144" s="17">
        <f t="shared" si="4"/>
        <v>304</v>
      </c>
      <c r="L144" s="18" t="str">
        <f t="shared" si="2"/>
        <v>Over Budget</v>
      </c>
    </row>
    <row r="145">
      <c r="A145" s="27" t="s">
        <v>1182</v>
      </c>
      <c r="B145" s="28" t="s">
        <v>772</v>
      </c>
      <c r="C145" s="29">
        <v>4.55</v>
      </c>
      <c r="D145" s="30">
        <v>200.0</v>
      </c>
      <c r="E145" s="31">
        <v>4.2012721E7</v>
      </c>
      <c r="F145" s="31">
        <v>2.3540266E7</v>
      </c>
      <c r="G145" s="13">
        <f t="shared" si="1"/>
        <v>18472455</v>
      </c>
      <c r="H145" s="14" t="str">
        <f>IF(F145=0,"YES",IF(E145/F145&gt;=1.15, IF(E145+F145&gt;=percent,"YES","NO"),"NO"))</f>
        <v>YES</v>
      </c>
      <c r="I145" s="32">
        <v>100000.0</v>
      </c>
      <c r="J145" s="16" t="str">
        <f t="shared" si="3"/>
        <v>NOT FUNDED</v>
      </c>
      <c r="K145" s="17">
        <f t="shared" si="4"/>
        <v>304</v>
      </c>
      <c r="L145" s="18" t="str">
        <f t="shared" si="2"/>
        <v>Over Budget</v>
      </c>
    </row>
    <row r="146">
      <c r="A146" s="27" t="s">
        <v>1187</v>
      </c>
      <c r="B146" s="28" t="s">
        <v>302</v>
      </c>
      <c r="C146" s="29">
        <v>4.42</v>
      </c>
      <c r="D146" s="21">
        <v>246.0</v>
      </c>
      <c r="E146" s="31">
        <v>4.9624385E7</v>
      </c>
      <c r="F146" s="31">
        <v>3.1282431E7</v>
      </c>
      <c r="G146" s="13">
        <f t="shared" si="1"/>
        <v>18341954</v>
      </c>
      <c r="H146" s="14" t="str">
        <f>IF(F146=0,"YES",IF(E146/F146&gt;=1.15, IF(E146+F146&gt;=percent,"YES","NO"),"NO"))</f>
        <v>YES</v>
      </c>
      <c r="I146" s="15">
        <v>294000.0</v>
      </c>
      <c r="J146" s="16" t="str">
        <f t="shared" si="3"/>
        <v>NOT FUNDED</v>
      </c>
      <c r="K146" s="17">
        <f t="shared" si="4"/>
        <v>304</v>
      </c>
      <c r="L146" s="18" t="str">
        <f t="shared" si="2"/>
        <v>Over Budget</v>
      </c>
    </row>
    <row r="147">
      <c r="A147" s="27" t="s">
        <v>1159</v>
      </c>
      <c r="B147" s="28" t="s">
        <v>888</v>
      </c>
      <c r="C147" s="29">
        <v>4.7</v>
      </c>
      <c r="D147" s="30">
        <v>251.0</v>
      </c>
      <c r="E147" s="31">
        <v>4.0764744E7</v>
      </c>
      <c r="F147" s="31">
        <v>2.2483247E7</v>
      </c>
      <c r="G147" s="13">
        <f t="shared" si="1"/>
        <v>18281497</v>
      </c>
      <c r="H147" s="14" t="str">
        <f>IF(F147=0,"YES",IF(E147/F147&gt;=1.15, IF(E147+F147&gt;=percent,"YES","NO"),"NO"))</f>
        <v>YES</v>
      </c>
      <c r="I147" s="32">
        <v>17600.0</v>
      </c>
      <c r="J147" s="16" t="str">
        <f t="shared" si="3"/>
        <v>NOT FUNDED</v>
      </c>
      <c r="K147" s="17">
        <f t="shared" si="4"/>
        <v>304</v>
      </c>
      <c r="L147" s="18" t="str">
        <f t="shared" si="2"/>
        <v>Over Budget</v>
      </c>
    </row>
    <row r="148">
      <c r="A148" s="27" t="s">
        <v>1184</v>
      </c>
      <c r="B148" s="28" t="s">
        <v>113</v>
      </c>
      <c r="C148" s="29">
        <v>4.51</v>
      </c>
      <c r="D148" s="30">
        <v>527.0</v>
      </c>
      <c r="E148" s="31">
        <v>1.02539096E8</v>
      </c>
      <c r="F148" s="31">
        <v>8.4343756E7</v>
      </c>
      <c r="G148" s="13">
        <f t="shared" si="1"/>
        <v>18195340</v>
      </c>
      <c r="H148" s="14" t="str">
        <f>IF(F148=0,"YES",IF(E148/F148&gt;=1.15, IF(E148+F148&gt;=percent,"YES","NO"),"NO"))</f>
        <v>YES</v>
      </c>
      <c r="I148" s="32">
        <v>25000.0</v>
      </c>
      <c r="J148" s="16" t="str">
        <f t="shared" si="3"/>
        <v>NOT FUNDED</v>
      </c>
      <c r="K148" s="17">
        <f t="shared" si="4"/>
        <v>304</v>
      </c>
      <c r="L148" s="18" t="str">
        <f t="shared" si="2"/>
        <v>Over Budget</v>
      </c>
    </row>
    <row r="149">
      <c r="A149" s="27" t="s">
        <v>1182</v>
      </c>
      <c r="B149" s="28" t="s">
        <v>773</v>
      </c>
      <c r="C149" s="29">
        <v>4.37</v>
      </c>
      <c r="D149" s="30">
        <v>287.0</v>
      </c>
      <c r="E149" s="31">
        <v>3.7037647E7</v>
      </c>
      <c r="F149" s="31">
        <v>1.9047322E7</v>
      </c>
      <c r="G149" s="13">
        <f t="shared" si="1"/>
        <v>17990325</v>
      </c>
      <c r="H149" s="14" t="str">
        <f>IF(F149=0,"YES",IF(E149/F149&gt;=1.15, IF(E149+F149&gt;=percent,"YES","NO"),"NO"))</f>
        <v>YES</v>
      </c>
      <c r="I149" s="32">
        <v>9000.0</v>
      </c>
      <c r="J149" s="16" t="str">
        <f t="shared" si="3"/>
        <v>NOT FUNDED</v>
      </c>
      <c r="K149" s="17">
        <f t="shared" si="4"/>
        <v>304</v>
      </c>
      <c r="L149" s="18" t="str">
        <f t="shared" si="2"/>
        <v>Over Budget</v>
      </c>
    </row>
    <row r="150">
      <c r="A150" s="27" t="s">
        <v>1180</v>
      </c>
      <c r="B150" s="28" t="s">
        <v>998</v>
      </c>
      <c r="C150" s="29">
        <v>4.11</v>
      </c>
      <c r="D150" s="30">
        <v>166.0</v>
      </c>
      <c r="E150" s="31">
        <v>3.3979544E7</v>
      </c>
      <c r="F150" s="31">
        <v>1.6004972E7</v>
      </c>
      <c r="G150" s="13">
        <f t="shared" si="1"/>
        <v>17974572</v>
      </c>
      <c r="H150" s="14" t="str">
        <f>IF(F150=0,"YES",IF(E150/F150&gt;=1.15, IF(E150+F150&gt;=percent,"YES","NO"),"NO"))</f>
        <v>YES</v>
      </c>
      <c r="I150" s="32">
        <v>20462.0</v>
      </c>
      <c r="J150" s="16" t="str">
        <f t="shared" si="3"/>
        <v>NOT FUNDED</v>
      </c>
      <c r="K150" s="17">
        <f t="shared" si="4"/>
        <v>304</v>
      </c>
      <c r="L150" s="18" t="str">
        <f t="shared" si="2"/>
        <v>Over Budget</v>
      </c>
    </row>
    <row r="151">
      <c r="A151" s="27" t="s">
        <v>1179</v>
      </c>
      <c r="B151" s="33" t="s">
        <v>1107</v>
      </c>
      <c r="C151" s="29">
        <v>3.71</v>
      </c>
      <c r="D151" s="30">
        <v>694.0</v>
      </c>
      <c r="E151" s="31">
        <v>6.872481E7</v>
      </c>
      <c r="F151" s="31">
        <v>5.1246193E7</v>
      </c>
      <c r="G151" s="13">
        <f t="shared" si="1"/>
        <v>17478617</v>
      </c>
      <c r="H151" s="14" t="str">
        <f>IF(F151=0,"YES",IF(E151/F151&gt;=1.15, IF(E151+F151&gt;=percent,"YES","NO"),"NO"))</f>
        <v>YES</v>
      </c>
      <c r="I151" s="32">
        <v>100000.0</v>
      </c>
      <c r="J151" s="16" t="str">
        <f t="shared" si="3"/>
        <v>NOT FUNDED</v>
      </c>
      <c r="K151" s="17">
        <f t="shared" si="4"/>
        <v>304</v>
      </c>
      <c r="L151" s="18" t="str">
        <f t="shared" si="2"/>
        <v>Over Budget</v>
      </c>
    </row>
    <row r="152">
      <c r="A152" s="27" t="s">
        <v>1184</v>
      </c>
      <c r="B152" s="28" t="s">
        <v>114</v>
      </c>
      <c r="C152" s="29">
        <v>4.53</v>
      </c>
      <c r="D152" s="30">
        <v>238.0</v>
      </c>
      <c r="E152" s="31">
        <v>4.0793448E7</v>
      </c>
      <c r="F152" s="31">
        <v>2.3417808E7</v>
      </c>
      <c r="G152" s="13">
        <f t="shared" si="1"/>
        <v>17375640</v>
      </c>
      <c r="H152" s="14" t="str">
        <f>IF(F152=0,"YES",IF(E152/F152&gt;=1.15, IF(E152+F152&gt;=percent,"YES","NO"),"NO"))</f>
        <v>YES</v>
      </c>
      <c r="I152" s="32">
        <v>18950.0</v>
      </c>
      <c r="J152" s="16" t="str">
        <f t="shared" si="3"/>
        <v>NOT FUNDED</v>
      </c>
      <c r="K152" s="17">
        <f t="shared" si="4"/>
        <v>304</v>
      </c>
      <c r="L152" s="18" t="str">
        <f t="shared" si="2"/>
        <v>Over Budget</v>
      </c>
    </row>
    <row r="153">
      <c r="A153" s="27" t="s">
        <v>1182</v>
      </c>
      <c r="B153" s="28" t="s">
        <v>774</v>
      </c>
      <c r="C153" s="29">
        <v>4.62</v>
      </c>
      <c r="D153" s="30">
        <v>311.0</v>
      </c>
      <c r="E153" s="31">
        <v>3.9628521E7</v>
      </c>
      <c r="F153" s="31">
        <v>2.2364227E7</v>
      </c>
      <c r="G153" s="13">
        <f t="shared" si="1"/>
        <v>17264294</v>
      </c>
      <c r="H153" s="14" t="str">
        <f>IF(F153=0,"YES",IF(E153/F153&gt;=1.15, IF(E153+F153&gt;=percent,"YES","NO"),"NO"))</f>
        <v>YES</v>
      </c>
      <c r="I153" s="32">
        <v>8640.0</v>
      </c>
      <c r="J153" s="16" t="str">
        <f t="shared" si="3"/>
        <v>NOT FUNDED</v>
      </c>
      <c r="K153" s="17">
        <f t="shared" si="4"/>
        <v>304</v>
      </c>
      <c r="L153" s="18" t="str">
        <f t="shared" si="2"/>
        <v>Over Budget</v>
      </c>
    </row>
    <row r="154">
      <c r="A154" s="27" t="s">
        <v>1122</v>
      </c>
      <c r="B154" s="28" t="s">
        <v>212</v>
      </c>
      <c r="C154" s="29">
        <v>4.05</v>
      </c>
      <c r="D154" s="30">
        <v>308.0</v>
      </c>
      <c r="E154" s="31">
        <v>3.523229E7</v>
      </c>
      <c r="F154" s="31">
        <v>1.7986894E7</v>
      </c>
      <c r="G154" s="13">
        <f t="shared" si="1"/>
        <v>17245396</v>
      </c>
      <c r="H154" s="14" t="str">
        <f>IF(F154=0,"YES",IF(E154/F154&gt;=1.15, IF(E154+F154&gt;=percent,"YES","NO"),"NO"))</f>
        <v>YES</v>
      </c>
      <c r="I154" s="32">
        <v>38000.0</v>
      </c>
      <c r="J154" s="16" t="str">
        <f t="shared" si="3"/>
        <v>NOT FUNDED</v>
      </c>
      <c r="K154" s="17">
        <f t="shared" si="4"/>
        <v>304</v>
      </c>
      <c r="L154" s="18" t="str">
        <f t="shared" si="2"/>
        <v>Over Budget</v>
      </c>
    </row>
    <row r="155">
      <c r="A155" s="27" t="s">
        <v>1179</v>
      </c>
      <c r="B155" s="33" t="s">
        <v>1108</v>
      </c>
      <c r="C155" s="29">
        <v>4.15</v>
      </c>
      <c r="D155" s="30">
        <v>762.0</v>
      </c>
      <c r="E155" s="31">
        <v>1.07576321E8</v>
      </c>
      <c r="F155" s="31">
        <v>9.0420802E7</v>
      </c>
      <c r="G155" s="13">
        <f t="shared" si="1"/>
        <v>17155519</v>
      </c>
      <c r="H155" s="14" t="str">
        <f>IF(F155=0,"YES",IF(E155/F155&gt;=1.15, IF(E155+F155&gt;=percent,"YES","NO"),"NO"))</f>
        <v>YES</v>
      </c>
      <c r="I155" s="32">
        <v>73300.0</v>
      </c>
      <c r="J155" s="16" t="str">
        <f t="shared" si="3"/>
        <v>NOT FUNDED</v>
      </c>
      <c r="K155" s="17">
        <f t="shared" si="4"/>
        <v>304</v>
      </c>
      <c r="L155" s="18" t="str">
        <f t="shared" si="2"/>
        <v>Over Budget</v>
      </c>
    </row>
    <row r="156">
      <c r="A156" s="27" t="s">
        <v>1180</v>
      </c>
      <c r="B156" s="28" t="s">
        <v>999</v>
      </c>
      <c r="C156" s="29">
        <v>4.71</v>
      </c>
      <c r="D156" s="30">
        <v>265.0</v>
      </c>
      <c r="E156" s="31">
        <v>5.1330475E7</v>
      </c>
      <c r="F156" s="31">
        <v>3.4978405E7</v>
      </c>
      <c r="G156" s="13">
        <f t="shared" si="1"/>
        <v>16352070</v>
      </c>
      <c r="H156" s="14" t="str">
        <f>IF(F156=0,"YES",IF(E156/F156&gt;=1.15, IF(E156+F156&gt;=percent,"YES","NO"),"NO"))</f>
        <v>YES</v>
      </c>
      <c r="I156" s="32">
        <v>11484.0</v>
      </c>
      <c r="J156" s="16" t="str">
        <f t="shared" si="3"/>
        <v>NOT FUNDED</v>
      </c>
      <c r="K156" s="17">
        <f t="shared" si="4"/>
        <v>304</v>
      </c>
      <c r="L156" s="18" t="str">
        <f t="shared" si="2"/>
        <v>Over Budget</v>
      </c>
    </row>
    <row r="157">
      <c r="A157" s="27" t="s">
        <v>1180</v>
      </c>
      <c r="B157" s="28" t="s">
        <v>1000</v>
      </c>
      <c r="C157" s="29">
        <v>4.37</v>
      </c>
      <c r="D157" s="30">
        <v>289.0</v>
      </c>
      <c r="E157" s="31">
        <v>4.4640638E7</v>
      </c>
      <c r="F157" s="31">
        <v>2.8504828E7</v>
      </c>
      <c r="G157" s="13">
        <f t="shared" si="1"/>
        <v>16135810</v>
      </c>
      <c r="H157" s="14" t="str">
        <f>IF(F157=0,"YES",IF(E157/F157&gt;=1.15, IF(E157+F157&gt;=percent,"YES","NO"),"NO"))</f>
        <v>YES</v>
      </c>
      <c r="I157" s="32">
        <v>15000.0</v>
      </c>
      <c r="J157" s="16" t="str">
        <f t="shared" si="3"/>
        <v>NOT FUNDED</v>
      </c>
      <c r="K157" s="17">
        <f t="shared" si="4"/>
        <v>304</v>
      </c>
      <c r="L157" s="18" t="str">
        <f t="shared" si="2"/>
        <v>Over Budget</v>
      </c>
    </row>
    <row r="158">
      <c r="A158" s="27" t="s">
        <v>1122</v>
      </c>
      <c r="B158" s="28" t="s">
        <v>213</v>
      </c>
      <c r="C158" s="29">
        <v>3.95</v>
      </c>
      <c r="D158" s="30">
        <v>360.0</v>
      </c>
      <c r="E158" s="31">
        <v>3.591927E7</v>
      </c>
      <c r="F158" s="31">
        <v>2.0135532E7</v>
      </c>
      <c r="G158" s="13">
        <f t="shared" si="1"/>
        <v>15783738</v>
      </c>
      <c r="H158" s="14" t="str">
        <f>IF(F158=0,"YES",IF(E158/F158&gt;=1.15, IF(E158+F158&gt;=percent,"YES","NO"),"NO"))</f>
        <v>YES</v>
      </c>
      <c r="I158" s="32">
        <v>100000.0</v>
      </c>
      <c r="J158" s="16" t="str">
        <f t="shared" si="3"/>
        <v>NOT FUNDED</v>
      </c>
      <c r="K158" s="17">
        <f t="shared" si="4"/>
        <v>304</v>
      </c>
      <c r="L158" s="18" t="str">
        <f t="shared" si="2"/>
        <v>Over Budget</v>
      </c>
    </row>
    <row r="159">
      <c r="A159" s="27" t="s">
        <v>1182</v>
      </c>
      <c r="B159" s="28" t="s">
        <v>775</v>
      </c>
      <c r="C159" s="29">
        <v>4.33</v>
      </c>
      <c r="D159" s="30">
        <v>208.0</v>
      </c>
      <c r="E159" s="31">
        <v>3.4027232E7</v>
      </c>
      <c r="F159" s="31">
        <v>1.8506185E7</v>
      </c>
      <c r="G159" s="13">
        <f t="shared" si="1"/>
        <v>15521047</v>
      </c>
      <c r="H159" s="14" t="str">
        <f>IF(F159=0,"YES",IF(E159/F159&gt;=1.15, IF(E159+F159&gt;=percent,"YES","NO"),"NO"))</f>
        <v>YES</v>
      </c>
      <c r="I159" s="32">
        <v>68200.0</v>
      </c>
      <c r="J159" s="16" t="str">
        <f t="shared" si="3"/>
        <v>NOT FUNDED</v>
      </c>
      <c r="K159" s="17">
        <f t="shared" si="4"/>
        <v>304</v>
      </c>
      <c r="L159" s="18" t="str">
        <f t="shared" si="2"/>
        <v>Over Budget</v>
      </c>
    </row>
    <row r="160">
      <c r="A160" s="27" t="s">
        <v>1122</v>
      </c>
      <c r="B160" s="28" t="s">
        <v>214</v>
      </c>
      <c r="C160" s="29">
        <v>3.83</v>
      </c>
      <c r="D160" s="30">
        <v>283.0</v>
      </c>
      <c r="E160" s="31">
        <v>3.4510228E7</v>
      </c>
      <c r="F160" s="31">
        <v>1.9219643E7</v>
      </c>
      <c r="G160" s="13">
        <f t="shared" si="1"/>
        <v>15290585</v>
      </c>
      <c r="H160" s="14" t="str">
        <f>IF(F160=0,"YES",IF(E160/F160&gt;=1.15, IF(E160+F160&gt;=percent,"YES","NO"),"NO"))</f>
        <v>YES</v>
      </c>
      <c r="I160" s="32">
        <v>60000.0</v>
      </c>
      <c r="J160" s="16" t="str">
        <f t="shared" si="3"/>
        <v>NOT FUNDED</v>
      </c>
      <c r="K160" s="17">
        <f t="shared" si="4"/>
        <v>304</v>
      </c>
      <c r="L160" s="18" t="str">
        <f t="shared" si="2"/>
        <v>Over Budget</v>
      </c>
    </row>
    <row r="161">
      <c r="A161" s="27" t="s">
        <v>1159</v>
      </c>
      <c r="B161" s="33" t="s">
        <v>889</v>
      </c>
      <c r="C161" s="29">
        <v>4.7</v>
      </c>
      <c r="D161" s="30">
        <v>396.0</v>
      </c>
      <c r="E161" s="31">
        <v>4.7332867E7</v>
      </c>
      <c r="F161" s="31">
        <v>3.2064866E7</v>
      </c>
      <c r="G161" s="13">
        <f t="shared" si="1"/>
        <v>15268001</v>
      </c>
      <c r="H161" s="14" t="str">
        <f>IF(F161=0,"YES",IF(E161/F161&gt;=1.15, IF(E161+F161&gt;=percent,"YES","NO"),"NO"))</f>
        <v>YES</v>
      </c>
      <c r="I161" s="32">
        <v>14500.0</v>
      </c>
      <c r="J161" s="16" t="str">
        <f t="shared" si="3"/>
        <v>NOT FUNDED</v>
      </c>
      <c r="K161" s="17">
        <f t="shared" si="4"/>
        <v>304</v>
      </c>
      <c r="L161" s="18" t="str">
        <f t="shared" si="2"/>
        <v>Over Budget</v>
      </c>
    </row>
    <row r="162">
      <c r="A162" s="27" t="s">
        <v>1182</v>
      </c>
      <c r="B162" s="28" t="s">
        <v>776</v>
      </c>
      <c r="C162" s="29">
        <v>4.49</v>
      </c>
      <c r="D162" s="30">
        <v>242.0</v>
      </c>
      <c r="E162" s="31">
        <v>3.8792587E7</v>
      </c>
      <c r="F162" s="31">
        <v>2.3611598E7</v>
      </c>
      <c r="G162" s="13">
        <f t="shared" si="1"/>
        <v>15180989</v>
      </c>
      <c r="H162" s="14" t="str">
        <f>IF(F162=0,"YES",IF(E162/F162&gt;=1.15, IF(E162+F162&gt;=percent,"YES","NO"),"NO"))</f>
        <v>YES</v>
      </c>
      <c r="I162" s="32">
        <v>15000.0</v>
      </c>
      <c r="J162" s="16" t="str">
        <f t="shared" si="3"/>
        <v>NOT FUNDED</v>
      </c>
      <c r="K162" s="17">
        <f t="shared" si="4"/>
        <v>304</v>
      </c>
      <c r="L162" s="18" t="str">
        <f t="shared" si="2"/>
        <v>Over Budget</v>
      </c>
    </row>
    <row r="163">
      <c r="A163" s="27" t="s">
        <v>1182</v>
      </c>
      <c r="B163" s="28" t="s">
        <v>777</v>
      </c>
      <c r="C163" s="29">
        <v>4.62</v>
      </c>
      <c r="D163" s="30">
        <v>284.0</v>
      </c>
      <c r="E163" s="31">
        <v>3.8496465E7</v>
      </c>
      <c r="F163" s="31">
        <v>2.361279E7</v>
      </c>
      <c r="G163" s="13">
        <f t="shared" si="1"/>
        <v>14883675</v>
      </c>
      <c r="H163" s="14" t="str">
        <f>IF(F163=0,"YES",IF(E163/F163&gt;=1.15, IF(E163+F163&gt;=percent,"YES","NO"),"NO"))</f>
        <v>YES</v>
      </c>
      <c r="I163" s="32">
        <v>5780.0</v>
      </c>
      <c r="J163" s="16" t="str">
        <f t="shared" si="3"/>
        <v>NOT FUNDED</v>
      </c>
      <c r="K163" s="17">
        <f t="shared" si="4"/>
        <v>304</v>
      </c>
      <c r="L163" s="18" t="str">
        <f t="shared" si="2"/>
        <v>Over Budget</v>
      </c>
    </row>
    <row r="164">
      <c r="A164" s="27" t="s">
        <v>1159</v>
      </c>
      <c r="B164" s="28" t="s">
        <v>890</v>
      </c>
      <c r="C164" s="29">
        <v>4.47</v>
      </c>
      <c r="D164" s="30">
        <v>217.0</v>
      </c>
      <c r="E164" s="31">
        <v>3.6427503E7</v>
      </c>
      <c r="F164" s="31">
        <v>2.1730514E7</v>
      </c>
      <c r="G164" s="13">
        <f t="shared" si="1"/>
        <v>14696989</v>
      </c>
      <c r="H164" s="14" t="str">
        <f>IF(F164=0,"YES",IF(E164/F164&gt;=1.15, IF(E164+F164&gt;=percent,"YES","NO"),"NO"))</f>
        <v>YES</v>
      </c>
      <c r="I164" s="32">
        <v>35268.0</v>
      </c>
      <c r="J164" s="16" t="str">
        <f t="shared" si="3"/>
        <v>NOT FUNDED</v>
      </c>
      <c r="K164" s="17">
        <f t="shared" si="4"/>
        <v>304</v>
      </c>
      <c r="L164" s="18" t="str">
        <f t="shared" si="2"/>
        <v>Over Budget</v>
      </c>
    </row>
    <row r="165">
      <c r="A165" s="27" t="s">
        <v>1187</v>
      </c>
      <c r="B165" s="28" t="s">
        <v>306</v>
      </c>
      <c r="C165" s="29">
        <v>4.8</v>
      </c>
      <c r="D165" s="30">
        <v>423.0</v>
      </c>
      <c r="E165" s="31">
        <v>5.5246869E7</v>
      </c>
      <c r="F165" s="31">
        <v>4.060649E7</v>
      </c>
      <c r="G165" s="13">
        <f t="shared" si="1"/>
        <v>14640379</v>
      </c>
      <c r="H165" s="14" t="str">
        <f>IF(F165=0,"YES",IF(E165/F165&gt;=1.15, IF(E165+F165&gt;=percent,"YES","NO"),"NO"))</f>
        <v>YES</v>
      </c>
      <c r="I165" s="32">
        <v>67425.0</v>
      </c>
      <c r="J165" s="16" t="str">
        <f t="shared" si="3"/>
        <v>NOT FUNDED</v>
      </c>
      <c r="K165" s="17">
        <f t="shared" si="4"/>
        <v>304</v>
      </c>
      <c r="L165" s="18" t="str">
        <f t="shared" si="2"/>
        <v>Over Budget</v>
      </c>
    </row>
    <row r="166">
      <c r="A166" s="27" t="s">
        <v>1187</v>
      </c>
      <c r="B166" s="28" t="s">
        <v>307</v>
      </c>
      <c r="C166" s="29">
        <v>3.0</v>
      </c>
      <c r="D166" s="30">
        <v>303.0</v>
      </c>
      <c r="E166" s="31">
        <v>9.2699485E7</v>
      </c>
      <c r="F166" s="31">
        <v>7.8161069E7</v>
      </c>
      <c r="G166" s="13">
        <f t="shared" si="1"/>
        <v>14538416</v>
      </c>
      <c r="H166" s="14" t="str">
        <f>IF(F166=0,"YES",IF(E166/F166&gt;=1.15, IF(E166+F166&gt;=percent,"YES","NO"),"NO"))</f>
        <v>YES</v>
      </c>
      <c r="I166" s="32">
        <v>375000.0</v>
      </c>
      <c r="J166" s="16" t="str">
        <f t="shared" si="3"/>
        <v>NOT FUNDED</v>
      </c>
      <c r="K166" s="17">
        <f t="shared" si="4"/>
        <v>304</v>
      </c>
      <c r="L166" s="18" t="str">
        <f t="shared" si="2"/>
        <v>Over Budget</v>
      </c>
    </row>
    <row r="167">
      <c r="A167" s="27" t="s">
        <v>1159</v>
      </c>
      <c r="B167" s="28" t="s">
        <v>891</v>
      </c>
      <c r="C167" s="29">
        <v>4.47</v>
      </c>
      <c r="D167" s="30">
        <v>229.0</v>
      </c>
      <c r="E167" s="31">
        <v>3.3243342E7</v>
      </c>
      <c r="F167" s="31">
        <v>1.878713E7</v>
      </c>
      <c r="G167" s="13">
        <f t="shared" si="1"/>
        <v>14456212</v>
      </c>
      <c r="H167" s="14" t="str">
        <f>IF(F167=0,"YES",IF(E167/F167&gt;=1.15, IF(E167+F167&gt;=percent,"YES","NO"),"NO"))</f>
        <v>YES</v>
      </c>
      <c r="I167" s="32">
        <v>36000.0</v>
      </c>
      <c r="J167" s="16" t="str">
        <f t="shared" si="3"/>
        <v>NOT FUNDED</v>
      </c>
      <c r="K167" s="17">
        <f t="shared" si="4"/>
        <v>304</v>
      </c>
      <c r="L167" s="18" t="str">
        <f t="shared" si="2"/>
        <v>Over Budget</v>
      </c>
    </row>
    <row r="168">
      <c r="A168" s="27" t="s">
        <v>1127</v>
      </c>
      <c r="B168" s="28" t="s">
        <v>855</v>
      </c>
      <c r="C168" s="29">
        <v>4.43</v>
      </c>
      <c r="D168" s="11">
        <v>230.0</v>
      </c>
      <c r="E168" s="31">
        <v>3.5001412E7</v>
      </c>
      <c r="F168" s="31">
        <v>2.0662156E7</v>
      </c>
      <c r="G168" s="13">
        <f t="shared" si="1"/>
        <v>14339256</v>
      </c>
      <c r="H168" s="14" t="str">
        <f>IF(F168=0,"YES",IF(E168/F168&gt;=1.15, IF(E168+F168&gt;=percent,"YES","NO"),"NO"))</f>
        <v>YES</v>
      </c>
      <c r="I168" s="15">
        <v>11000.0</v>
      </c>
      <c r="J168" s="16" t="str">
        <f t="shared" si="3"/>
        <v>NOT FUNDED</v>
      </c>
      <c r="K168" s="17">
        <f t="shared" si="4"/>
        <v>304</v>
      </c>
      <c r="L168" s="18" t="str">
        <f t="shared" si="2"/>
        <v>Over Budget</v>
      </c>
    </row>
    <row r="169">
      <c r="A169" s="27" t="s">
        <v>1159</v>
      </c>
      <c r="B169" s="28" t="s">
        <v>892</v>
      </c>
      <c r="C169" s="29">
        <v>4.53</v>
      </c>
      <c r="D169" s="30">
        <v>254.0</v>
      </c>
      <c r="E169" s="31">
        <v>3.328309E7</v>
      </c>
      <c r="F169" s="31">
        <v>1.9252016E7</v>
      </c>
      <c r="G169" s="13">
        <f t="shared" si="1"/>
        <v>14031074</v>
      </c>
      <c r="H169" s="14" t="str">
        <f>IF(F169=0,"YES",IF(E169/F169&gt;=1.15, IF(E169+F169&gt;=percent,"YES","NO"),"NO"))</f>
        <v>YES</v>
      </c>
      <c r="I169" s="32">
        <v>18000.0</v>
      </c>
      <c r="J169" s="16" t="str">
        <f t="shared" si="3"/>
        <v>NOT FUNDED</v>
      </c>
      <c r="K169" s="17">
        <f t="shared" si="4"/>
        <v>304</v>
      </c>
      <c r="L169" s="18" t="str">
        <f t="shared" si="2"/>
        <v>Over Budget</v>
      </c>
    </row>
    <row r="170">
      <c r="A170" s="27" t="s">
        <v>1182</v>
      </c>
      <c r="B170" s="28" t="s">
        <v>778</v>
      </c>
      <c r="C170" s="29">
        <v>4.45</v>
      </c>
      <c r="D170" s="30">
        <v>277.0</v>
      </c>
      <c r="E170" s="31">
        <v>3.3546338E7</v>
      </c>
      <c r="F170" s="31">
        <v>1.9600263E7</v>
      </c>
      <c r="G170" s="13">
        <f t="shared" si="1"/>
        <v>13946075</v>
      </c>
      <c r="H170" s="14" t="str">
        <f>IF(F170=0,"YES",IF(E170/F170&gt;=1.15, IF(E170+F170&gt;=percent,"YES","NO"),"NO"))</f>
        <v>YES</v>
      </c>
      <c r="I170" s="32">
        <v>45000.0</v>
      </c>
      <c r="J170" s="16" t="str">
        <f t="shared" si="3"/>
        <v>NOT FUNDED</v>
      </c>
      <c r="K170" s="17">
        <f t="shared" si="4"/>
        <v>304</v>
      </c>
      <c r="L170" s="18" t="str">
        <f t="shared" si="2"/>
        <v>Over Budget</v>
      </c>
    </row>
    <row r="171">
      <c r="A171" s="27" t="s">
        <v>1125</v>
      </c>
      <c r="B171" s="33" t="s">
        <v>1069</v>
      </c>
      <c r="C171" s="29">
        <v>4.17</v>
      </c>
      <c r="D171" s="30">
        <v>275.0</v>
      </c>
      <c r="E171" s="31">
        <v>3.3084402E7</v>
      </c>
      <c r="F171" s="31">
        <v>1.9720601E7</v>
      </c>
      <c r="G171" s="13">
        <f t="shared" si="1"/>
        <v>13363801</v>
      </c>
      <c r="H171" s="14" t="str">
        <f>IF(F171=0,"YES",IF(E171/F171&gt;=1.15, IF(E171+F171&gt;=percent,"YES","NO"),"NO"))</f>
        <v>YES</v>
      </c>
      <c r="I171" s="32">
        <v>79183.0</v>
      </c>
      <c r="J171" s="16" t="str">
        <f t="shared" si="3"/>
        <v>NOT FUNDED</v>
      </c>
      <c r="K171" s="17">
        <f t="shared" si="4"/>
        <v>304</v>
      </c>
      <c r="L171" s="18" t="str">
        <f t="shared" si="2"/>
        <v>Over Budget</v>
      </c>
    </row>
    <row r="172">
      <c r="A172" s="27" t="s">
        <v>1159</v>
      </c>
      <c r="B172" s="28" t="s">
        <v>893</v>
      </c>
      <c r="C172" s="29">
        <v>4.5</v>
      </c>
      <c r="D172" s="30">
        <v>181.0</v>
      </c>
      <c r="E172" s="31">
        <v>2.626044E7</v>
      </c>
      <c r="F172" s="31">
        <v>1.2956265E7</v>
      </c>
      <c r="G172" s="13">
        <f t="shared" si="1"/>
        <v>13304175</v>
      </c>
      <c r="H172" s="14" t="str">
        <f>IF(F172=0,"YES",IF(E172/F172&gt;=1.15, IF(E172+F172&gt;=percent,"YES","NO"),"NO"))</f>
        <v>YES</v>
      </c>
      <c r="I172" s="32">
        <v>48129.0</v>
      </c>
      <c r="J172" s="16" t="str">
        <f t="shared" si="3"/>
        <v>NOT FUNDED</v>
      </c>
      <c r="K172" s="17">
        <f t="shared" si="4"/>
        <v>304</v>
      </c>
      <c r="L172" s="18" t="str">
        <f t="shared" si="2"/>
        <v>Over Budget</v>
      </c>
    </row>
    <row r="173">
      <c r="A173" s="27" t="s">
        <v>1180</v>
      </c>
      <c r="B173" s="28" t="s">
        <v>1001</v>
      </c>
      <c r="C173" s="29">
        <v>4.68</v>
      </c>
      <c r="D173" s="30">
        <v>271.0</v>
      </c>
      <c r="E173" s="31">
        <v>4.5667253E7</v>
      </c>
      <c r="F173" s="31">
        <v>3.2568075E7</v>
      </c>
      <c r="G173" s="13">
        <f t="shared" si="1"/>
        <v>13099178</v>
      </c>
      <c r="H173" s="14" t="str">
        <f>IF(F173=0,"YES",IF(E173/F173&gt;=1.15, IF(E173+F173&gt;=percent,"YES","NO"),"NO"))</f>
        <v>YES</v>
      </c>
      <c r="I173" s="32">
        <v>9950.0</v>
      </c>
      <c r="J173" s="16" t="str">
        <f t="shared" si="3"/>
        <v>NOT FUNDED</v>
      </c>
      <c r="K173" s="17">
        <f t="shared" si="4"/>
        <v>304</v>
      </c>
      <c r="L173" s="18" t="str">
        <f t="shared" si="2"/>
        <v>Over Budget</v>
      </c>
    </row>
    <row r="174">
      <c r="A174" s="27" t="s">
        <v>1159</v>
      </c>
      <c r="B174" s="28" t="s">
        <v>894</v>
      </c>
      <c r="C174" s="29">
        <v>4.26</v>
      </c>
      <c r="D174" s="30">
        <v>158.0</v>
      </c>
      <c r="E174" s="31">
        <v>3.3536085E7</v>
      </c>
      <c r="F174" s="31">
        <v>2.0489335E7</v>
      </c>
      <c r="G174" s="13">
        <f t="shared" si="1"/>
        <v>13046750</v>
      </c>
      <c r="H174" s="14" t="str">
        <f>IF(F174=0,"YES",IF(E174/F174&gt;=1.15, IF(E174+F174&gt;=percent,"YES","NO"),"NO"))</f>
        <v>YES</v>
      </c>
      <c r="I174" s="32">
        <v>50000.0</v>
      </c>
      <c r="J174" s="16" t="str">
        <f t="shared" si="3"/>
        <v>NOT FUNDED</v>
      </c>
      <c r="K174" s="17">
        <f t="shared" si="4"/>
        <v>304</v>
      </c>
      <c r="L174" s="18" t="str">
        <f t="shared" si="2"/>
        <v>Over Budget</v>
      </c>
    </row>
    <row r="175">
      <c r="A175" s="27" t="s">
        <v>1159</v>
      </c>
      <c r="B175" s="28" t="s">
        <v>895</v>
      </c>
      <c r="C175" s="29">
        <v>4.46</v>
      </c>
      <c r="D175" s="30">
        <v>204.0</v>
      </c>
      <c r="E175" s="31">
        <v>3.019026E7</v>
      </c>
      <c r="F175" s="31">
        <v>1.7283245E7</v>
      </c>
      <c r="G175" s="13">
        <f t="shared" si="1"/>
        <v>12907015</v>
      </c>
      <c r="H175" s="14" t="str">
        <f>IF(F175=0,"YES",IF(E175/F175&gt;=1.15, IF(E175+F175&gt;=percent,"YES","NO"),"NO"))</f>
        <v>YES</v>
      </c>
      <c r="I175" s="32">
        <v>24500.0</v>
      </c>
      <c r="J175" s="16" t="str">
        <f t="shared" si="3"/>
        <v>NOT FUNDED</v>
      </c>
      <c r="K175" s="17">
        <f t="shared" si="4"/>
        <v>304</v>
      </c>
      <c r="L175" s="18" t="str">
        <f t="shared" si="2"/>
        <v>Over Budget</v>
      </c>
    </row>
    <row r="176">
      <c r="A176" s="27" t="s">
        <v>1182</v>
      </c>
      <c r="B176" s="28" t="s">
        <v>779</v>
      </c>
      <c r="C176" s="29">
        <v>4.45</v>
      </c>
      <c r="D176" s="30">
        <v>262.0</v>
      </c>
      <c r="E176" s="31">
        <v>3.5225811E7</v>
      </c>
      <c r="F176" s="31">
        <v>2.2409195E7</v>
      </c>
      <c r="G176" s="13">
        <f t="shared" si="1"/>
        <v>12816616</v>
      </c>
      <c r="H176" s="14" t="str">
        <f>IF(F176=0,"YES",IF(E176/F176&gt;=1.15, IF(E176+F176&gt;=percent,"YES","NO"),"NO"))</f>
        <v>YES</v>
      </c>
      <c r="I176" s="32">
        <v>48600.0</v>
      </c>
      <c r="J176" s="16" t="str">
        <f t="shared" si="3"/>
        <v>NOT FUNDED</v>
      </c>
      <c r="K176" s="17">
        <f t="shared" si="4"/>
        <v>304</v>
      </c>
      <c r="L176" s="18" t="str">
        <f t="shared" si="2"/>
        <v>Over Budget</v>
      </c>
    </row>
    <row r="177">
      <c r="A177" s="27" t="s">
        <v>1180</v>
      </c>
      <c r="B177" s="28" t="s">
        <v>1002</v>
      </c>
      <c r="C177" s="29">
        <v>4.0</v>
      </c>
      <c r="D177" s="30">
        <v>173.0</v>
      </c>
      <c r="E177" s="31">
        <v>4.1418973E7</v>
      </c>
      <c r="F177" s="31">
        <v>2.8779097E7</v>
      </c>
      <c r="G177" s="13">
        <f t="shared" si="1"/>
        <v>12639876</v>
      </c>
      <c r="H177" s="14" t="str">
        <f>IF(F177=0,"YES",IF(E177/F177&gt;=1.15, IF(E177+F177&gt;=percent,"YES","NO"),"NO"))</f>
        <v>YES</v>
      </c>
      <c r="I177" s="32">
        <v>10000.0</v>
      </c>
      <c r="J177" s="16" t="str">
        <f t="shared" si="3"/>
        <v>NOT FUNDED</v>
      </c>
      <c r="K177" s="17">
        <f t="shared" si="4"/>
        <v>304</v>
      </c>
      <c r="L177" s="18" t="str">
        <f t="shared" si="2"/>
        <v>Over Budget</v>
      </c>
    </row>
    <row r="178">
      <c r="A178" s="27" t="s">
        <v>1182</v>
      </c>
      <c r="B178" s="28" t="s">
        <v>780</v>
      </c>
      <c r="C178" s="29">
        <v>4.67</v>
      </c>
      <c r="D178" s="30">
        <v>259.0</v>
      </c>
      <c r="E178" s="31">
        <v>3.7598379E7</v>
      </c>
      <c r="F178" s="31">
        <v>2.514963E7</v>
      </c>
      <c r="G178" s="13">
        <f t="shared" si="1"/>
        <v>12448749</v>
      </c>
      <c r="H178" s="14" t="str">
        <f>IF(F178=0,"YES",IF(E178/F178&gt;=1.15, IF(E178+F178&gt;=percent,"YES","NO"),"NO"))</f>
        <v>YES</v>
      </c>
      <c r="I178" s="32">
        <v>31000.0</v>
      </c>
      <c r="J178" s="16" t="str">
        <f t="shared" si="3"/>
        <v>NOT FUNDED</v>
      </c>
      <c r="K178" s="17">
        <f t="shared" si="4"/>
        <v>304</v>
      </c>
      <c r="L178" s="18" t="str">
        <f t="shared" si="2"/>
        <v>Over Budget</v>
      </c>
    </row>
    <row r="179">
      <c r="A179" s="27" t="s">
        <v>1184</v>
      </c>
      <c r="B179" s="28" t="s">
        <v>116</v>
      </c>
      <c r="C179" s="29">
        <v>4.57</v>
      </c>
      <c r="D179" s="30">
        <v>224.0</v>
      </c>
      <c r="E179" s="31">
        <v>3.7765813E7</v>
      </c>
      <c r="F179" s="31">
        <v>2.5414901E7</v>
      </c>
      <c r="G179" s="13">
        <f t="shared" si="1"/>
        <v>12350912</v>
      </c>
      <c r="H179" s="14" t="str">
        <f>IF(F179=0,"YES",IF(E179/F179&gt;=1.15, IF(E179+F179&gt;=percent,"YES","NO"),"NO"))</f>
        <v>YES</v>
      </c>
      <c r="I179" s="32">
        <v>50000.0</v>
      </c>
      <c r="J179" s="16" t="str">
        <f t="shared" si="3"/>
        <v>NOT FUNDED</v>
      </c>
      <c r="K179" s="17">
        <f t="shared" si="4"/>
        <v>304</v>
      </c>
      <c r="L179" s="18" t="str">
        <f t="shared" si="2"/>
        <v>Over Budget</v>
      </c>
    </row>
    <row r="180">
      <c r="A180" s="27" t="s">
        <v>1182</v>
      </c>
      <c r="B180" s="28" t="s">
        <v>781</v>
      </c>
      <c r="C180" s="29">
        <v>4.57</v>
      </c>
      <c r="D180" s="30">
        <v>205.0</v>
      </c>
      <c r="E180" s="31">
        <v>3.6474128E7</v>
      </c>
      <c r="F180" s="31">
        <v>2.4170643E7</v>
      </c>
      <c r="G180" s="13">
        <f t="shared" si="1"/>
        <v>12303485</v>
      </c>
      <c r="H180" s="14" t="str">
        <f>IF(F180=0,"YES",IF(E180/F180&gt;=1.15, IF(E180+F180&gt;=percent,"YES","NO"),"NO"))</f>
        <v>YES</v>
      </c>
      <c r="I180" s="32">
        <v>49190.0</v>
      </c>
      <c r="J180" s="16" t="str">
        <f t="shared" si="3"/>
        <v>NOT FUNDED</v>
      </c>
      <c r="K180" s="17">
        <f t="shared" si="4"/>
        <v>304</v>
      </c>
      <c r="L180" s="18" t="str">
        <f t="shared" si="2"/>
        <v>Over Budget</v>
      </c>
    </row>
    <row r="181">
      <c r="A181" s="27" t="s">
        <v>1159</v>
      </c>
      <c r="B181" s="28" t="s">
        <v>896</v>
      </c>
      <c r="C181" s="29">
        <v>3.85</v>
      </c>
      <c r="D181" s="30">
        <v>135.0</v>
      </c>
      <c r="E181" s="31">
        <v>2.914368E7</v>
      </c>
      <c r="F181" s="31">
        <v>1.7149824E7</v>
      </c>
      <c r="G181" s="13">
        <f t="shared" si="1"/>
        <v>11993856</v>
      </c>
      <c r="H181" s="14" t="str">
        <f>IF(F181=0,"YES",IF(E181/F181&gt;=1.15, IF(E181+F181&gt;=percent,"YES","NO"),"NO"))</f>
        <v>YES</v>
      </c>
      <c r="I181" s="32">
        <v>41000.0</v>
      </c>
      <c r="J181" s="16" t="str">
        <f t="shared" si="3"/>
        <v>NOT FUNDED</v>
      </c>
      <c r="K181" s="17">
        <f t="shared" si="4"/>
        <v>304</v>
      </c>
      <c r="L181" s="18" t="str">
        <f t="shared" si="2"/>
        <v>Over Budget</v>
      </c>
    </row>
    <row r="182">
      <c r="A182" s="27" t="s">
        <v>1159</v>
      </c>
      <c r="B182" s="28" t="s">
        <v>897</v>
      </c>
      <c r="C182" s="29">
        <v>4.67</v>
      </c>
      <c r="D182" s="30">
        <v>203.0</v>
      </c>
      <c r="E182" s="31">
        <v>3.5478247E7</v>
      </c>
      <c r="F182" s="31">
        <v>2.353223E7</v>
      </c>
      <c r="G182" s="13">
        <f t="shared" si="1"/>
        <v>11946017</v>
      </c>
      <c r="H182" s="14" t="str">
        <f>IF(F182=0,"YES",IF(E182/F182&gt;=1.15, IF(E182+F182&gt;=percent,"YES","NO"),"NO"))</f>
        <v>YES</v>
      </c>
      <c r="I182" s="32">
        <v>10500.0</v>
      </c>
      <c r="J182" s="16" t="str">
        <f t="shared" si="3"/>
        <v>NOT FUNDED</v>
      </c>
      <c r="K182" s="17">
        <f t="shared" si="4"/>
        <v>304</v>
      </c>
      <c r="L182" s="18" t="str">
        <f t="shared" si="2"/>
        <v>Over Budget</v>
      </c>
    </row>
    <row r="183">
      <c r="A183" s="27" t="s">
        <v>1122</v>
      </c>
      <c r="B183" s="28" t="s">
        <v>215</v>
      </c>
      <c r="C183" s="29">
        <v>4.07</v>
      </c>
      <c r="D183" s="30">
        <v>358.0</v>
      </c>
      <c r="E183" s="31">
        <v>4.8317466E7</v>
      </c>
      <c r="F183" s="31">
        <v>3.638231E7</v>
      </c>
      <c r="G183" s="13">
        <f t="shared" si="1"/>
        <v>11935156</v>
      </c>
      <c r="H183" s="14" t="str">
        <f>IF(F183=0,"YES",IF(E183/F183&gt;=1.15, IF(E183+F183&gt;=percent,"YES","NO"),"NO"))</f>
        <v>YES</v>
      </c>
      <c r="I183" s="32">
        <v>209000.0</v>
      </c>
      <c r="J183" s="16" t="str">
        <f t="shared" si="3"/>
        <v>NOT FUNDED</v>
      </c>
      <c r="K183" s="17">
        <f t="shared" si="4"/>
        <v>304</v>
      </c>
      <c r="L183" s="18" t="str">
        <f t="shared" si="2"/>
        <v>Over Budget</v>
      </c>
    </row>
    <row r="184">
      <c r="A184" s="27" t="s">
        <v>1184</v>
      </c>
      <c r="B184" s="28" t="s">
        <v>117</v>
      </c>
      <c r="C184" s="29">
        <v>4.47</v>
      </c>
      <c r="D184" s="30">
        <v>250.0</v>
      </c>
      <c r="E184" s="31">
        <v>3.5992961E7</v>
      </c>
      <c r="F184" s="31">
        <v>2.4501103E7</v>
      </c>
      <c r="G184" s="13">
        <f t="shared" si="1"/>
        <v>11491858</v>
      </c>
      <c r="H184" s="14" t="str">
        <f>IF(F184=0,"YES",IF(E184/F184&gt;=1.15, IF(E184+F184&gt;=percent,"YES","NO"),"NO"))</f>
        <v>YES</v>
      </c>
      <c r="I184" s="32">
        <v>30250.0</v>
      </c>
      <c r="J184" s="16" t="str">
        <f t="shared" si="3"/>
        <v>NOT FUNDED</v>
      </c>
      <c r="K184" s="17">
        <f t="shared" si="4"/>
        <v>304</v>
      </c>
      <c r="L184" s="18" t="str">
        <f t="shared" si="2"/>
        <v>Over Budget</v>
      </c>
    </row>
    <row r="185">
      <c r="A185" s="27" t="s">
        <v>1182</v>
      </c>
      <c r="B185" s="28" t="s">
        <v>782</v>
      </c>
      <c r="C185" s="29">
        <v>4.5</v>
      </c>
      <c r="D185" s="30">
        <v>216.0</v>
      </c>
      <c r="E185" s="31">
        <v>2.8928612E7</v>
      </c>
      <c r="F185" s="31">
        <v>1.7498832E7</v>
      </c>
      <c r="G185" s="13">
        <f t="shared" si="1"/>
        <v>11429780</v>
      </c>
      <c r="H185" s="14" t="str">
        <f>IF(F185=0,"YES",IF(E185/F185&gt;=1.15, IF(E185+F185&gt;=percent,"YES","NO"),"NO"))</f>
        <v>YES</v>
      </c>
      <c r="I185" s="32">
        <v>14650.0</v>
      </c>
      <c r="J185" s="16" t="str">
        <f t="shared" si="3"/>
        <v>NOT FUNDED</v>
      </c>
      <c r="K185" s="17">
        <f t="shared" si="4"/>
        <v>304</v>
      </c>
      <c r="L185" s="18" t="str">
        <f t="shared" si="2"/>
        <v>Over Budget</v>
      </c>
    </row>
    <row r="186">
      <c r="A186" s="27" t="s">
        <v>1180</v>
      </c>
      <c r="B186" s="28" t="s">
        <v>1003</v>
      </c>
      <c r="C186" s="29">
        <v>3.53</v>
      </c>
      <c r="D186" s="30">
        <v>164.0</v>
      </c>
      <c r="E186" s="31">
        <v>3.518442E7</v>
      </c>
      <c r="F186" s="31">
        <v>2.3946754E7</v>
      </c>
      <c r="G186" s="13">
        <f t="shared" si="1"/>
        <v>11237666</v>
      </c>
      <c r="H186" s="14" t="str">
        <f>IF(F186=0,"YES",IF(E186/F186&gt;=1.15, IF(E186+F186&gt;=percent,"YES","NO"),"NO"))</f>
        <v>YES</v>
      </c>
      <c r="I186" s="32">
        <v>10000.0</v>
      </c>
      <c r="J186" s="16" t="str">
        <f t="shared" si="3"/>
        <v>NOT FUNDED</v>
      </c>
      <c r="K186" s="17">
        <f t="shared" si="4"/>
        <v>304</v>
      </c>
      <c r="L186" s="18" t="str">
        <f t="shared" si="2"/>
        <v>Over Budget</v>
      </c>
    </row>
    <row r="187">
      <c r="A187" s="27" t="s">
        <v>1187</v>
      </c>
      <c r="B187" s="28" t="s">
        <v>309</v>
      </c>
      <c r="C187" s="29">
        <v>4.57</v>
      </c>
      <c r="D187" s="30">
        <v>245.0</v>
      </c>
      <c r="E187" s="31">
        <v>3.4362374E7</v>
      </c>
      <c r="F187" s="31">
        <v>2.3293372E7</v>
      </c>
      <c r="G187" s="13">
        <f t="shared" si="1"/>
        <v>11069002</v>
      </c>
      <c r="H187" s="14" t="str">
        <f>IF(F187=0,"YES",IF(E187/F187&gt;=1.15, IF(E187+F187&gt;=percent,"YES","NO"),"NO"))</f>
        <v>YES</v>
      </c>
      <c r="I187" s="32">
        <v>18020.0</v>
      </c>
      <c r="J187" s="16" t="str">
        <f t="shared" si="3"/>
        <v>NOT FUNDED</v>
      </c>
      <c r="K187" s="17">
        <f t="shared" si="4"/>
        <v>304</v>
      </c>
      <c r="L187" s="18" t="str">
        <f t="shared" si="2"/>
        <v>Over Budget</v>
      </c>
    </row>
    <row r="188">
      <c r="A188" s="27" t="s">
        <v>1184</v>
      </c>
      <c r="B188" s="28" t="s">
        <v>118</v>
      </c>
      <c r="C188" s="29">
        <v>4.38</v>
      </c>
      <c r="D188" s="30">
        <v>224.0</v>
      </c>
      <c r="E188" s="31">
        <v>3.2281967E7</v>
      </c>
      <c r="F188" s="31">
        <v>2.1305386E7</v>
      </c>
      <c r="G188" s="13">
        <f t="shared" si="1"/>
        <v>10976581</v>
      </c>
      <c r="H188" s="14" t="str">
        <f>IF(F188=0,"YES",IF(E188/F188&gt;=1.15, IF(E188+F188&gt;=percent,"YES","NO"),"NO"))</f>
        <v>YES</v>
      </c>
      <c r="I188" s="32">
        <v>65000.0</v>
      </c>
      <c r="J188" s="16" t="str">
        <f t="shared" si="3"/>
        <v>NOT FUNDED</v>
      </c>
      <c r="K188" s="17">
        <f t="shared" si="4"/>
        <v>304</v>
      </c>
      <c r="L188" s="18" t="str">
        <f t="shared" si="2"/>
        <v>Over Budget</v>
      </c>
    </row>
    <row r="189">
      <c r="A189" s="27" t="s">
        <v>1180</v>
      </c>
      <c r="B189" s="28" t="s">
        <v>1004</v>
      </c>
      <c r="C189" s="29">
        <v>4.59</v>
      </c>
      <c r="D189" s="30">
        <v>266.0</v>
      </c>
      <c r="E189" s="31">
        <v>3.3025853E7</v>
      </c>
      <c r="F189" s="31">
        <v>2.2104763E7</v>
      </c>
      <c r="G189" s="13">
        <f t="shared" si="1"/>
        <v>10921090</v>
      </c>
      <c r="H189" s="14" t="str">
        <f>IF(F189=0,"YES",IF(E189/F189&gt;=1.15, IF(E189+F189&gt;=percent,"YES","NO"),"NO"))</f>
        <v>YES</v>
      </c>
      <c r="I189" s="32">
        <v>33040.0</v>
      </c>
      <c r="J189" s="16" t="str">
        <f t="shared" si="3"/>
        <v>NOT FUNDED</v>
      </c>
      <c r="K189" s="17">
        <f t="shared" si="4"/>
        <v>304</v>
      </c>
      <c r="L189" s="18" t="str">
        <f t="shared" si="2"/>
        <v>Over Budget</v>
      </c>
    </row>
    <row r="190">
      <c r="A190" s="27" t="s">
        <v>1187</v>
      </c>
      <c r="B190" s="28" t="s">
        <v>310</v>
      </c>
      <c r="C190" s="29">
        <v>4.72</v>
      </c>
      <c r="D190" s="30">
        <v>296.0</v>
      </c>
      <c r="E190" s="31">
        <v>4.5326788E7</v>
      </c>
      <c r="F190" s="31">
        <v>3.4734461E7</v>
      </c>
      <c r="G190" s="13">
        <f t="shared" si="1"/>
        <v>10592327</v>
      </c>
      <c r="H190" s="14" t="str">
        <f>IF(F190=0,"YES",IF(E190/F190&gt;=1.15, IF(E190+F190&gt;=percent,"YES","NO"),"NO"))</f>
        <v>YES</v>
      </c>
      <c r="I190" s="32">
        <v>22000.0</v>
      </c>
      <c r="J190" s="16" t="str">
        <f t="shared" si="3"/>
        <v>NOT FUNDED</v>
      </c>
      <c r="K190" s="17">
        <f t="shared" si="4"/>
        <v>304</v>
      </c>
      <c r="L190" s="18" t="str">
        <f t="shared" si="2"/>
        <v>Over Budget</v>
      </c>
    </row>
    <row r="191">
      <c r="A191" s="27" t="s">
        <v>1180</v>
      </c>
      <c r="B191" s="28" t="s">
        <v>1005</v>
      </c>
      <c r="C191" s="29">
        <v>4.51</v>
      </c>
      <c r="D191" s="30">
        <v>210.0</v>
      </c>
      <c r="E191" s="31">
        <v>3.0280817E7</v>
      </c>
      <c r="F191" s="31">
        <v>1.9730677E7</v>
      </c>
      <c r="G191" s="13">
        <f t="shared" si="1"/>
        <v>10550140</v>
      </c>
      <c r="H191" s="14" t="str">
        <f>IF(F191=0,"YES",IF(E191/F191&gt;=1.15, IF(E191+F191&gt;=percent,"YES","NO"),"NO"))</f>
        <v>YES</v>
      </c>
      <c r="I191" s="32">
        <v>10560.0</v>
      </c>
      <c r="J191" s="16" t="str">
        <f t="shared" si="3"/>
        <v>NOT FUNDED</v>
      </c>
      <c r="K191" s="17">
        <f t="shared" si="4"/>
        <v>304</v>
      </c>
      <c r="L191" s="18" t="str">
        <f t="shared" si="2"/>
        <v>Over Budget</v>
      </c>
    </row>
    <row r="192">
      <c r="A192" s="27" t="s">
        <v>1182</v>
      </c>
      <c r="B192" s="28" t="s">
        <v>783</v>
      </c>
      <c r="C192" s="29">
        <v>4.38</v>
      </c>
      <c r="D192" s="30">
        <v>206.0</v>
      </c>
      <c r="E192" s="31">
        <v>2.919655E7</v>
      </c>
      <c r="F192" s="31">
        <v>1.8804426E7</v>
      </c>
      <c r="G192" s="13">
        <f t="shared" si="1"/>
        <v>10392124</v>
      </c>
      <c r="H192" s="14" t="str">
        <f>IF(F192=0,"YES",IF(E192/F192&gt;=1.15, IF(E192+F192&gt;=percent,"YES","NO"),"NO"))</f>
        <v>YES</v>
      </c>
      <c r="I192" s="32">
        <v>21600.0</v>
      </c>
      <c r="J192" s="16" t="str">
        <f t="shared" si="3"/>
        <v>NOT FUNDED</v>
      </c>
      <c r="K192" s="17">
        <f t="shared" si="4"/>
        <v>304</v>
      </c>
      <c r="L192" s="18" t="str">
        <f t="shared" si="2"/>
        <v>Over Budget</v>
      </c>
    </row>
    <row r="193">
      <c r="A193" s="27" t="s">
        <v>1187</v>
      </c>
      <c r="B193" s="28" t="s">
        <v>311</v>
      </c>
      <c r="C193" s="29">
        <v>4.44</v>
      </c>
      <c r="D193" s="30">
        <v>239.0</v>
      </c>
      <c r="E193" s="31">
        <v>2.6403006E7</v>
      </c>
      <c r="F193" s="31">
        <v>1.606321E7</v>
      </c>
      <c r="G193" s="13">
        <f t="shared" si="1"/>
        <v>10339796</v>
      </c>
      <c r="H193" s="14" t="str">
        <f>IF(F193=0,"YES",IF(E193/F193&gt;=1.15, IF(E193+F193&gt;=percent,"YES","NO"),"NO"))</f>
        <v>YES</v>
      </c>
      <c r="I193" s="32">
        <v>13250.0</v>
      </c>
      <c r="J193" s="16" t="str">
        <f t="shared" si="3"/>
        <v>NOT FUNDED</v>
      </c>
      <c r="K193" s="17">
        <f t="shared" si="4"/>
        <v>304</v>
      </c>
      <c r="L193" s="18" t="str">
        <f t="shared" si="2"/>
        <v>Over Budget</v>
      </c>
    </row>
    <row r="194">
      <c r="A194" s="27" t="s">
        <v>1125</v>
      </c>
      <c r="B194" s="33" t="s">
        <v>1070</v>
      </c>
      <c r="C194" s="29">
        <v>4.19</v>
      </c>
      <c r="D194" s="30">
        <v>293.0</v>
      </c>
      <c r="E194" s="31">
        <v>3.6214641E7</v>
      </c>
      <c r="F194" s="31">
        <v>2.5905899E7</v>
      </c>
      <c r="G194" s="13">
        <f t="shared" si="1"/>
        <v>10308742</v>
      </c>
      <c r="H194" s="14" t="str">
        <f>IF(F194=0,"YES",IF(E194/F194&gt;=1.15, IF(E194+F194&gt;=percent,"YES","NO"),"NO"))</f>
        <v>YES</v>
      </c>
      <c r="I194" s="32">
        <v>63900.0</v>
      </c>
      <c r="J194" s="16" t="str">
        <f t="shared" si="3"/>
        <v>NOT FUNDED</v>
      </c>
      <c r="K194" s="17">
        <f t="shared" si="4"/>
        <v>304</v>
      </c>
      <c r="L194" s="18" t="str">
        <f t="shared" si="2"/>
        <v>Over Budget</v>
      </c>
    </row>
    <row r="195">
      <c r="A195" s="27" t="s">
        <v>1159</v>
      </c>
      <c r="B195" s="28" t="s">
        <v>900</v>
      </c>
      <c r="C195" s="29">
        <v>4.33</v>
      </c>
      <c r="D195" s="30">
        <v>195.0</v>
      </c>
      <c r="E195" s="31">
        <v>3.0325762E7</v>
      </c>
      <c r="F195" s="31">
        <v>2.0219053E7</v>
      </c>
      <c r="G195" s="13">
        <f t="shared" si="1"/>
        <v>10106709</v>
      </c>
      <c r="H195" s="14" t="str">
        <f>IF(F195=0,"YES",IF(E195/F195&gt;=1.15, IF(E195+F195&gt;=percent,"YES","NO"),"NO"))</f>
        <v>YES</v>
      </c>
      <c r="I195" s="32">
        <v>26000.0</v>
      </c>
      <c r="J195" s="16" t="str">
        <f t="shared" si="3"/>
        <v>NOT FUNDED</v>
      </c>
      <c r="K195" s="17">
        <f t="shared" si="4"/>
        <v>304</v>
      </c>
      <c r="L195" s="18" t="str">
        <f t="shared" si="2"/>
        <v>Over Budget</v>
      </c>
    </row>
    <row r="196">
      <c r="A196" s="27" t="s">
        <v>1187</v>
      </c>
      <c r="B196" s="28" t="s">
        <v>312</v>
      </c>
      <c r="C196" s="29">
        <v>4.8</v>
      </c>
      <c r="D196" s="30">
        <v>335.0</v>
      </c>
      <c r="E196" s="31">
        <v>4.8230326E7</v>
      </c>
      <c r="F196" s="31">
        <v>3.8129952E7</v>
      </c>
      <c r="G196" s="13">
        <f t="shared" si="1"/>
        <v>10100374</v>
      </c>
      <c r="H196" s="14" t="str">
        <f>IF(F196=0,"YES",IF(E196/F196&gt;=1.15, IF(E196+F196&gt;=percent,"YES","NO"),"NO"))</f>
        <v>YES</v>
      </c>
      <c r="I196" s="32">
        <v>75000.0</v>
      </c>
      <c r="J196" s="16" t="str">
        <f t="shared" si="3"/>
        <v>NOT FUNDED</v>
      </c>
      <c r="K196" s="17">
        <f t="shared" si="4"/>
        <v>304</v>
      </c>
      <c r="L196" s="18" t="str">
        <f t="shared" si="2"/>
        <v>Over Budget</v>
      </c>
    </row>
    <row r="197">
      <c r="A197" s="27" t="s">
        <v>1182</v>
      </c>
      <c r="B197" s="28" t="s">
        <v>784</v>
      </c>
      <c r="C197" s="29">
        <v>4.33</v>
      </c>
      <c r="D197" s="30">
        <v>181.0</v>
      </c>
      <c r="E197" s="31">
        <v>3.0759299E7</v>
      </c>
      <c r="F197" s="31">
        <v>2.0855595E7</v>
      </c>
      <c r="G197" s="13">
        <f t="shared" si="1"/>
        <v>9903704</v>
      </c>
      <c r="H197" s="14" t="str">
        <f>IF(F197=0,"YES",IF(E197/F197&gt;=1.15, IF(E197+F197&gt;=percent,"YES","NO"),"NO"))</f>
        <v>YES</v>
      </c>
      <c r="I197" s="32">
        <v>21000.0</v>
      </c>
      <c r="J197" s="16" t="str">
        <f t="shared" si="3"/>
        <v>NOT FUNDED</v>
      </c>
      <c r="K197" s="17">
        <f t="shared" si="4"/>
        <v>304</v>
      </c>
      <c r="L197" s="18" t="str">
        <f t="shared" si="2"/>
        <v>Over Budget</v>
      </c>
    </row>
    <row r="198">
      <c r="A198" s="27" t="s">
        <v>1180</v>
      </c>
      <c r="B198" s="28" t="s">
        <v>1006</v>
      </c>
      <c r="C198" s="29">
        <v>4.54</v>
      </c>
      <c r="D198" s="30">
        <v>211.0</v>
      </c>
      <c r="E198" s="31">
        <v>3.1710966E7</v>
      </c>
      <c r="F198" s="31">
        <v>2.1848983E7</v>
      </c>
      <c r="G198" s="13">
        <f t="shared" si="1"/>
        <v>9861983</v>
      </c>
      <c r="H198" s="14" t="str">
        <f>IF(F198=0,"YES",IF(E198/F198&gt;=1.15, IF(E198+F198&gt;=percent,"YES","NO"),"NO"))</f>
        <v>YES</v>
      </c>
      <c r="I198" s="32">
        <v>30500.0</v>
      </c>
      <c r="J198" s="16" t="str">
        <f t="shared" si="3"/>
        <v>NOT FUNDED</v>
      </c>
      <c r="K198" s="17">
        <f t="shared" si="4"/>
        <v>304</v>
      </c>
      <c r="L198" s="18" t="str">
        <f t="shared" si="2"/>
        <v>Over Budget</v>
      </c>
    </row>
    <row r="199">
      <c r="A199" s="27" t="s">
        <v>1184</v>
      </c>
      <c r="B199" s="28" t="s">
        <v>120</v>
      </c>
      <c r="C199" s="29">
        <v>4.22</v>
      </c>
      <c r="D199" s="30">
        <v>334.0</v>
      </c>
      <c r="E199" s="31">
        <v>3.6679194E7</v>
      </c>
      <c r="F199" s="31">
        <v>2.6925941E7</v>
      </c>
      <c r="G199" s="13">
        <f t="shared" si="1"/>
        <v>9753253</v>
      </c>
      <c r="H199" s="14" t="str">
        <f>IF(F199=0,"YES",IF(E199/F199&gt;=1.15, IF(E199+F199&gt;=percent,"YES","NO"),"NO"))</f>
        <v>YES</v>
      </c>
      <c r="I199" s="32">
        <v>130000.0</v>
      </c>
      <c r="J199" s="16" t="str">
        <f t="shared" si="3"/>
        <v>NOT FUNDED</v>
      </c>
      <c r="K199" s="17">
        <f t="shared" si="4"/>
        <v>304</v>
      </c>
      <c r="L199" s="18" t="str">
        <f t="shared" si="2"/>
        <v>Over Budget</v>
      </c>
    </row>
    <row r="200">
      <c r="A200" s="27" t="s">
        <v>1184</v>
      </c>
      <c r="B200" s="28" t="s">
        <v>121</v>
      </c>
      <c r="C200" s="29">
        <v>4.57</v>
      </c>
      <c r="D200" s="30">
        <v>268.0</v>
      </c>
      <c r="E200" s="31">
        <v>3.7953E7</v>
      </c>
      <c r="F200" s="31">
        <v>2.8270286E7</v>
      </c>
      <c r="G200" s="13">
        <f t="shared" si="1"/>
        <v>9682714</v>
      </c>
      <c r="H200" s="14" t="str">
        <f>IF(F200=0,"YES",IF(E200/F200&gt;=1.15, IF(E200+F200&gt;=percent,"YES","NO"),"NO"))</f>
        <v>YES</v>
      </c>
      <c r="I200" s="32">
        <v>57200.0</v>
      </c>
      <c r="J200" s="16" t="str">
        <f t="shared" si="3"/>
        <v>NOT FUNDED</v>
      </c>
      <c r="K200" s="17">
        <f t="shared" si="4"/>
        <v>304</v>
      </c>
      <c r="L200" s="18" t="str">
        <f t="shared" si="2"/>
        <v>Over Budget</v>
      </c>
    </row>
    <row r="201">
      <c r="A201" s="27" t="s">
        <v>1178</v>
      </c>
      <c r="B201" s="28" t="s">
        <v>19</v>
      </c>
      <c r="C201" s="29">
        <v>3.73</v>
      </c>
      <c r="D201" s="30">
        <v>242.0</v>
      </c>
      <c r="E201" s="31">
        <v>3.9084826E7</v>
      </c>
      <c r="F201" s="31">
        <v>2.9501513E7</v>
      </c>
      <c r="G201" s="13">
        <f t="shared" si="1"/>
        <v>9583313</v>
      </c>
      <c r="H201" s="14" t="str">
        <f>IF(F201=0,"YES",IF(E201/F201&gt;=1.15, IF(E201+F201&gt;=percent,"YES","NO"),"NO"))</f>
        <v>YES</v>
      </c>
      <c r="I201" s="32">
        <v>5000.0</v>
      </c>
      <c r="J201" s="16" t="str">
        <f t="shared" si="3"/>
        <v>NOT FUNDED</v>
      </c>
      <c r="K201" s="17">
        <f t="shared" si="4"/>
        <v>304</v>
      </c>
      <c r="L201" s="18" t="str">
        <f t="shared" si="2"/>
        <v>Over Budget</v>
      </c>
    </row>
    <row r="202">
      <c r="A202" s="27" t="s">
        <v>1187</v>
      </c>
      <c r="B202" s="28" t="s">
        <v>313</v>
      </c>
      <c r="C202" s="29">
        <v>4.4</v>
      </c>
      <c r="D202" s="30">
        <v>235.0</v>
      </c>
      <c r="E202" s="31">
        <v>3.096948E7</v>
      </c>
      <c r="F202" s="31">
        <v>2.1442528E7</v>
      </c>
      <c r="G202" s="13">
        <f t="shared" si="1"/>
        <v>9526952</v>
      </c>
      <c r="H202" s="14" t="str">
        <f>IF(F202=0,"YES",IF(E202/F202&gt;=1.15, IF(E202+F202&gt;=percent,"YES","NO"),"NO"))</f>
        <v>YES</v>
      </c>
      <c r="I202" s="32">
        <v>81500.0</v>
      </c>
      <c r="J202" s="16" t="str">
        <f t="shared" si="3"/>
        <v>NOT FUNDED</v>
      </c>
      <c r="K202" s="17">
        <f t="shared" si="4"/>
        <v>304</v>
      </c>
      <c r="L202" s="18" t="str">
        <f t="shared" si="2"/>
        <v>Over Budget</v>
      </c>
    </row>
    <row r="203">
      <c r="A203" s="27" t="s">
        <v>1187</v>
      </c>
      <c r="B203" s="28" t="s">
        <v>314</v>
      </c>
      <c r="C203" s="29">
        <v>4.47</v>
      </c>
      <c r="D203" s="30">
        <v>181.0</v>
      </c>
      <c r="E203" s="31">
        <v>2.8728827E7</v>
      </c>
      <c r="F203" s="31">
        <v>1.9382858E7</v>
      </c>
      <c r="G203" s="13">
        <f t="shared" si="1"/>
        <v>9345969</v>
      </c>
      <c r="H203" s="14" t="str">
        <f>IF(F203=0,"YES",IF(E203/F203&gt;=1.15, IF(E203+F203&gt;=percent,"YES","NO"),"NO"))</f>
        <v>YES</v>
      </c>
      <c r="I203" s="32">
        <v>9000.0</v>
      </c>
      <c r="J203" s="16" t="str">
        <f t="shared" si="3"/>
        <v>NOT FUNDED</v>
      </c>
      <c r="K203" s="17">
        <f t="shared" si="4"/>
        <v>304</v>
      </c>
      <c r="L203" s="18" t="str">
        <f t="shared" si="2"/>
        <v>Over Budget</v>
      </c>
    </row>
    <row r="204">
      <c r="A204" s="27" t="s">
        <v>1125</v>
      </c>
      <c r="B204" s="33" t="s">
        <v>1071</v>
      </c>
      <c r="C204" s="29">
        <v>4.28</v>
      </c>
      <c r="D204" s="30">
        <v>274.0</v>
      </c>
      <c r="E204" s="31">
        <v>3.7067175E7</v>
      </c>
      <c r="F204" s="31">
        <v>2.7863369E7</v>
      </c>
      <c r="G204" s="13">
        <f t="shared" si="1"/>
        <v>9203806</v>
      </c>
      <c r="H204" s="14" t="str">
        <f>IF(F204=0,"YES",IF(E204/F204&gt;=1.15, IF(E204+F204&gt;=percent,"YES","NO"),"NO"))</f>
        <v>YES</v>
      </c>
      <c r="I204" s="32">
        <v>35000.0</v>
      </c>
      <c r="J204" s="16" t="str">
        <f t="shared" si="3"/>
        <v>NOT FUNDED</v>
      </c>
      <c r="K204" s="17">
        <f t="shared" si="4"/>
        <v>304</v>
      </c>
      <c r="L204" s="18" t="str">
        <f t="shared" si="2"/>
        <v>Over Budget</v>
      </c>
    </row>
    <row r="205">
      <c r="A205" s="27" t="s">
        <v>1180</v>
      </c>
      <c r="B205" s="28" t="s">
        <v>1007</v>
      </c>
      <c r="C205" s="29">
        <v>4.59</v>
      </c>
      <c r="D205" s="30">
        <v>232.0</v>
      </c>
      <c r="E205" s="31">
        <v>2.9537713E7</v>
      </c>
      <c r="F205" s="31">
        <v>2.0578742E7</v>
      </c>
      <c r="G205" s="13">
        <f t="shared" si="1"/>
        <v>8958971</v>
      </c>
      <c r="H205" s="14" t="str">
        <f>IF(F205=0,"YES",IF(E205/F205&gt;=1.15, IF(E205+F205&gt;=percent,"YES","NO"),"NO"))</f>
        <v>YES</v>
      </c>
      <c r="I205" s="32">
        <v>27900.0</v>
      </c>
      <c r="J205" s="16" t="str">
        <f t="shared" si="3"/>
        <v>NOT FUNDED</v>
      </c>
      <c r="K205" s="17">
        <f t="shared" si="4"/>
        <v>304</v>
      </c>
      <c r="L205" s="18" t="str">
        <f t="shared" si="2"/>
        <v>Over Budget</v>
      </c>
    </row>
    <row r="206">
      <c r="A206" s="27" t="s">
        <v>1187</v>
      </c>
      <c r="B206" s="28" t="s">
        <v>315</v>
      </c>
      <c r="C206" s="29">
        <v>4.51</v>
      </c>
      <c r="D206" s="30">
        <v>230.0</v>
      </c>
      <c r="E206" s="31">
        <v>3.242565E7</v>
      </c>
      <c r="F206" s="31">
        <v>2.3484155E7</v>
      </c>
      <c r="G206" s="13">
        <f t="shared" si="1"/>
        <v>8941495</v>
      </c>
      <c r="H206" s="14" t="str">
        <f>IF(F206=0,"YES",IF(E206/F206&gt;=1.15, IF(E206+F206&gt;=percent,"YES","NO"),"NO"))</f>
        <v>YES</v>
      </c>
      <c r="I206" s="32">
        <v>84000.0</v>
      </c>
      <c r="J206" s="16" t="str">
        <f t="shared" si="3"/>
        <v>NOT FUNDED</v>
      </c>
      <c r="K206" s="17">
        <f t="shared" si="4"/>
        <v>304</v>
      </c>
      <c r="L206" s="18" t="str">
        <f t="shared" si="2"/>
        <v>Over Budget</v>
      </c>
    </row>
    <row r="207">
      <c r="A207" s="27" t="s">
        <v>1187</v>
      </c>
      <c r="B207" s="28" t="s">
        <v>316</v>
      </c>
      <c r="C207" s="29">
        <v>4.73</v>
      </c>
      <c r="D207" s="30">
        <v>325.0</v>
      </c>
      <c r="E207" s="31">
        <v>3.9505242E7</v>
      </c>
      <c r="F207" s="31">
        <v>3.0772228E7</v>
      </c>
      <c r="G207" s="13">
        <f t="shared" si="1"/>
        <v>8733014</v>
      </c>
      <c r="H207" s="14" t="str">
        <f>IF(F207=0,"YES",IF(E207/F207&gt;=1.15, IF(E207+F207&gt;=percent,"YES","NO"),"NO"))</f>
        <v>YES</v>
      </c>
      <c r="I207" s="32">
        <v>14920.0</v>
      </c>
      <c r="J207" s="16" t="str">
        <f t="shared" si="3"/>
        <v>NOT FUNDED</v>
      </c>
      <c r="K207" s="17">
        <f t="shared" si="4"/>
        <v>304</v>
      </c>
      <c r="L207" s="18" t="str">
        <f t="shared" si="2"/>
        <v>Over Budget</v>
      </c>
    </row>
    <row r="208">
      <c r="A208" s="27" t="s">
        <v>1187</v>
      </c>
      <c r="B208" s="28" t="s">
        <v>317</v>
      </c>
      <c r="C208" s="29">
        <v>4.61</v>
      </c>
      <c r="D208" s="30">
        <v>245.0</v>
      </c>
      <c r="E208" s="31">
        <v>3.3114808E7</v>
      </c>
      <c r="F208" s="31">
        <v>2.4414594E7</v>
      </c>
      <c r="G208" s="13">
        <f t="shared" si="1"/>
        <v>8700214</v>
      </c>
      <c r="H208" s="14" t="str">
        <f>IF(F208=0,"YES",IF(E208/F208&gt;=1.15, IF(E208+F208&gt;=percent,"YES","NO"),"NO"))</f>
        <v>YES</v>
      </c>
      <c r="I208" s="32">
        <v>34000.0</v>
      </c>
      <c r="J208" s="16" t="str">
        <f t="shared" si="3"/>
        <v>NOT FUNDED</v>
      </c>
      <c r="K208" s="17">
        <f t="shared" si="4"/>
        <v>304</v>
      </c>
      <c r="L208" s="18" t="str">
        <f t="shared" si="2"/>
        <v>Over Budget</v>
      </c>
    </row>
    <row r="209">
      <c r="A209" s="27" t="s">
        <v>1187</v>
      </c>
      <c r="B209" s="28" t="s">
        <v>318</v>
      </c>
      <c r="C209" s="29">
        <v>4.53</v>
      </c>
      <c r="D209" s="30">
        <v>225.0</v>
      </c>
      <c r="E209" s="31">
        <v>3.4531331E7</v>
      </c>
      <c r="F209" s="31">
        <v>2.5841507E7</v>
      </c>
      <c r="G209" s="13">
        <f t="shared" si="1"/>
        <v>8689824</v>
      </c>
      <c r="H209" s="14" t="str">
        <f>IF(F209=0,"YES",IF(E209/F209&gt;=1.15, IF(E209+F209&gt;=percent,"YES","NO"),"NO"))</f>
        <v>YES</v>
      </c>
      <c r="I209" s="32">
        <v>98000.0</v>
      </c>
      <c r="J209" s="16" t="str">
        <f t="shared" si="3"/>
        <v>NOT FUNDED</v>
      </c>
      <c r="K209" s="17">
        <f t="shared" si="4"/>
        <v>304</v>
      </c>
      <c r="L209" s="18" t="str">
        <f t="shared" si="2"/>
        <v>Over Budget</v>
      </c>
    </row>
    <row r="210">
      <c r="A210" s="27" t="s">
        <v>1159</v>
      </c>
      <c r="B210" s="28" t="s">
        <v>901</v>
      </c>
      <c r="C210" s="29">
        <v>4.45</v>
      </c>
      <c r="D210" s="30">
        <v>207.0</v>
      </c>
      <c r="E210" s="31">
        <v>2.650688E7</v>
      </c>
      <c r="F210" s="31">
        <v>1.7914429E7</v>
      </c>
      <c r="G210" s="13">
        <f t="shared" si="1"/>
        <v>8592451</v>
      </c>
      <c r="H210" s="14" t="str">
        <f>IF(F210=0,"YES",IF(E210/F210&gt;=1.15, IF(E210+F210&gt;=percent,"YES","NO"),"NO"))</f>
        <v>YES</v>
      </c>
      <c r="I210" s="32">
        <v>23800.0</v>
      </c>
      <c r="J210" s="16" t="str">
        <f t="shared" si="3"/>
        <v>NOT FUNDED</v>
      </c>
      <c r="K210" s="17">
        <f t="shared" si="4"/>
        <v>304</v>
      </c>
      <c r="L210" s="18" t="str">
        <f t="shared" si="2"/>
        <v>Over Budget</v>
      </c>
    </row>
    <row r="211">
      <c r="A211" s="27" t="s">
        <v>1159</v>
      </c>
      <c r="B211" s="28" t="s">
        <v>902</v>
      </c>
      <c r="C211" s="29">
        <v>4.09</v>
      </c>
      <c r="D211" s="30">
        <v>159.0</v>
      </c>
      <c r="E211" s="31">
        <v>2.8364846E7</v>
      </c>
      <c r="F211" s="31">
        <v>1.9868829E7</v>
      </c>
      <c r="G211" s="13">
        <f t="shared" si="1"/>
        <v>8496017</v>
      </c>
      <c r="H211" s="14" t="str">
        <f>IF(F211=0,"YES",IF(E211/F211&gt;=1.15, IF(E211+F211&gt;=percent,"YES","NO"),"NO"))</f>
        <v>YES</v>
      </c>
      <c r="I211" s="32">
        <v>55000.0</v>
      </c>
      <c r="J211" s="16" t="str">
        <f t="shared" si="3"/>
        <v>NOT FUNDED</v>
      </c>
      <c r="K211" s="17">
        <f t="shared" si="4"/>
        <v>304</v>
      </c>
      <c r="L211" s="18" t="str">
        <f t="shared" si="2"/>
        <v>Over Budget</v>
      </c>
    </row>
    <row r="212">
      <c r="A212" s="27" t="s">
        <v>1187</v>
      </c>
      <c r="B212" s="28" t="s">
        <v>319</v>
      </c>
      <c r="C212" s="29">
        <v>4.09</v>
      </c>
      <c r="D212" s="30">
        <v>308.0</v>
      </c>
      <c r="E212" s="31">
        <v>3.6223367E7</v>
      </c>
      <c r="F212" s="31">
        <v>2.7872008E7</v>
      </c>
      <c r="G212" s="13">
        <f t="shared" si="1"/>
        <v>8351359</v>
      </c>
      <c r="H212" s="14" t="str">
        <f>IF(F212=0,"YES",IF(E212/F212&gt;=1.15, IF(E212+F212&gt;=percent,"YES","NO"),"NO"))</f>
        <v>YES</v>
      </c>
      <c r="I212" s="32">
        <v>80000.0</v>
      </c>
      <c r="J212" s="16" t="str">
        <f t="shared" si="3"/>
        <v>NOT FUNDED</v>
      </c>
      <c r="K212" s="17">
        <f t="shared" si="4"/>
        <v>304</v>
      </c>
      <c r="L212" s="18" t="str">
        <f t="shared" si="2"/>
        <v>Over Budget</v>
      </c>
    </row>
    <row r="213">
      <c r="A213" s="27" t="s">
        <v>1159</v>
      </c>
      <c r="B213" s="28" t="s">
        <v>903</v>
      </c>
      <c r="C213" s="29">
        <v>4.48</v>
      </c>
      <c r="D213" s="30">
        <v>194.0</v>
      </c>
      <c r="E213" s="31">
        <v>2.8140006E7</v>
      </c>
      <c r="F213" s="31">
        <v>1.9980999E7</v>
      </c>
      <c r="G213" s="13">
        <f t="shared" si="1"/>
        <v>8159007</v>
      </c>
      <c r="H213" s="14" t="str">
        <f>IF(F213=0,"YES",IF(E213/F213&gt;=1.15, IF(E213+F213&gt;=percent,"YES","NO"),"NO"))</f>
        <v>YES</v>
      </c>
      <c r="I213" s="32">
        <v>22600.0</v>
      </c>
      <c r="J213" s="16" t="str">
        <f t="shared" si="3"/>
        <v>NOT FUNDED</v>
      </c>
      <c r="K213" s="17">
        <f t="shared" si="4"/>
        <v>304</v>
      </c>
      <c r="L213" s="18" t="str">
        <f t="shared" si="2"/>
        <v>Over Budget</v>
      </c>
    </row>
    <row r="214">
      <c r="A214" s="27" t="s">
        <v>1182</v>
      </c>
      <c r="B214" s="28" t="s">
        <v>785</v>
      </c>
      <c r="C214" s="29">
        <v>4.33</v>
      </c>
      <c r="D214" s="30">
        <v>182.0</v>
      </c>
      <c r="E214" s="31">
        <v>2.6616363E7</v>
      </c>
      <c r="F214" s="31">
        <v>1.8593885E7</v>
      </c>
      <c r="G214" s="13">
        <f t="shared" si="1"/>
        <v>8022478</v>
      </c>
      <c r="H214" s="14" t="str">
        <f>IF(F214=0,"YES",IF(E214/F214&gt;=1.15, IF(E214+F214&gt;=percent,"YES","NO"),"NO"))</f>
        <v>YES</v>
      </c>
      <c r="I214" s="32">
        <v>12800.0</v>
      </c>
      <c r="J214" s="16" t="str">
        <f t="shared" si="3"/>
        <v>NOT FUNDED</v>
      </c>
      <c r="K214" s="17">
        <f t="shared" si="4"/>
        <v>304</v>
      </c>
      <c r="L214" s="18" t="str">
        <f t="shared" si="2"/>
        <v>Over Budget</v>
      </c>
    </row>
    <row r="215">
      <c r="A215" s="27" t="s">
        <v>1159</v>
      </c>
      <c r="B215" s="28" t="s">
        <v>904</v>
      </c>
      <c r="C215" s="29">
        <v>4.0</v>
      </c>
      <c r="D215" s="30">
        <v>145.0</v>
      </c>
      <c r="E215" s="31">
        <v>2.7453023E7</v>
      </c>
      <c r="F215" s="31">
        <v>1.9504371E7</v>
      </c>
      <c r="G215" s="13">
        <f t="shared" si="1"/>
        <v>7948652</v>
      </c>
      <c r="H215" s="14" t="str">
        <f>IF(F215=0,"YES",IF(E215/F215&gt;=1.15, IF(E215+F215&gt;=percent,"YES","NO"),"NO"))</f>
        <v>YES</v>
      </c>
      <c r="I215" s="32">
        <v>15960.0</v>
      </c>
      <c r="J215" s="16" t="str">
        <f t="shared" si="3"/>
        <v>NOT FUNDED</v>
      </c>
      <c r="K215" s="17">
        <f t="shared" si="4"/>
        <v>304</v>
      </c>
      <c r="L215" s="18" t="str">
        <f t="shared" si="2"/>
        <v>Over Budget</v>
      </c>
    </row>
    <row r="216">
      <c r="A216" s="27" t="s">
        <v>1159</v>
      </c>
      <c r="B216" s="28" t="s">
        <v>905</v>
      </c>
      <c r="C216" s="29">
        <v>4.65</v>
      </c>
      <c r="D216" s="30">
        <v>239.0</v>
      </c>
      <c r="E216" s="31">
        <v>2.9355777E7</v>
      </c>
      <c r="F216" s="31">
        <v>2.1594223E7</v>
      </c>
      <c r="G216" s="13">
        <f t="shared" si="1"/>
        <v>7761554</v>
      </c>
      <c r="H216" s="14" t="str">
        <f>IF(F216=0,"YES",IF(E216/F216&gt;=1.15, IF(E216+F216&gt;=percent,"YES","NO"),"NO"))</f>
        <v>YES</v>
      </c>
      <c r="I216" s="32">
        <v>22212.0</v>
      </c>
      <c r="J216" s="16" t="str">
        <f t="shared" si="3"/>
        <v>NOT FUNDED</v>
      </c>
      <c r="K216" s="17">
        <f t="shared" si="4"/>
        <v>304</v>
      </c>
      <c r="L216" s="18" t="str">
        <f t="shared" si="2"/>
        <v>Over Budget</v>
      </c>
    </row>
    <row r="217">
      <c r="A217" s="27" t="s">
        <v>1182</v>
      </c>
      <c r="B217" s="28" t="s">
        <v>786</v>
      </c>
      <c r="C217" s="29">
        <v>4.54</v>
      </c>
      <c r="D217" s="30">
        <v>209.0</v>
      </c>
      <c r="E217" s="31">
        <v>2.9608106E7</v>
      </c>
      <c r="F217" s="31">
        <v>2.1923993E7</v>
      </c>
      <c r="G217" s="13">
        <f t="shared" si="1"/>
        <v>7684113</v>
      </c>
      <c r="H217" s="14" t="str">
        <f>IF(F217=0,"YES",IF(E217/F217&gt;=1.15, IF(E217+F217&gt;=percent,"YES","NO"),"NO"))</f>
        <v>YES</v>
      </c>
      <c r="I217" s="32">
        <v>16580.0</v>
      </c>
      <c r="J217" s="16" t="str">
        <f t="shared" si="3"/>
        <v>NOT FUNDED</v>
      </c>
      <c r="K217" s="17">
        <f t="shared" si="4"/>
        <v>304</v>
      </c>
      <c r="L217" s="18" t="str">
        <f t="shared" si="2"/>
        <v>Over Budget</v>
      </c>
    </row>
    <row r="218">
      <c r="A218" s="27" t="s">
        <v>1187</v>
      </c>
      <c r="B218" s="28" t="s">
        <v>321</v>
      </c>
      <c r="C218" s="29">
        <v>4.62</v>
      </c>
      <c r="D218" s="30">
        <v>273.0</v>
      </c>
      <c r="E218" s="31">
        <v>4.3469487E7</v>
      </c>
      <c r="F218" s="31">
        <v>3.5947944E7</v>
      </c>
      <c r="G218" s="13">
        <f t="shared" si="1"/>
        <v>7521543</v>
      </c>
      <c r="H218" s="14" t="str">
        <f>IF(F218=0,"YES",IF(E218/F218&gt;=1.15, IF(E218+F218&gt;=percent,"YES","NO"),"NO"))</f>
        <v>YES</v>
      </c>
      <c r="I218" s="32">
        <v>31000.0</v>
      </c>
      <c r="J218" s="16" t="str">
        <f t="shared" si="3"/>
        <v>NOT FUNDED</v>
      </c>
      <c r="K218" s="17">
        <f t="shared" si="4"/>
        <v>304</v>
      </c>
      <c r="L218" s="18" t="str">
        <f t="shared" si="2"/>
        <v>Over Budget</v>
      </c>
    </row>
    <row r="219">
      <c r="A219" s="27" t="s">
        <v>1184</v>
      </c>
      <c r="B219" s="33" t="s">
        <v>122</v>
      </c>
      <c r="C219" s="29">
        <v>4.44</v>
      </c>
      <c r="D219" s="30">
        <v>195.0</v>
      </c>
      <c r="E219" s="31">
        <v>2.6625231E7</v>
      </c>
      <c r="F219" s="31">
        <v>1.920861E7</v>
      </c>
      <c r="G219" s="13">
        <f t="shared" si="1"/>
        <v>7416621</v>
      </c>
      <c r="H219" s="14" t="str">
        <f>IF(F219=0,"YES",IF(E219/F219&gt;=1.15, IF(E219+F219&gt;=percent,"YES","NO"),"NO"))</f>
        <v>YES</v>
      </c>
      <c r="I219" s="32">
        <v>43506.0</v>
      </c>
      <c r="J219" s="16" t="str">
        <f t="shared" si="3"/>
        <v>NOT FUNDED</v>
      </c>
      <c r="K219" s="17">
        <f t="shared" si="4"/>
        <v>304</v>
      </c>
      <c r="L219" s="18" t="str">
        <f t="shared" si="2"/>
        <v>Over Budget</v>
      </c>
    </row>
    <row r="220">
      <c r="A220" s="27" t="s">
        <v>1187</v>
      </c>
      <c r="B220" s="28" t="s">
        <v>322</v>
      </c>
      <c r="C220" s="29">
        <v>4.38</v>
      </c>
      <c r="D220" s="30">
        <v>379.0</v>
      </c>
      <c r="E220" s="31">
        <v>3.8216763E7</v>
      </c>
      <c r="F220" s="31">
        <v>3.0950243E7</v>
      </c>
      <c r="G220" s="13">
        <f t="shared" si="1"/>
        <v>7266520</v>
      </c>
      <c r="H220" s="14" t="str">
        <f>IF(F220=0,"YES",IF(E220/F220&gt;=1.15, IF(E220+F220&gt;=percent,"YES","NO"),"NO"))</f>
        <v>YES</v>
      </c>
      <c r="I220" s="32">
        <v>193660.0</v>
      </c>
      <c r="J220" s="16" t="str">
        <f t="shared" si="3"/>
        <v>NOT FUNDED</v>
      </c>
      <c r="K220" s="17">
        <f t="shared" si="4"/>
        <v>304</v>
      </c>
      <c r="L220" s="18" t="str">
        <f t="shared" si="2"/>
        <v>Over Budget</v>
      </c>
    </row>
    <row r="221">
      <c r="A221" s="27" t="s">
        <v>1179</v>
      </c>
      <c r="B221" s="33" t="s">
        <v>1109</v>
      </c>
      <c r="C221" s="29">
        <v>3.67</v>
      </c>
      <c r="D221" s="30">
        <v>564.0</v>
      </c>
      <c r="E221" s="31">
        <v>4.9260879E7</v>
      </c>
      <c r="F221" s="31">
        <v>4.2047537E7</v>
      </c>
      <c r="G221" s="13">
        <f t="shared" si="1"/>
        <v>7213342</v>
      </c>
      <c r="H221" s="14" t="str">
        <f>IF(F221=0,"YES",IF(E221/F221&gt;=1.15, IF(E221+F221&gt;=percent,"YES","NO"),"NO"))</f>
        <v>YES</v>
      </c>
      <c r="I221" s="32">
        <v>31500.0</v>
      </c>
      <c r="J221" s="16" t="str">
        <f t="shared" si="3"/>
        <v>NOT FUNDED</v>
      </c>
      <c r="K221" s="17">
        <f t="shared" si="4"/>
        <v>304</v>
      </c>
      <c r="L221" s="18" t="str">
        <f t="shared" si="2"/>
        <v>Over Budget</v>
      </c>
    </row>
    <row r="222">
      <c r="A222" s="27" t="s">
        <v>1187</v>
      </c>
      <c r="B222" s="28" t="s">
        <v>323</v>
      </c>
      <c r="C222" s="29">
        <v>4.51</v>
      </c>
      <c r="D222" s="30">
        <v>233.0</v>
      </c>
      <c r="E222" s="31">
        <v>2.5115489E7</v>
      </c>
      <c r="F222" s="31">
        <v>1.793942E7</v>
      </c>
      <c r="G222" s="13">
        <f t="shared" si="1"/>
        <v>7176069</v>
      </c>
      <c r="H222" s="14" t="str">
        <f>IF(F222=0,"YES",IF(E222/F222&gt;=1.15, IF(E222+F222&gt;=percent,"YES","NO"),"NO"))</f>
        <v>YES</v>
      </c>
      <c r="I222" s="32">
        <v>34500.0</v>
      </c>
      <c r="J222" s="16" t="str">
        <f t="shared" si="3"/>
        <v>NOT FUNDED</v>
      </c>
      <c r="K222" s="17">
        <f t="shared" si="4"/>
        <v>304</v>
      </c>
      <c r="L222" s="18" t="str">
        <f t="shared" si="2"/>
        <v>Over Budget</v>
      </c>
    </row>
    <row r="223">
      <c r="A223" s="27" t="s">
        <v>1127</v>
      </c>
      <c r="B223" s="28" t="s">
        <v>857</v>
      </c>
      <c r="C223" s="29">
        <v>4.04</v>
      </c>
      <c r="D223" s="30">
        <v>187.0</v>
      </c>
      <c r="E223" s="31">
        <v>2.849749E7</v>
      </c>
      <c r="F223" s="31">
        <v>2.146275E7</v>
      </c>
      <c r="G223" s="13">
        <f t="shared" si="1"/>
        <v>7034740</v>
      </c>
      <c r="H223" s="14" t="str">
        <f>IF(F223=0,"YES",IF(E223/F223&gt;=1.15, IF(E223+F223&gt;=percent,"YES","NO"),"NO"))</f>
        <v>YES</v>
      </c>
      <c r="I223" s="32">
        <v>20000.0</v>
      </c>
      <c r="J223" s="16" t="str">
        <f t="shared" si="3"/>
        <v>NOT FUNDED</v>
      </c>
      <c r="K223" s="17">
        <f t="shared" si="4"/>
        <v>304</v>
      </c>
      <c r="L223" s="18" t="str">
        <f t="shared" si="2"/>
        <v>Over Budget</v>
      </c>
    </row>
    <row r="224">
      <c r="A224" s="27" t="s">
        <v>1180</v>
      </c>
      <c r="B224" s="28" t="s">
        <v>1008</v>
      </c>
      <c r="C224" s="29">
        <v>3.67</v>
      </c>
      <c r="D224" s="30">
        <v>155.0</v>
      </c>
      <c r="E224" s="31">
        <v>3.145059E7</v>
      </c>
      <c r="F224" s="31">
        <v>2.4502393E7</v>
      </c>
      <c r="G224" s="13">
        <f t="shared" si="1"/>
        <v>6948197</v>
      </c>
      <c r="H224" s="14" t="str">
        <f>IF(F224=0,"YES",IF(E224/F224&gt;=1.15, IF(E224+F224&gt;=percent,"YES","NO"),"NO"))</f>
        <v>YES</v>
      </c>
      <c r="I224" s="32">
        <v>7500.0</v>
      </c>
      <c r="J224" s="16" t="str">
        <f t="shared" si="3"/>
        <v>NOT FUNDED</v>
      </c>
      <c r="K224" s="17">
        <f t="shared" si="4"/>
        <v>304</v>
      </c>
      <c r="L224" s="18" t="str">
        <f t="shared" si="2"/>
        <v>Over Budget</v>
      </c>
    </row>
    <row r="225">
      <c r="A225" s="27" t="s">
        <v>1182</v>
      </c>
      <c r="B225" s="28" t="s">
        <v>787</v>
      </c>
      <c r="C225" s="29">
        <v>4.38</v>
      </c>
      <c r="D225" s="30">
        <v>217.0</v>
      </c>
      <c r="E225" s="31">
        <v>2.605329E7</v>
      </c>
      <c r="F225" s="31">
        <v>1.918869E7</v>
      </c>
      <c r="G225" s="13">
        <f t="shared" si="1"/>
        <v>6864600</v>
      </c>
      <c r="H225" s="14" t="str">
        <f>IF(F225=0,"YES",IF(E225/F225&gt;=1.15, IF(E225+F225&gt;=percent,"YES","NO"),"NO"))</f>
        <v>YES</v>
      </c>
      <c r="I225" s="32">
        <v>23400.0</v>
      </c>
      <c r="J225" s="16" t="str">
        <f t="shared" si="3"/>
        <v>NOT FUNDED</v>
      </c>
      <c r="K225" s="17">
        <f t="shared" si="4"/>
        <v>304</v>
      </c>
      <c r="L225" s="18" t="str">
        <f t="shared" si="2"/>
        <v>Over Budget</v>
      </c>
    </row>
    <row r="226">
      <c r="A226" s="27" t="s">
        <v>1187</v>
      </c>
      <c r="B226" s="28" t="s">
        <v>324</v>
      </c>
      <c r="C226" s="29">
        <v>4.74</v>
      </c>
      <c r="D226" s="30">
        <v>343.0</v>
      </c>
      <c r="E226" s="31">
        <v>4.1963188E7</v>
      </c>
      <c r="F226" s="31">
        <v>3.5304154E7</v>
      </c>
      <c r="G226" s="13">
        <f t="shared" si="1"/>
        <v>6659034</v>
      </c>
      <c r="H226" s="14" t="str">
        <f>IF(F226=0,"YES",IF(E226/F226&gt;=1.15, IF(E226+F226&gt;=percent,"YES","NO"),"NO"))</f>
        <v>YES</v>
      </c>
      <c r="I226" s="32">
        <v>40000.0</v>
      </c>
      <c r="J226" s="16" t="str">
        <f t="shared" si="3"/>
        <v>NOT FUNDED</v>
      </c>
      <c r="K226" s="17">
        <f t="shared" si="4"/>
        <v>304</v>
      </c>
      <c r="L226" s="18" t="str">
        <f t="shared" si="2"/>
        <v>Over Budget</v>
      </c>
    </row>
    <row r="227">
      <c r="A227" s="27" t="s">
        <v>1180</v>
      </c>
      <c r="B227" s="28" t="s">
        <v>1009</v>
      </c>
      <c r="C227" s="29">
        <v>3.48</v>
      </c>
      <c r="D227" s="30">
        <v>137.0</v>
      </c>
      <c r="E227" s="31">
        <v>2.694816E7</v>
      </c>
      <c r="F227" s="31">
        <v>2.0414967E7</v>
      </c>
      <c r="G227" s="13">
        <f t="shared" si="1"/>
        <v>6533193</v>
      </c>
      <c r="H227" s="14" t="str">
        <f>IF(F227=0,"YES",IF(E227/F227&gt;=1.15, IF(E227+F227&gt;=percent,"YES","NO"),"NO"))</f>
        <v>YES</v>
      </c>
      <c r="I227" s="32">
        <v>6400.0</v>
      </c>
      <c r="J227" s="16" t="str">
        <f t="shared" si="3"/>
        <v>NOT FUNDED</v>
      </c>
      <c r="K227" s="17">
        <f t="shared" si="4"/>
        <v>304</v>
      </c>
      <c r="L227" s="18" t="str">
        <f t="shared" si="2"/>
        <v>Over Budget</v>
      </c>
    </row>
    <row r="228">
      <c r="A228" s="27" t="s">
        <v>1182</v>
      </c>
      <c r="B228" s="28" t="s">
        <v>788</v>
      </c>
      <c r="C228" s="29">
        <v>4.59</v>
      </c>
      <c r="D228" s="30">
        <v>224.0</v>
      </c>
      <c r="E228" s="31">
        <v>3.3786764E7</v>
      </c>
      <c r="F228" s="31">
        <v>2.7312739E7</v>
      </c>
      <c r="G228" s="13">
        <f t="shared" si="1"/>
        <v>6474025</v>
      </c>
      <c r="H228" s="14" t="str">
        <f>IF(F228=0,"YES",IF(E228/F228&gt;=1.15, IF(E228+F228&gt;=percent,"YES","NO"),"NO"))</f>
        <v>YES</v>
      </c>
      <c r="I228" s="32">
        <v>42000.0</v>
      </c>
      <c r="J228" s="16" t="str">
        <f t="shared" si="3"/>
        <v>NOT FUNDED</v>
      </c>
      <c r="K228" s="17">
        <f t="shared" si="4"/>
        <v>304</v>
      </c>
      <c r="L228" s="18" t="str">
        <f t="shared" si="2"/>
        <v>Over Budget</v>
      </c>
    </row>
    <row r="229">
      <c r="A229" s="27" t="s">
        <v>1182</v>
      </c>
      <c r="B229" s="28" t="s">
        <v>789</v>
      </c>
      <c r="C229" s="29">
        <v>4.5</v>
      </c>
      <c r="D229" s="30">
        <v>210.0</v>
      </c>
      <c r="E229" s="31">
        <v>3.0522094E7</v>
      </c>
      <c r="F229" s="31">
        <v>2.4086171E7</v>
      </c>
      <c r="G229" s="13">
        <f t="shared" si="1"/>
        <v>6435923</v>
      </c>
      <c r="H229" s="14" t="str">
        <f>IF(F229=0,"YES",IF(E229/F229&gt;=1.15, IF(E229+F229&gt;=percent,"YES","NO"),"NO"))</f>
        <v>YES</v>
      </c>
      <c r="I229" s="32">
        <v>7500.0</v>
      </c>
      <c r="J229" s="16" t="str">
        <f t="shared" si="3"/>
        <v>NOT FUNDED</v>
      </c>
      <c r="K229" s="17">
        <f t="shared" si="4"/>
        <v>304</v>
      </c>
      <c r="L229" s="18" t="str">
        <f t="shared" si="2"/>
        <v>Over Budget</v>
      </c>
    </row>
    <row r="230">
      <c r="A230" s="27" t="s">
        <v>1184</v>
      </c>
      <c r="B230" s="28" t="s">
        <v>123</v>
      </c>
      <c r="C230" s="29">
        <v>4.13</v>
      </c>
      <c r="D230" s="30">
        <v>471.0</v>
      </c>
      <c r="E230" s="31">
        <v>3.6107138E7</v>
      </c>
      <c r="F230" s="31">
        <v>2.9835447E7</v>
      </c>
      <c r="G230" s="13">
        <f t="shared" si="1"/>
        <v>6271691</v>
      </c>
      <c r="H230" s="14" t="str">
        <f>IF(F230=0,"YES",IF(E230/F230&gt;=1.15, IF(E230+F230&gt;=percent,"YES","NO"),"NO"))</f>
        <v>YES</v>
      </c>
      <c r="I230" s="32">
        <v>160000.0</v>
      </c>
      <c r="J230" s="16" t="str">
        <f t="shared" si="3"/>
        <v>NOT FUNDED</v>
      </c>
      <c r="K230" s="17">
        <f t="shared" si="4"/>
        <v>304</v>
      </c>
      <c r="L230" s="18" t="str">
        <f t="shared" si="2"/>
        <v>Over Budget</v>
      </c>
    </row>
    <row r="231">
      <c r="A231" s="27" t="s">
        <v>1184</v>
      </c>
      <c r="B231" s="28" t="s">
        <v>124</v>
      </c>
      <c r="C231" s="29">
        <v>4.26</v>
      </c>
      <c r="D231" s="30">
        <v>178.0</v>
      </c>
      <c r="E231" s="31">
        <v>2.999199E7</v>
      </c>
      <c r="F231" s="31">
        <v>2.382245E7</v>
      </c>
      <c r="G231" s="13">
        <f t="shared" si="1"/>
        <v>6169540</v>
      </c>
      <c r="H231" s="14" t="str">
        <f>IF(F231=0,"YES",IF(E231/F231&gt;=1.15, IF(E231+F231&gt;=percent,"YES","NO"),"NO"))</f>
        <v>YES</v>
      </c>
      <c r="I231" s="32">
        <v>48500.0</v>
      </c>
      <c r="J231" s="16" t="str">
        <f t="shared" si="3"/>
        <v>NOT FUNDED</v>
      </c>
      <c r="K231" s="17">
        <f t="shared" si="4"/>
        <v>304</v>
      </c>
      <c r="L231" s="18" t="str">
        <f t="shared" si="2"/>
        <v>Over Budget</v>
      </c>
    </row>
    <row r="232">
      <c r="A232" s="27" t="s">
        <v>1182</v>
      </c>
      <c r="B232" s="28" t="s">
        <v>790</v>
      </c>
      <c r="C232" s="29">
        <v>4.33</v>
      </c>
      <c r="D232" s="30">
        <v>224.0</v>
      </c>
      <c r="E232" s="31">
        <v>2.4965919E7</v>
      </c>
      <c r="F232" s="31">
        <v>1.9050014E7</v>
      </c>
      <c r="G232" s="13">
        <f t="shared" si="1"/>
        <v>5915905</v>
      </c>
      <c r="H232" s="14" t="str">
        <f>IF(F232=0,"YES",IF(E232/F232&gt;=1.15, IF(E232+F232&gt;=percent,"YES","NO"),"NO"))</f>
        <v>YES</v>
      </c>
      <c r="I232" s="32">
        <v>10400.0</v>
      </c>
      <c r="J232" s="16" t="str">
        <f t="shared" si="3"/>
        <v>NOT FUNDED</v>
      </c>
      <c r="K232" s="17">
        <f t="shared" si="4"/>
        <v>304</v>
      </c>
      <c r="L232" s="18" t="str">
        <f t="shared" si="2"/>
        <v>Over Budget</v>
      </c>
    </row>
    <row r="233">
      <c r="A233" s="27" t="s">
        <v>1182</v>
      </c>
      <c r="B233" s="28" t="s">
        <v>791</v>
      </c>
      <c r="C233" s="29">
        <v>4.57</v>
      </c>
      <c r="D233" s="30">
        <v>355.0</v>
      </c>
      <c r="E233" s="31">
        <v>3.1940697E7</v>
      </c>
      <c r="F233" s="31">
        <v>2.6229752E7</v>
      </c>
      <c r="G233" s="13">
        <f t="shared" si="1"/>
        <v>5710945</v>
      </c>
      <c r="H233" s="14" t="str">
        <f>IF(F233=0,"YES",IF(E233/F233&gt;=1.15, IF(E233+F233&gt;=percent,"YES","NO"),"NO"))</f>
        <v>YES</v>
      </c>
      <c r="I233" s="32">
        <v>59850.0</v>
      </c>
      <c r="J233" s="16" t="str">
        <f t="shared" si="3"/>
        <v>NOT FUNDED</v>
      </c>
      <c r="K233" s="17">
        <f t="shared" si="4"/>
        <v>304</v>
      </c>
      <c r="L233" s="18" t="str">
        <f t="shared" si="2"/>
        <v>Over Budget</v>
      </c>
    </row>
    <row r="234">
      <c r="A234" s="27" t="s">
        <v>1187</v>
      </c>
      <c r="B234" s="28" t="s">
        <v>327</v>
      </c>
      <c r="C234" s="29">
        <v>4.67</v>
      </c>
      <c r="D234" s="21">
        <v>314.0</v>
      </c>
      <c r="E234" s="31">
        <v>4.041568E7</v>
      </c>
      <c r="F234" s="31">
        <v>3.4806254E7</v>
      </c>
      <c r="G234" s="13">
        <f t="shared" si="1"/>
        <v>5609426</v>
      </c>
      <c r="H234" s="14" t="str">
        <f>IF(F234=0,"YES",IF(E234/F234&gt;=1.15, IF(E234+F234&gt;=percent,"YES","NO"),"NO"))</f>
        <v>YES</v>
      </c>
      <c r="I234" s="15">
        <v>35100.0</v>
      </c>
      <c r="J234" s="16" t="str">
        <f t="shared" si="3"/>
        <v>NOT FUNDED</v>
      </c>
      <c r="K234" s="17">
        <f t="shared" si="4"/>
        <v>304</v>
      </c>
      <c r="L234" s="18" t="str">
        <f t="shared" si="2"/>
        <v>Over Budget</v>
      </c>
    </row>
    <row r="235">
      <c r="A235" s="27" t="s">
        <v>1184</v>
      </c>
      <c r="B235" s="28" t="s">
        <v>125</v>
      </c>
      <c r="C235" s="29">
        <v>4.37</v>
      </c>
      <c r="D235" s="30">
        <v>199.0</v>
      </c>
      <c r="E235" s="31">
        <v>2.7105144E7</v>
      </c>
      <c r="F235" s="31">
        <v>2.177031E7</v>
      </c>
      <c r="G235" s="13">
        <f t="shared" si="1"/>
        <v>5334834</v>
      </c>
      <c r="H235" s="14" t="str">
        <f>IF(F235=0,"YES",IF(E235/F235&gt;=1.15, IF(E235+F235&gt;=percent,"YES","NO"),"NO"))</f>
        <v>YES</v>
      </c>
      <c r="I235" s="32">
        <v>25000.0</v>
      </c>
      <c r="J235" s="16" t="str">
        <f t="shared" si="3"/>
        <v>NOT FUNDED</v>
      </c>
      <c r="K235" s="17">
        <f t="shared" si="4"/>
        <v>304</v>
      </c>
      <c r="L235" s="18" t="str">
        <f t="shared" si="2"/>
        <v>Over Budget</v>
      </c>
    </row>
    <row r="236">
      <c r="A236" s="27" t="s">
        <v>1180</v>
      </c>
      <c r="B236" s="28" t="s">
        <v>1010</v>
      </c>
      <c r="C236" s="29">
        <v>4.51</v>
      </c>
      <c r="D236" s="30">
        <v>271.0</v>
      </c>
      <c r="E236" s="31">
        <v>3.3893645E7</v>
      </c>
      <c r="F236" s="31">
        <v>2.8595413E7</v>
      </c>
      <c r="G236" s="13">
        <f t="shared" si="1"/>
        <v>5298232</v>
      </c>
      <c r="H236" s="14" t="str">
        <f>IF(F236=0,"YES",IF(E236/F236&gt;=1.15, IF(E236+F236&gt;=percent,"YES","NO"),"NO"))</f>
        <v>YES</v>
      </c>
      <c r="I236" s="32">
        <v>15400.0</v>
      </c>
      <c r="J236" s="16" t="str">
        <f t="shared" si="3"/>
        <v>NOT FUNDED</v>
      </c>
      <c r="K236" s="17">
        <f t="shared" si="4"/>
        <v>304</v>
      </c>
      <c r="L236" s="18" t="str">
        <f t="shared" si="2"/>
        <v>Over Budget</v>
      </c>
    </row>
    <row r="237">
      <c r="A237" s="27" t="s">
        <v>1127</v>
      </c>
      <c r="B237" s="28" t="s">
        <v>858</v>
      </c>
      <c r="C237" s="29">
        <v>4.0</v>
      </c>
      <c r="D237" s="30">
        <v>200.0</v>
      </c>
      <c r="E237" s="31">
        <v>2.6485988E7</v>
      </c>
      <c r="F237" s="31">
        <v>2.1306486E7</v>
      </c>
      <c r="G237" s="13">
        <f t="shared" si="1"/>
        <v>5179502</v>
      </c>
      <c r="H237" s="14" t="str">
        <f>IF(F237=0,"YES",IF(E237/F237&gt;=1.15, IF(E237+F237&gt;=percent,"YES","NO"),"NO"))</f>
        <v>YES</v>
      </c>
      <c r="I237" s="32">
        <v>7250.0</v>
      </c>
      <c r="J237" s="16" t="str">
        <f t="shared" si="3"/>
        <v>NOT FUNDED</v>
      </c>
      <c r="K237" s="17">
        <f t="shared" si="4"/>
        <v>304</v>
      </c>
      <c r="L237" s="18" t="str">
        <f t="shared" si="2"/>
        <v>Over Budget</v>
      </c>
    </row>
    <row r="238">
      <c r="A238" s="27" t="s">
        <v>1159</v>
      </c>
      <c r="B238" s="28" t="s">
        <v>906</v>
      </c>
      <c r="C238" s="29">
        <v>4.61</v>
      </c>
      <c r="D238" s="30">
        <v>198.0</v>
      </c>
      <c r="E238" s="31">
        <v>2.6639049E7</v>
      </c>
      <c r="F238" s="31">
        <v>2.1580742E7</v>
      </c>
      <c r="G238" s="13">
        <f t="shared" si="1"/>
        <v>5058307</v>
      </c>
      <c r="H238" s="14" t="str">
        <f>IF(F238=0,"YES",IF(E238/F238&gt;=1.15, IF(E238+F238&gt;=percent,"YES","NO"),"NO"))</f>
        <v>YES</v>
      </c>
      <c r="I238" s="32">
        <v>6600.0</v>
      </c>
      <c r="J238" s="16" t="str">
        <f t="shared" si="3"/>
        <v>NOT FUNDED</v>
      </c>
      <c r="K238" s="17">
        <f t="shared" si="4"/>
        <v>304</v>
      </c>
      <c r="L238" s="18" t="str">
        <f t="shared" si="2"/>
        <v>Over Budget</v>
      </c>
    </row>
    <row r="239">
      <c r="A239" s="27" t="s">
        <v>1159</v>
      </c>
      <c r="B239" s="28" t="s">
        <v>907</v>
      </c>
      <c r="C239" s="29">
        <v>4.26</v>
      </c>
      <c r="D239" s="30">
        <v>152.0</v>
      </c>
      <c r="E239" s="31">
        <v>2.4151977E7</v>
      </c>
      <c r="F239" s="31">
        <v>1.9178686E7</v>
      </c>
      <c r="G239" s="13">
        <f t="shared" si="1"/>
        <v>4973291</v>
      </c>
      <c r="H239" s="14" t="str">
        <f>IF(F239=0,"YES",IF(E239/F239&gt;=1.15, IF(E239+F239&gt;=percent,"YES","NO"),"NO"))</f>
        <v>YES</v>
      </c>
      <c r="I239" s="32">
        <v>28400.0</v>
      </c>
      <c r="J239" s="16" t="str">
        <f t="shared" si="3"/>
        <v>NOT FUNDED</v>
      </c>
      <c r="K239" s="17">
        <f t="shared" si="4"/>
        <v>304</v>
      </c>
      <c r="L239" s="18" t="str">
        <f t="shared" si="2"/>
        <v>Over Budget</v>
      </c>
    </row>
    <row r="240">
      <c r="A240" s="27" t="s">
        <v>1182</v>
      </c>
      <c r="B240" s="28" t="s">
        <v>792</v>
      </c>
      <c r="C240" s="29">
        <v>4.43</v>
      </c>
      <c r="D240" s="30">
        <v>197.0</v>
      </c>
      <c r="E240" s="31">
        <v>2.480724E7</v>
      </c>
      <c r="F240" s="31">
        <v>2.0084204E7</v>
      </c>
      <c r="G240" s="13">
        <f t="shared" si="1"/>
        <v>4723036</v>
      </c>
      <c r="H240" s="14" t="str">
        <f>IF(F240=0,"YES",IF(E240/F240&gt;=1.15, IF(E240+F240&gt;=percent,"YES","NO"),"NO"))</f>
        <v>YES</v>
      </c>
      <c r="I240" s="32">
        <v>9115.0</v>
      </c>
      <c r="J240" s="16" t="str">
        <f t="shared" si="3"/>
        <v>NOT FUNDED</v>
      </c>
      <c r="K240" s="17">
        <f t="shared" si="4"/>
        <v>304</v>
      </c>
      <c r="L240" s="18" t="str">
        <f t="shared" si="2"/>
        <v>Over Budget</v>
      </c>
    </row>
    <row r="241">
      <c r="A241" s="27" t="s">
        <v>1182</v>
      </c>
      <c r="B241" s="28" t="s">
        <v>793</v>
      </c>
      <c r="C241" s="29">
        <v>4.43</v>
      </c>
      <c r="D241" s="30">
        <v>238.0</v>
      </c>
      <c r="E241" s="31">
        <v>2.8136914E7</v>
      </c>
      <c r="F241" s="31">
        <v>2.3899108E7</v>
      </c>
      <c r="G241" s="13">
        <f t="shared" si="1"/>
        <v>4237806</v>
      </c>
      <c r="H241" s="14" t="str">
        <f>IF(F241=0,"YES",IF(E241/F241&gt;=1.15, IF(E241+F241&gt;=percent,"YES","NO"),"NO"))</f>
        <v>YES</v>
      </c>
      <c r="I241" s="32">
        <v>22400.0</v>
      </c>
      <c r="J241" s="16" t="str">
        <f t="shared" si="3"/>
        <v>NOT FUNDED</v>
      </c>
      <c r="K241" s="17">
        <f t="shared" si="4"/>
        <v>304</v>
      </c>
      <c r="L241" s="18" t="str">
        <f t="shared" si="2"/>
        <v>Over Budget</v>
      </c>
    </row>
    <row r="242">
      <c r="A242" s="27" t="s">
        <v>1159</v>
      </c>
      <c r="B242" s="28" t="s">
        <v>908</v>
      </c>
      <c r="C242" s="29">
        <v>4.67</v>
      </c>
      <c r="D242" s="30">
        <v>187.0</v>
      </c>
      <c r="E242" s="31">
        <v>3.1021489E7</v>
      </c>
      <c r="F242" s="31">
        <v>2.6795193E7</v>
      </c>
      <c r="G242" s="13">
        <f t="shared" si="1"/>
        <v>4226296</v>
      </c>
      <c r="H242" s="14" t="str">
        <f>IF(F242=0,"YES",IF(E242/F242&gt;=1.15, IF(E242+F242&gt;=percent,"YES","NO"),"NO"))</f>
        <v>YES</v>
      </c>
      <c r="I242" s="32">
        <v>45000.0</v>
      </c>
      <c r="J242" s="16" t="str">
        <f t="shared" si="3"/>
        <v>NOT FUNDED</v>
      </c>
      <c r="K242" s="17">
        <f t="shared" si="4"/>
        <v>304</v>
      </c>
      <c r="L242" s="18" t="str">
        <f t="shared" si="2"/>
        <v>Over Budget</v>
      </c>
    </row>
    <row r="243">
      <c r="A243" s="27" t="s">
        <v>1187</v>
      </c>
      <c r="B243" s="28" t="s">
        <v>329</v>
      </c>
      <c r="C243" s="29">
        <v>4.19</v>
      </c>
      <c r="D243" s="21">
        <v>174.0</v>
      </c>
      <c r="E243" s="31">
        <v>2.1944826E7</v>
      </c>
      <c r="F243" s="31">
        <v>1.826083E7</v>
      </c>
      <c r="G243" s="13">
        <f t="shared" si="1"/>
        <v>3683996</v>
      </c>
      <c r="H243" s="14" t="str">
        <f>IF(F243=0,"YES",IF(E243/F243&gt;=1.15, IF(E243+F243&gt;=percent,"YES","NO"),"NO"))</f>
        <v>YES</v>
      </c>
      <c r="I243" s="15">
        <v>6400.0</v>
      </c>
      <c r="J243" s="16" t="str">
        <f t="shared" si="3"/>
        <v>NOT FUNDED</v>
      </c>
      <c r="K243" s="17">
        <f t="shared" si="4"/>
        <v>304</v>
      </c>
      <c r="L243" s="18" t="str">
        <f t="shared" si="2"/>
        <v>Over Budget</v>
      </c>
    </row>
    <row r="244">
      <c r="A244" s="27" t="s">
        <v>1159</v>
      </c>
      <c r="B244" s="28" t="s">
        <v>910</v>
      </c>
      <c r="C244" s="29">
        <v>4.4</v>
      </c>
      <c r="D244" s="21">
        <v>172.0</v>
      </c>
      <c r="E244" s="31">
        <v>2.1537084E7</v>
      </c>
      <c r="F244" s="31">
        <v>1.7920976E7</v>
      </c>
      <c r="G244" s="13">
        <f t="shared" si="1"/>
        <v>3616108</v>
      </c>
      <c r="H244" s="14" t="str">
        <f>IF(F244=0,"YES",IF(E244/F244&gt;=1.15, IF(E244+F244&gt;=percent,"YES","NO"),"NO"))</f>
        <v>YES</v>
      </c>
      <c r="I244" s="15">
        <v>13500.0</v>
      </c>
      <c r="J244" s="16" t="str">
        <f t="shared" si="3"/>
        <v>NOT FUNDED</v>
      </c>
      <c r="K244" s="17">
        <f t="shared" si="4"/>
        <v>304</v>
      </c>
      <c r="L244" s="18" t="str">
        <f t="shared" si="2"/>
        <v>Over Budget</v>
      </c>
    </row>
  </sheetData>
  <autoFilter ref="$A$1:$I$244">
    <sortState ref="A1:I244">
      <sortCondition descending="1" ref="G1:G244"/>
      <sortCondition ref="A1:A244"/>
    </sortState>
  </autoFilter>
  <conditionalFormatting sqref="J2:J244">
    <cfRule type="cellIs" dxfId="0" priority="1" operator="equal">
      <formula>"FUNDED"</formula>
    </cfRule>
  </conditionalFormatting>
  <conditionalFormatting sqref="J2:J244">
    <cfRule type="cellIs" dxfId="1" priority="2" operator="equal">
      <formula>"NOT FUNDED"</formula>
    </cfRule>
  </conditionalFormatting>
  <conditionalFormatting sqref="L2:L244">
    <cfRule type="cellIs" dxfId="0" priority="3" operator="greaterThan">
      <formula>999</formula>
    </cfRule>
  </conditionalFormatting>
  <conditionalFormatting sqref="L2:L244">
    <cfRule type="cellIs" dxfId="0" priority="4" operator="greaterThan">
      <formula>999</formula>
    </cfRule>
  </conditionalFormatting>
  <conditionalFormatting sqref="L2:L244">
    <cfRule type="containsText" dxfId="1" priority="5" operator="containsText" text="NOT FUNDED">
      <formula>NOT(ISERROR(SEARCH(("NOT FUNDED"),(L2))))</formula>
    </cfRule>
  </conditionalFormatting>
  <conditionalFormatting sqref="L2:L244">
    <cfRule type="cellIs" dxfId="2" priority="6" operator="equal">
      <formula>"Over Budget"</formula>
    </cfRule>
  </conditionalFormatting>
  <conditionalFormatting sqref="L2:L244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8"/>
    <hyperlink r:id="rId127" ref="B129"/>
    <hyperlink r:id="rId128" ref="B130"/>
    <hyperlink r:id="rId129" ref="B131"/>
    <hyperlink r:id="rId130" ref="B132"/>
    <hyperlink r:id="rId131" ref="B133"/>
    <hyperlink r:id="rId132" ref="B134"/>
    <hyperlink r:id="rId133" ref="B135"/>
    <hyperlink r:id="rId134" ref="B136"/>
    <hyperlink r:id="rId135" ref="B137"/>
    <hyperlink r:id="rId136" ref="B138"/>
    <hyperlink r:id="rId137" ref="B139"/>
    <hyperlink r:id="rId138" ref="B140"/>
    <hyperlink r:id="rId139" ref="B141"/>
    <hyperlink r:id="rId140" ref="B142"/>
    <hyperlink r:id="rId141" ref="B143"/>
    <hyperlink r:id="rId142" ref="B144"/>
    <hyperlink r:id="rId143" ref="B145"/>
    <hyperlink r:id="rId144" ref="B146"/>
    <hyperlink r:id="rId145" ref="B147"/>
    <hyperlink r:id="rId146" ref="B148"/>
    <hyperlink r:id="rId147" ref="B149"/>
    <hyperlink r:id="rId148" ref="B150"/>
    <hyperlink r:id="rId149" ref="B151"/>
    <hyperlink r:id="rId150" ref="B152"/>
    <hyperlink r:id="rId151" ref="B153"/>
    <hyperlink r:id="rId152" ref="B154"/>
    <hyperlink r:id="rId153" ref="B155"/>
    <hyperlink r:id="rId154" ref="B156"/>
    <hyperlink r:id="rId155" ref="B157"/>
    <hyperlink r:id="rId156" ref="B158"/>
    <hyperlink r:id="rId157" ref="B159"/>
    <hyperlink r:id="rId158" ref="B160"/>
    <hyperlink r:id="rId159" ref="B161"/>
    <hyperlink r:id="rId160" ref="B162"/>
    <hyperlink r:id="rId161" ref="B163"/>
    <hyperlink r:id="rId162" ref="B164"/>
    <hyperlink r:id="rId163" ref="B165"/>
    <hyperlink r:id="rId164" ref="B166"/>
    <hyperlink r:id="rId165" ref="B167"/>
    <hyperlink r:id="rId166" ref="B168"/>
    <hyperlink r:id="rId167" ref="B169"/>
    <hyperlink r:id="rId168" ref="B170"/>
    <hyperlink r:id="rId169" ref="B171"/>
    <hyperlink r:id="rId170" ref="B172"/>
    <hyperlink r:id="rId171" ref="B173"/>
    <hyperlink r:id="rId172" ref="B174"/>
    <hyperlink r:id="rId173" ref="B175"/>
    <hyperlink r:id="rId174" ref="B176"/>
    <hyperlink r:id="rId175" ref="B177"/>
    <hyperlink r:id="rId176" ref="B178"/>
    <hyperlink r:id="rId177" ref="B179"/>
    <hyperlink r:id="rId178" ref="B180"/>
    <hyperlink r:id="rId179" ref="B181"/>
    <hyperlink r:id="rId180" ref="B182"/>
    <hyperlink r:id="rId181" ref="B183"/>
    <hyperlink r:id="rId182" ref="B184"/>
    <hyperlink r:id="rId183" ref="B185"/>
    <hyperlink r:id="rId184" ref="B186"/>
    <hyperlink r:id="rId185" ref="B187"/>
    <hyperlink r:id="rId186" ref="B188"/>
    <hyperlink r:id="rId187" ref="B189"/>
    <hyperlink r:id="rId188" ref="B190"/>
    <hyperlink r:id="rId189" ref="B191"/>
    <hyperlink r:id="rId190" ref="B192"/>
    <hyperlink r:id="rId191" ref="B193"/>
    <hyperlink r:id="rId192" ref="B194"/>
    <hyperlink r:id="rId193" ref="B195"/>
    <hyperlink r:id="rId194" ref="B196"/>
    <hyperlink r:id="rId195" ref="B197"/>
    <hyperlink r:id="rId196" ref="B198"/>
    <hyperlink r:id="rId197" ref="B199"/>
    <hyperlink r:id="rId198" ref="B200"/>
    <hyperlink r:id="rId199" ref="B201"/>
    <hyperlink r:id="rId200" ref="B202"/>
    <hyperlink r:id="rId201" ref="B203"/>
    <hyperlink r:id="rId202" ref="B204"/>
    <hyperlink r:id="rId203" ref="B205"/>
    <hyperlink r:id="rId204" ref="B206"/>
    <hyperlink r:id="rId205" ref="B207"/>
    <hyperlink r:id="rId206" ref="B208"/>
    <hyperlink r:id="rId207" ref="B209"/>
    <hyperlink r:id="rId208" ref="B210"/>
    <hyperlink r:id="rId209" ref="B211"/>
    <hyperlink r:id="rId210" ref="B212"/>
    <hyperlink r:id="rId211" ref="B213"/>
    <hyperlink r:id="rId212" ref="B214"/>
    <hyperlink r:id="rId213" ref="B215"/>
    <hyperlink r:id="rId214" ref="B216"/>
    <hyperlink r:id="rId215" ref="B217"/>
    <hyperlink r:id="rId216" ref="B218"/>
    <hyperlink r:id="rId217" ref="B219"/>
    <hyperlink r:id="rId218" ref="B220"/>
    <hyperlink r:id="rId219" ref="B221"/>
    <hyperlink r:id="rId220" ref="B222"/>
    <hyperlink r:id="rId221" ref="B223"/>
    <hyperlink r:id="rId222" ref="B224"/>
    <hyperlink r:id="rId223" ref="B225"/>
    <hyperlink r:id="rId224" ref="B226"/>
    <hyperlink r:id="rId225" ref="B227"/>
    <hyperlink r:id="rId226" ref="B228"/>
    <hyperlink r:id="rId227" ref="B229"/>
    <hyperlink r:id="rId228" ref="B230"/>
    <hyperlink r:id="rId229" ref="B231"/>
    <hyperlink r:id="rId230" ref="B232"/>
    <hyperlink r:id="rId231" ref="B233"/>
    <hyperlink r:id="rId232" ref="B234"/>
    <hyperlink r:id="rId233" ref="B235"/>
    <hyperlink r:id="rId234" ref="B236"/>
    <hyperlink r:id="rId235" ref="B237"/>
    <hyperlink r:id="rId236" ref="B238"/>
    <hyperlink r:id="rId237" ref="B239"/>
    <hyperlink r:id="rId238" ref="B240"/>
    <hyperlink r:id="rId239" ref="B241"/>
    <hyperlink r:id="rId240" ref="B242"/>
    <hyperlink r:id="rId241" ref="B243"/>
    <hyperlink r:id="rId242" ref="B244"/>
  </hyperlinks>
  <drawing r:id="rId24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51.63"/>
    <col customWidth="1" min="9" max="9" width="17.38"/>
  </cols>
  <sheetData>
    <row r="1">
      <c r="A1" s="36" t="s">
        <v>1188</v>
      </c>
      <c r="B1" s="36"/>
      <c r="C1" s="36"/>
    </row>
    <row r="2">
      <c r="A2" s="36"/>
      <c r="B2" s="36" t="s">
        <v>1178</v>
      </c>
      <c r="C2" s="36">
        <v>50000.0</v>
      </c>
    </row>
    <row r="3">
      <c r="A3" s="36"/>
      <c r="B3" s="36" t="s">
        <v>1189</v>
      </c>
      <c r="C3" s="36">
        <v>200000.0</v>
      </c>
      <c r="D3" s="36" t="s">
        <v>1190</v>
      </c>
    </row>
    <row r="4">
      <c r="A4" s="36"/>
      <c r="B4" s="36" t="s">
        <v>1153</v>
      </c>
      <c r="C4" s="36">
        <v>100000.0</v>
      </c>
    </row>
    <row r="5">
      <c r="A5" s="36"/>
      <c r="B5" s="36" t="s">
        <v>1184</v>
      </c>
      <c r="C5" s="36">
        <v>900000.0</v>
      </c>
    </row>
    <row r="6">
      <c r="A6" s="36"/>
      <c r="B6" s="36" t="s">
        <v>1122</v>
      </c>
      <c r="C6" s="36">
        <v>1000000.0</v>
      </c>
    </row>
    <row r="7">
      <c r="A7" s="36"/>
      <c r="B7" s="36" t="s">
        <v>1187</v>
      </c>
      <c r="C7" s="36">
        <v>7850000.0</v>
      </c>
    </row>
    <row r="8">
      <c r="A8" s="36"/>
      <c r="B8" s="36" t="s">
        <v>1182</v>
      </c>
      <c r="C8" s="36">
        <v>1000000.0</v>
      </c>
    </row>
    <row r="9">
      <c r="A9" s="36"/>
      <c r="B9" s="36" t="s">
        <v>1127</v>
      </c>
      <c r="C9" s="36">
        <v>150000.0</v>
      </c>
    </row>
    <row r="10">
      <c r="A10" s="36"/>
      <c r="B10" s="36" t="s">
        <v>1159</v>
      </c>
      <c r="C10" s="36">
        <v>500000.0</v>
      </c>
    </row>
    <row r="11">
      <c r="A11" s="36"/>
      <c r="B11" s="36" t="s">
        <v>1180</v>
      </c>
      <c r="C11" s="36">
        <v>250000.0</v>
      </c>
    </row>
    <row r="12">
      <c r="A12" s="36"/>
      <c r="B12" s="36" t="s">
        <v>1125</v>
      </c>
      <c r="C12" s="36">
        <v>500000.0</v>
      </c>
    </row>
    <row r="13">
      <c r="A13" s="36"/>
      <c r="B13" s="36" t="s">
        <v>1179</v>
      </c>
      <c r="C13" s="36">
        <v>500000.0</v>
      </c>
    </row>
    <row r="14">
      <c r="A14" s="36"/>
      <c r="B14" s="36" t="s">
        <v>1191</v>
      </c>
      <c r="C14" s="36">
        <v>1.28E7</v>
      </c>
    </row>
    <row r="16">
      <c r="A16" s="36" t="s">
        <v>1192</v>
      </c>
      <c r="C16" s="36">
        <v>3.908712434E9</v>
      </c>
    </row>
    <row r="17">
      <c r="A17" s="37">
        <v>0.01</v>
      </c>
      <c r="C17" s="38">
        <f>C16*0.01</f>
        <v>39087124.34</v>
      </c>
    </row>
    <row r="18">
      <c r="A18" s="39"/>
    </row>
    <row r="19">
      <c r="A19" s="36" t="s">
        <v>1193</v>
      </c>
    </row>
    <row r="20">
      <c r="B20" s="36" t="s">
        <v>1194</v>
      </c>
      <c r="C20" s="40">
        <f>'Building (on) Blockfrost'!J10+'Challenge &amp; Scouted for Student'!J36+'Cross-Chain Collaboration'!J67+'DAOs &lt;3 Cardano'!J72+'Dapps, Products &amp; Integrations'!J483+'Developer Ecosystem'!J131+'dRep improvement and onboarding'!J26+'Grow Africa, Grow Cardano'!J107+'Grow East Asia, Grow Cardano'!J74+'Legal &amp; Financial Implementatio'!J48+'The Great Migration (from Ether'!J26</f>
        <v>54641</v>
      </c>
    </row>
    <row r="30">
      <c r="F30" s="31"/>
      <c r="G30" s="31"/>
      <c r="H30" s="41"/>
    </row>
    <row r="31">
      <c r="H31" s="41"/>
    </row>
    <row r="34">
      <c r="F34" s="42"/>
      <c r="G34" s="42"/>
      <c r="H34" s="42"/>
    </row>
    <row r="35">
      <c r="H35" s="42"/>
    </row>
    <row r="36">
      <c r="H36" s="42"/>
    </row>
    <row r="43">
      <c r="G43" s="36" t="s">
        <v>1195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9" t="s">
        <v>20</v>
      </c>
      <c r="B2" s="10">
        <v>4.8</v>
      </c>
      <c r="C2" s="11">
        <v>564.0</v>
      </c>
      <c r="D2" s="12">
        <v>1.89875823E8</v>
      </c>
      <c r="E2" s="12">
        <v>2.4863433E7</v>
      </c>
      <c r="F2" s="13">
        <f t="shared" ref="F2:F37" si="1">D2-E2</f>
        <v>165012390</v>
      </c>
      <c r="G2" s="14" t="str">
        <f>IF(E2=0,"YES",IF(D2/E2&gt;=1.15, IF(D2+E2&gt;=percent,"YES","NO"),"NO"))</f>
        <v>YES</v>
      </c>
      <c r="H2" s="15">
        <v>48400.0</v>
      </c>
      <c r="I2" s="16" t="str">
        <f>If(native&gt;=H2,IF(G2="Yes","FUNDED","NOT FUNDED"),"NOT FUNDED")</f>
        <v>FUNDED</v>
      </c>
      <c r="J2" s="17">
        <f>If(native&gt;=H2,native-H2,native)</f>
        <v>151600</v>
      </c>
      <c r="K2" s="18" t="str">
        <f t="shared" ref="K2:K37" si="2">If(G2="YES",IF(I2="FUNDED","","Over Budget"),"Approval Threshold")</f>
        <v/>
      </c>
    </row>
    <row r="3">
      <c r="A3" s="9" t="s">
        <v>21</v>
      </c>
      <c r="B3" s="10">
        <v>4.8</v>
      </c>
      <c r="C3" s="11">
        <v>577.0</v>
      </c>
      <c r="D3" s="12">
        <v>1.30240289E8</v>
      </c>
      <c r="E3" s="12">
        <v>1.5897006E7</v>
      </c>
      <c r="F3" s="13">
        <f t="shared" si="1"/>
        <v>114343283</v>
      </c>
      <c r="G3" s="14" t="str">
        <f>IF(E3=0,"YES",IF(D3/E3&gt;=1.15, IF(D3+E3&gt;=percent,"YES","NO"),"NO"))</f>
        <v>YES</v>
      </c>
      <c r="H3" s="15">
        <v>10120.0</v>
      </c>
      <c r="I3" s="16" t="str">
        <f t="shared" ref="I3:I37" si="3">If(J2&gt;=H3,IF(G3="Yes","FUNDED","NOT FUNDED"),"NOT FUNDED")</f>
        <v>FUNDED</v>
      </c>
      <c r="J3" s="17">
        <f t="shared" ref="J3:J37" si="4">If(I3="FUNDED",IF(J2&gt;=H3,(J2-H3),J2),J2)</f>
        <v>141480</v>
      </c>
      <c r="K3" s="18" t="str">
        <f t="shared" si="2"/>
        <v/>
      </c>
    </row>
    <row r="4">
      <c r="A4" s="9" t="s">
        <v>22</v>
      </c>
      <c r="B4" s="10">
        <v>4.83</v>
      </c>
      <c r="C4" s="11">
        <v>518.0</v>
      </c>
      <c r="D4" s="12">
        <v>1.03972002E8</v>
      </c>
      <c r="E4" s="12">
        <v>1.8130982E7</v>
      </c>
      <c r="F4" s="13">
        <f t="shared" si="1"/>
        <v>85841020</v>
      </c>
      <c r="G4" s="14" t="str">
        <f>IF(E4=0,"YES",IF(D4/E4&gt;=1.15, IF(D4+E4&gt;=percent,"YES","NO"),"NO"))</f>
        <v>YES</v>
      </c>
      <c r="H4" s="15">
        <v>20000.0</v>
      </c>
      <c r="I4" s="16" t="str">
        <f t="shared" si="3"/>
        <v>FUNDED</v>
      </c>
      <c r="J4" s="17">
        <f t="shared" si="4"/>
        <v>121480</v>
      </c>
      <c r="K4" s="18" t="str">
        <f t="shared" si="2"/>
        <v/>
      </c>
    </row>
    <row r="5">
      <c r="A5" s="9" t="s">
        <v>23</v>
      </c>
      <c r="B5" s="10">
        <v>4.78</v>
      </c>
      <c r="C5" s="11">
        <v>375.0</v>
      </c>
      <c r="D5" s="12">
        <v>8.0292632E7</v>
      </c>
      <c r="E5" s="12">
        <v>4997422.0</v>
      </c>
      <c r="F5" s="13">
        <f t="shared" si="1"/>
        <v>75295210</v>
      </c>
      <c r="G5" s="14" t="str">
        <f>IF(E5=0,"YES",IF(D5/E5&gt;=1.15, IF(D5+E5&gt;=percent,"YES","NO"),"NO"))</f>
        <v>YES</v>
      </c>
      <c r="H5" s="15">
        <v>21273.0</v>
      </c>
      <c r="I5" s="16" t="str">
        <f t="shared" si="3"/>
        <v>FUNDED</v>
      </c>
      <c r="J5" s="17">
        <f t="shared" si="4"/>
        <v>100207</v>
      </c>
      <c r="K5" s="18" t="str">
        <f t="shared" si="2"/>
        <v/>
      </c>
    </row>
    <row r="6">
      <c r="A6" s="9" t="s">
        <v>24</v>
      </c>
      <c r="B6" s="10">
        <v>4.8</v>
      </c>
      <c r="C6" s="11">
        <v>486.0</v>
      </c>
      <c r="D6" s="12">
        <v>8.6929072E7</v>
      </c>
      <c r="E6" s="12">
        <v>1.9263701E7</v>
      </c>
      <c r="F6" s="13">
        <f t="shared" si="1"/>
        <v>67665371</v>
      </c>
      <c r="G6" s="14" t="str">
        <f>IF(E6=0,"YES",IF(D6/E6&gt;=1.15, IF(D6+E6&gt;=percent,"YES","NO"),"NO"))</f>
        <v>YES</v>
      </c>
      <c r="H6" s="15">
        <v>11000.0</v>
      </c>
      <c r="I6" s="16" t="str">
        <f t="shared" si="3"/>
        <v>FUNDED</v>
      </c>
      <c r="J6" s="17">
        <f t="shared" si="4"/>
        <v>89207</v>
      </c>
      <c r="K6" s="18" t="str">
        <f t="shared" si="2"/>
        <v/>
      </c>
    </row>
    <row r="7">
      <c r="A7" s="9" t="s">
        <v>25</v>
      </c>
      <c r="B7" s="10">
        <v>4.72</v>
      </c>
      <c r="C7" s="11">
        <v>345.0</v>
      </c>
      <c r="D7" s="12">
        <v>7.0954189E7</v>
      </c>
      <c r="E7" s="12">
        <v>2.031277E7</v>
      </c>
      <c r="F7" s="13">
        <f t="shared" si="1"/>
        <v>50641419</v>
      </c>
      <c r="G7" s="14" t="str">
        <f>IF(E7=0,"YES",IF(D7/E7&gt;=1.15, IF(D7+E7&gt;=percent,"YES","NO"),"NO"))</f>
        <v>YES</v>
      </c>
      <c r="H7" s="15">
        <v>30000.0</v>
      </c>
      <c r="I7" s="16" t="str">
        <f t="shared" si="3"/>
        <v>FUNDED</v>
      </c>
      <c r="J7" s="17">
        <f t="shared" si="4"/>
        <v>59207</v>
      </c>
      <c r="K7" s="18" t="str">
        <f t="shared" si="2"/>
        <v/>
      </c>
    </row>
    <row r="8">
      <c r="A8" s="9" t="s">
        <v>26</v>
      </c>
      <c r="B8" s="10">
        <v>4.73</v>
      </c>
      <c r="C8" s="11">
        <v>393.0</v>
      </c>
      <c r="D8" s="12">
        <v>6.4111252E7</v>
      </c>
      <c r="E8" s="12">
        <v>2.3391037E7</v>
      </c>
      <c r="F8" s="13">
        <f t="shared" si="1"/>
        <v>40720215</v>
      </c>
      <c r="G8" s="14" t="str">
        <f>IF(E8=0,"YES",IF(D8/E8&gt;=1.15, IF(D8+E8&gt;=percent,"YES","NO"),"NO"))</f>
        <v>YES</v>
      </c>
      <c r="H8" s="15">
        <v>27950.0</v>
      </c>
      <c r="I8" s="16" t="str">
        <f t="shared" si="3"/>
        <v>FUNDED</v>
      </c>
      <c r="J8" s="17">
        <f t="shared" si="4"/>
        <v>31257</v>
      </c>
      <c r="K8" s="18" t="str">
        <f t="shared" si="2"/>
        <v/>
      </c>
    </row>
    <row r="9">
      <c r="A9" s="9" t="s">
        <v>27</v>
      </c>
      <c r="B9" s="10">
        <v>4.53</v>
      </c>
      <c r="C9" s="11">
        <v>283.0</v>
      </c>
      <c r="D9" s="12">
        <v>5.3247317E7</v>
      </c>
      <c r="E9" s="12">
        <v>1.8785705E7</v>
      </c>
      <c r="F9" s="13">
        <f t="shared" si="1"/>
        <v>34461612</v>
      </c>
      <c r="G9" s="14" t="str">
        <f>IF(E9=0,"YES",IF(D9/E9&gt;=1.15, IF(D9+E9&gt;=percent,"YES","NO"),"NO"))</f>
        <v>YES</v>
      </c>
      <c r="H9" s="15">
        <v>10000.0</v>
      </c>
      <c r="I9" s="16" t="str">
        <f t="shared" si="3"/>
        <v>FUNDED</v>
      </c>
      <c r="J9" s="17">
        <f t="shared" si="4"/>
        <v>21257</v>
      </c>
      <c r="K9" s="18" t="str">
        <f t="shared" si="2"/>
        <v/>
      </c>
    </row>
    <row r="10">
      <c r="A10" s="9" t="s">
        <v>28</v>
      </c>
      <c r="B10" s="10">
        <v>4.5</v>
      </c>
      <c r="C10" s="11">
        <v>288.0</v>
      </c>
      <c r="D10" s="12">
        <v>5.3447615E7</v>
      </c>
      <c r="E10" s="12">
        <v>1.9067568E7</v>
      </c>
      <c r="F10" s="13">
        <f t="shared" si="1"/>
        <v>34380047</v>
      </c>
      <c r="G10" s="14" t="str">
        <f>IF(E10=0,"YES",IF(D10/E10&gt;=1.15, IF(D10+E10&gt;=percent,"YES","NO"),"NO"))</f>
        <v>YES</v>
      </c>
      <c r="H10" s="15">
        <v>30000.0</v>
      </c>
      <c r="I10" s="16" t="str">
        <f t="shared" si="3"/>
        <v>NOT FUNDED</v>
      </c>
      <c r="J10" s="17">
        <f t="shared" si="4"/>
        <v>21257</v>
      </c>
      <c r="K10" s="18" t="str">
        <f t="shared" si="2"/>
        <v>Over Budget</v>
      </c>
    </row>
    <row r="11">
      <c r="A11" s="9" t="s">
        <v>29</v>
      </c>
      <c r="B11" s="10">
        <v>4.67</v>
      </c>
      <c r="C11" s="11">
        <v>303.0</v>
      </c>
      <c r="D11" s="12">
        <v>5.145693E7</v>
      </c>
      <c r="E11" s="12">
        <v>1.939977E7</v>
      </c>
      <c r="F11" s="13">
        <f t="shared" si="1"/>
        <v>32057160</v>
      </c>
      <c r="G11" s="14" t="str">
        <f>IF(E11=0,"YES",IF(D11/E11&gt;=1.15, IF(D11+E11&gt;=percent,"YES","NO"),"NO"))</f>
        <v>YES</v>
      </c>
      <c r="H11" s="15">
        <v>15000.0</v>
      </c>
      <c r="I11" s="16" t="str">
        <f t="shared" si="3"/>
        <v>FUNDED</v>
      </c>
      <c r="J11" s="17">
        <f t="shared" si="4"/>
        <v>6257</v>
      </c>
      <c r="K11" s="18" t="str">
        <f t="shared" si="2"/>
        <v/>
      </c>
    </row>
    <row r="12">
      <c r="A12" s="9" t="s">
        <v>30</v>
      </c>
      <c r="B12" s="10">
        <v>4.38</v>
      </c>
      <c r="C12" s="11">
        <v>259.0</v>
      </c>
      <c r="D12" s="12">
        <v>4.5297881E7</v>
      </c>
      <c r="E12" s="12">
        <v>1.7109124E7</v>
      </c>
      <c r="F12" s="13">
        <f t="shared" si="1"/>
        <v>28188757</v>
      </c>
      <c r="G12" s="14" t="str">
        <f>IF(E12=0,"YES",IF(D12/E12&gt;=1.15, IF(D12+E12&gt;=percent,"YES","NO"),"NO"))</f>
        <v>YES</v>
      </c>
      <c r="H12" s="15">
        <v>15000.0</v>
      </c>
      <c r="I12" s="16" t="str">
        <f t="shared" si="3"/>
        <v>NOT FUNDED</v>
      </c>
      <c r="J12" s="17">
        <f t="shared" si="4"/>
        <v>6257</v>
      </c>
      <c r="K12" s="18" t="str">
        <f t="shared" si="2"/>
        <v>Over Budget</v>
      </c>
    </row>
    <row r="13">
      <c r="A13" s="9" t="s">
        <v>31</v>
      </c>
      <c r="B13" s="10">
        <v>4.33</v>
      </c>
      <c r="C13" s="11">
        <v>218.0</v>
      </c>
      <c r="D13" s="12">
        <v>4.5987665E7</v>
      </c>
      <c r="E13" s="12">
        <v>2.2520845E7</v>
      </c>
      <c r="F13" s="13">
        <f t="shared" si="1"/>
        <v>23466820</v>
      </c>
      <c r="G13" s="14" t="str">
        <f>IF(E13=0,"YES",IF(D13/E13&gt;=1.15, IF(D13+E13&gt;=percent,"YES","NO"),"NO"))</f>
        <v>YES</v>
      </c>
      <c r="H13" s="15">
        <v>15800.0</v>
      </c>
      <c r="I13" s="16" t="str">
        <f t="shared" si="3"/>
        <v>NOT FUNDED</v>
      </c>
      <c r="J13" s="17">
        <f t="shared" si="4"/>
        <v>6257</v>
      </c>
      <c r="K13" s="18" t="str">
        <f t="shared" si="2"/>
        <v>Over Budget</v>
      </c>
    </row>
    <row r="14">
      <c r="A14" s="9" t="s">
        <v>32</v>
      </c>
      <c r="B14" s="10">
        <v>4.09</v>
      </c>
      <c r="C14" s="11">
        <v>260.0</v>
      </c>
      <c r="D14" s="12">
        <v>4.8262223E7</v>
      </c>
      <c r="E14" s="12">
        <v>2.5121346E7</v>
      </c>
      <c r="F14" s="13">
        <f t="shared" si="1"/>
        <v>23140877</v>
      </c>
      <c r="G14" s="14" t="str">
        <f>IF(E14=0,"YES",IF(D14/E14&gt;=1.15, IF(D14+E14&gt;=percent,"YES","NO"),"NO"))</f>
        <v>YES</v>
      </c>
      <c r="H14" s="15">
        <v>58000.0</v>
      </c>
      <c r="I14" s="16" t="str">
        <f t="shared" si="3"/>
        <v>NOT FUNDED</v>
      </c>
      <c r="J14" s="17">
        <f t="shared" si="4"/>
        <v>6257</v>
      </c>
      <c r="K14" s="18" t="str">
        <f t="shared" si="2"/>
        <v>Over Budget</v>
      </c>
    </row>
    <row r="15">
      <c r="A15" s="9" t="s">
        <v>33</v>
      </c>
      <c r="B15" s="10">
        <v>4.4</v>
      </c>
      <c r="C15" s="11">
        <v>200.0</v>
      </c>
      <c r="D15" s="12">
        <v>3.7844888E7</v>
      </c>
      <c r="E15" s="12">
        <v>1.6450419E7</v>
      </c>
      <c r="F15" s="13">
        <f t="shared" si="1"/>
        <v>21394469</v>
      </c>
      <c r="G15" s="14" t="str">
        <f>IF(E15=0,"YES",IF(D15/E15&gt;=1.15, IF(D15+E15&gt;=percent,"YES","NO"),"NO"))</f>
        <v>YES</v>
      </c>
      <c r="H15" s="15">
        <v>16520.0</v>
      </c>
      <c r="I15" s="16" t="str">
        <f t="shared" si="3"/>
        <v>NOT FUNDED</v>
      </c>
      <c r="J15" s="17">
        <f t="shared" si="4"/>
        <v>6257</v>
      </c>
      <c r="K15" s="18" t="str">
        <f t="shared" si="2"/>
        <v>Over Budget</v>
      </c>
    </row>
    <row r="16">
      <c r="A16" s="9" t="s">
        <v>34</v>
      </c>
      <c r="B16" s="10">
        <v>4.51</v>
      </c>
      <c r="C16" s="11">
        <v>270.0</v>
      </c>
      <c r="D16" s="12">
        <v>3.9500427E7</v>
      </c>
      <c r="E16" s="12">
        <v>2.0224285E7</v>
      </c>
      <c r="F16" s="13">
        <f t="shared" si="1"/>
        <v>19276142</v>
      </c>
      <c r="G16" s="14" t="str">
        <f>IF(E16=0,"YES",IF(D16/E16&gt;=1.15, IF(D16+E16&gt;=percent,"YES","NO"),"NO"))</f>
        <v>YES</v>
      </c>
      <c r="H16" s="15">
        <v>35000.0</v>
      </c>
      <c r="I16" s="16" t="str">
        <f t="shared" si="3"/>
        <v>NOT FUNDED</v>
      </c>
      <c r="J16" s="17">
        <f t="shared" si="4"/>
        <v>6257</v>
      </c>
      <c r="K16" s="18" t="str">
        <f t="shared" si="2"/>
        <v>Over Budget</v>
      </c>
    </row>
    <row r="17">
      <c r="A17" s="9" t="s">
        <v>35</v>
      </c>
      <c r="B17" s="10">
        <v>4.4</v>
      </c>
      <c r="C17" s="11">
        <v>233.0</v>
      </c>
      <c r="D17" s="12">
        <v>3.5218341E7</v>
      </c>
      <c r="E17" s="12">
        <v>1.7710947E7</v>
      </c>
      <c r="F17" s="13">
        <f t="shared" si="1"/>
        <v>17507394</v>
      </c>
      <c r="G17" s="14" t="str">
        <f>IF(E17=0,"YES",IF(D17/E17&gt;=1.15, IF(D17+E17&gt;=percent,"YES","NO"),"NO"))</f>
        <v>YES</v>
      </c>
      <c r="H17" s="15">
        <v>14550.0</v>
      </c>
      <c r="I17" s="16" t="str">
        <f t="shared" si="3"/>
        <v>NOT FUNDED</v>
      </c>
      <c r="J17" s="17">
        <f t="shared" si="4"/>
        <v>6257</v>
      </c>
      <c r="K17" s="18" t="str">
        <f t="shared" si="2"/>
        <v>Over Budget</v>
      </c>
    </row>
    <row r="18">
      <c r="A18" s="9" t="s">
        <v>36</v>
      </c>
      <c r="B18" s="10">
        <v>4.5</v>
      </c>
      <c r="C18" s="11">
        <v>250.0</v>
      </c>
      <c r="D18" s="12">
        <v>3.6592101E7</v>
      </c>
      <c r="E18" s="12">
        <v>1.9616825E7</v>
      </c>
      <c r="F18" s="13">
        <f t="shared" si="1"/>
        <v>16975276</v>
      </c>
      <c r="G18" s="14" t="str">
        <f>IF(E18=0,"YES",IF(D18/E18&gt;=1.15, IF(D18+E18&gt;=percent,"YES","NO"),"NO"))</f>
        <v>YES</v>
      </c>
      <c r="H18" s="15">
        <v>14970.0</v>
      </c>
      <c r="I18" s="16" t="str">
        <f t="shared" si="3"/>
        <v>NOT FUNDED</v>
      </c>
      <c r="J18" s="17">
        <f t="shared" si="4"/>
        <v>6257</v>
      </c>
      <c r="K18" s="18" t="str">
        <f t="shared" si="2"/>
        <v>Over Budget</v>
      </c>
    </row>
    <row r="19">
      <c r="A19" s="9" t="s">
        <v>37</v>
      </c>
      <c r="B19" s="10">
        <v>4.29</v>
      </c>
      <c r="C19" s="11">
        <v>236.0</v>
      </c>
      <c r="D19" s="12">
        <v>3.3362465E7</v>
      </c>
      <c r="E19" s="12">
        <v>1.8681623E7</v>
      </c>
      <c r="F19" s="13">
        <f t="shared" si="1"/>
        <v>14680842</v>
      </c>
      <c r="G19" s="14" t="str">
        <f>IF(E19=0,"YES",IF(D19/E19&gt;=1.15, IF(D19+E19&gt;=percent,"YES","NO"),"NO"))</f>
        <v>YES</v>
      </c>
      <c r="H19" s="15">
        <v>14250.0</v>
      </c>
      <c r="I19" s="16" t="str">
        <f t="shared" si="3"/>
        <v>NOT FUNDED</v>
      </c>
      <c r="J19" s="17">
        <f t="shared" si="4"/>
        <v>6257</v>
      </c>
      <c r="K19" s="18" t="str">
        <f t="shared" si="2"/>
        <v>Over Budget</v>
      </c>
    </row>
    <row r="20">
      <c r="A20" s="9" t="s">
        <v>38</v>
      </c>
      <c r="B20" s="10">
        <v>4.42</v>
      </c>
      <c r="C20" s="11">
        <v>224.0</v>
      </c>
      <c r="D20" s="12">
        <v>3.7171226E7</v>
      </c>
      <c r="E20" s="12">
        <v>2.2973005E7</v>
      </c>
      <c r="F20" s="13">
        <f t="shared" si="1"/>
        <v>14198221</v>
      </c>
      <c r="G20" s="14" t="str">
        <f>IF(E20=0,"YES",IF(D20/E20&gt;=1.15, IF(D20+E20&gt;=percent,"YES","NO"),"NO"))</f>
        <v>YES</v>
      </c>
      <c r="H20" s="15">
        <v>39600.0</v>
      </c>
      <c r="I20" s="16" t="str">
        <f t="shared" si="3"/>
        <v>NOT FUNDED</v>
      </c>
      <c r="J20" s="17">
        <f t="shared" si="4"/>
        <v>6257</v>
      </c>
      <c r="K20" s="18" t="str">
        <f t="shared" si="2"/>
        <v>Over Budget</v>
      </c>
    </row>
    <row r="21">
      <c r="A21" s="9" t="s">
        <v>39</v>
      </c>
      <c r="B21" s="10">
        <v>4.33</v>
      </c>
      <c r="C21" s="11">
        <v>242.0</v>
      </c>
      <c r="D21" s="12">
        <v>3.5341887E7</v>
      </c>
      <c r="E21" s="12">
        <v>2.2837813E7</v>
      </c>
      <c r="F21" s="13">
        <f t="shared" si="1"/>
        <v>12504074</v>
      </c>
      <c r="G21" s="14" t="str">
        <f>IF(E21=0,"YES",IF(D21/E21&gt;=1.15, IF(D21+E21&gt;=percent,"YES","NO"),"NO"))</f>
        <v>YES</v>
      </c>
      <c r="H21" s="15">
        <v>25000.0</v>
      </c>
      <c r="I21" s="16" t="str">
        <f t="shared" si="3"/>
        <v>NOT FUNDED</v>
      </c>
      <c r="J21" s="17">
        <f t="shared" si="4"/>
        <v>6257</v>
      </c>
      <c r="K21" s="18" t="str">
        <f t="shared" si="2"/>
        <v>Over Budget</v>
      </c>
    </row>
    <row r="22">
      <c r="A22" s="9" t="s">
        <v>40</v>
      </c>
      <c r="B22" s="10">
        <v>4.17</v>
      </c>
      <c r="C22" s="11">
        <v>204.0</v>
      </c>
      <c r="D22" s="12">
        <v>2.5275273E7</v>
      </c>
      <c r="E22" s="12">
        <v>1.9941413E7</v>
      </c>
      <c r="F22" s="13">
        <f t="shared" si="1"/>
        <v>5333860</v>
      </c>
      <c r="G22" s="14" t="str">
        <f>IF(E22=0,"YES",IF(D22/E22&gt;=1.15, IF(D22+E22&gt;=percent,"YES","NO"),"NO"))</f>
        <v>YES</v>
      </c>
      <c r="H22" s="15">
        <v>28000.0</v>
      </c>
      <c r="I22" s="16" t="str">
        <f t="shared" si="3"/>
        <v>NOT FUNDED</v>
      </c>
      <c r="J22" s="17">
        <f t="shared" si="4"/>
        <v>6257</v>
      </c>
      <c r="K22" s="18" t="str">
        <f t="shared" si="2"/>
        <v>Over Budget</v>
      </c>
    </row>
    <row r="23">
      <c r="A23" s="9" t="s">
        <v>41</v>
      </c>
      <c r="B23" s="10">
        <v>4.28</v>
      </c>
      <c r="C23" s="11">
        <v>209.0</v>
      </c>
      <c r="D23" s="12">
        <v>2.2118148E7</v>
      </c>
      <c r="E23" s="12">
        <v>2.3798812E7</v>
      </c>
      <c r="F23" s="13">
        <f t="shared" si="1"/>
        <v>-1680664</v>
      </c>
      <c r="G23" s="14" t="str">
        <f>IF(E23=0,"YES",IF(D23/E23&gt;=1.15, IF(D23+E23&gt;=percent,"YES","NO"),"NO"))</f>
        <v>NO</v>
      </c>
      <c r="H23" s="15">
        <v>30000.0</v>
      </c>
      <c r="I23" s="16" t="str">
        <f t="shared" si="3"/>
        <v>NOT FUNDED</v>
      </c>
      <c r="J23" s="17">
        <f t="shared" si="4"/>
        <v>6257</v>
      </c>
      <c r="K23" s="18" t="str">
        <f t="shared" si="2"/>
        <v>Approval Threshold</v>
      </c>
    </row>
    <row r="24">
      <c r="A24" s="9" t="s">
        <v>42</v>
      </c>
      <c r="B24" s="10">
        <v>3.9</v>
      </c>
      <c r="C24" s="11">
        <v>196.0</v>
      </c>
      <c r="D24" s="12">
        <v>1.8010815E7</v>
      </c>
      <c r="E24" s="12">
        <v>2.0542158E7</v>
      </c>
      <c r="F24" s="13">
        <f t="shared" si="1"/>
        <v>-2531343</v>
      </c>
      <c r="G24" s="14" t="str">
        <f>IF(E24=0,"YES",IF(D24/E24&gt;=1.15, IF(D24+E24&gt;=percent,"YES","NO"),"NO"))</f>
        <v>NO</v>
      </c>
      <c r="H24" s="15">
        <v>3000.0</v>
      </c>
      <c r="I24" s="16" t="str">
        <f t="shared" si="3"/>
        <v>NOT FUNDED</v>
      </c>
      <c r="J24" s="17">
        <f t="shared" si="4"/>
        <v>6257</v>
      </c>
      <c r="K24" s="18" t="str">
        <f t="shared" si="2"/>
        <v>Approval Threshold</v>
      </c>
    </row>
    <row r="25">
      <c r="A25" s="9" t="s">
        <v>43</v>
      </c>
      <c r="B25" s="10">
        <v>4.24</v>
      </c>
      <c r="C25" s="11">
        <v>208.0</v>
      </c>
      <c r="D25" s="12">
        <v>1.7611968E7</v>
      </c>
      <c r="E25" s="12">
        <v>2.2686292E7</v>
      </c>
      <c r="F25" s="13">
        <f t="shared" si="1"/>
        <v>-5074324</v>
      </c>
      <c r="G25" s="14" t="str">
        <f>IF(E25=0,"YES",IF(D25/E25&gt;=1.15, IF(D25+E25&gt;=percent,"YES","NO"),"NO"))</f>
        <v>NO</v>
      </c>
      <c r="H25" s="15">
        <v>28500.0</v>
      </c>
      <c r="I25" s="16" t="str">
        <f t="shared" si="3"/>
        <v>NOT FUNDED</v>
      </c>
      <c r="J25" s="17">
        <f t="shared" si="4"/>
        <v>6257</v>
      </c>
      <c r="K25" s="18" t="str">
        <f t="shared" si="2"/>
        <v>Approval Threshold</v>
      </c>
    </row>
    <row r="26">
      <c r="A26" s="20" t="s">
        <v>44</v>
      </c>
      <c r="B26" s="10">
        <v>4.13</v>
      </c>
      <c r="C26" s="11">
        <v>233.0</v>
      </c>
      <c r="D26" s="12">
        <v>3.159415E7</v>
      </c>
      <c r="E26" s="12">
        <v>4.0294001E7</v>
      </c>
      <c r="F26" s="13">
        <f t="shared" si="1"/>
        <v>-8699851</v>
      </c>
      <c r="G26" s="14" t="str">
        <f>IF(E26=0,"YES",IF(D26/E26&gt;=1.15, IF(D26+E26&gt;=percent,"YES","NO"),"NO"))</f>
        <v>NO</v>
      </c>
      <c r="H26" s="15">
        <v>120000.0</v>
      </c>
      <c r="I26" s="16" t="str">
        <f t="shared" si="3"/>
        <v>NOT FUNDED</v>
      </c>
      <c r="J26" s="17">
        <f t="shared" si="4"/>
        <v>6257</v>
      </c>
      <c r="K26" s="18" t="str">
        <f t="shared" si="2"/>
        <v>Approval Threshold</v>
      </c>
    </row>
    <row r="27">
      <c r="A27" s="19" t="s">
        <v>45</v>
      </c>
      <c r="B27" s="10">
        <v>2.2</v>
      </c>
      <c r="C27" s="11">
        <v>175.0</v>
      </c>
      <c r="D27" s="12">
        <v>1.364765E7</v>
      </c>
      <c r="E27" s="12">
        <v>2.960777E7</v>
      </c>
      <c r="F27" s="13">
        <f t="shared" si="1"/>
        <v>-15960120</v>
      </c>
      <c r="G27" s="14" t="str">
        <f>IF(E27=0,"YES",IF(D27/E27&gt;=1.15, IF(D27+E27&gt;=percent,"YES","NO"),"NO"))</f>
        <v>NO</v>
      </c>
      <c r="H27" s="15">
        <v>10000.0</v>
      </c>
      <c r="I27" s="16" t="str">
        <f t="shared" si="3"/>
        <v>NOT FUNDED</v>
      </c>
      <c r="J27" s="17">
        <f t="shared" si="4"/>
        <v>6257</v>
      </c>
      <c r="K27" s="18" t="str">
        <f t="shared" si="2"/>
        <v>Approval Threshold</v>
      </c>
    </row>
    <row r="28">
      <c r="A28" s="9" t="s">
        <v>46</v>
      </c>
      <c r="B28" s="10">
        <v>3.87</v>
      </c>
      <c r="C28" s="11">
        <v>213.0</v>
      </c>
      <c r="D28" s="12">
        <v>7528734.0</v>
      </c>
      <c r="E28" s="12">
        <v>2.3704893E7</v>
      </c>
      <c r="F28" s="13">
        <f t="shared" si="1"/>
        <v>-16176159</v>
      </c>
      <c r="G28" s="14" t="str">
        <f>IF(E28=0,"YES",IF(D28/E28&gt;=1.15, IF(D28+E28&gt;=percent,"YES","NO"),"NO"))</f>
        <v>NO</v>
      </c>
      <c r="H28" s="15">
        <v>29800.0</v>
      </c>
      <c r="I28" s="16" t="str">
        <f t="shared" si="3"/>
        <v>NOT FUNDED</v>
      </c>
      <c r="J28" s="17">
        <f t="shared" si="4"/>
        <v>6257</v>
      </c>
      <c r="K28" s="18" t="str">
        <f t="shared" si="2"/>
        <v>Approval Threshold</v>
      </c>
    </row>
    <row r="29">
      <c r="A29" s="9" t="s">
        <v>47</v>
      </c>
      <c r="B29" s="10">
        <v>3.87</v>
      </c>
      <c r="C29" s="11">
        <v>195.0</v>
      </c>
      <c r="D29" s="12">
        <v>4873217.0</v>
      </c>
      <c r="E29" s="12">
        <v>2.3168314E7</v>
      </c>
      <c r="F29" s="13">
        <f t="shared" si="1"/>
        <v>-18295097</v>
      </c>
      <c r="G29" s="14" t="str">
        <f>IF(E29=0,"YES",IF(D29/E29&gt;=1.15, IF(D29+E29&gt;=percent,"YES","NO"),"NO"))</f>
        <v>NO</v>
      </c>
      <c r="H29" s="15">
        <v>14900.0</v>
      </c>
      <c r="I29" s="16" t="str">
        <f t="shared" si="3"/>
        <v>NOT FUNDED</v>
      </c>
      <c r="J29" s="17">
        <f t="shared" si="4"/>
        <v>6257</v>
      </c>
      <c r="K29" s="18" t="str">
        <f t="shared" si="2"/>
        <v>Approval Threshold</v>
      </c>
    </row>
    <row r="30">
      <c r="A30" s="19" t="s">
        <v>48</v>
      </c>
      <c r="B30" s="10">
        <v>3.6</v>
      </c>
      <c r="C30" s="11">
        <v>178.0</v>
      </c>
      <c r="D30" s="12">
        <v>3205277.0</v>
      </c>
      <c r="E30" s="12">
        <v>2.3703475E7</v>
      </c>
      <c r="F30" s="13">
        <f t="shared" si="1"/>
        <v>-20498198</v>
      </c>
      <c r="G30" s="14" t="str">
        <f>IF(E30=0,"YES",IF(D30/E30&gt;=1.15, IF(D30+E30&gt;=percent,"YES","NO"),"NO"))</f>
        <v>NO</v>
      </c>
      <c r="H30" s="15">
        <v>5600.0</v>
      </c>
      <c r="I30" s="16" t="str">
        <f t="shared" si="3"/>
        <v>NOT FUNDED</v>
      </c>
      <c r="J30" s="17">
        <f t="shared" si="4"/>
        <v>6257</v>
      </c>
      <c r="K30" s="18" t="str">
        <f t="shared" si="2"/>
        <v>Approval Threshold</v>
      </c>
    </row>
    <row r="31">
      <c r="A31" s="9" t="s">
        <v>49</v>
      </c>
      <c r="B31" s="10">
        <v>3.53</v>
      </c>
      <c r="C31" s="11">
        <v>167.0</v>
      </c>
      <c r="D31" s="12">
        <v>4107060.0</v>
      </c>
      <c r="E31" s="12">
        <v>2.5013901E7</v>
      </c>
      <c r="F31" s="13">
        <f t="shared" si="1"/>
        <v>-20906841</v>
      </c>
      <c r="G31" s="14" t="str">
        <f>IF(E31=0,"YES",IF(D31/E31&gt;=1.15, IF(D31+E31&gt;=percent,"YES","NO"),"NO"))</f>
        <v>NO</v>
      </c>
      <c r="H31" s="15">
        <v>31200.0</v>
      </c>
      <c r="I31" s="16" t="str">
        <f t="shared" si="3"/>
        <v>NOT FUNDED</v>
      </c>
      <c r="J31" s="17">
        <f t="shared" si="4"/>
        <v>6257</v>
      </c>
      <c r="K31" s="18" t="str">
        <f t="shared" si="2"/>
        <v>Approval Threshold</v>
      </c>
    </row>
    <row r="32">
      <c r="A32" s="9" t="s">
        <v>50</v>
      </c>
      <c r="B32" s="10">
        <v>3.06</v>
      </c>
      <c r="C32" s="11">
        <v>170.0</v>
      </c>
      <c r="D32" s="12">
        <v>2221096.0</v>
      </c>
      <c r="E32" s="12">
        <v>2.51821E7</v>
      </c>
      <c r="F32" s="13">
        <f t="shared" si="1"/>
        <v>-22961004</v>
      </c>
      <c r="G32" s="14" t="str">
        <f>IF(E32=0,"YES",IF(D32/E32&gt;=1.15, IF(D32+E32&gt;=percent,"YES","NO"),"NO"))</f>
        <v>NO</v>
      </c>
      <c r="H32" s="15">
        <v>7500.0</v>
      </c>
      <c r="I32" s="16" t="str">
        <f t="shared" si="3"/>
        <v>NOT FUNDED</v>
      </c>
      <c r="J32" s="17">
        <f t="shared" si="4"/>
        <v>6257</v>
      </c>
      <c r="K32" s="18" t="str">
        <f t="shared" si="2"/>
        <v>Approval Threshold</v>
      </c>
    </row>
    <row r="33">
      <c r="A33" s="9" t="s">
        <v>51</v>
      </c>
      <c r="B33" s="10">
        <v>2.89</v>
      </c>
      <c r="C33" s="11">
        <v>170.0</v>
      </c>
      <c r="D33" s="12">
        <v>2835845.0</v>
      </c>
      <c r="E33" s="12">
        <v>2.6131584E7</v>
      </c>
      <c r="F33" s="13">
        <f t="shared" si="1"/>
        <v>-23295739</v>
      </c>
      <c r="G33" s="14" t="str">
        <f>IF(E33=0,"YES",IF(D33/E33&gt;=1.15, IF(D33+E33&gt;=percent,"YES","NO"),"NO"))</f>
        <v>NO</v>
      </c>
      <c r="H33" s="15">
        <v>20000.0</v>
      </c>
      <c r="I33" s="16" t="str">
        <f t="shared" si="3"/>
        <v>NOT FUNDED</v>
      </c>
      <c r="J33" s="17">
        <f t="shared" si="4"/>
        <v>6257</v>
      </c>
      <c r="K33" s="18" t="str">
        <f t="shared" si="2"/>
        <v>Approval Threshold</v>
      </c>
    </row>
    <row r="34">
      <c r="A34" s="9" t="s">
        <v>52</v>
      </c>
      <c r="B34" s="10">
        <v>3.22</v>
      </c>
      <c r="C34" s="11">
        <v>185.0</v>
      </c>
      <c r="D34" s="12">
        <v>2547938.0</v>
      </c>
      <c r="E34" s="12">
        <v>2.6912901E7</v>
      </c>
      <c r="F34" s="13">
        <f t="shared" si="1"/>
        <v>-24364963</v>
      </c>
      <c r="G34" s="14" t="str">
        <f>IF(E34=0,"YES",IF(D34/E34&gt;=1.15, IF(D34+E34&gt;=percent,"YES","NO"),"NO"))</f>
        <v>NO</v>
      </c>
      <c r="H34" s="15">
        <v>30000.0</v>
      </c>
      <c r="I34" s="16" t="str">
        <f t="shared" si="3"/>
        <v>NOT FUNDED</v>
      </c>
      <c r="J34" s="17">
        <f t="shared" si="4"/>
        <v>6257</v>
      </c>
      <c r="K34" s="18" t="str">
        <f t="shared" si="2"/>
        <v>Approval Threshold</v>
      </c>
    </row>
    <row r="35">
      <c r="A35" s="9" t="s">
        <v>53</v>
      </c>
      <c r="B35" s="10">
        <v>3.0</v>
      </c>
      <c r="C35" s="11">
        <v>236.0</v>
      </c>
      <c r="D35" s="12">
        <v>2623464.0</v>
      </c>
      <c r="E35" s="12">
        <v>3.31567E7</v>
      </c>
      <c r="F35" s="13">
        <f t="shared" si="1"/>
        <v>-30533236</v>
      </c>
      <c r="G35" s="14" t="str">
        <f>IF(E35=0,"YES",IF(D35/E35&gt;=1.15, IF(D35+E35&gt;=percent,"YES","NO"),"NO"))</f>
        <v>NO</v>
      </c>
      <c r="H35" s="15">
        <v>47000.0</v>
      </c>
      <c r="I35" s="16" t="str">
        <f t="shared" si="3"/>
        <v>NOT FUNDED</v>
      </c>
      <c r="J35" s="17">
        <f t="shared" si="4"/>
        <v>6257</v>
      </c>
      <c r="K35" s="18" t="str">
        <f t="shared" si="2"/>
        <v>Approval Threshold</v>
      </c>
    </row>
    <row r="36">
      <c r="A36" s="9" t="s">
        <v>54</v>
      </c>
      <c r="B36" s="10">
        <v>1.43</v>
      </c>
      <c r="C36" s="11">
        <v>218.0</v>
      </c>
      <c r="D36" s="12">
        <v>9632623.0</v>
      </c>
      <c r="E36" s="12">
        <v>5.7423188E7</v>
      </c>
      <c r="F36" s="13">
        <f t="shared" si="1"/>
        <v>-47790565</v>
      </c>
      <c r="G36" s="14" t="str">
        <f>IF(E36=0,"YES",IF(D36/E36&gt;=1.15, IF(D36+E36&gt;=percent,"YES","NO"),"NO"))</f>
        <v>NO</v>
      </c>
      <c r="H36" s="15">
        <v>200000.0</v>
      </c>
      <c r="I36" s="16" t="str">
        <f t="shared" si="3"/>
        <v>NOT FUNDED</v>
      </c>
      <c r="J36" s="17">
        <f t="shared" si="4"/>
        <v>6257</v>
      </c>
      <c r="K36" s="18" t="str">
        <f t="shared" si="2"/>
        <v>Approval Threshold</v>
      </c>
    </row>
    <row r="37">
      <c r="A37" s="9" t="s">
        <v>55</v>
      </c>
      <c r="B37" s="10">
        <v>1.22</v>
      </c>
      <c r="C37" s="11">
        <v>227.0</v>
      </c>
      <c r="D37" s="12">
        <v>1.085904E7</v>
      </c>
      <c r="E37" s="12">
        <v>6.5981178E7</v>
      </c>
      <c r="F37" s="13">
        <f t="shared" si="1"/>
        <v>-55122138</v>
      </c>
      <c r="G37" s="14" t="str">
        <f>IF(E37=0,"YES",IF(D37/E37&gt;=1.15, IF(D37+E37&gt;=percent,"YES","NO"),"NO"))</f>
        <v>NO</v>
      </c>
      <c r="H37" s="15">
        <v>100116.0</v>
      </c>
      <c r="I37" s="16" t="str">
        <f t="shared" si="3"/>
        <v>NOT FUNDED</v>
      </c>
      <c r="J37" s="17">
        <f t="shared" si="4"/>
        <v>6257</v>
      </c>
      <c r="K37" s="18" t="str">
        <f t="shared" si="2"/>
        <v>Approval Threshold</v>
      </c>
    </row>
  </sheetData>
  <autoFilter ref="$A$1:$H$37">
    <sortState ref="A1:H37">
      <sortCondition descending="1" ref="F1:F37"/>
      <sortCondition ref="A1:A37"/>
    </sortState>
  </autoFilter>
  <conditionalFormatting sqref="I2:I37">
    <cfRule type="cellIs" dxfId="0" priority="1" operator="equal">
      <formula>"FUNDED"</formula>
    </cfRule>
  </conditionalFormatting>
  <conditionalFormatting sqref="I2:I37">
    <cfRule type="cellIs" dxfId="1" priority="2" operator="equal">
      <formula>"NOT FUNDED"</formula>
    </cfRule>
  </conditionalFormatting>
  <conditionalFormatting sqref="K2:K37">
    <cfRule type="cellIs" dxfId="0" priority="3" operator="greaterThan">
      <formula>999</formula>
    </cfRule>
  </conditionalFormatting>
  <conditionalFormatting sqref="K2:K37">
    <cfRule type="cellIs" dxfId="0" priority="4" operator="greaterThan">
      <formula>999</formula>
    </cfRule>
  </conditionalFormatting>
  <conditionalFormatting sqref="K2:K37">
    <cfRule type="containsText" dxfId="1" priority="5" operator="containsText" text="NOT FUNDED">
      <formula>NOT(ISERROR(SEARCH(("NOT FUNDED"),(K2))))</formula>
    </cfRule>
  </conditionalFormatting>
  <conditionalFormatting sqref="K2:K37">
    <cfRule type="cellIs" dxfId="2" priority="6" operator="equal">
      <formula>"Over Budget"</formula>
    </cfRule>
  </conditionalFormatting>
  <conditionalFormatting sqref="K2:K37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</hyperlinks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9" t="s">
        <v>56</v>
      </c>
      <c r="B2" s="10">
        <v>4.67</v>
      </c>
      <c r="C2" s="11">
        <v>561.0</v>
      </c>
      <c r="D2" s="12">
        <v>1.13436019E8</v>
      </c>
      <c r="E2" s="12">
        <v>1.8344572E7</v>
      </c>
      <c r="F2" s="13">
        <f t="shared" ref="F2:F36" si="1">D2-E2</f>
        <v>95091447</v>
      </c>
      <c r="G2" s="14" t="str">
        <f>IF(E2=0,"YES",IF(D2/E2&gt;=1.15, IF(D2+E2&gt;=percent,"YES","NO"),"NO"))</f>
        <v>YES</v>
      </c>
      <c r="H2" s="15">
        <v>5000.0</v>
      </c>
      <c r="I2" s="16" t="str">
        <f>If(scout&gt;=H2,IF(G2="Yes","FUNDED","NOT FUNDED"),"NOT FUNDED")</f>
        <v>FUNDED</v>
      </c>
      <c r="J2" s="17">
        <f>If(scout&gt;=H2,scout-H2,scout)</f>
        <v>95000</v>
      </c>
      <c r="K2" s="18" t="str">
        <f t="shared" ref="K2:K36" si="2">If(G2="YES",IF(I2="FUNDED","","Over Budget"),"Approval Threshold")</f>
        <v/>
      </c>
    </row>
    <row r="3">
      <c r="A3" s="9" t="s">
        <v>57</v>
      </c>
      <c r="B3" s="10">
        <v>4.57</v>
      </c>
      <c r="C3" s="11">
        <v>593.0</v>
      </c>
      <c r="D3" s="12">
        <v>1.117629E8</v>
      </c>
      <c r="E3" s="12">
        <v>1.8698191E7</v>
      </c>
      <c r="F3" s="13">
        <f t="shared" si="1"/>
        <v>93064709</v>
      </c>
      <c r="G3" s="14" t="str">
        <f>IF(E3=0,"YES",IF(D3/E3&gt;=1.15, IF(D3+E3&gt;=percent,"YES","NO"),"NO"))</f>
        <v>YES</v>
      </c>
      <c r="H3" s="15">
        <v>5000.0</v>
      </c>
      <c r="I3" s="16" t="str">
        <f t="shared" ref="I3:I36" si="3">If(J2&gt;=H3,IF(G3="Yes","FUNDED","NOT FUNDED"),"NOT FUNDED")</f>
        <v>FUNDED</v>
      </c>
      <c r="J3" s="17">
        <f t="shared" ref="J3:J36" si="4">If(I3="FUNDED",IF(J2&gt;=H3,(J2-H3),J2),J2)</f>
        <v>90000</v>
      </c>
      <c r="K3" s="18" t="str">
        <f t="shared" si="2"/>
        <v/>
      </c>
    </row>
    <row r="4">
      <c r="A4" s="9" t="s">
        <v>58</v>
      </c>
      <c r="B4" s="10">
        <v>4.25</v>
      </c>
      <c r="C4" s="11">
        <v>316.0</v>
      </c>
      <c r="D4" s="12">
        <v>7.4915161E7</v>
      </c>
      <c r="E4" s="12">
        <v>4647345.0</v>
      </c>
      <c r="F4" s="13">
        <f t="shared" si="1"/>
        <v>70267816</v>
      </c>
      <c r="G4" s="14" t="str">
        <f>IF(E4=0,"YES",IF(D4/E4&gt;=1.15, IF(D4+E4&gt;=percent,"YES","NO"),"NO"))</f>
        <v>YES</v>
      </c>
      <c r="H4" s="15">
        <v>5000.0</v>
      </c>
      <c r="I4" s="16" t="str">
        <f t="shared" si="3"/>
        <v>FUNDED</v>
      </c>
      <c r="J4" s="17">
        <f t="shared" si="4"/>
        <v>85000</v>
      </c>
      <c r="K4" s="18" t="str">
        <f t="shared" si="2"/>
        <v/>
      </c>
    </row>
    <row r="5">
      <c r="A5" s="9" t="s">
        <v>59</v>
      </c>
      <c r="B5" s="10">
        <v>4.41</v>
      </c>
      <c r="C5" s="11">
        <v>353.0</v>
      </c>
      <c r="D5" s="12">
        <v>7.0087636E7</v>
      </c>
      <c r="E5" s="12">
        <v>3919238.0</v>
      </c>
      <c r="F5" s="13">
        <f t="shared" si="1"/>
        <v>66168398</v>
      </c>
      <c r="G5" s="14" t="str">
        <f>IF(E5=0,"YES",IF(D5/E5&gt;=1.15, IF(D5+E5&gt;=percent,"YES","NO"),"NO"))</f>
        <v>YES</v>
      </c>
      <c r="H5" s="15">
        <v>4870.0</v>
      </c>
      <c r="I5" s="16" t="str">
        <f t="shared" si="3"/>
        <v>FUNDED</v>
      </c>
      <c r="J5" s="17">
        <f t="shared" si="4"/>
        <v>80130</v>
      </c>
      <c r="K5" s="18" t="str">
        <f t="shared" si="2"/>
        <v/>
      </c>
    </row>
    <row r="6">
      <c r="A6" s="9" t="s">
        <v>60</v>
      </c>
      <c r="B6" s="10">
        <v>4.46</v>
      </c>
      <c r="C6" s="11">
        <v>436.0</v>
      </c>
      <c r="D6" s="12">
        <v>7.9491423E7</v>
      </c>
      <c r="E6" s="12">
        <v>1.8764562E7</v>
      </c>
      <c r="F6" s="13">
        <f t="shared" si="1"/>
        <v>60726861</v>
      </c>
      <c r="G6" s="14" t="str">
        <f>IF(E6=0,"YES",IF(D6/E6&gt;=1.15, IF(D6+E6&gt;=percent,"YES","NO"),"NO"))</f>
        <v>YES</v>
      </c>
      <c r="H6" s="15">
        <v>4160.0</v>
      </c>
      <c r="I6" s="16" t="str">
        <f t="shared" si="3"/>
        <v>FUNDED</v>
      </c>
      <c r="J6" s="17">
        <f t="shared" si="4"/>
        <v>75970</v>
      </c>
      <c r="K6" s="18" t="str">
        <f t="shared" si="2"/>
        <v/>
      </c>
    </row>
    <row r="7">
      <c r="A7" s="9" t="s">
        <v>61</v>
      </c>
      <c r="B7" s="10">
        <v>4.42</v>
      </c>
      <c r="C7" s="11">
        <v>346.0</v>
      </c>
      <c r="D7" s="12">
        <v>6.4226276E7</v>
      </c>
      <c r="E7" s="12">
        <v>4660705.0</v>
      </c>
      <c r="F7" s="13">
        <f t="shared" si="1"/>
        <v>59565571</v>
      </c>
      <c r="G7" s="14" t="str">
        <f>IF(E7=0,"YES",IF(D7/E7&gt;=1.15, IF(D7+E7&gt;=percent,"YES","NO"),"NO"))</f>
        <v>YES</v>
      </c>
      <c r="H7" s="15">
        <v>5000.0</v>
      </c>
      <c r="I7" s="16" t="str">
        <f t="shared" si="3"/>
        <v>FUNDED</v>
      </c>
      <c r="J7" s="17">
        <f t="shared" si="4"/>
        <v>70970</v>
      </c>
      <c r="K7" s="18" t="str">
        <f t="shared" si="2"/>
        <v/>
      </c>
    </row>
    <row r="8">
      <c r="A8" s="9" t="s">
        <v>62</v>
      </c>
      <c r="B8" s="10">
        <v>4.29</v>
      </c>
      <c r="C8" s="11">
        <v>323.0</v>
      </c>
      <c r="D8" s="12">
        <v>6.2871236E7</v>
      </c>
      <c r="E8" s="12">
        <v>4503142.0</v>
      </c>
      <c r="F8" s="13">
        <f t="shared" si="1"/>
        <v>58368094</v>
      </c>
      <c r="G8" s="14" t="str">
        <f>IF(E8=0,"YES",IF(D8/E8&gt;=1.15, IF(D8+E8&gt;=percent,"YES","NO"),"NO"))</f>
        <v>YES</v>
      </c>
      <c r="H8" s="15">
        <v>5000.0</v>
      </c>
      <c r="I8" s="16" t="str">
        <f t="shared" si="3"/>
        <v>FUNDED</v>
      </c>
      <c r="J8" s="17">
        <f t="shared" si="4"/>
        <v>65970</v>
      </c>
      <c r="K8" s="18" t="str">
        <f t="shared" si="2"/>
        <v/>
      </c>
    </row>
    <row r="9">
      <c r="A9" s="9" t="s">
        <v>63</v>
      </c>
      <c r="B9" s="10">
        <v>4.57</v>
      </c>
      <c r="C9" s="11">
        <v>335.0</v>
      </c>
      <c r="D9" s="12">
        <v>6.9935374E7</v>
      </c>
      <c r="E9" s="12">
        <v>1.6822539E7</v>
      </c>
      <c r="F9" s="13">
        <f t="shared" si="1"/>
        <v>53112835</v>
      </c>
      <c r="G9" s="14" t="str">
        <f>IF(E9=0,"YES",IF(D9/E9&gt;=1.15, IF(D9+E9&gt;=percent,"YES","NO"),"NO"))</f>
        <v>YES</v>
      </c>
      <c r="H9" s="15">
        <v>7000.0</v>
      </c>
      <c r="I9" s="16" t="str">
        <f t="shared" si="3"/>
        <v>FUNDED</v>
      </c>
      <c r="J9" s="17">
        <f t="shared" si="4"/>
        <v>58970</v>
      </c>
      <c r="K9" s="18" t="str">
        <f t="shared" si="2"/>
        <v/>
      </c>
    </row>
    <row r="10">
      <c r="A10" s="9" t="s">
        <v>64</v>
      </c>
      <c r="B10" s="10">
        <v>4.29</v>
      </c>
      <c r="C10" s="11">
        <v>225.0</v>
      </c>
      <c r="D10" s="12">
        <v>5.2876961E7</v>
      </c>
      <c r="E10" s="12">
        <v>7435583.0</v>
      </c>
      <c r="F10" s="13">
        <f t="shared" si="1"/>
        <v>45441378</v>
      </c>
      <c r="G10" s="14" t="str">
        <f>IF(E10=0,"YES",IF(D10/E10&gt;=1.15, IF(D10+E10&gt;=percent,"YES","NO"),"NO"))</f>
        <v>YES</v>
      </c>
      <c r="H10" s="15">
        <v>5000.0</v>
      </c>
      <c r="I10" s="16" t="str">
        <f t="shared" si="3"/>
        <v>FUNDED</v>
      </c>
      <c r="J10" s="17">
        <f t="shared" si="4"/>
        <v>53970</v>
      </c>
      <c r="K10" s="18" t="str">
        <f t="shared" si="2"/>
        <v/>
      </c>
    </row>
    <row r="11">
      <c r="A11" s="9" t="s">
        <v>65</v>
      </c>
      <c r="B11" s="10">
        <v>4.2</v>
      </c>
      <c r="C11" s="11">
        <v>271.0</v>
      </c>
      <c r="D11" s="12">
        <v>5.1029549E7</v>
      </c>
      <c r="E11" s="12">
        <v>6589482.0</v>
      </c>
      <c r="F11" s="13">
        <f t="shared" si="1"/>
        <v>44440067</v>
      </c>
      <c r="G11" s="14" t="str">
        <f>IF(E11=0,"YES",IF(D11/E11&gt;=1.15, IF(D11+E11&gt;=percent,"YES","NO"),"NO"))</f>
        <v>YES</v>
      </c>
      <c r="H11" s="15">
        <v>5000.0</v>
      </c>
      <c r="I11" s="16" t="str">
        <f t="shared" si="3"/>
        <v>FUNDED</v>
      </c>
      <c r="J11" s="17">
        <f t="shared" si="4"/>
        <v>48970</v>
      </c>
      <c r="K11" s="18" t="str">
        <f t="shared" si="2"/>
        <v/>
      </c>
    </row>
    <row r="12">
      <c r="A12" s="9" t="s">
        <v>66</v>
      </c>
      <c r="B12" s="10">
        <v>3.95</v>
      </c>
      <c r="C12" s="11">
        <v>223.0</v>
      </c>
      <c r="D12" s="12">
        <v>4.1901272E7</v>
      </c>
      <c r="E12" s="12">
        <v>3230891.0</v>
      </c>
      <c r="F12" s="13">
        <f t="shared" si="1"/>
        <v>38670381</v>
      </c>
      <c r="G12" s="14" t="str">
        <f>IF(E12=0,"YES",IF(D12/E12&gt;=1.15, IF(D12+E12&gt;=percent,"YES","NO"),"NO"))</f>
        <v>YES</v>
      </c>
      <c r="H12" s="15">
        <v>1800.0</v>
      </c>
      <c r="I12" s="16" t="str">
        <f t="shared" si="3"/>
        <v>FUNDED</v>
      </c>
      <c r="J12" s="17">
        <f t="shared" si="4"/>
        <v>47170</v>
      </c>
      <c r="K12" s="18" t="str">
        <f t="shared" si="2"/>
        <v/>
      </c>
    </row>
    <row r="13">
      <c r="A13" s="9" t="s">
        <v>67</v>
      </c>
      <c r="B13" s="10">
        <v>4.44</v>
      </c>
      <c r="C13" s="11">
        <v>287.0</v>
      </c>
      <c r="D13" s="12">
        <v>5.8281259E7</v>
      </c>
      <c r="E13" s="12">
        <v>2.3005774E7</v>
      </c>
      <c r="F13" s="13">
        <f t="shared" si="1"/>
        <v>35275485</v>
      </c>
      <c r="G13" s="14" t="str">
        <f>IF(E13=0,"YES",IF(D13/E13&gt;=1.15, IF(D13+E13&gt;=percent,"YES","NO"),"NO"))</f>
        <v>YES</v>
      </c>
      <c r="H13" s="15">
        <v>4160.0</v>
      </c>
      <c r="I13" s="16" t="str">
        <f t="shared" si="3"/>
        <v>FUNDED</v>
      </c>
      <c r="J13" s="17">
        <f t="shared" si="4"/>
        <v>43010</v>
      </c>
      <c r="K13" s="18" t="str">
        <f t="shared" si="2"/>
        <v/>
      </c>
    </row>
    <row r="14">
      <c r="A14" s="9" t="s">
        <v>68</v>
      </c>
      <c r="B14" s="10">
        <v>4.0</v>
      </c>
      <c r="C14" s="11">
        <v>255.0</v>
      </c>
      <c r="D14" s="12">
        <v>3.7845152E7</v>
      </c>
      <c r="E14" s="12">
        <v>3337653.0</v>
      </c>
      <c r="F14" s="13">
        <f t="shared" si="1"/>
        <v>34507499</v>
      </c>
      <c r="G14" s="14" t="str">
        <f>IF(E14=0,"YES",IF(D14/E14&gt;=1.15, IF(D14+E14&gt;=percent,"YES","NO"),"NO"))</f>
        <v>YES</v>
      </c>
      <c r="H14" s="15">
        <v>4900.0</v>
      </c>
      <c r="I14" s="16" t="str">
        <f t="shared" si="3"/>
        <v>FUNDED</v>
      </c>
      <c r="J14" s="17">
        <f t="shared" si="4"/>
        <v>38110</v>
      </c>
      <c r="K14" s="18" t="str">
        <f t="shared" si="2"/>
        <v/>
      </c>
    </row>
    <row r="15">
      <c r="A15" s="9" t="s">
        <v>69</v>
      </c>
      <c r="B15" s="10">
        <v>4.19</v>
      </c>
      <c r="C15" s="11">
        <v>221.0</v>
      </c>
      <c r="D15" s="12">
        <v>3.6101177E7</v>
      </c>
      <c r="E15" s="12">
        <v>5510903.0</v>
      </c>
      <c r="F15" s="13">
        <f t="shared" si="1"/>
        <v>30590274</v>
      </c>
      <c r="G15" s="14" t="str">
        <f>IF(E15=0,"YES",IF(D15/E15&gt;=1.15, IF(D15+E15&gt;=percent,"YES","NO"),"NO"))</f>
        <v>YES</v>
      </c>
      <c r="H15" s="15">
        <v>5000.0</v>
      </c>
      <c r="I15" s="16" t="str">
        <f t="shared" si="3"/>
        <v>FUNDED</v>
      </c>
      <c r="J15" s="17">
        <f t="shared" si="4"/>
        <v>33110</v>
      </c>
      <c r="K15" s="18" t="str">
        <f t="shared" si="2"/>
        <v/>
      </c>
    </row>
    <row r="16">
      <c r="A16" s="9" t="s">
        <v>70</v>
      </c>
      <c r="B16" s="10">
        <v>3.93</v>
      </c>
      <c r="C16" s="11">
        <v>194.0</v>
      </c>
      <c r="D16" s="12">
        <v>3.5277057E7</v>
      </c>
      <c r="E16" s="12">
        <v>8703482.0</v>
      </c>
      <c r="F16" s="13">
        <f t="shared" si="1"/>
        <v>26573575</v>
      </c>
      <c r="G16" s="14" t="str">
        <f>IF(E16=0,"YES",IF(D16/E16&gt;=1.15, IF(D16+E16&gt;=percent,"YES","NO"),"NO"))</f>
        <v>YES</v>
      </c>
      <c r="H16" s="15">
        <v>5000.0</v>
      </c>
      <c r="I16" s="16" t="str">
        <f t="shared" si="3"/>
        <v>FUNDED</v>
      </c>
      <c r="J16" s="17">
        <f t="shared" si="4"/>
        <v>28110</v>
      </c>
      <c r="K16" s="18" t="str">
        <f t="shared" si="2"/>
        <v/>
      </c>
    </row>
    <row r="17">
      <c r="A17" s="9" t="s">
        <v>71</v>
      </c>
      <c r="B17" s="10">
        <v>4.12</v>
      </c>
      <c r="C17" s="11">
        <v>217.0</v>
      </c>
      <c r="D17" s="12">
        <v>3.0105457E7</v>
      </c>
      <c r="E17" s="12">
        <v>3791837.0</v>
      </c>
      <c r="F17" s="13">
        <f t="shared" si="1"/>
        <v>26313620</v>
      </c>
      <c r="G17" s="14" t="str">
        <f>IF(E17=0,"YES",IF(D17/E17&gt;=1.15, IF(D17+E17&gt;=percent,"YES","NO"),"NO"))</f>
        <v>NO</v>
      </c>
      <c r="H17" s="15">
        <v>5000.0</v>
      </c>
      <c r="I17" s="16" t="str">
        <f t="shared" si="3"/>
        <v>NOT FUNDED</v>
      </c>
      <c r="J17" s="17">
        <f t="shared" si="4"/>
        <v>28110</v>
      </c>
      <c r="K17" s="18" t="str">
        <f t="shared" si="2"/>
        <v>Approval Threshold</v>
      </c>
    </row>
    <row r="18">
      <c r="A18" s="19" t="s">
        <v>72</v>
      </c>
      <c r="B18" s="10">
        <v>4.19</v>
      </c>
      <c r="C18" s="11">
        <v>220.0</v>
      </c>
      <c r="D18" s="12">
        <v>2.8494149E7</v>
      </c>
      <c r="E18" s="12">
        <v>7147227.0</v>
      </c>
      <c r="F18" s="13">
        <f t="shared" si="1"/>
        <v>21346922</v>
      </c>
      <c r="G18" s="14" t="str">
        <f>IF(E18=0,"YES",IF(D18/E18&gt;=1.15, IF(D18+E18&gt;=percent,"YES","NO"),"NO"))</f>
        <v>NO</v>
      </c>
      <c r="H18" s="15">
        <v>5000.0</v>
      </c>
      <c r="I18" s="16" t="str">
        <f t="shared" si="3"/>
        <v>NOT FUNDED</v>
      </c>
      <c r="J18" s="17">
        <f t="shared" si="4"/>
        <v>28110</v>
      </c>
      <c r="K18" s="18" t="str">
        <f t="shared" si="2"/>
        <v>Approval Threshold</v>
      </c>
    </row>
    <row r="19">
      <c r="A19" s="9" t="s">
        <v>73</v>
      </c>
      <c r="B19" s="10">
        <v>4.05</v>
      </c>
      <c r="C19" s="11">
        <v>186.0</v>
      </c>
      <c r="D19" s="12">
        <v>2.5743168E7</v>
      </c>
      <c r="E19" s="12">
        <v>4847444.0</v>
      </c>
      <c r="F19" s="13">
        <f t="shared" si="1"/>
        <v>20895724</v>
      </c>
      <c r="G19" s="14" t="str">
        <f>IF(E19=0,"YES",IF(D19/E19&gt;=1.15, IF(D19+E19&gt;=percent,"YES","NO"),"NO"))</f>
        <v>NO</v>
      </c>
      <c r="H19" s="15">
        <v>3000.0</v>
      </c>
      <c r="I19" s="16" t="str">
        <f t="shared" si="3"/>
        <v>NOT FUNDED</v>
      </c>
      <c r="J19" s="17">
        <f t="shared" si="4"/>
        <v>28110</v>
      </c>
      <c r="K19" s="18" t="str">
        <f t="shared" si="2"/>
        <v>Approval Threshold</v>
      </c>
    </row>
    <row r="20">
      <c r="A20" s="9" t="s">
        <v>74</v>
      </c>
      <c r="B20" s="10">
        <v>4.12</v>
      </c>
      <c r="C20" s="11">
        <v>196.0</v>
      </c>
      <c r="D20" s="12">
        <v>2.4048792E7</v>
      </c>
      <c r="E20" s="12">
        <v>6433849.0</v>
      </c>
      <c r="F20" s="13">
        <f t="shared" si="1"/>
        <v>17614943</v>
      </c>
      <c r="G20" s="14" t="str">
        <f>IF(E20=0,"YES",IF(D20/E20&gt;=1.15, IF(D20+E20&gt;=percent,"YES","NO"),"NO"))</f>
        <v>NO</v>
      </c>
      <c r="H20" s="15">
        <v>4970.0</v>
      </c>
      <c r="I20" s="16" t="str">
        <f t="shared" si="3"/>
        <v>NOT FUNDED</v>
      </c>
      <c r="J20" s="17">
        <f t="shared" si="4"/>
        <v>28110</v>
      </c>
      <c r="K20" s="18" t="str">
        <f t="shared" si="2"/>
        <v>Approval Threshold</v>
      </c>
    </row>
    <row r="21">
      <c r="A21" s="9" t="s">
        <v>75</v>
      </c>
      <c r="B21" s="10">
        <v>3.97</v>
      </c>
      <c r="C21" s="11">
        <v>232.0</v>
      </c>
      <c r="D21" s="12">
        <v>2.0053759E7</v>
      </c>
      <c r="E21" s="12">
        <v>4838968.0</v>
      </c>
      <c r="F21" s="13">
        <f t="shared" si="1"/>
        <v>15214791</v>
      </c>
      <c r="G21" s="14" t="str">
        <f>IF(E21=0,"YES",IF(D21/E21&gt;=1.15, IF(D21+E21&gt;=percent,"YES","NO"),"NO"))</f>
        <v>NO</v>
      </c>
      <c r="H21" s="15">
        <v>5000.0</v>
      </c>
      <c r="I21" s="16" t="str">
        <f t="shared" si="3"/>
        <v>NOT FUNDED</v>
      </c>
      <c r="J21" s="17">
        <f t="shared" si="4"/>
        <v>28110</v>
      </c>
      <c r="K21" s="18" t="str">
        <f t="shared" si="2"/>
        <v>Approval Threshold</v>
      </c>
    </row>
    <row r="22">
      <c r="A22" s="9" t="s">
        <v>76</v>
      </c>
      <c r="B22" s="10">
        <v>3.97</v>
      </c>
      <c r="C22" s="11">
        <v>196.0</v>
      </c>
      <c r="D22" s="12">
        <v>1.634199E7</v>
      </c>
      <c r="E22" s="12">
        <v>4342164.0</v>
      </c>
      <c r="F22" s="13">
        <f t="shared" si="1"/>
        <v>11999826</v>
      </c>
      <c r="G22" s="14" t="str">
        <f>IF(E22=0,"YES",IF(D22/E22&gt;=1.15, IF(D22+E22&gt;=percent,"YES","NO"),"NO"))</f>
        <v>NO</v>
      </c>
      <c r="H22" s="15">
        <v>5000.0</v>
      </c>
      <c r="I22" s="16" t="str">
        <f t="shared" si="3"/>
        <v>NOT FUNDED</v>
      </c>
      <c r="J22" s="17">
        <f t="shared" si="4"/>
        <v>28110</v>
      </c>
      <c r="K22" s="18" t="str">
        <f t="shared" si="2"/>
        <v>Approval Threshold</v>
      </c>
    </row>
    <row r="23">
      <c r="A23" s="9" t="s">
        <v>77</v>
      </c>
      <c r="B23" s="10">
        <v>4.13</v>
      </c>
      <c r="C23" s="11">
        <v>202.0</v>
      </c>
      <c r="D23" s="12">
        <v>1.4142434E7</v>
      </c>
      <c r="E23" s="12">
        <v>5210771.0</v>
      </c>
      <c r="F23" s="13">
        <f t="shared" si="1"/>
        <v>8931663</v>
      </c>
      <c r="G23" s="14" t="str">
        <f>IF(E23=0,"YES",IF(D23/E23&gt;=1.15, IF(D23+E23&gt;=percent,"YES","NO"),"NO"))</f>
        <v>NO</v>
      </c>
      <c r="H23" s="15">
        <v>4750.0</v>
      </c>
      <c r="I23" s="16" t="str">
        <f t="shared" si="3"/>
        <v>NOT FUNDED</v>
      </c>
      <c r="J23" s="17">
        <f t="shared" si="4"/>
        <v>28110</v>
      </c>
      <c r="K23" s="18" t="str">
        <f t="shared" si="2"/>
        <v>Approval Threshold</v>
      </c>
    </row>
    <row r="24">
      <c r="A24" s="9" t="s">
        <v>78</v>
      </c>
      <c r="B24" s="10">
        <v>3.89</v>
      </c>
      <c r="C24" s="11">
        <v>184.0</v>
      </c>
      <c r="D24" s="12">
        <v>1.4756289E7</v>
      </c>
      <c r="E24" s="12">
        <v>6260780.0</v>
      </c>
      <c r="F24" s="13">
        <f t="shared" si="1"/>
        <v>8495509</v>
      </c>
      <c r="G24" s="14" t="str">
        <f>IF(E24=0,"YES",IF(D24/E24&gt;=1.15, IF(D24+E24&gt;=percent,"YES","NO"),"NO"))</f>
        <v>NO</v>
      </c>
      <c r="H24" s="15">
        <v>4900.0</v>
      </c>
      <c r="I24" s="16" t="str">
        <f t="shared" si="3"/>
        <v>NOT FUNDED</v>
      </c>
      <c r="J24" s="17">
        <f t="shared" si="4"/>
        <v>28110</v>
      </c>
      <c r="K24" s="18" t="str">
        <f t="shared" si="2"/>
        <v>Approval Threshold</v>
      </c>
    </row>
    <row r="25">
      <c r="A25" s="9" t="s">
        <v>79</v>
      </c>
      <c r="B25" s="10">
        <v>4.0</v>
      </c>
      <c r="C25" s="11">
        <v>217.0</v>
      </c>
      <c r="D25" s="12">
        <v>1.3480598E7</v>
      </c>
      <c r="E25" s="12">
        <v>5225571.0</v>
      </c>
      <c r="F25" s="13">
        <f t="shared" si="1"/>
        <v>8255027</v>
      </c>
      <c r="G25" s="14" t="str">
        <f>IF(E25=0,"YES",IF(D25/E25&gt;=1.15, IF(D25+E25&gt;=percent,"YES","NO"),"NO"))</f>
        <v>NO</v>
      </c>
      <c r="H25" s="15">
        <v>5000.0</v>
      </c>
      <c r="I25" s="16" t="str">
        <f t="shared" si="3"/>
        <v>NOT FUNDED</v>
      </c>
      <c r="J25" s="17">
        <f t="shared" si="4"/>
        <v>28110</v>
      </c>
      <c r="K25" s="18" t="str">
        <f t="shared" si="2"/>
        <v>Approval Threshold</v>
      </c>
    </row>
    <row r="26">
      <c r="A26" s="20" t="s">
        <v>80</v>
      </c>
      <c r="B26" s="10">
        <v>4.15</v>
      </c>
      <c r="C26" s="11">
        <v>199.0</v>
      </c>
      <c r="D26" s="12">
        <v>1.2142616E7</v>
      </c>
      <c r="E26" s="12">
        <v>6022427.0</v>
      </c>
      <c r="F26" s="13">
        <f t="shared" si="1"/>
        <v>6120189</v>
      </c>
      <c r="G26" s="14" t="str">
        <f>IF(E26=0,"YES",IF(D26/E26&gt;=1.15, IF(D26+E26&gt;=percent,"YES","NO"),"NO"))</f>
        <v>NO</v>
      </c>
      <c r="H26" s="15">
        <v>4500.0</v>
      </c>
      <c r="I26" s="16" t="str">
        <f t="shared" si="3"/>
        <v>NOT FUNDED</v>
      </c>
      <c r="J26" s="17">
        <f t="shared" si="4"/>
        <v>28110</v>
      </c>
      <c r="K26" s="18" t="str">
        <f t="shared" si="2"/>
        <v>Approval Threshold</v>
      </c>
    </row>
    <row r="27">
      <c r="A27" s="9" t="s">
        <v>81</v>
      </c>
      <c r="B27" s="10">
        <v>3.73</v>
      </c>
      <c r="C27" s="11">
        <v>176.0</v>
      </c>
      <c r="D27" s="12">
        <v>7380398.0</v>
      </c>
      <c r="E27" s="12">
        <v>1.0016662E7</v>
      </c>
      <c r="F27" s="13">
        <f t="shared" si="1"/>
        <v>-2636264</v>
      </c>
      <c r="G27" s="14" t="str">
        <f>IF(E27=0,"YES",IF(D27/E27&gt;=1.15, IF(D27+E27&gt;=percent,"YES","NO"),"NO"))</f>
        <v>NO</v>
      </c>
      <c r="H27" s="15">
        <v>17500.0</v>
      </c>
      <c r="I27" s="16" t="str">
        <f t="shared" si="3"/>
        <v>NOT FUNDED</v>
      </c>
      <c r="J27" s="17">
        <f t="shared" si="4"/>
        <v>28110</v>
      </c>
      <c r="K27" s="18" t="str">
        <f t="shared" si="2"/>
        <v>Approval Threshold</v>
      </c>
    </row>
    <row r="28">
      <c r="A28" s="9" t="s">
        <v>82</v>
      </c>
      <c r="B28" s="10">
        <v>2.79</v>
      </c>
      <c r="C28" s="11">
        <v>176.0</v>
      </c>
      <c r="D28" s="12">
        <v>2.0431234E7</v>
      </c>
      <c r="E28" s="12">
        <v>2.8503816E7</v>
      </c>
      <c r="F28" s="13">
        <f t="shared" si="1"/>
        <v>-8072582</v>
      </c>
      <c r="G28" s="14" t="str">
        <f>IF(E28=0,"YES",IF(D28/E28&gt;=1.15, IF(D28+E28&gt;=percent,"YES","NO"),"NO"))</f>
        <v>NO</v>
      </c>
      <c r="H28" s="15">
        <v>11820.0</v>
      </c>
      <c r="I28" s="16" t="str">
        <f t="shared" si="3"/>
        <v>NOT FUNDED</v>
      </c>
      <c r="J28" s="17">
        <f t="shared" si="4"/>
        <v>28110</v>
      </c>
      <c r="K28" s="18" t="str">
        <f t="shared" si="2"/>
        <v>Approval Threshold</v>
      </c>
    </row>
    <row r="29">
      <c r="A29" s="9" t="s">
        <v>83</v>
      </c>
      <c r="B29" s="10">
        <v>3.67</v>
      </c>
      <c r="C29" s="11">
        <v>167.0</v>
      </c>
      <c r="D29" s="12">
        <v>5254520.0</v>
      </c>
      <c r="E29" s="12">
        <v>2.1204914E7</v>
      </c>
      <c r="F29" s="13">
        <f t="shared" si="1"/>
        <v>-15950394</v>
      </c>
      <c r="G29" s="14" t="str">
        <f>IF(E29=0,"YES",IF(D29/E29&gt;=1.15, IF(D29+E29&gt;=percent,"YES","NO"),"NO"))</f>
        <v>NO</v>
      </c>
      <c r="H29" s="15">
        <v>1600.0</v>
      </c>
      <c r="I29" s="16" t="str">
        <f t="shared" si="3"/>
        <v>NOT FUNDED</v>
      </c>
      <c r="J29" s="17">
        <f t="shared" si="4"/>
        <v>28110</v>
      </c>
      <c r="K29" s="18" t="str">
        <f t="shared" si="2"/>
        <v>Approval Threshold</v>
      </c>
    </row>
    <row r="30">
      <c r="A30" s="9" t="s">
        <v>84</v>
      </c>
      <c r="B30" s="10">
        <v>3.69</v>
      </c>
      <c r="C30" s="11">
        <v>161.0</v>
      </c>
      <c r="D30" s="12">
        <v>5527268.0</v>
      </c>
      <c r="E30" s="12">
        <v>2.166132E7</v>
      </c>
      <c r="F30" s="13">
        <f t="shared" si="1"/>
        <v>-16134052</v>
      </c>
      <c r="G30" s="14" t="str">
        <f>IF(E30=0,"YES",IF(D30/E30&gt;=1.15, IF(D30+E30&gt;=percent,"YES","NO"),"NO"))</f>
        <v>NO</v>
      </c>
      <c r="H30" s="15">
        <v>5000.0</v>
      </c>
      <c r="I30" s="16" t="str">
        <f t="shared" si="3"/>
        <v>NOT FUNDED</v>
      </c>
      <c r="J30" s="17">
        <f t="shared" si="4"/>
        <v>28110</v>
      </c>
      <c r="K30" s="18" t="str">
        <f t="shared" si="2"/>
        <v>Approval Threshold</v>
      </c>
    </row>
    <row r="31">
      <c r="A31" s="9" t="s">
        <v>85</v>
      </c>
      <c r="B31" s="10">
        <v>3.29</v>
      </c>
      <c r="C31" s="11">
        <v>171.0</v>
      </c>
      <c r="D31" s="12">
        <v>7117679.0</v>
      </c>
      <c r="E31" s="12">
        <v>2.5368492E7</v>
      </c>
      <c r="F31" s="13">
        <f t="shared" si="1"/>
        <v>-18250813</v>
      </c>
      <c r="G31" s="14" t="str">
        <f>IF(E31=0,"YES",IF(D31/E31&gt;=1.15, IF(D31+E31&gt;=percent,"YES","NO"),"NO"))</f>
        <v>NO</v>
      </c>
      <c r="H31" s="15">
        <v>13500.0</v>
      </c>
      <c r="I31" s="16" t="str">
        <f t="shared" si="3"/>
        <v>NOT FUNDED</v>
      </c>
      <c r="J31" s="17">
        <f t="shared" si="4"/>
        <v>28110</v>
      </c>
      <c r="K31" s="18" t="str">
        <f t="shared" si="2"/>
        <v>Approval Threshold</v>
      </c>
    </row>
    <row r="32">
      <c r="A32" s="9" t="s">
        <v>86</v>
      </c>
      <c r="B32" s="10">
        <v>3.21</v>
      </c>
      <c r="C32" s="11">
        <v>155.0</v>
      </c>
      <c r="D32" s="12">
        <v>4072682.0</v>
      </c>
      <c r="E32" s="12">
        <v>2.2553096E7</v>
      </c>
      <c r="F32" s="13">
        <f t="shared" si="1"/>
        <v>-18480414</v>
      </c>
      <c r="G32" s="14" t="str">
        <f>IF(E32=0,"YES",IF(D32/E32&gt;=1.15, IF(D32+E32&gt;=percent,"YES","NO"),"NO"))</f>
        <v>NO</v>
      </c>
      <c r="H32" s="15">
        <v>5000.0</v>
      </c>
      <c r="I32" s="16" t="str">
        <f t="shared" si="3"/>
        <v>NOT FUNDED</v>
      </c>
      <c r="J32" s="17">
        <f t="shared" si="4"/>
        <v>28110</v>
      </c>
      <c r="K32" s="18" t="str">
        <f t="shared" si="2"/>
        <v>Approval Threshold</v>
      </c>
    </row>
    <row r="33">
      <c r="A33" s="9" t="s">
        <v>87</v>
      </c>
      <c r="B33" s="10">
        <v>3.26</v>
      </c>
      <c r="C33" s="11">
        <v>189.0</v>
      </c>
      <c r="D33" s="12">
        <v>1.1432944E7</v>
      </c>
      <c r="E33" s="12">
        <v>3.0032555E7</v>
      </c>
      <c r="F33" s="13">
        <f t="shared" si="1"/>
        <v>-18599611</v>
      </c>
      <c r="G33" s="14" t="str">
        <f>IF(E33=0,"YES",IF(D33/E33&gt;=1.15, IF(D33+E33&gt;=percent,"YES","NO"),"NO"))</f>
        <v>NO</v>
      </c>
      <c r="H33" s="15">
        <v>19800.0</v>
      </c>
      <c r="I33" s="16" t="str">
        <f t="shared" si="3"/>
        <v>NOT FUNDED</v>
      </c>
      <c r="J33" s="17">
        <f t="shared" si="4"/>
        <v>28110</v>
      </c>
      <c r="K33" s="18" t="str">
        <f t="shared" si="2"/>
        <v>Approval Threshold</v>
      </c>
    </row>
    <row r="34">
      <c r="A34" s="9" t="s">
        <v>88</v>
      </c>
      <c r="B34" s="10">
        <v>2.95</v>
      </c>
      <c r="C34" s="11">
        <v>154.0</v>
      </c>
      <c r="D34" s="12">
        <v>1853594.0</v>
      </c>
      <c r="E34" s="12">
        <v>2.2945421E7</v>
      </c>
      <c r="F34" s="13">
        <f t="shared" si="1"/>
        <v>-21091827</v>
      </c>
      <c r="G34" s="14" t="str">
        <f>IF(E34=0,"YES",IF(D34/E34&gt;=1.15, IF(D34+E34&gt;=percent,"YES","NO"),"NO"))</f>
        <v>NO</v>
      </c>
      <c r="H34" s="15">
        <v>5000.0</v>
      </c>
      <c r="I34" s="16" t="str">
        <f t="shared" si="3"/>
        <v>NOT FUNDED</v>
      </c>
      <c r="J34" s="17">
        <f t="shared" si="4"/>
        <v>28110</v>
      </c>
      <c r="K34" s="18" t="str">
        <f t="shared" si="2"/>
        <v>Approval Threshold</v>
      </c>
    </row>
    <row r="35">
      <c r="A35" s="9" t="s">
        <v>89</v>
      </c>
      <c r="B35" s="10">
        <v>2.69</v>
      </c>
      <c r="C35" s="11">
        <v>167.0</v>
      </c>
      <c r="D35" s="12">
        <v>3511628.0</v>
      </c>
      <c r="E35" s="12">
        <v>2.4887273E7</v>
      </c>
      <c r="F35" s="13">
        <f t="shared" si="1"/>
        <v>-21375645</v>
      </c>
      <c r="G35" s="14" t="str">
        <f>IF(E35=0,"YES",IF(D35/E35&gt;=1.15, IF(D35+E35&gt;=percent,"YES","NO"),"NO"))</f>
        <v>NO</v>
      </c>
      <c r="H35" s="15">
        <v>3000.0</v>
      </c>
      <c r="I35" s="16" t="str">
        <f t="shared" si="3"/>
        <v>NOT FUNDED</v>
      </c>
      <c r="J35" s="17">
        <f t="shared" si="4"/>
        <v>28110</v>
      </c>
      <c r="K35" s="18" t="str">
        <f t="shared" si="2"/>
        <v>Approval Threshold</v>
      </c>
    </row>
    <row r="36">
      <c r="A36" s="9" t="s">
        <v>90</v>
      </c>
      <c r="B36" s="10">
        <v>2.47</v>
      </c>
      <c r="C36" s="11">
        <v>232.0</v>
      </c>
      <c r="D36" s="12">
        <v>5222251.0</v>
      </c>
      <c r="E36" s="12">
        <v>2.9110379E7</v>
      </c>
      <c r="F36" s="13">
        <f t="shared" si="1"/>
        <v>-23888128</v>
      </c>
      <c r="G36" s="14" t="str">
        <f>IF(E36=0,"YES",IF(D36/E36&gt;=1.15, IF(D36+E36&gt;=percent,"YES","NO"),"NO"))</f>
        <v>NO</v>
      </c>
      <c r="H36" s="15">
        <v>5000.0</v>
      </c>
      <c r="I36" s="16" t="str">
        <f t="shared" si="3"/>
        <v>NOT FUNDED</v>
      </c>
      <c r="J36" s="17">
        <f t="shared" si="4"/>
        <v>28110</v>
      </c>
      <c r="K36" s="18" t="str">
        <f t="shared" si="2"/>
        <v>Approval Threshold</v>
      </c>
    </row>
  </sheetData>
  <autoFilter ref="$A$1:$H$36">
    <sortState ref="A1:H36">
      <sortCondition descending="1" ref="F1:F36"/>
      <sortCondition ref="A1:A36"/>
    </sortState>
  </autoFilter>
  <conditionalFormatting sqref="I2:I36">
    <cfRule type="cellIs" dxfId="0" priority="1" operator="equal">
      <formula>"FUNDED"</formula>
    </cfRule>
  </conditionalFormatting>
  <conditionalFormatting sqref="I2:I36">
    <cfRule type="cellIs" dxfId="1" priority="2" operator="equal">
      <formula>"NOT FUNDED"</formula>
    </cfRule>
  </conditionalFormatting>
  <conditionalFormatting sqref="K2:K36">
    <cfRule type="cellIs" dxfId="0" priority="3" operator="greaterThan">
      <formula>999</formula>
    </cfRule>
  </conditionalFormatting>
  <conditionalFormatting sqref="K2:K36">
    <cfRule type="cellIs" dxfId="0" priority="4" operator="greaterThan">
      <formula>999</formula>
    </cfRule>
  </conditionalFormatting>
  <conditionalFormatting sqref="K2:K36">
    <cfRule type="containsText" dxfId="1" priority="5" operator="containsText" text="NOT FUNDED">
      <formula>NOT(ISERROR(SEARCH(("NOT FUNDED"),(K2))))</formula>
    </cfRule>
  </conditionalFormatting>
  <conditionalFormatting sqref="K2:K36">
    <cfRule type="cellIs" dxfId="2" priority="6" operator="equal">
      <formula>"Over Budget"</formula>
    </cfRule>
  </conditionalFormatting>
  <conditionalFormatting sqref="K2:K36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</hyperlinks>
  <drawing r:id="rId3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9" t="s">
        <v>91</v>
      </c>
      <c r="B2" s="10">
        <v>4.19</v>
      </c>
      <c r="C2" s="11">
        <v>430.0</v>
      </c>
      <c r="D2" s="12">
        <v>2.36495746E8</v>
      </c>
      <c r="E2" s="12">
        <v>2.323349E7</v>
      </c>
      <c r="F2" s="13">
        <f t="shared" ref="F2:F67" si="1">D2-E2</f>
        <v>213262256</v>
      </c>
      <c r="G2" s="14" t="str">
        <f>IF(E2=0,"YES",IF(D2/E2&gt;=1.15, IF(D2+E2&gt;=percent,"YES","NO"),"NO"))</f>
        <v>YES</v>
      </c>
      <c r="H2" s="15">
        <v>90000.0</v>
      </c>
      <c r="I2" s="16" t="str">
        <f>If(crosschain&gt;=H2,IF(G2="Yes","FUNDED","NOT FUNDED"),"NOT FUNDED")</f>
        <v>FUNDED</v>
      </c>
      <c r="J2" s="17">
        <f>If(crosschain&gt;=H2,crosschain-H2,crosschain)</f>
        <v>810000</v>
      </c>
      <c r="K2" s="18" t="str">
        <f t="shared" ref="K2:K67" si="2">If(G2="YES",IF(I2="FUNDED","","Over Budget"),"Approval Threshold")</f>
        <v/>
      </c>
    </row>
    <row r="3">
      <c r="A3" s="9" t="s">
        <v>92</v>
      </c>
      <c r="B3" s="10">
        <v>5.0</v>
      </c>
      <c r="C3" s="11">
        <v>1130.0</v>
      </c>
      <c r="D3" s="12">
        <v>1.95109823E8</v>
      </c>
      <c r="E3" s="12">
        <v>2.6509623E7</v>
      </c>
      <c r="F3" s="13">
        <f t="shared" si="1"/>
        <v>168600200</v>
      </c>
      <c r="G3" s="14" t="str">
        <f>IF(E3=0,"YES",IF(D3/E3&gt;=1.15, IF(D3+E3&gt;=percent,"YES","NO"),"NO"))</f>
        <v>YES</v>
      </c>
      <c r="H3" s="15">
        <v>82000.0</v>
      </c>
      <c r="I3" s="16" t="str">
        <f t="shared" ref="I3:I67" si="3">If(J2&gt;=H3,IF(G3="Yes","FUNDED","NOT FUNDED"),"NOT FUNDED")</f>
        <v>FUNDED</v>
      </c>
      <c r="J3" s="17">
        <f t="shared" ref="J3:J67" si="4">If(I3="FUNDED",IF(J2&gt;=H3,(J2-H3),J2),J2)</f>
        <v>728000</v>
      </c>
      <c r="K3" s="18" t="str">
        <f t="shared" si="2"/>
        <v/>
      </c>
    </row>
    <row r="4">
      <c r="A4" s="9" t="s">
        <v>93</v>
      </c>
      <c r="B4" s="10">
        <v>4.62</v>
      </c>
      <c r="C4" s="11">
        <v>430.0</v>
      </c>
      <c r="D4" s="12">
        <v>1.57571081E8</v>
      </c>
      <c r="E4" s="12">
        <v>1.739019E7</v>
      </c>
      <c r="F4" s="13">
        <f t="shared" si="1"/>
        <v>140180891</v>
      </c>
      <c r="G4" s="14" t="str">
        <f>IF(E4=0,"YES",IF(D4/E4&gt;=1.15, IF(D4+E4&gt;=percent,"YES","NO"),"NO"))</f>
        <v>YES</v>
      </c>
      <c r="H4" s="15">
        <v>67000.0</v>
      </c>
      <c r="I4" s="16" t="str">
        <f t="shared" si="3"/>
        <v>FUNDED</v>
      </c>
      <c r="J4" s="17">
        <f t="shared" si="4"/>
        <v>661000</v>
      </c>
      <c r="K4" s="18" t="str">
        <f t="shared" si="2"/>
        <v/>
      </c>
    </row>
    <row r="5">
      <c r="A5" s="9" t="s">
        <v>94</v>
      </c>
      <c r="B5" s="10">
        <v>4.92</v>
      </c>
      <c r="C5" s="11">
        <v>536.0</v>
      </c>
      <c r="D5" s="12">
        <v>9.4321008E7</v>
      </c>
      <c r="E5" s="12">
        <v>1.8719608E7</v>
      </c>
      <c r="F5" s="13">
        <f t="shared" si="1"/>
        <v>75601400</v>
      </c>
      <c r="G5" s="14" t="str">
        <f>IF(E5=0,"YES",IF(D5/E5&gt;=1.15, IF(D5+E5&gt;=percent,"YES","NO"),"NO"))</f>
        <v>YES</v>
      </c>
      <c r="H5" s="15">
        <v>16000.0</v>
      </c>
      <c r="I5" s="16" t="str">
        <f t="shared" si="3"/>
        <v>FUNDED</v>
      </c>
      <c r="J5" s="17">
        <f t="shared" si="4"/>
        <v>645000</v>
      </c>
      <c r="K5" s="18" t="str">
        <f t="shared" si="2"/>
        <v/>
      </c>
    </row>
    <row r="6">
      <c r="A6" s="9" t="s">
        <v>95</v>
      </c>
      <c r="B6" s="10">
        <v>4.73</v>
      </c>
      <c r="C6" s="11">
        <v>386.0</v>
      </c>
      <c r="D6" s="12">
        <v>8.8847842E7</v>
      </c>
      <c r="E6" s="12">
        <v>2.064242E7</v>
      </c>
      <c r="F6" s="13">
        <f t="shared" si="1"/>
        <v>68205422</v>
      </c>
      <c r="G6" s="14" t="str">
        <f>IF(E6=0,"YES",IF(D6/E6&gt;=1.15, IF(D6+E6&gt;=percent,"YES","NO"),"NO"))</f>
        <v>YES</v>
      </c>
      <c r="H6" s="15">
        <v>9800.0</v>
      </c>
      <c r="I6" s="16" t="str">
        <f t="shared" si="3"/>
        <v>FUNDED</v>
      </c>
      <c r="J6" s="17">
        <f t="shared" si="4"/>
        <v>635200</v>
      </c>
      <c r="K6" s="18" t="str">
        <f t="shared" si="2"/>
        <v/>
      </c>
    </row>
    <row r="7">
      <c r="A7" s="9" t="s">
        <v>96</v>
      </c>
      <c r="B7" s="10">
        <v>4.9</v>
      </c>
      <c r="C7" s="11">
        <v>435.0</v>
      </c>
      <c r="D7" s="12">
        <v>8.4696213E7</v>
      </c>
      <c r="E7" s="12">
        <v>1.8803714E7</v>
      </c>
      <c r="F7" s="13">
        <f t="shared" si="1"/>
        <v>65892499</v>
      </c>
      <c r="G7" s="14" t="str">
        <f>IF(E7=0,"YES",IF(D7/E7&gt;=1.15, IF(D7+E7&gt;=percent,"YES","NO"),"NO"))</f>
        <v>YES</v>
      </c>
      <c r="H7" s="15">
        <v>9100.0</v>
      </c>
      <c r="I7" s="16" t="str">
        <f t="shared" si="3"/>
        <v>FUNDED</v>
      </c>
      <c r="J7" s="17">
        <f t="shared" si="4"/>
        <v>626100</v>
      </c>
      <c r="K7" s="18" t="str">
        <f t="shared" si="2"/>
        <v/>
      </c>
    </row>
    <row r="8">
      <c r="A8" s="9" t="s">
        <v>97</v>
      </c>
      <c r="B8" s="10">
        <v>4.73</v>
      </c>
      <c r="C8" s="11">
        <v>488.0</v>
      </c>
      <c r="D8" s="12">
        <v>8.5764387E7</v>
      </c>
      <c r="E8" s="12">
        <v>2.5633573E7</v>
      </c>
      <c r="F8" s="13">
        <f t="shared" si="1"/>
        <v>60130814</v>
      </c>
      <c r="G8" s="14" t="str">
        <f>IF(E8=0,"YES",IF(D8/E8&gt;=1.15, IF(D8+E8&gt;=percent,"YES","NO"),"NO"))</f>
        <v>YES</v>
      </c>
      <c r="H8" s="15">
        <v>75000.0</v>
      </c>
      <c r="I8" s="16" t="str">
        <f t="shared" si="3"/>
        <v>FUNDED</v>
      </c>
      <c r="J8" s="17">
        <f t="shared" si="4"/>
        <v>551100</v>
      </c>
      <c r="K8" s="18" t="str">
        <f t="shared" si="2"/>
        <v/>
      </c>
    </row>
    <row r="9">
      <c r="A9" s="9" t="s">
        <v>98</v>
      </c>
      <c r="B9" s="10">
        <v>4.38</v>
      </c>
      <c r="C9" s="11">
        <v>490.0</v>
      </c>
      <c r="D9" s="12">
        <v>8.149512E7</v>
      </c>
      <c r="E9" s="12">
        <v>2.7253672E7</v>
      </c>
      <c r="F9" s="13">
        <f t="shared" si="1"/>
        <v>54241448</v>
      </c>
      <c r="G9" s="14" t="str">
        <f>IF(E9=0,"YES",IF(D9/E9&gt;=1.15, IF(D9+E9&gt;=percent,"YES","NO"),"NO"))</f>
        <v>YES</v>
      </c>
      <c r="H9" s="15">
        <v>312000.0</v>
      </c>
      <c r="I9" s="16" t="str">
        <f t="shared" si="3"/>
        <v>FUNDED</v>
      </c>
      <c r="J9" s="17">
        <f t="shared" si="4"/>
        <v>239100</v>
      </c>
      <c r="K9" s="18" t="str">
        <f t="shared" si="2"/>
        <v/>
      </c>
    </row>
    <row r="10">
      <c r="A10" s="9" t="s">
        <v>99</v>
      </c>
      <c r="B10" s="10">
        <v>4.55</v>
      </c>
      <c r="C10" s="11">
        <v>482.0</v>
      </c>
      <c r="D10" s="12">
        <v>8.0110071E7</v>
      </c>
      <c r="E10" s="12">
        <v>2.6278933E7</v>
      </c>
      <c r="F10" s="13">
        <f t="shared" si="1"/>
        <v>53831138</v>
      </c>
      <c r="G10" s="14" t="str">
        <f>IF(E10=0,"YES",IF(D10/E10&gt;=1.15, IF(D10+E10&gt;=percent,"YES","NO"),"NO"))</f>
        <v>YES</v>
      </c>
      <c r="H10" s="15">
        <v>60400.0</v>
      </c>
      <c r="I10" s="16" t="str">
        <f t="shared" si="3"/>
        <v>FUNDED</v>
      </c>
      <c r="J10" s="17">
        <f t="shared" si="4"/>
        <v>178700</v>
      </c>
      <c r="K10" s="18" t="str">
        <f t="shared" si="2"/>
        <v/>
      </c>
    </row>
    <row r="11">
      <c r="A11" s="9" t="s">
        <v>100</v>
      </c>
      <c r="B11" s="10">
        <v>4.59</v>
      </c>
      <c r="C11" s="11">
        <v>305.0</v>
      </c>
      <c r="D11" s="12">
        <v>7.5297852E7</v>
      </c>
      <c r="E11" s="12">
        <v>2.340169E7</v>
      </c>
      <c r="F11" s="13">
        <f t="shared" si="1"/>
        <v>51896162</v>
      </c>
      <c r="G11" s="14" t="str">
        <f>IF(E11=0,"YES",IF(D11/E11&gt;=1.15, IF(D11+E11&gt;=percent,"YES","NO"),"NO"))</f>
        <v>YES</v>
      </c>
      <c r="H11" s="15">
        <v>65536.0</v>
      </c>
      <c r="I11" s="16" t="str">
        <f t="shared" si="3"/>
        <v>FUNDED</v>
      </c>
      <c r="J11" s="17">
        <f t="shared" si="4"/>
        <v>113164</v>
      </c>
      <c r="K11" s="18" t="str">
        <f t="shared" si="2"/>
        <v/>
      </c>
    </row>
    <row r="12">
      <c r="A12" s="9" t="s">
        <v>101</v>
      </c>
      <c r="B12" s="10">
        <v>4.63</v>
      </c>
      <c r="C12" s="11">
        <v>445.0</v>
      </c>
      <c r="D12" s="12">
        <v>7.2223381E7</v>
      </c>
      <c r="E12" s="12">
        <v>2.620642E7</v>
      </c>
      <c r="F12" s="13">
        <f t="shared" si="1"/>
        <v>46016961</v>
      </c>
      <c r="G12" s="14" t="str">
        <f>IF(E12=0,"YES",IF(D12/E12&gt;=1.15, IF(D12+E12&gt;=percent,"YES","NO"),"NO"))</f>
        <v>YES</v>
      </c>
      <c r="H12" s="15">
        <v>53600.0</v>
      </c>
      <c r="I12" s="16" t="str">
        <f t="shared" si="3"/>
        <v>FUNDED</v>
      </c>
      <c r="J12" s="17">
        <f t="shared" si="4"/>
        <v>59564</v>
      </c>
      <c r="K12" s="18" t="str">
        <f t="shared" si="2"/>
        <v/>
      </c>
    </row>
    <row r="13">
      <c r="A13" s="9" t="s">
        <v>102</v>
      </c>
      <c r="B13" s="10">
        <v>4.88</v>
      </c>
      <c r="C13" s="11">
        <v>492.0</v>
      </c>
      <c r="D13" s="12">
        <v>7.5146932E7</v>
      </c>
      <c r="E13" s="12">
        <v>3.0026198E7</v>
      </c>
      <c r="F13" s="13">
        <f t="shared" si="1"/>
        <v>45120734</v>
      </c>
      <c r="G13" s="14" t="str">
        <f>IF(E13=0,"YES",IF(D13/E13&gt;=1.15, IF(D13+E13&gt;=percent,"YES","NO"),"NO"))</f>
        <v>YES</v>
      </c>
      <c r="H13" s="15">
        <v>40800.0</v>
      </c>
      <c r="I13" s="16" t="str">
        <f t="shared" si="3"/>
        <v>FUNDED</v>
      </c>
      <c r="J13" s="17">
        <f t="shared" si="4"/>
        <v>18764</v>
      </c>
      <c r="K13" s="18" t="str">
        <f t="shared" si="2"/>
        <v/>
      </c>
    </row>
    <row r="14">
      <c r="A14" s="9" t="s">
        <v>103</v>
      </c>
      <c r="B14" s="10">
        <v>4.24</v>
      </c>
      <c r="C14" s="11">
        <v>598.0</v>
      </c>
      <c r="D14" s="12">
        <v>6.070353E7</v>
      </c>
      <c r="E14" s="12">
        <v>1.996174E7</v>
      </c>
      <c r="F14" s="13">
        <f t="shared" si="1"/>
        <v>40741790</v>
      </c>
      <c r="G14" s="14" t="str">
        <f>IF(E14=0,"YES",IF(D14/E14&gt;=1.15, IF(D14+E14&gt;=percent,"YES","NO"),"NO"))</f>
        <v>YES</v>
      </c>
      <c r="H14" s="15">
        <v>65000.0</v>
      </c>
      <c r="I14" s="16" t="str">
        <f t="shared" si="3"/>
        <v>NOT FUNDED</v>
      </c>
      <c r="J14" s="17">
        <f t="shared" si="4"/>
        <v>18764</v>
      </c>
      <c r="K14" s="18" t="str">
        <f t="shared" si="2"/>
        <v>Over Budget</v>
      </c>
    </row>
    <row r="15">
      <c r="A15" s="9" t="s">
        <v>104</v>
      </c>
      <c r="B15" s="10">
        <v>4.83</v>
      </c>
      <c r="C15" s="11">
        <v>347.0</v>
      </c>
      <c r="D15" s="12">
        <v>5.9584088E7</v>
      </c>
      <c r="E15" s="12">
        <v>2.4322382E7</v>
      </c>
      <c r="F15" s="13">
        <f t="shared" si="1"/>
        <v>35261706</v>
      </c>
      <c r="G15" s="14" t="str">
        <f>IF(E15=0,"YES",IF(D15/E15&gt;=1.15, IF(D15+E15&gt;=percent,"YES","NO"),"NO"))</f>
        <v>YES</v>
      </c>
      <c r="H15" s="15">
        <v>20000.0</v>
      </c>
      <c r="I15" s="16" t="str">
        <f t="shared" si="3"/>
        <v>NOT FUNDED</v>
      </c>
      <c r="J15" s="17">
        <f t="shared" si="4"/>
        <v>18764</v>
      </c>
      <c r="K15" s="18" t="str">
        <f t="shared" si="2"/>
        <v>Over Budget</v>
      </c>
    </row>
    <row r="16">
      <c r="A16" s="9" t="s">
        <v>105</v>
      </c>
      <c r="B16" s="10">
        <v>4.38</v>
      </c>
      <c r="C16" s="11">
        <v>294.0</v>
      </c>
      <c r="D16" s="12">
        <v>6.2523849E7</v>
      </c>
      <c r="E16" s="12">
        <v>3.039846E7</v>
      </c>
      <c r="F16" s="13">
        <f t="shared" si="1"/>
        <v>32125389</v>
      </c>
      <c r="G16" s="14" t="str">
        <f>IF(E16=0,"YES",IF(D16/E16&gt;=1.15, IF(D16+E16&gt;=percent,"YES","NO"),"NO"))</f>
        <v>YES</v>
      </c>
      <c r="H16" s="15">
        <v>231525.0</v>
      </c>
      <c r="I16" s="16" t="str">
        <f t="shared" si="3"/>
        <v>NOT FUNDED</v>
      </c>
      <c r="J16" s="17">
        <f t="shared" si="4"/>
        <v>18764</v>
      </c>
      <c r="K16" s="18" t="str">
        <f t="shared" si="2"/>
        <v>Over Budget</v>
      </c>
    </row>
    <row r="17">
      <c r="A17" s="9" t="s">
        <v>106</v>
      </c>
      <c r="B17" s="10">
        <v>4.43</v>
      </c>
      <c r="C17" s="11">
        <v>295.0</v>
      </c>
      <c r="D17" s="12">
        <v>5.021723E7</v>
      </c>
      <c r="E17" s="12">
        <v>1.8693926E7</v>
      </c>
      <c r="F17" s="13">
        <f t="shared" si="1"/>
        <v>31523304</v>
      </c>
      <c r="G17" s="14" t="str">
        <f>IF(E17=0,"YES",IF(D17/E17&gt;=1.15, IF(D17+E17&gt;=percent,"YES","NO"),"NO"))</f>
        <v>YES</v>
      </c>
      <c r="H17" s="15">
        <v>40000.0</v>
      </c>
      <c r="I17" s="16" t="str">
        <f t="shared" si="3"/>
        <v>NOT FUNDED</v>
      </c>
      <c r="J17" s="17">
        <f t="shared" si="4"/>
        <v>18764</v>
      </c>
      <c r="K17" s="18" t="str">
        <f t="shared" si="2"/>
        <v>Over Budget</v>
      </c>
    </row>
    <row r="18">
      <c r="A18" s="9" t="s">
        <v>107</v>
      </c>
      <c r="B18" s="10">
        <v>4.5</v>
      </c>
      <c r="C18" s="11">
        <v>274.0</v>
      </c>
      <c r="D18" s="12">
        <v>5.5071703E7</v>
      </c>
      <c r="E18" s="12">
        <v>2.4540272E7</v>
      </c>
      <c r="F18" s="13">
        <f t="shared" si="1"/>
        <v>30531431</v>
      </c>
      <c r="G18" s="14" t="str">
        <f>IF(E18=0,"YES",IF(D18/E18&gt;=1.15, IF(D18+E18&gt;=percent,"YES","NO"),"NO"))</f>
        <v>YES</v>
      </c>
      <c r="H18" s="15">
        <v>10329.0</v>
      </c>
      <c r="I18" s="16" t="str">
        <f t="shared" si="3"/>
        <v>FUNDED</v>
      </c>
      <c r="J18" s="17">
        <f t="shared" si="4"/>
        <v>8435</v>
      </c>
      <c r="K18" s="18" t="str">
        <f t="shared" si="2"/>
        <v/>
      </c>
    </row>
    <row r="19">
      <c r="A19" s="9" t="s">
        <v>108</v>
      </c>
      <c r="B19" s="10">
        <v>4.59</v>
      </c>
      <c r="C19" s="11">
        <v>258.0</v>
      </c>
      <c r="D19" s="12">
        <v>5.6008556E7</v>
      </c>
      <c r="E19" s="12">
        <v>2.5829944E7</v>
      </c>
      <c r="F19" s="13">
        <f t="shared" si="1"/>
        <v>30178612</v>
      </c>
      <c r="G19" s="14" t="str">
        <f>IF(E19=0,"YES",IF(D19/E19&gt;=1.15, IF(D19+E19&gt;=percent,"YES","NO"),"NO"))</f>
        <v>YES</v>
      </c>
      <c r="H19" s="15">
        <v>90000.0</v>
      </c>
      <c r="I19" s="16" t="str">
        <f t="shared" si="3"/>
        <v>NOT FUNDED</v>
      </c>
      <c r="J19" s="17">
        <f t="shared" si="4"/>
        <v>8435</v>
      </c>
      <c r="K19" s="18" t="str">
        <f t="shared" si="2"/>
        <v>Over Budget</v>
      </c>
    </row>
    <row r="20">
      <c r="A20" s="9" t="s">
        <v>109</v>
      </c>
      <c r="B20" s="10">
        <v>4.5</v>
      </c>
      <c r="C20" s="11">
        <v>238.0</v>
      </c>
      <c r="D20" s="12">
        <v>5.2276662E7</v>
      </c>
      <c r="E20" s="12">
        <v>2.6545838E7</v>
      </c>
      <c r="F20" s="13">
        <f t="shared" si="1"/>
        <v>25730824</v>
      </c>
      <c r="G20" s="14" t="str">
        <f>IF(E20=0,"YES",IF(D20/E20&gt;=1.15, IF(D20+E20&gt;=percent,"YES","NO"),"NO"))</f>
        <v>YES</v>
      </c>
      <c r="H20" s="15">
        <v>13000.0</v>
      </c>
      <c r="I20" s="16" t="str">
        <f t="shared" si="3"/>
        <v>NOT FUNDED</v>
      </c>
      <c r="J20" s="17">
        <f t="shared" si="4"/>
        <v>8435</v>
      </c>
      <c r="K20" s="18" t="str">
        <f t="shared" si="2"/>
        <v>Over Budget</v>
      </c>
    </row>
    <row r="21">
      <c r="A21" s="9" t="s">
        <v>110</v>
      </c>
      <c r="B21" s="10">
        <v>4.5</v>
      </c>
      <c r="C21" s="11">
        <v>285.0</v>
      </c>
      <c r="D21" s="12">
        <v>4.9902887E7</v>
      </c>
      <c r="E21" s="12">
        <v>2.5213229E7</v>
      </c>
      <c r="F21" s="13">
        <f t="shared" si="1"/>
        <v>24689658</v>
      </c>
      <c r="G21" s="14" t="str">
        <f>IF(E21=0,"YES",IF(D21/E21&gt;=1.15, IF(D21+E21&gt;=percent,"YES","NO"),"NO"))</f>
        <v>YES</v>
      </c>
      <c r="H21" s="15">
        <v>40900.0</v>
      </c>
      <c r="I21" s="16" t="str">
        <f t="shared" si="3"/>
        <v>NOT FUNDED</v>
      </c>
      <c r="J21" s="17">
        <f t="shared" si="4"/>
        <v>8435</v>
      </c>
      <c r="K21" s="18" t="str">
        <f t="shared" si="2"/>
        <v>Over Budget</v>
      </c>
    </row>
    <row r="22">
      <c r="A22" s="9" t="s">
        <v>111</v>
      </c>
      <c r="B22" s="10">
        <v>4.83</v>
      </c>
      <c r="C22" s="11">
        <v>438.0</v>
      </c>
      <c r="D22" s="12">
        <v>5.6429565E7</v>
      </c>
      <c r="E22" s="12">
        <v>3.2112527E7</v>
      </c>
      <c r="F22" s="13">
        <f t="shared" si="1"/>
        <v>24317038</v>
      </c>
      <c r="G22" s="14" t="str">
        <f>IF(E22=0,"YES",IF(D22/E22&gt;=1.15, IF(D22+E22&gt;=percent,"YES","NO"),"NO"))</f>
        <v>YES</v>
      </c>
      <c r="H22" s="15">
        <v>15000.0</v>
      </c>
      <c r="I22" s="16" t="str">
        <f t="shared" si="3"/>
        <v>NOT FUNDED</v>
      </c>
      <c r="J22" s="17">
        <f t="shared" si="4"/>
        <v>8435</v>
      </c>
      <c r="K22" s="18" t="str">
        <f t="shared" si="2"/>
        <v>Over Budget</v>
      </c>
    </row>
    <row r="23">
      <c r="A23" s="9" t="s">
        <v>112</v>
      </c>
      <c r="B23" s="10">
        <v>5.0</v>
      </c>
      <c r="C23" s="11">
        <v>553.0</v>
      </c>
      <c r="D23" s="12">
        <v>1.11716897E8</v>
      </c>
      <c r="E23" s="12">
        <v>9.1119129E7</v>
      </c>
      <c r="F23" s="13">
        <f t="shared" si="1"/>
        <v>20597768</v>
      </c>
      <c r="G23" s="14" t="str">
        <f>IF(E23=0,"YES",IF(D23/E23&gt;=1.15, IF(D23+E23&gt;=percent,"YES","NO"),"NO"))</f>
        <v>YES</v>
      </c>
      <c r="H23" s="15">
        <v>21000.0</v>
      </c>
      <c r="I23" s="16" t="str">
        <f t="shared" si="3"/>
        <v>NOT FUNDED</v>
      </c>
      <c r="J23" s="17">
        <f t="shared" si="4"/>
        <v>8435</v>
      </c>
      <c r="K23" s="18" t="str">
        <f t="shared" si="2"/>
        <v>Over Budget</v>
      </c>
    </row>
    <row r="24">
      <c r="A24" s="9" t="s">
        <v>113</v>
      </c>
      <c r="B24" s="10">
        <v>4.51</v>
      </c>
      <c r="C24" s="11">
        <v>527.0</v>
      </c>
      <c r="D24" s="12">
        <v>1.02539096E8</v>
      </c>
      <c r="E24" s="12">
        <v>8.4343756E7</v>
      </c>
      <c r="F24" s="13">
        <f t="shared" si="1"/>
        <v>18195340</v>
      </c>
      <c r="G24" s="14" t="str">
        <f>IF(E24=0,"YES",IF(D24/E24&gt;=1.15, IF(D24+E24&gt;=percent,"YES","NO"),"NO"))</f>
        <v>YES</v>
      </c>
      <c r="H24" s="15">
        <v>25000.0</v>
      </c>
      <c r="I24" s="16" t="str">
        <f t="shared" si="3"/>
        <v>NOT FUNDED</v>
      </c>
      <c r="J24" s="17">
        <f t="shared" si="4"/>
        <v>8435</v>
      </c>
      <c r="K24" s="18" t="str">
        <f t="shared" si="2"/>
        <v>Over Budget</v>
      </c>
    </row>
    <row r="25">
      <c r="A25" s="9" t="s">
        <v>114</v>
      </c>
      <c r="B25" s="10">
        <v>4.53</v>
      </c>
      <c r="C25" s="11">
        <v>238.0</v>
      </c>
      <c r="D25" s="12">
        <v>4.0793448E7</v>
      </c>
      <c r="E25" s="12">
        <v>2.3417808E7</v>
      </c>
      <c r="F25" s="13">
        <f t="shared" si="1"/>
        <v>17375640</v>
      </c>
      <c r="G25" s="14" t="str">
        <f>IF(E25=0,"YES",IF(D25/E25&gt;=1.15, IF(D25+E25&gt;=percent,"YES","NO"),"NO"))</f>
        <v>YES</v>
      </c>
      <c r="H25" s="15">
        <v>18950.0</v>
      </c>
      <c r="I25" s="16" t="str">
        <f t="shared" si="3"/>
        <v>NOT FUNDED</v>
      </c>
      <c r="J25" s="17">
        <f t="shared" si="4"/>
        <v>8435</v>
      </c>
      <c r="K25" s="18" t="str">
        <f t="shared" si="2"/>
        <v>Over Budget</v>
      </c>
    </row>
    <row r="26">
      <c r="A26" s="20" t="s">
        <v>115</v>
      </c>
      <c r="B26" s="10">
        <v>4.67</v>
      </c>
      <c r="C26" s="11">
        <v>244.0</v>
      </c>
      <c r="D26" s="12">
        <v>3.5893121E7</v>
      </c>
      <c r="E26" s="12">
        <v>2.2725843E7</v>
      </c>
      <c r="F26" s="13">
        <f t="shared" si="1"/>
        <v>13167278</v>
      </c>
      <c r="G26" s="14" t="str">
        <f>IF(E26=0,"YES",IF(D26/E26&gt;=1.15, IF(D26+E26&gt;=percent,"YES","NO"),"NO"))</f>
        <v>YES</v>
      </c>
      <c r="H26" s="15">
        <v>3420.0</v>
      </c>
      <c r="I26" s="16" t="str">
        <f t="shared" si="3"/>
        <v>FUNDED</v>
      </c>
      <c r="J26" s="17">
        <f t="shared" si="4"/>
        <v>5015</v>
      </c>
      <c r="K26" s="18" t="str">
        <f t="shared" si="2"/>
        <v/>
      </c>
    </row>
    <row r="27">
      <c r="A27" s="9" t="s">
        <v>116</v>
      </c>
      <c r="B27" s="10">
        <v>4.57</v>
      </c>
      <c r="C27" s="11">
        <v>224.0</v>
      </c>
      <c r="D27" s="12">
        <v>3.7765813E7</v>
      </c>
      <c r="E27" s="12">
        <v>2.5414901E7</v>
      </c>
      <c r="F27" s="13">
        <f t="shared" si="1"/>
        <v>12350912</v>
      </c>
      <c r="G27" s="14" t="str">
        <f>IF(E27=0,"YES",IF(D27/E27&gt;=1.15, IF(D27+E27&gt;=percent,"YES","NO"),"NO"))</f>
        <v>YES</v>
      </c>
      <c r="H27" s="15">
        <v>50000.0</v>
      </c>
      <c r="I27" s="16" t="str">
        <f t="shared" si="3"/>
        <v>NOT FUNDED</v>
      </c>
      <c r="J27" s="17">
        <f t="shared" si="4"/>
        <v>5015</v>
      </c>
      <c r="K27" s="18" t="str">
        <f t="shared" si="2"/>
        <v>Over Budget</v>
      </c>
    </row>
    <row r="28">
      <c r="A28" s="9" t="s">
        <v>117</v>
      </c>
      <c r="B28" s="10">
        <v>4.47</v>
      </c>
      <c r="C28" s="11">
        <v>250.0</v>
      </c>
      <c r="D28" s="12">
        <v>3.5992961E7</v>
      </c>
      <c r="E28" s="12">
        <v>2.4501103E7</v>
      </c>
      <c r="F28" s="13">
        <f t="shared" si="1"/>
        <v>11491858</v>
      </c>
      <c r="G28" s="14" t="str">
        <f>IF(E28=0,"YES",IF(D28/E28&gt;=1.15, IF(D28+E28&gt;=percent,"YES","NO"),"NO"))</f>
        <v>YES</v>
      </c>
      <c r="H28" s="15">
        <v>30250.0</v>
      </c>
      <c r="I28" s="16" t="str">
        <f t="shared" si="3"/>
        <v>NOT FUNDED</v>
      </c>
      <c r="J28" s="17">
        <f t="shared" si="4"/>
        <v>5015</v>
      </c>
      <c r="K28" s="18" t="str">
        <f t="shared" si="2"/>
        <v>Over Budget</v>
      </c>
    </row>
    <row r="29">
      <c r="A29" s="9" t="s">
        <v>118</v>
      </c>
      <c r="B29" s="10">
        <v>4.38</v>
      </c>
      <c r="C29" s="11">
        <v>224.0</v>
      </c>
      <c r="D29" s="12">
        <v>3.2281967E7</v>
      </c>
      <c r="E29" s="12">
        <v>2.1305386E7</v>
      </c>
      <c r="F29" s="13">
        <f t="shared" si="1"/>
        <v>10976581</v>
      </c>
      <c r="G29" s="14" t="str">
        <f>IF(E29=0,"YES",IF(D29/E29&gt;=1.15, IF(D29+E29&gt;=percent,"YES","NO"),"NO"))</f>
        <v>YES</v>
      </c>
      <c r="H29" s="15">
        <v>65000.0</v>
      </c>
      <c r="I29" s="16" t="str">
        <f t="shared" si="3"/>
        <v>NOT FUNDED</v>
      </c>
      <c r="J29" s="17">
        <f t="shared" si="4"/>
        <v>5015</v>
      </c>
      <c r="K29" s="18" t="str">
        <f t="shared" si="2"/>
        <v>Over Budget</v>
      </c>
    </row>
    <row r="30">
      <c r="A30" s="9" t="s">
        <v>119</v>
      </c>
      <c r="B30" s="10">
        <v>4.33</v>
      </c>
      <c r="C30" s="11">
        <v>225.0</v>
      </c>
      <c r="D30" s="12">
        <v>3.2279843E7</v>
      </c>
      <c r="E30" s="12">
        <v>2.1875734E7</v>
      </c>
      <c r="F30" s="13">
        <f t="shared" si="1"/>
        <v>10404109</v>
      </c>
      <c r="G30" s="14" t="str">
        <f>IF(E30=0,"YES",IF(D30/E30&gt;=1.15, IF(D30+E30&gt;=percent,"YES","NO"),"NO"))</f>
        <v>YES</v>
      </c>
      <c r="H30" s="15">
        <v>4440.0</v>
      </c>
      <c r="I30" s="16" t="str">
        <f t="shared" si="3"/>
        <v>FUNDED</v>
      </c>
      <c r="J30" s="17">
        <f t="shared" si="4"/>
        <v>575</v>
      </c>
      <c r="K30" s="18" t="str">
        <f t="shared" si="2"/>
        <v/>
      </c>
    </row>
    <row r="31">
      <c r="A31" s="9" t="s">
        <v>120</v>
      </c>
      <c r="B31" s="10">
        <v>4.22</v>
      </c>
      <c r="C31" s="11">
        <v>334.0</v>
      </c>
      <c r="D31" s="12">
        <v>3.6679194E7</v>
      </c>
      <c r="E31" s="12">
        <v>2.6925941E7</v>
      </c>
      <c r="F31" s="13">
        <f t="shared" si="1"/>
        <v>9753253</v>
      </c>
      <c r="G31" s="14" t="str">
        <f>IF(E31=0,"YES",IF(D31/E31&gt;=1.15, IF(D31+E31&gt;=percent,"YES","NO"),"NO"))</f>
        <v>YES</v>
      </c>
      <c r="H31" s="15">
        <v>130000.0</v>
      </c>
      <c r="I31" s="16" t="str">
        <f t="shared" si="3"/>
        <v>NOT FUNDED</v>
      </c>
      <c r="J31" s="17">
        <f t="shared" si="4"/>
        <v>575</v>
      </c>
      <c r="K31" s="18" t="str">
        <f t="shared" si="2"/>
        <v>Over Budget</v>
      </c>
    </row>
    <row r="32">
      <c r="A32" s="9" t="s">
        <v>121</v>
      </c>
      <c r="B32" s="10">
        <v>4.57</v>
      </c>
      <c r="C32" s="11">
        <v>268.0</v>
      </c>
      <c r="D32" s="12">
        <v>3.7953E7</v>
      </c>
      <c r="E32" s="12">
        <v>2.8270286E7</v>
      </c>
      <c r="F32" s="13">
        <f t="shared" si="1"/>
        <v>9682714</v>
      </c>
      <c r="G32" s="14" t="str">
        <f>IF(E32=0,"YES",IF(D32/E32&gt;=1.15, IF(D32+E32&gt;=percent,"YES","NO"),"NO"))</f>
        <v>YES</v>
      </c>
      <c r="H32" s="15">
        <v>57200.0</v>
      </c>
      <c r="I32" s="16" t="str">
        <f t="shared" si="3"/>
        <v>NOT FUNDED</v>
      </c>
      <c r="J32" s="17">
        <f t="shared" si="4"/>
        <v>575</v>
      </c>
      <c r="K32" s="18" t="str">
        <f t="shared" si="2"/>
        <v>Over Budget</v>
      </c>
    </row>
    <row r="33">
      <c r="A33" s="9" t="s">
        <v>122</v>
      </c>
      <c r="B33" s="10">
        <v>4.44</v>
      </c>
      <c r="C33" s="11">
        <v>195.0</v>
      </c>
      <c r="D33" s="12">
        <v>2.6625231E7</v>
      </c>
      <c r="E33" s="12">
        <v>1.920861E7</v>
      </c>
      <c r="F33" s="13">
        <f t="shared" si="1"/>
        <v>7416621</v>
      </c>
      <c r="G33" s="14" t="str">
        <f>IF(E33=0,"YES",IF(D33/E33&gt;=1.15, IF(D33+E33&gt;=percent,"YES","NO"),"NO"))</f>
        <v>YES</v>
      </c>
      <c r="H33" s="15">
        <v>43506.0</v>
      </c>
      <c r="I33" s="16" t="str">
        <f t="shared" si="3"/>
        <v>NOT FUNDED</v>
      </c>
      <c r="J33" s="17">
        <f t="shared" si="4"/>
        <v>575</v>
      </c>
      <c r="K33" s="18" t="str">
        <f t="shared" si="2"/>
        <v>Over Budget</v>
      </c>
    </row>
    <row r="34">
      <c r="A34" s="9" t="s">
        <v>123</v>
      </c>
      <c r="B34" s="10">
        <v>4.13</v>
      </c>
      <c r="C34" s="11">
        <v>471.0</v>
      </c>
      <c r="D34" s="12">
        <v>3.6107138E7</v>
      </c>
      <c r="E34" s="12">
        <v>2.9835447E7</v>
      </c>
      <c r="F34" s="13">
        <f t="shared" si="1"/>
        <v>6271691</v>
      </c>
      <c r="G34" s="14" t="str">
        <f>IF(E34=0,"YES",IF(D34/E34&gt;=1.15, IF(D34+E34&gt;=percent,"YES","NO"),"NO"))</f>
        <v>YES</v>
      </c>
      <c r="H34" s="15">
        <v>160000.0</v>
      </c>
      <c r="I34" s="16" t="str">
        <f t="shared" si="3"/>
        <v>NOT FUNDED</v>
      </c>
      <c r="J34" s="17">
        <f t="shared" si="4"/>
        <v>575</v>
      </c>
      <c r="K34" s="18" t="str">
        <f t="shared" si="2"/>
        <v>Over Budget</v>
      </c>
    </row>
    <row r="35">
      <c r="A35" s="9" t="s">
        <v>124</v>
      </c>
      <c r="B35" s="10">
        <v>4.26</v>
      </c>
      <c r="C35" s="11">
        <v>178.0</v>
      </c>
      <c r="D35" s="12">
        <v>2.999199E7</v>
      </c>
      <c r="E35" s="12">
        <v>2.382245E7</v>
      </c>
      <c r="F35" s="13">
        <f t="shared" si="1"/>
        <v>6169540</v>
      </c>
      <c r="G35" s="14" t="str">
        <f>IF(E35=0,"YES",IF(D35/E35&gt;=1.15, IF(D35+E35&gt;=percent,"YES","NO"),"NO"))</f>
        <v>YES</v>
      </c>
      <c r="H35" s="15">
        <v>48500.0</v>
      </c>
      <c r="I35" s="16" t="str">
        <f t="shared" si="3"/>
        <v>NOT FUNDED</v>
      </c>
      <c r="J35" s="17">
        <f t="shared" si="4"/>
        <v>575</v>
      </c>
      <c r="K35" s="18" t="str">
        <f t="shared" si="2"/>
        <v>Over Budget</v>
      </c>
    </row>
    <row r="36">
      <c r="A36" s="9" t="s">
        <v>125</v>
      </c>
      <c r="B36" s="10">
        <v>4.37</v>
      </c>
      <c r="C36" s="11">
        <v>199.0</v>
      </c>
      <c r="D36" s="12">
        <v>2.7105144E7</v>
      </c>
      <c r="E36" s="12">
        <v>2.177031E7</v>
      </c>
      <c r="F36" s="13">
        <f t="shared" si="1"/>
        <v>5334834</v>
      </c>
      <c r="G36" s="14" t="str">
        <f>IF(E36=0,"YES",IF(D36/E36&gt;=1.15, IF(D36+E36&gt;=percent,"YES","NO"),"NO"))</f>
        <v>YES</v>
      </c>
      <c r="H36" s="15">
        <v>25000.0</v>
      </c>
      <c r="I36" s="16" t="str">
        <f t="shared" si="3"/>
        <v>NOT FUNDED</v>
      </c>
      <c r="J36" s="17">
        <f t="shared" si="4"/>
        <v>575</v>
      </c>
      <c r="K36" s="18" t="str">
        <f t="shared" si="2"/>
        <v>Over Budget</v>
      </c>
    </row>
    <row r="37">
      <c r="A37" s="9" t="s">
        <v>126</v>
      </c>
      <c r="B37" s="10">
        <v>4.24</v>
      </c>
      <c r="C37" s="11">
        <v>221.0</v>
      </c>
      <c r="D37" s="12">
        <v>2.7843826E7</v>
      </c>
      <c r="E37" s="12">
        <v>2.5755865E7</v>
      </c>
      <c r="F37" s="13">
        <f t="shared" si="1"/>
        <v>2087961</v>
      </c>
      <c r="G37" s="14" t="str">
        <f>IF(E37=0,"YES",IF(D37/E37&gt;=1.15, IF(D37+E37&gt;=percent,"YES","NO"),"NO"))</f>
        <v>NO</v>
      </c>
      <c r="H37" s="15">
        <v>70000.0</v>
      </c>
      <c r="I37" s="16" t="str">
        <f t="shared" si="3"/>
        <v>NOT FUNDED</v>
      </c>
      <c r="J37" s="17">
        <f t="shared" si="4"/>
        <v>575</v>
      </c>
      <c r="K37" s="18" t="str">
        <f t="shared" si="2"/>
        <v>Approval Threshold</v>
      </c>
    </row>
    <row r="38">
      <c r="A38" s="9" t="s">
        <v>127</v>
      </c>
      <c r="B38" s="10">
        <v>4.29</v>
      </c>
      <c r="C38" s="11">
        <v>201.0</v>
      </c>
      <c r="D38" s="12">
        <v>2.4268752E7</v>
      </c>
      <c r="E38" s="12">
        <v>2.2854705E7</v>
      </c>
      <c r="F38" s="13">
        <f t="shared" si="1"/>
        <v>1414047</v>
      </c>
      <c r="G38" s="14" t="str">
        <f>IF(E38=0,"YES",IF(D38/E38&gt;=1.15, IF(D38+E38&gt;=percent,"YES","NO"),"NO"))</f>
        <v>NO</v>
      </c>
      <c r="H38" s="15">
        <v>20000.0</v>
      </c>
      <c r="I38" s="16" t="str">
        <f t="shared" si="3"/>
        <v>NOT FUNDED</v>
      </c>
      <c r="J38" s="17">
        <f t="shared" si="4"/>
        <v>575</v>
      </c>
      <c r="K38" s="18" t="str">
        <f t="shared" si="2"/>
        <v>Approval Threshold</v>
      </c>
    </row>
    <row r="39">
      <c r="A39" s="9" t="s">
        <v>128</v>
      </c>
      <c r="B39" s="10">
        <v>4.62</v>
      </c>
      <c r="C39" s="11">
        <v>296.0</v>
      </c>
      <c r="D39" s="12">
        <v>3.9985971E7</v>
      </c>
      <c r="E39" s="12">
        <v>3.9909705E7</v>
      </c>
      <c r="F39" s="13">
        <f t="shared" si="1"/>
        <v>76266</v>
      </c>
      <c r="G39" s="14" t="str">
        <f>IF(E39=0,"YES",IF(D39/E39&gt;=1.15, IF(D39+E39&gt;=percent,"YES","NO"),"NO"))</f>
        <v>NO</v>
      </c>
      <c r="H39" s="15">
        <v>164249.0</v>
      </c>
      <c r="I39" s="16" t="str">
        <f t="shared" si="3"/>
        <v>NOT FUNDED</v>
      </c>
      <c r="J39" s="17">
        <f t="shared" si="4"/>
        <v>575</v>
      </c>
      <c r="K39" s="18" t="str">
        <f t="shared" si="2"/>
        <v>Approval Threshold</v>
      </c>
    </row>
    <row r="40">
      <c r="A40" s="9" t="s">
        <v>129</v>
      </c>
      <c r="B40" s="10">
        <v>4.33</v>
      </c>
      <c r="C40" s="11">
        <v>231.0</v>
      </c>
      <c r="D40" s="12">
        <v>2.9090235E7</v>
      </c>
      <c r="E40" s="12">
        <v>2.9161137E7</v>
      </c>
      <c r="F40" s="13">
        <f t="shared" si="1"/>
        <v>-70902</v>
      </c>
      <c r="G40" s="14" t="str">
        <f>IF(E40=0,"YES",IF(D40/E40&gt;=1.15, IF(D40+E40&gt;=percent,"YES","NO"),"NO"))</f>
        <v>NO</v>
      </c>
      <c r="H40" s="15">
        <v>70000.0</v>
      </c>
      <c r="I40" s="16" t="str">
        <f t="shared" si="3"/>
        <v>NOT FUNDED</v>
      </c>
      <c r="J40" s="17">
        <f t="shared" si="4"/>
        <v>575</v>
      </c>
      <c r="K40" s="18" t="str">
        <f t="shared" si="2"/>
        <v>Approval Threshold</v>
      </c>
    </row>
    <row r="41">
      <c r="A41" s="9" t="s">
        <v>130</v>
      </c>
      <c r="B41" s="10">
        <v>4.57</v>
      </c>
      <c r="C41" s="11">
        <v>194.0</v>
      </c>
      <c r="D41" s="12">
        <v>2.7615925E7</v>
      </c>
      <c r="E41" s="12">
        <v>2.8102239E7</v>
      </c>
      <c r="F41" s="13">
        <f t="shared" si="1"/>
        <v>-486314</v>
      </c>
      <c r="G41" s="14" t="str">
        <f>IF(E41=0,"YES",IF(D41/E41&gt;=1.15, IF(D41+E41&gt;=percent,"YES","NO"),"NO"))</f>
        <v>NO</v>
      </c>
      <c r="H41" s="15">
        <v>36900.0</v>
      </c>
      <c r="I41" s="16" t="str">
        <f t="shared" si="3"/>
        <v>NOT FUNDED</v>
      </c>
      <c r="J41" s="17">
        <f t="shared" si="4"/>
        <v>575</v>
      </c>
      <c r="K41" s="18" t="str">
        <f t="shared" si="2"/>
        <v>Approval Threshold</v>
      </c>
    </row>
    <row r="42">
      <c r="A42" s="9" t="s">
        <v>131</v>
      </c>
      <c r="B42" s="10">
        <v>4.2</v>
      </c>
      <c r="C42" s="11">
        <v>224.0</v>
      </c>
      <c r="D42" s="12">
        <v>1.9676774E7</v>
      </c>
      <c r="E42" s="12">
        <v>2.0874203E7</v>
      </c>
      <c r="F42" s="13">
        <f t="shared" si="1"/>
        <v>-1197429</v>
      </c>
      <c r="G42" s="14" t="str">
        <f>IF(E42=0,"YES",IF(D42/E42&gt;=1.15, IF(D42+E42&gt;=percent,"YES","NO"),"NO"))</f>
        <v>NO</v>
      </c>
      <c r="H42" s="15">
        <v>36200.0</v>
      </c>
      <c r="I42" s="16" t="str">
        <f t="shared" si="3"/>
        <v>NOT FUNDED</v>
      </c>
      <c r="J42" s="17">
        <f t="shared" si="4"/>
        <v>575</v>
      </c>
      <c r="K42" s="18" t="str">
        <f t="shared" si="2"/>
        <v>Approval Threshold</v>
      </c>
    </row>
    <row r="43">
      <c r="A43" s="9" t="s">
        <v>132</v>
      </c>
      <c r="B43" s="10">
        <v>4.2</v>
      </c>
      <c r="C43" s="11">
        <v>280.0</v>
      </c>
      <c r="D43" s="12">
        <v>2.5413774E7</v>
      </c>
      <c r="E43" s="12">
        <v>2.8783502E7</v>
      </c>
      <c r="F43" s="13">
        <f t="shared" si="1"/>
        <v>-3369728</v>
      </c>
      <c r="G43" s="14" t="str">
        <f>IF(E43=0,"YES",IF(D43/E43&gt;=1.15, IF(D43+E43&gt;=percent,"YES","NO"),"NO"))</f>
        <v>NO</v>
      </c>
      <c r="H43" s="15">
        <v>100000.0</v>
      </c>
      <c r="I43" s="16" t="str">
        <f t="shared" si="3"/>
        <v>NOT FUNDED</v>
      </c>
      <c r="J43" s="17">
        <f t="shared" si="4"/>
        <v>575</v>
      </c>
      <c r="K43" s="18" t="str">
        <f t="shared" si="2"/>
        <v>Approval Threshold</v>
      </c>
    </row>
    <row r="44">
      <c r="A44" s="9" t="s">
        <v>133</v>
      </c>
      <c r="B44" s="10">
        <v>4.41</v>
      </c>
      <c r="C44" s="11">
        <v>194.0</v>
      </c>
      <c r="D44" s="12">
        <v>2.0158247E7</v>
      </c>
      <c r="E44" s="12">
        <v>2.4014909E7</v>
      </c>
      <c r="F44" s="13">
        <f t="shared" si="1"/>
        <v>-3856662</v>
      </c>
      <c r="G44" s="14" t="str">
        <f>IF(E44=0,"YES",IF(D44/E44&gt;=1.15, IF(D44+E44&gt;=percent,"YES","NO"),"NO"))</f>
        <v>NO</v>
      </c>
      <c r="H44" s="15">
        <v>10500.0</v>
      </c>
      <c r="I44" s="16" t="str">
        <f t="shared" si="3"/>
        <v>NOT FUNDED</v>
      </c>
      <c r="J44" s="17">
        <f t="shared" si="4"/>
        <v>575</v>
      </c>
      <c r="K44" s="18" t="str">
        <f t="shared" si="2"/>
        <v>Approval Threshold</v>
      </c>
    </row>
    <row r="45">
      <c r="A45" s="9" t="s">
        <v>134</v>
      </c>
      <c r="B45" s="10">
        <v>3.83</v>
      </c>
      <c r="C45" s="21">
        <v>152.0</v>
      </c>
      <c r="D45" s="12">
        <v>1.8861373E7</v>
      </c>
      <c r="E45" s="12">
        <v>2.6189347E7</v>
      </c>
      <c r="F45" s="13">
        <f t="shared" si="1"/>
        <v>-7327974</v>
      </c>
      <c r="G45" s="14" t="str">
        <f>IF(E45=0,"YES",IF(D45/E45&gt;=1.15, IF(D45+E45&gt;=percent,"YES","NO"),"NO"))</f>
        <v>NO</v>
      </c>
      <c r="H45" s="15">
        <v>25000.0</v>
      </c>
      <c r="I45" s="16" t="str">
        <f t="shared" si="3"/>
        <v>NOT FUNDED</v>
      </c>
      <c r="J45" s="17">
        <f t="shared" si="4"/>
        <v>575</v>
      </c>
      <c r="K45" s="18" t="str">
        <f t="shared" si="2"/>
        <v>Approval Threshold</v>
      </c>
    </row>
    <row r="46">
      <c r="A46" s="9" t="s">
        <v>135</v>
      </c>
      <c r="B46" s="10">
        <v>3.83</v>
      </c>
      <c r="C46" s="21">
        <v>201.0</v>
      </c>
      <c r="D46" s="12">
        <v>1.2158879E7</v>
      </c>
      <c r="E46" s="12">
        <v>1.9790729E7</v>
      </c>
      <c r="F46" s="13">
        <f t="shared" si="1"/>
        <v>-7631850</v>
      </c>
      <c r="G46" s="14" t="str">
        <f>IF(E46=0,"YES",IF(D46/E46&gt;=1.15, IF(D46+E46&gt;=percent,"YES","NO"),"NO"))</f>
        <v>NO</v>
      </c>
      <c r="H46" s="15">
        <v>850.0</v>
      </c>
      <c r="I46" s="16" t="str">
        <f t="shared" si="3"/>
        <v>NOT FUNDED</v>
      </c>
      <c r="J46" s="17">
        <f t="shared" si="4"/>
        <v>575</v>
      </c>
      <c r="K46" s="18" t="str">
        <f t="shared" si="2"/>
        <v>Approval Threshold</v>
      </c>
    </row>
    <row r="47">
      <c r="A47" s="9" t="s">
        <v>136</v>
      </c>
      <c r="B47" s="10">
        <v>4.18</v>
      </c>
      <c r="C47" s="21">
        <v>179.0</v>
      </c>
      <c r="D47" s="12">
        <v>1.1618428E7</v>
      </c>
      <c r="E47" s="12">
        <v>2.382024E7</v>
      </c>
      <c r="F47" s="13">
        <f t="shared" si="1"/>
        <v>-12201812</v>
      </c>
      <c r="G47" s="14" t="str">
        <f>IF(E47=0,"YES",IF(D47/E47&gt;=1.15, IF(D47+E47&gt;=percent,"YES","NO"),"NO"))</f>
        <v>NO</v>
      </c>
      <c r="H47" s="15">
        <v>14400.0</v>
      </c>
      <c r="I47" s="16" t="str">
        <f t="shared" si="3"/>
        <v>NOT FUNDED</v>
      </c>
      <c r="J47" s="17">
        <f t="shared" si="4"/>
        <v>575</v>
      </c>
      <c r="K47" s="18" t="str">
        <f t="shared" si="2"/>
        <v>Approval Threshold</v>
      </c>
    </row>
    <row r="48">
      <c r="A48" s="9" t="s">
        <v>137</v>
      </c>
      <c r="B48" s="10">
        <v>3.67</v>
      </c>
      <c r="C48" s="21">
        <v>177.0</v>
      </c>
      <c r="D48" s="12">
        <v>1.4342212E7</v>
      </c>
      <c r="E48" s="12">
        <v>2.9585186E7</v>
      </c>
      <c r="F48" s="13">
        <f t="shared" si="1"/>
        <v>-15242974</v>
      </c>
      <c r="G48" s="14" t="str">
        <f>IF(E48=0,"YES",IF(D48/E48&gt;=1.15, IF(D48+E48&gt;=percent,"YES","NO"),"NO"))</f>
        <v>NO</v>
      </c>
      <c r="H48" s="15">
        <v>15000.0</v>
      </c>
      <c r="I48" s="16" t="str">
        <f t="shared" si="3"/>
        <v>NOT FUNDED</v>
      </c>
      <c r="J48" s="17">
        <f t="shared" si="4"/>
        <v>575</v>
      </c>
      <c r="K48" s="18" t="str">
        <f t="shared" si="2"/>
        <v>Approval Threshold</v>
      </c>
    </row>
    <row r="49">
      <c r="A49" s="9" t="s">
        <v>138</v>
      </c>
      <c r="B49" s="10">
        <v>3.81</v>
      </c>
      <c r="C49" s="21">
        <v>204.0</v>
      </c>
      <c r="D49" s="12">
        <v>1.1180693E7</v>
      </c>
      <c r="E49" s="12">
        <v>2.6770068E7</v>
      </c>
      <c r="F49" s="13">
        <f t="shared" si="1"/>
        <v>-15589375</v>
      </c>
      <c r="G49" s="14" t="str">
        <f>IF(E49=0,"YES",IF(D49/E49&gt;=1.15, IF(D49+E49&gt;=percent,"YES","NO"),"NO"))</f>
        <v>NO</v>
      </c>
      <c r="H49" s="15">
        <v>150000.0</v>
      </c>
      <c r="I49" s="16" t="str">
        <f t="shared" si="3"/>
        <v>NOT FUNDED</v>
      </c>
      <c r="J49" s="17">
        <f t="shared" si="4"/>
        <v>575</v>
      </c>
      <c r="K49" s="18" t="str">
        <f t="shared" si="2"/>
        <v>Approval Threshold</v>
      </c>
    </row>
    <row r="50">
      <c r="A50" s="9" t="s">
        <v>139</v>
      </c>
      <c r="B50" s="10">
        <v>3.92</v>
      </c>
      <c r="C50" s="21">
        <v>190.0</v>
      </c>
      <c r="D50" s="12">
        <v>8822614.0</v>
      </c>
      <c r="E50" s="12">
        <v>2.4493318E7</v>
      </c>
      <c r="F50" s="13">
        <f t="shared" si="1"/>
        <v>-15670704</v>
      </c>
      <c r="G50" s="14" t="str">
        <f>IF(E50=0,"YES",IF(D50/E50&gt;=1.15, IF(D50+E50&gt;=percent,"YES","NO"),"NO"))</f>
        <v>NO</v>
      </c>
      <c r="H50" s="15">
        <v>50000.0</v>
      </c>
      <c r="I50" s="16" t="str">
        <f t="shared" si="3"/>
        <v>NOT FUNDED</v>
      </c>
      <c r="J50" s="17">
        <f t="shared" si="4"/>
        <v>575</v>
      </c>
      <c r="K50" s="18" t="str">
        <f t="shared" si="2"/>
        <v>Approval Threshold</v>
      </c>
    </row>
    <row r="51">
      <c r="A51" s="9" t="s">
        <v>140</v>
      </c>
      <c r="B51" s="10">
        <v>4.24</v>
      </c>
      <c r="C51" s="21">
        <v>185.0</v>
      </c>
      <c r="D51" s="12">
        <v>7738095.0</v>
      </c>
      <c r="E51" s="12">
        <v>2.4912236E7</v>
      </c>
      <c r="F51" s="13">
        <f t="shared" si="1"/>
        <v>-17174141</v>
      </c>
      <c r="G51" s="14" t="str">
        <f>IF(E51=0,"YES",IF(D51/E51&gt;=1.15, IF(D51+E51&gt;=percent,"YES","NO"),"NO"))</f>
        <v>NO</v>
      </c>
      <c r="H51" s="15">
        <v>22500.0</v>
      </c>
      <c r="I51" s="16" t="str">
        <f t="shared" si="3"/>
        <v>NOT FUNDED</v>
      </c>
      <c r="J51" s="17">
        <f t="shared" si="4"/>
        <v>575</v>
      </c>
      <c r="K51" s="18" t="str">
        <f t="shared" si="2"/>
        <v>Approval Threshold</v>
      </c>
    </row>
    <row r="52">
      <c r="A52" s="9" t="s">
        <v>141</v>
      </c>
      <c r="B52" s="10">
        <v>3.48</v>
      </c>
      <c r="C52" s="21">
        <v>196.0</v>
      </c>
      <c r="D52" s="12">
        <v>1.3440797E7</v>
      </c>
      <c r="E52" s="12">
        <v>3.2523667E7</v>
      </c>
      <c r="F52" s="13">
        <f t="shared" si="1"/>
        <v>-19082870</v>
      </c>
      <c r="G52" s="14" t="str">
        <f>IF(E52=0,"YES",IF(D52/E52&gt;=1.15, IF(D52+E52&gt;=percent,"YES","NO"),"NO"))</f>
        <v>NO</v>
      </c>
      <c r="H52" s="15">
        <v>100000.0</v>
      </c>
      <c r="I52" s="16" t="str">
        <f t="shared" si="3"/>
        <v>NOT FUNDED</v>
      </c>
      <c r="J52" s="17">
        <f t="shared" si="4"/>
        <v>575</v>
      </c>
      <c r="K52" s="18" t="str">
        <f t="shared" si="2"/>
        <v>Approval Threshold</v>
      </c>
    </row>
    <row r="53">
      <c r="A53" s="9" t="s">
        <v>142</v>
      </c>
      <c r="B53" s="10">
        <v>4.22</v>
      </c>
      <c r="C53" s="21">
        <v>163.0</v>
      </c>
      <c r="D53" s="12">
        <v>6009670.0</v>
      </c>
      <c r="E53" s="12">
        <v>2.5254476E7</v>
      </c>
      <c r="F53" s="13">
        <f t="shared" si="1"/>
        <v>-19244806</v>
      </c>
      <c r="G53" s="14" t="str">
        <f>IF(E53=0,"YES",IF(D53/E53&gt;=1.15, IF(D53+E53&gt;=percent,"YES","NO"),"NO"))</f>
        <v>NO</v>
      </c>
      <c r="H53" s="15">
        <v>3000.0</v>
      </c>
      <c r="I53" s="16" t="str">
        <f t="shared" si="3"/>
        <v>NOT FUNDED</v>
      </c>
      <c r="J53" s="17">
        <f t="shared" si="4"/>
        <v>575</v>
      </c>
      <c r="K53" s="18" t="str">
        <f t="shared" si="2"/>
        <v>Approval Threshold</v>
      </c>
    </row>
    <row r="54">
      <c r="A54" s="9" t="s">
        <v>143</v>
      </c>
      <c r="B54" s="10">
        <v>3.92</v>
      </c>
      <c r="C54" s="21">
        <v>160.0</v>
      </c>
      <c r="D54" s="12">
        <v>7858192.0</v>
      </c>
      <c r="E54" s="12">
        <v>2.8304357E7</v>
      </c>
      <c r="F54" s="13">
        <f t="shared" si="1"/>
        <v>-20446165</v>
      </c>
      <c r="G54" s="14" t="str">
        <f>IF(E54=0,"YES",IF(D54/E54&gt;=1.15, IF(D54+E54&gt;=percent,"YES","NO"),"NO"))</f>
        <v>NO</v>
      </c>
      <c r="H54" s="15">
        <v>101682.0</v>
      </c>
      <c r="I54" s="16" t="str">
        <f t="shared" si="3"/>
        <v>NOT FUNDED</v>
      </c>
      <c r="J54" s="17">
        <f t="shared" si="4"/>
        <v>575</v>
      </c>
      <c r="K54" s="18" t="str">
        <f t="shared" si="2"/>
        <v>Approval Threshold</v>
      </c>
    </row>
    <row r="55">
      <c r="A55" s="9" t="s">
        <v>144</v>
      </c>
      <c r="B55" s="10">
        <v>4.11</v>
      </c>
      <c r="C55" s="21">
        <v>183.0</v>
      </c>
      <c r="D55" s="12">
        <v>7015143.0</v>
      </c>
      <c r="E55" s="12">
        <v>2.7575083E7</v>
      </c>
      <c r="F55" s="13">
        <f t="shared" si="1"/>
        <v>-20559940</v>
      </c>
      <c r="G55" s="14" t="str">
        <f>IF(E55=0,"YES",IF(D55/E55&gt;=1.15, IF(D55+E55&gt;=percent,"YES","NO"),"NO"))</f>
        <v>NO</v>
      </c>
      <c r="H55" s="15">
        <v>51000.0</v>
      </c>
      <c r="I55" s="16" t="str">
        <f t="shared" si="3"/>
        <v>NOT FUNDED</v>
      </c>
      <c r="J55" s="17">
        <f t="shared" si="4"/>
        <v>575</v>
      </c>
      <c r="K55" s="18" t="str">
        <f t="shared" si="2"/>
        <v>Approval Threshold</v>
      </c>
    </row>
    <row r="56">
      <c r="A56" s="9" t="s">
        <v>145</v>
      </c>
      <c r="B56" s="10">
        <v>4.07</v>
      </c>
      <c r="C56" s="21">
        <v>154.0</v>
      </c>
      <c r="D56" s="12">
        <v>4138541.0</v>
      </c>
      <c r="E56" s="12">
        <v>2.6387394E7</v>
      </c>
      <c r="F56" s="13">
        <f t="shared" si="1"/>
        <v>-22248853</v>
      </c>
      <c r="G56" s="14" t="str">
        <f>IF(E56=0,"YES",IF(D56/E56&gt;=1.15, IF(D56+E56&gt;=percent,"YES","NO"),"NO"))</f>
        <v>NO</v>
      </c>
      <c r="H56" s="15">
        <v>48000.0</v>
      </c>
      <c r="I56" s="16" t="str">
        <f t="shared" si="3"/>
        <v>NOT FUNDED</v>
      </c>
      <c r="J56" s="17">
        <f t="shared" si="4"/>
        <v>575</v>
      </c>
      <c r="K56" s="18" t="str">
        <f t="shared" si="2"/>
        <v>Approval Threshold</v>
      </c>
    </row>
    <row r="57">
      <c r="A57" s="9" t="s">
        <v>146</v>
      </c>
      <c r="B57" s="10">
        <v>3.67</v>
      </c>
      <c r="C57" s="21">
        <v>150.0</v>
      </c>
      <c r="D57" s="12">
        <v>2212349.0</v>
      </c>
      <c r="E57" s="12">
        <v>2.625663E7</v>
      </c>
      <c r="F57" s="13">
        <f t="shared" si="1"/>
        <v>-24044281</v>
      </c>
      <c r="G57" s="14" t="str">
        <f>IF(E57=0,"YES",IF(D57/E57&gt;=1.15, IF(D57+E57&gt;=percent,"YES","NO"),"NO"))</f>
        <v>NO</v>
      </c>
      <c r="H57" s="15">
        <v>10000.0</v>
      </c>
      <c r="I57" s="16" t="str">
        <f t="shared" si="3"/>
        <v>NOT FUNDED</v>
      </c>
      <c r="J57" s="17">
        <f t="shared" si="4"/>
        <v>575</v>
      </c>
      <c r="K57" s="18" t="str">
        <f t="shared" si="2"/>
        <v>Approval Threshold</v>
      </c>
    </row>
    <row r="58">
      <c r="A58" s="9" t="s">
        <v>147</v>
      </c>
      <c r="B58" s="10">
        <v>3.62</v>
      </c>
      <c r="C58" s="21">
        <v>152.0</v>
      </c>
      <c r="D58" s="12">
        <v>2416584.0</v>
      </c>
      <c r="E58" s="12">
        <v>2.7045391E7</v>
      </c>
      <c r="F58" s="13">
        <f t="shared" si="1"/>
        <v>-24628807</v>
      </c>
      <c r="G58" s="14" t="str">
        <f>IF(E58=0,"YES",IF(D58/E58&gt;=1.15, IF(D58+E58&gt;=percent,"YES","NO"),"NO"))</f>
        <v>NO</v>
      </c>
      <c r="H58" s="15">
        <v>32000.0</v>
      </c>
      <c r="I58" s="16" t="str">
        <f t="shared" si="3"/>
        <v>NOT FUNDED</v>
      </c>
      <c r="J58" s="17">
        <f t="shared" si="4"/>
        <v>575</v>
      </c>
      <c r="K58" s="18" t="str">
        <f t="shared" si="2"/>
        <v>Approval Threshold</v>
      </c>
    </row>
    <row r="59">
      <c r="A59" s="9" t="s">
        <v>148</v>
      </c>
      <c r="B59" s="10">
        <v>3.93</v>
      </c>
      <c r="C59" s="21">
        <v>213.0</v>
      </c>
      <c r="D59" s="12">
        <v>6543386.0</v>
      </c>
      <c r="E59" s="12">
        <v>3.2909606E7</v>
      </c>
      <c r="F59" s="13">
        <f t="shared" si="1"/>
        <v>-26366220</v>
      </c>
      <c r="G59" s="14" t="str">
        <f>IF(E59=0,"YES",IF(D59/E59&gt;=1.15, IF(D59+E59&gt;=percent,"YES","NO"),"NO"))</f>
        <v>NO</v>
      </c>
      <c r="H59" s="15">
        <v>13500.0</v>
      </c>
      <c r="I59" s="16" t="str">
        <f t="shared" si="3"/>
        <v>NOT FUNDED</v>
      </c>
      <c r="J59" s="17">
        <f t="shared" si="4"/>
        <v>575</v>
      </c>
      <c r="K59" s="18" t="str">
        <f t="shared" si="2"/>
        <v>Approval Threshold</v>
      </c>
    </row>
    <row r="60">
      <c r="A60" s="9" t="s">
        <v>149</v>
      </c>
      <c r="B60" s="10">
        <v>3.58</v>
      </c>
      <c r="C60" s="21">
        <v>160.0</v>
      </c>
      <c r="D60" s="12">
        <v>1320601.0</v>
      </c>
      <c r="E60" s="12">
        <v>2.9218559E7</v>
      </c>
      <c r="F60" s="13">
        <f t="shared" si="1"/>
        <v>-27897958</v>
      </c>
      <c r="G60" s="14" t="str">
        <f>IF(E60=0,"YES",IF(D60/E60&gt;=1.15, IF(D60+E60&gt;=percent,"YES","NO"),"NO"))</f>
        <v>NO</v>
      </c>
      <c r="H60" s="15">
        <v>37000.0</v>
      </c>
      <c r="I60" s="16" t="str">
        <f t="shared" si="3"/>
        <v>NOT FUNDED</v>
      </c>
      <c r="J60" s="17">
        <f t="shared" si="4"/>
        <v>575</v>
      </c>
      <c r="K60" s="18" t="str">
        <f t="shared" si="2"/>
        <v>Approval Threshold</v>
      </c>
    </row>
    <row r="61">
      <c r="A61" s="9" t="s">
        <v>150</v>
      </c>
      <c r="B61" s="10">
        <v>3.07</v>
      </c>
      <c r="C61" s="21">
        <v>186.0</v>
      </c>
      <c r="D61" s="12">
        <v>1521598.0</v>
      </c>
      <c r="E61" s="12">
        <v>2.9859334E7</v>
      </c>
      <c r="F61" s="13">
        <f t="shared" si="1"/>
        <v>-28337736</v>
      </c>
      <c r="G61" s="14" t="str">
        <f>IF(E61=0,"YES",IF(D61/E61&gt;=1.15, IF(D61+E61&gt;=percent,"YES","NO"),"NO"))</f>
        <v>NO</v>
      </c>
      <c r="H61" s="15">
        <v>60000.0</v>
      </c>
      <c r="I61" s="16" t="str">
        <f t="shared" si="3"/>
        <v>NOT FUNDED</v>
      </c>
      <c r="J61" s="17">
        <f t="shared" si="4"/>
        <v>575</v>
      </c>
      <c r="K61" s="18" t="str">
        <f t="shared" si="2"/>
        <v>Approval Threshold</v>
      </c>
    </row>
    <row r="62">
      <c r="A62" s="9" t="s">
        <v>151</v>
      </c>
      <c r="B62" s="10">
        <v>1.96</v>
      </c>
      <c r="C62" s="21">
        <v>177.0</v>
      </c>
      <c r="D62" s="12">
        <v>2106997.0</v>
      </c>
      <c r="E62" s="12">
        <v>3.1808763E7</v>
      </c>
      <c r="F62" s="13">
        <f t="shared" si="1"/>
        <v>-29701766</v>
      </c>
      <c r="G62" s="14" t="str">
        <f>IF(E62=0,"YES",IF(D62/E62&gt;=1.15, IF(D62+E62&gt;=percent,"YES","NO"),"NO"))</f>
        <v>NO</v>
      </c>
      <c r="H62" s="15">
        <v>5000.0</v>
      </c>
      <c r="I62" s="16" t="str">
        <f t="shared" si="3"/>
        <v>NOT FUNDED</v>
      </c>
      <c r="J62" s="17">
        <f t="shared" si="4"/>
        <v>575</v>
      </c>
      <c r="K62" s="18" t="str">
        <f t="shared" si="2"/>
        <v>Approval Threshold</v>
      </c>
    </row>
    <row r="63">
      <c r="A63" s="9" t="s">
        <v>152</v>
      </c>
      <c r="B63" s="10">
        <v>4.88</v>
      </c>
      <c r="C63" s="21">
        <v>401.0</v>
      </c>
      <c r="D63" s="12">
        <v>6.1452517E7</v>
      </c>
      <c r="E63" s="12">
        <v>1.00948933E8</v>
      </c>
      <c r="F63" s="13">
        <f t="shared" si="1"/>
        <v>-39496416</v>
      </c>
      <c r="G63" s="14" t="str">
        <f>IF(E63=0,"YES",IF(D63/E63&gt;=1.15, IF(D63+E63&gt;=percent,"YES","NO"),"NO"))</f>
        <v>NO</v>
      </c>
      <c r="H63" s="15">
        <v>66133.0</v>
      </c>
      <c r="I63" s="16" t="str">
        <f t="shared" si="3"/>
        <v>NOT FUNDED</v>
      </c>
      <c r="J63" s="17">
        <f t="shared" si="4"/>
        <v>575</v>
      </c>
      <c r="K63" s="18" t="str">
        <f t="shared" si="2"/>
        <v>Approval Threshold</v>
      </c>
    </row>
    <row r="64">
      <c r="A64" s="9" t="s">
        <v>153</v>
      </c>
      <c r="B64" s="10">
        <v>4.12</v>
      </c>
      <c r="C64" s="21">
        <v>236.0</v>
      </c>
      <c r="D64" s="12">
        <v>3.2763334E7</v>
      </c>
      <c r="E64" s="12">
        <v>1.14077441E8</v>
      </c>
      <c r="F64" s="13">
        <f t="shared" si="1"/>
        <v>-81314107</v>
      </c>
      <c r="G64" s="14" t="str">
        <f>IF(E64=0,"YES",IF(D64/E64&gt;=1.15, IF(D64+E64&gt;=percent,"YES","NO"),"NO"))</f>
        <v>NO</v>
      </c>
      <c r="H64" s="15">
        <v>200000.0</v>
      </c>
      <c r="I64" s="16" t="str">
        <f t="shared" si="3"/>
        <v>NOT FUNDED</v>
      </c>
      <c r="J64" s="17">
        <f t="shared" si="4"/>
        <v>575</v>
      </c>
      <c r="K64" s="18" t="str">
        <f t="shared" si="2"/>
        <v>Approval Threshold</v>
      </c>
    </row>
    <row r="65">
      <c r="A65" s="9" t="s">
        <v>154</v>
      </c>
      <c r="B65" s="10">
        <v>3.86</v>
      </c>
      <c r="C65" s="21">
        <v>215.0</v>
      </c>
      <c r="D65" s="12">
        <v>1.0397671E7</v>
      </c>
      <c r="E65" s="12">
        <v>9.7242373E7</v>
      </c>
      <c r="F65" s="13">
        <f t="shared" si="1"/>
        <v>-86844702</v>
      </c>
      <c r="G65" s="14" t="str">
        <f>IF(E65=0,"YES",IF(D65/E65&gt;=1.15, IF(D65+E65&gt;=percent,"YES","NO"),"NO"))</f>
        <v>NO</v>
      </c>
      <c r="H65" s="15">
        <v>120000.0</v>
      </c>
      <c r="I65" s="16" t="str">
        <f t="shared" si="3"/>
        <v>NOT FUNDED</v>
      </c>
      <c r="J65" s="17">
        <f t="shared" si="4"/>
        <v>575</v>
      </c>
      <c r="K65" s="18" t="str">
        <f t="shared" si="2"/>
        <v>Approval Threshold</v>
      </c>
    </row>
    <row r="66">
      <c r="A66" s="9" t="s">
        <v>155</v>
      </c>
      <c r="B66" s="10">
        <v>2.89</v>
      </c>
      <c r="C66" s="21">
        <v>192.0</v>
      </c>
      <c r="D66" s="12">
        <v>2180717.0</v>
      </c>
      <c r="E66" s="12">
        <v>1.17225357E8</v>
      </c>
      <c r="F66" s="13">
        <f t="shared" si="1"/>
        <v>-115044640</v>
      </c>
      <c r="G66" s="14" t="str">
        <f>IF(E66=0,"YES",IF(D66/E66&gt;=1.15, IF(D66+E66&gt;=percent,"YES","NO"),"NO"))</f>
        <v>NO</v>
      </c>
      <c r="H66" s="15">
        <v>225000.0</v>
      </c>
      <c r="I66" s="16" t="str">
        <f t="shared" si="3"/>
        <v>NOT FUNDED</v>
      </c>
      <c r="J66" s="17">
        <f t="shared" si="4"/>
        <v>575</v>
      </c>
      <c r="K66" s="18" t="str">
        <f t="shared" si="2"/>
        <v>Approval Threshold</v>
      </c>
    </row>
    <row r="67">
      <c r="A67" s="9" t="s">
        <v>156</v>
      </c>
      <c r="B67" s="10">
        <v>2.88</v>
      </c>
      <c r="C67" s="21">
        <v>215.0</v>
      </c>
      <c r="D67" s="12">
        <v>2806880.0</v>
      </c>
      <c r="E67" s="12">
        <v>1.28908397E8</v>
      </c>
      <c r="F67" s="13">
        <f t="shared" si="1"/>
        <v>-126101517</v>
      </c>
      <c r="G67" s="14" t="str">
        <f>IF(E67=0,"YES",IF(D67/E67&gt;=1.15, IF(D67+E67&gt;=percent,"YES","NO"),"NO"))</f>
        <v>NO</v>
      </c>
      <c r="H67" s="15">
        <v>330000.0</v>
      </c>
      <c r="I67" s="16" t="str">
        <f t="shared" si="3"/>
        <v>NOT FUNDED</v>
      </c>
      <c r="J67" s="17">
        <f t="shared" si="4"/>
        <v>575</v>
      </c>
      <c r="K67" s="18" t="str">
        <f t="shared" si="2"/>
        <v>Approval Threshold</v>
      </c>
    </row>
  </sheetData>
  <autoFilter ref="$A$1:$H$67">
    <sortState ref="A1:H67">
      <sortCondition descending="1" ref="F1:F67"/>
      <sortCondition ref="A1:A67"/>
    </sortState>
  </autoFilter>
  <conditionalFormatting sqref="I2:I67">
    <cfRule type="cellIs" dxfId="0" priority="1" operator="equal">
      <formula>"FUNDED"</formula>
    </cfRule>
  </conditionalFormatting>
  <conditionalFormatting sqref="I2:I67">
    <cfRule type="cellIs" dxfId="1" priority="2" operator="equal">
      <formula>"NOT FUNDED"</formula>
    </cfRule>
  </conditionalFormatting>
  <conditionalFormatting sqref="K2:K67">
    <cfRule type="cellIs" dxfId="0" priority="3" operator="greaterThan">
      <formula>999</formula>
    </cfRule>
  </conditionalFormatting>
  <conditionalFormatting sqref="K2:K67">
    <cfRule type="cellIs" dxfId="0" priority="4" operator="greaterThan">
      <formula>999</formula>
    </cfRule>
  </conditionalFormatting>
  <conditionalFormatting sqref="K2:K67">
    <cfRule type="containsText" dxfId="1" priority="5" operator="containsText" text="NOT FUNDED">
      <formula>NOT(ISERROR(SEARCH(("NOT FUNDED"),(K2))))</formula>
    </cfRule>
  </conditionalFormatting>
  <conditionalFormatting sqref="K2:K67">
    <cfRule type="cellIs" dxfId="2" priority="6" operator="equal">
      <formula>"Over Budget"</formula>
    </cfRule>
  </conditionalFormatting>
  <conditionalFormatting sqref="K2:K67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</hyperlinks>
  <drawing r:id="rId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9" t="s">
        <v>157</v>
      </c>
      <c r="B2" s="10">
        <v>5.0</v>
      </c>
      <c r="C2" s="11">
        <v>1857.0</v>
      </c>
      <c r="D2" s="12">
        <v>3.8482367E8</v>
      </c>
      <c r="E2" s="12">
        <v>1.185167E7</v>
      </c>
      <c r="F2" s="13">
        <f t="shared" ref="F2:F72" si="1">D2-E2</f>
        <v>372972000</v>
      </c>
      <c r="G2" s="14" t="str">
        <f>IF(E2=0,"YES",IF(D2/E2&gt;=1.15, IF(D2+E2&gt;=percent,"YES","NO"),"NO"))</f>
        <v>YES</v>
      </c>
      <c r="H2" s="15">
        <v>91000.0</v>
      </c>
      <c r="I2" s="16" t="str">
        <f>If(dao&gt;=H2,IF(G2="Yes","FUNDED","NOT FUNDED"),"NOT FUNDED")</f>
        <v>FUNDED</v>
      </c>
      <c r="J2" s="17">
        <f>If(dao&gt;=H2,dao-H2,dao)</f>
        <v>909000</v>
      </c>
      <c r="K2" s="18" t="str">
        <f t="shared" ref="K2:K72" si="2">If(G2="YES",IF(I2="FUNDED","","Over Budget"),"Approval Threshold")</f>
        <v/>
      </c>
    </row>
    <row r="3">
      <c r="A3" s="9" t="s">
        <v>158</v>
      </c>
      <c r="B3" s="10">
        <v>4.8</v>
      </c>
      <c r="C3" s="11">
        <v>1185.0</v>
      </c>
      <c r="D3" s="12">
        <v>2.24686203E8</v>
      </c>
      <c r="E3" s="12">
        <v>1.3309156E7</v>
      </c>
      <c r="F3" s="13">
        <f t="shared" si="1"/>
        <v>211377047</v>
      </c>
      <c r="G3" s="14" t="str">
        <f>IF(E3=0,"YES",IF(D3/E3&gt;=1.15, IF(D3+E3&gt;=percent,"YES","NO"),"NO"))</f>
        <v>YES</v>
      </c>
      <c r="H3" s="15">
        <v>51750.0</v>
      </c>
      <c r="I3" s="16" t="str">
        <f t="shared" ref="I3:I72" si="3">If(J2&gt;=H3,IF(G3="Yes","FUNDED","NOT FUNDED"),"NOT FUNDED")</f>
        <v>FUNDED</v>
      </c>
      <c r="J3" s="17">
        <f t="shared" ref="J3:J72" si="4">If(I3="FUNDED",IF(J2&gt;=H3,(J2-H3),J2),J2)</f>
        <v>857250</v>
      </c>
      <c r="K3" s="18" t="str">
        <f t="shared" si="2"/>
        <v/>
      </c>
    </row>
    <row r="4">
      <c r="A4" s="9" t="s">
        <v>159</v>
      </c>
      <c r="B4" s="10">
        <v>4.92</v>
      </c>
      <c r="C4" s="11">
        <v>957.0</v>
      </c>
      <c r="D4" s="12">
        <v>1.85240443E8</v>
      </c>
      <c r="E4" s="12">
        <v>2.8355753E7</v>
      </c>
      <c r="F4" s="13">
        <f t="shared" si="1"/>
        <v>156884690</v>
      </c>
      <c r="G4" s="14" t="str">
        <f>IF(E4=0,"YES",IF(D4/E4&gt;=1.15, IF(D4+E4&gt;=percent,"YES","NO"),"NO"))</f>
        <v>YES</v>
      </c>
      <c r="H4" s="15">
        <v>50000.0</v>
      </c>
      <c r="I4" s="16" t="str">
        <f t="shared" si="3"/>
        <v>FUNDED</v>
      </c>
      <c r="J4" s="17">
        <f t="shared" si="4"/>
        <v>807250</v>
      </c>
      <c r="K4" s="18" t="str">
        <f t="shared" si="2"/>
        <v/>
      </c>
    </row>
    <row r="5">
      <c r="A5" s="9" t="s">
        <v>160</v>
      </c>
      <c r="B5" s="10">
        <v>4.88</v>
      </c>
      <c r="C5" s="11">
        <v>991.0</v>
      </c>
      <c r="D5" s="12">
        <v>1.7241985E8</v>
      </c>
      <c r="E5" s="12">
        <v>2.8872851E7</v>
      </c>
      <c r="F5" s="13">
        <f t="shared" si="1"/>
        <v>143546999</v>
      </c>
      <c r="G5" s="14" t="str">
        <f>IF(E5=0,"YES",IF(D5/E5&gt;=1.15, IF(D5+E5&gt;=percent,"YES","NO"),"NO"))</f>
        <v>YES</v>
      </c>
      <c r="H5" s="15">
        <v>93600.0</v>
      </c>
      <c r="I5" s="16" t="str">
        <f t="shared" si="3"/>
        <v>FUNDED</v>
      </c>
      <c r="J5" s="17">
        <f t="shared" si="4"/>
        <v>713650</v>
      </c>
      <c r="K5" s="18" t="str">
        <f t="shared" si="2"/>
        <v/>
      </c>
    </row>
    <row r="6">
      <c r="A6" s="9" t="s">
        <v>161</v>
      </c>
      <c r="B6" s="10">
        <v>4.87</v>
      </c>
      <c r="C6" s="11">
        <v>961.0</v>
      </c>
      <c r="D6" s="12">
        <v>1.72748637E8</v>
      </c>
      <c r="E6" s="12">
        <v>3.3403659E7</v>
      </c>
      <c r="F6" s="13">
        <f t="shared" si="1"/>
        <v>139344978</v>
      </c>
      <c r="G6" s="14" t="str">
        <f>IF(E6=0,"YES",IF(D6/E6&gt;=1.15, IF(D6+E6&gt;=percent,"YES","NO"),"NO"))</f>
        <v>YES</v>
      </c>
      <c r="H6" s="15">
        <v>119000.0</v>
      </c>
      <c r="I6" s="16" t="str">
        <f t="shared" si="3"/>
        <v>FUNDED</v>
      </c>
      <c r="J6" s="17">
        <f t="shared" si="4"/>
        <v>594650</v>
      </c>
      <c r="K6" s="18" t="str">
        <f t="shared" si="2"/>
        <v/>
      </c>
    </row>
    <row r="7">
      <c r="A7" s="9" t="s">
        <v>162</v>
      </c>
      <c r="B7" s="10">
        <v>4.87</v>
      </c>
      <c r="C7" s="11">
        <v>766.0</v>
      </c>
      <c r="D7" s="12">
        <v>1.5095269E8</v>
      </c>
      <c r="E7" s="12">
        <v>1.3510486E7</v>
      </c>
      <c r="F7" s="13">
        <f t="shared" si="1"/>
        <v>137442204</v>
      </c>
      <c r="G7" s="14" t="str">
        <f>IF(E7=0,"YES",IF(D7/E7&gt;=1.15, IF(D7+E7&gt;=percent,"YES","NO"),"NO"))</f>
        <v>YES</v>
      </c>
      <c r="H7" s="15">
        <v>42150.0</v>
      </c>
      <c r="I7" s="16" t="str">
        <f t="shared" si="3"/>
        <v>FUNDED</v>
      </c>
      <c r="J7" s="17">
        <f t="shared" si="4"/>
        <v>552500</v>
      </c>
      <c r="K7" s="18" t="str">
        <f t="shared" si="2"/>
        <v/>
      </c>
    </row>
    <row r="8">
      <c r="A8" s="9" t="s">
        <v>163</v>
      </c>
      <c r="B8" s="10">
        <v>4.43</v>
      </c>
      <c r="C8" s="11">
        <v>474.0</v>
      </c>
      <c r="D8" s="12">
        <v>1.50993521E8</v>
      </c>
      <c r="E8" s="12">
        <v>1.376255E7</v>
      </c>
      <c r="F8" s="13">
        <f t="shared" si="1"/>
        <v>137230971</v>
      </c>
      <c r="G8" s="14" t="str">
        <f>IF(E8=0,"YES",IF(D8/E8&gt;=1.15, IF(D8+E8&gt;=percent,"YES","NO"),"NO"))</f>
        <v>YES</v>
      </c>
      <c r="H8" s="15">
        <v>12160.0</v>
      </c>
      <c r="I8" s="16" t="str">
        <f t="shared" si="3"/>
        <v>FUNDED</v>
      </c>
      <c r="J8" s="17">
        <f t="shared" si="4"/>
        <v>540340</v>
      </c>
      <c r="K8" s="18" t="str">
        <f t="shared" si="2"/>
        <v/>
      </c>
    </row>
    <row r="9">
      <c r="A9" s="9" t="s">
        <v>164</v>
      </c>
      <c r="B9" s="10">
        <v>4.05</v>
      </c>
      <c r="C9" s="11">
        <v>436.0</v>
      </c>
      <c r="D9" s="12">
        <v>1.46116371E8</v>
      </c>
      <c r="E9" s="12">
        <v>1.1523938E7</v>
      </c>
      <c r="F9" s="13">
        <f t="shared" si="1"/>
        <v>134592433</v>
      </c>
      <c r="G9" s="14" t="str">
        <f>IF(E9=0,"YES",IF(D9/E9&gt;=1.15, IF(D9+E9&gt;=percent,"YES","NO"),"NO"))</f>
        <v>YES</v>
      </c>
      <c r="H9" s="15">
        <v>76000.0</v>
      </c>
      <c r="I9" s="16" t="str">
        <f t="shared" si="3"/>
        <v>FUNDED</v>
      </c>
      <c r="J9" s="17">
        <f t="shared" si="4"/>
        <v>464340</v>
      </c>
      <c r="K9" s="18" t="str">
        <f t="shared" si="2"/>
        <v/>
      </c>
    </row>
    <row r="10">
      <c r="A10" s="9" t="s">
        <v>165</v>
      </c>
      <c r="B10" s="10">
        <v>4.76</v>
      </c>
      <c r="C10" s="11">
        <v>623.0</v>
      </c>
      <c r="D10" s="12">
        <v>1.23898264E8</v>
      </c>
      <c r="E10" s="12">
        <v>1.028235E7</v>
      </c>
      <c r="F10" s="13">
        <f t="shared" si="1"/>
        <v>113615914</v>
      </c>
      <c r="G10" s="14" t="str">
        <f>IF(E10=0,"YES",IF(D10/E10&gt;=1.15, IF(D10+E10&gt;=percent,"YES","NO"),"NO"))</f>
        <v>YES</v>
      </c>
      <c r="H10" s="15">
        <v>34560.0</v>
      </c>
      <c r="I10" s="16" t="str">
        <f t="shared" si="3"/>
        <v>FUNDED</v>
      </c>
      <c r="J10" s="17">
        <f t="shared" si="4"/>
        <v>429780</v>
      </c>
      <c r="K10" s="18" t="str">
        <f t="shared" si="2"/>
        <v/>
      </c>
    </row>
    <row r="11">
      <c r="A11" s="9" t="s">
        <v>166</v>
      </c>
      <c r="B11" s="10">
        <v>4.87</v>
      </c>
      <c r="C11" s="11">
        <v>699.0</v>
      </c>
      <c r="D11" s="12">
        <v>1.2445089E8</v>
      </c>
      <c r="E11" s="12">
        <v>1.5651969E7</v>
      </c>
      <c r="F11" s="13">
        <f t="shared" si="1"/>
        <v>108798921</v>
      </c>
      <c r="G11" s="14" t="str">
        <f>IF(E11=0,"YES",IF(D11/E11&gt;=1.15, IF(D11+E11&gt;=percent,"YES","NO"),"NO"))</f>
        <v>YES</v>
      </c>
      <c r="H11" s="15">
        <v>90000.0</v>
      </c>
      <c r="I11" s="16" t="str">
        <f t="shared" si="3"/>
        <v>FUNDED</v>
      </c>
      <c r="J11" s="17">
        <f t="shared" si="4"/>
        <v>339780</v>
      </c>
      <c r="K11" s="18" t="str">
        <f t="shared" si="2"/>
        <v/>
      </c>
    </row>
    <row r="12">
      <c r="A12" s="9" t="s">
        <v>167</v>
      </c>
      <c r="B12" s="10">
        <v>4.67</v>
      </c>
      <c r="C12" s="11">
        <v>626.0</v>
      </c>
      <c r="D12" s="12">
        <v>1.13451231E8</v>
      </c>
      <c r="E12" s="12">
        <v>9804374.0</v>
      </c>
      <c r="F12" s="13">
        <f t="shared" si="1"/>
        <v>103646857</v>
      </c>
      <c r="G12" s="14" t="str">
        <f>IF(E12=0,"YES",IF(D12/E12&gt;=1.15, IF(D12+E12&gt;=percent,"YES","NO"),"NO"))</f>
        <v>YES</v>
      </c>
      <c r="H12" s="15">
        <v>12500.0</v>
      </c>
      <c r="I12" s="16" t="str">
        <f t="shared" si="3"/>
        <v>FUNDED</v>
      </c>
      <c r="J12" s="17">
        <f t="shared" si="4"/>
        <v>327280</v>
      </c>
      <c r="K12" s="18" t="str">
        <f t="shared" si="2"/>
        <v/>
      </c>
    </row>
    <row r="13">
      <c r="A13" s="9" t="s">
        <v>168</v>
      </c>
      <c r="B13" s="10">
        <v>4.58</v>
      </c>
      <c r="C13" s="11">
        <v>541.0</v>
      </c>
      <c r="D13" s="12">
        <v>1.16473569E8</v>
      </c>
      <c r="E13" s="12">
        <v>1.3734945E7</v>
      </c>
      <c r="F13" s="13">
        <f t="shared" si="1"/>
        <v>102738624</v>
      </c>
      <c r="G13" s="14" t="str">
        <f>IF(E13=0,"YES",IF(D13/E13&gt;=1.15, IF(D13+E13&gt;=percent,"YES","NO"),"NO"))</f>
        <v>YES</v>
      </c>
      <c r="H13" s="15">
        <v>73600.0</v>
      </c>
      <c r="I13" s="16" t="str">
        <f t="shared" si="3"/>
        <v>FUNDED</v>
      </c>
      <c r="J13" s="17">
        <f t="shared" si="4"/>
        <v>253680</v>
      </c>
      <c r="K13" s="18" t="str">
        <f t="shared" si="2"/>
        <v/>
      </c>
    </row>
    <row r="14">
      <c r="A14" s="9" t="s">
        <v>169</v>
      </c>
      <c r="B14" s="10">
        <v>4.78</v>
      </c>
      <c r="C14" s="11">
        <v>627.0</v>
      </c>
      <c r="D14" s="12">
        <v>1.13876126E8</v>
      </c>
      <c r="E14" s="12">
        <v>1.3590164E7</v>
      </c>
      <c r="F14" s="13">
        <f t="shared" si="1"/>
        <v>100285962</v>
      </c>
      <c r="G14" s="14" t="str">
        <f>IF(E14=0,"YES",IF(D14/E14&gt;=1.15, IF(D14+E14&gt;=percent,"YES","NO"),"NO"))</f>
        <v>YES</v>
      </c>
      <c r="H14" s="15">
        <v>37600.0</v>
      </c>
      <c r="I14" s="16" t="str">
        <f t="shared" si="3"/>
        <v>FUNDED</v>
      </c>
      <c r="J14" s="17">
        <f t="shared" si="4"/>
        <v>216080</v>
      </c>
      <c r="K14" s="18" t="str">
        <f t="shared" si="2"/>
        <v/>
      </c>
    </row>
    <row r="15">
      <c r="A15" s="9" t="s">
        <v>170</v>
      </c>
      <c r="B15" s="10">
        <v>4.61</v>
      </c>
      <c r="C15" s="11">
        <v>517.0</v>
      </c>
      <c r="D15" s="12">
        <v>1.08182074E8</v>
      </c>
      <c r="E15" s="12">
        <v>1.2712072E7</v>
      </c>
      <c r="F15" s="13">
        <f t="shared" si="1"/>
        <v>95470002</v>
      </c>
      <c r="G15" s="14" t="str">
        <f>IF(E15=0,"YES",IF(D15/E15&gt;=1.15, IF(D15+E15&gt;=percent,"YES","NO"),"NO"))</f>
        <v>YES</v>
      </c>
      <c r="H15" s="15">
        <v>99200.0</v>
      </c>
      <c r="I15" s="16" t="str">
        <f t="shared" si="3"/>
        <v>FUNDED</v>
      </c>
      <c r="J15" s="17">
        <f t="shared" si="4"/>
        <v>116880</v>
      </c>
      <c r="K15" s="18" t="str">
        <f t="shared" si="2"/>
        <v/>
      </c>
    </row>
    <row r="16">
      <c r="A16" s="9" t="s">
        <v>171</v>
      </c>
      <c r="B16" s="10">
        <v>4.5</v>
      </c>
      <c r="C16" s="11">
        <v>535.0</v>
      </c>
      <c r="D16" s="12">
        <v>9.9458056E7</v>
      </c>
      <c r="E16" s="12">
        <v>9254185.0</v>
      </c>
      <c r="F16" s="13">
        <f t="shared" si="1"/>
        <v>90203871</v>
      </c>
      <c r="G16" s="14" t="str">
        <f>IF(E16=0,"YES",IF(D16/E16&gt;=1.15, IF(D16+E16&gt;=percent,"YES","NO"),"NO"))</f>
        <v>YES</v>
      </c>
      <c r="H16" s="15">
        <v>12000.0</v>
      </c>
      <c r="I16" s="16" t="str">
        <f t="shared" si="3"/>
        <v>FUNDED</v>
      </c>
      <c r="J16" s="17">
        <f t="shared" si="4"/>
        <v>104880</v>
      </c>
      <c r="K16" s="18" t="str">
        <f t="shared" si="2"/>
        <v/>
      </c>
    </row>
    <row r="17">
      <c r="A17" s="9" t="s">
        <v>172</v>
      </c>
      <c r="B17" s="10">
        <v>3.81</v>
      </c>
      <c r="C17" s="11">
        <v>391.0</v>
      </c>
      <c r="D17" s="12">
        <v>9.8318091E7</v>
      </c>
      <c r="E17" s="12">
        <v>1.1482763E7</v>
      </c>
      <c r="F17" s="13">
        <f t="shared" si="1"/>
        <v>86835328</v>
      </c>
      <c r="G17" s="14" t="str">
        <f>IF(E17=0,"YES",IF(D17/E17&gt;=1.15, IF(D17+E17&gt;=percent,"YES","NO"),"NO"))</f>
        <v>YES</v>
      </c>
      <c r="H17" s="15">
        <v>98600.0</v>
      </c>
      <c r="I17" s="16" t="str">
        <f t="shared" si="3"/>
        <v>FUNDED</v>
      </c>
      <c r="J17" s="17">
        <f t="shared" si="4"/>
        <v>6280</v>
      </c>
      <c r="K17" s="18" t="str">
        <f t="shared" si="2"/>
        <v/>
      </c>
    </row>
    <row r="18">
      <c r="A18" s="9" t="s">
        <v>173</v>
      </c>
      <c r="B18" s="10">
        <v>4.71</v>
      </c>
      <c r="C18" s="11">
        <v>593.0</v>
      </c>
      <c r="D18" s="12">
        <v>1.01051335E8</v>
      </c>
      <c r="E18" s="12">
        <v>1.4846352E7</v>
      </c>
      <c r="F18" s="13">
        <f t="shared" si="1"/>
        <v>86204983</v>
      </c>
      <c r="G18" s="14" t="str">
        <f>IF(E18=0,"YES",IF(D18/E18&gt;=1.15, IF(D18+E18&gt;=percent,"YES","NO"),"NO"))</f>
        <v>YES</v>
      </c>
      <c r="H18" s="15">
        <v>27000.0</v>
      </c>
      <c r="I18" s="16" t="str">
        <f t="shared" si="3"/>
        <v>NOT FUNDED</v>
      </c>
      <c r="J18" s="17">
        <f t="shared" si="4"/>
        <v>6280</v>
      </c>
      <c r="K18" s="18" t="str">
        <f t="shared" si="2"/>
        <v>Over Budget</v>
      </c>
    </row>
    <row r="19">
      <c r="A19" s="9" t="s">
        <v>174</v>
      </c>
      <c r="B19" s="10">
        <v>4.53</v>
      </c>
      <c r="C19" s="11">
        <v>411.0</v>
      </c>
      <c r="D19" s="12">
        <v>9.3139333E7</v>
      </c>
      <c r="E19" s="12">
        <v>1.0876001E7</v>
      </c>
      <c r="F19" s="13">
        <f t="shared" si="1"/>
        <v>82263332</v>
      </c>
      <c r="G19" s="14" t="str">
        <f>IF(E19=0,"YES",IF(D19/E19&gt;=1.15, IF(D19+E19&gt;=percent,"YES","NO"),"NO"))</f>
        <v>YES</v>
      </c>
      <c r="H19" s="15">
        <v>56250.0</v>
      </c>
      <c r="I19" s="16" t="str">
        <f t="shared" si="3"/>
        <v>NOT FUNDED</v>
      </c>
      <c r="J19" s="17">
        <f t="shared" si="4"/>
        <v>6280</v>
      </c>
      <c r="K19" s="18" t="str">
        <f t="shared" si="2"/>
        <v>Over Budget</v>
      </c>
    </row>
    <row r="20">
      <c r="A20" s="9" t="s">
        <v>175</v>
      </c>
      <c r="B20" s="10">
        <v>4.59</v>
      </c>
      <c r="C20" s="11">
        <v>472.0</v>
      </c>
      <c r="D20" s="12">
        <v>8.5663044E7</v>
      </c>
      <c r="E20" s="12">
        <v>1.2812182E7</v>
      </c>
      <c r="F20" s="13">
        <f t="shared" si="1"/>
        <v>72850862</v>
      </c>
      <c r="G20" s="14" t="str">
        <f>IF(E20=0,"YES",IF(D20/E20&gt;=1.15, IF(D20+E20&gt;=percent,"YES","NO"),"NO"))</f>
        <v>YES</v>
      </c>
      <c r="H20" s="15">
        <v>65000.0</v>
      </c>
      <c r="I20" s="16" t="str">
        <f t="shared" si="3"/>
        <v>NOT FUNDED</v>
      </c>
      <c r="J20" s="17">
        <f t="shared" si="4"/>
        <v>6280</v>
      </c>
      <c r="K20" s="18" t="str">
        <f t="shared" si="2"/>
        <v>Over Budget</v>
      </c>
    </row>
    <row r="21">
      <c r="A21" s="9" t="s">
        <v>176</v>
      </c>
      <c r="B21" s="10">
        <v>4.38</v>
      </c>
      <c r="C21" s="11">
        <v>417.0</v>
      </c>
      <c r="D21" s="12">
        <v>8.1734328E7</v>
      </c>
      <c r="E21" s="12">
        <v>1.2015561E7</v>
      </c>
      <c r="F21" s="13">
        <f t="shared" si="1"/>
        <v>69718767</v>
      </c>
      <c r="G21" s="14" t="str">
        <f>IF(E21=0,"YES",IF(D21/E21&gt;=1.15, IF(D21+E21&gt;=percent,"YES","NO"),"NO"))</f>
        <v>YES</v>
      </c>
      <c r="H21" s="15">
        <v>75000.0</v>
      </c>
      <c r="I21" s="16" t="str">
        <f t="shared" si="3"/>
        <v>NOT FUNDED</v>
      </c>
      <c r="J21" s="17">
        <f t="shared" si="4"/>
        <v>6280</v>
      </c>
      <c r="K21" s="18" t="str">
        <f t="shared" si="2"/>
        <v>Over Budget</v>
      </c>
    </row>
    <row r="22">
      <c r="A22" s="19" t="s">
        <v>177</v>
      </c>
      <c r="B22" s="10">
        <v>4.67</v>
      </c>
      <c r="C22" s="11">
        <v>484.0</v>
      </c>
      <c r="D22" s="12">
        <v>8.6081114E7</v>
      </c>
      <c r="E22" s="12">
        <v>1.6982407E7</v>
      </c>
      <c r="F22" s="13">
        <f t="shared" si="1"/>
        <v>69098707</v>
      </c>
      <c r="G22" s="14" t="str">
        <f>IF(E22=0,"YES",IF(D22/E22&gt;=1.15, IF(D22+E22&gt;=percent,"YES","NO"),"NO"))</f>
        <v>YES</v>
      </c>
      <c r="H22" s="15">
        <v>44000.0</v>
      </c>
      <c r="I22" s="16" t="str">
        <f t="shared" si="3"/>
        <v>NOT FUNDED</v>
      </c>
      <c r="J22" s="17">
        <f t="shared" si="4"/>
        <v>6280</v>
      </c>
      <c r="K22" s="18" t="str">
        <f t="shared" si="2"/>
        <v>Over Budget</v>
      </c>
    </row>
    <row r="23">
      <c r="A23" s="9" t="s">
        <v>178</v>
      </c>
      <c r="B23" s="10">
        <v>4.57</v>
      </c>
      <c r="C23" s="11">
        <v>454.0</v>
      </c>
      <c r="D23" s="12">
        <v>8.8820757E7</v>
      </c>
      <c r="E23" s="12">
        <v>2.0900418E7</v>
      </c>
      <c r="F23" s="13">
        <f t="shared" si="1"/>
        <v>67920339</v>
      </c>
      <c r="G23" s="14" t="str">
        <f>IF(E23=0,"YES",IF(D23/E23&gt;=1.15, IF(D23+E23&gt;=percent,"YES","NO"),"NO"))</f>
        <v>YES</v>
      </c>
      <c r="H23" s="15">
        <v>39000.0</v>
      </c>
      <c r="I23" s="16" t="str">
        <f t="shared" si="3"/>
        <v>NOT FUNDED</v>
      </c>
      <c r="J23" s="17">
        <f t="shared" si="4"/>
        <v>6280</v>
      </c>
      <c r="K23" s="18" t="str">
        <f t="shared" si="2"/>
        <v>Over Budget</v>
      </c>
    </row>
    <row r="24">
      <c r="A24" s="9" t="s">
        <v>179</v>
      </c>
      <c r="B24" s="10">
        <v>4.73</v>
      </c>
      <c r="C24" s="11">
        <v>500.0</v>
      </c>
      <c r="D24" s="12">
        <v>7.9347044E7</v>
      </c>
      <c r="E24" s="12">
        <v>1.2428934E7</v>
      </c>
      <c r="F24" s="13">
        <f t="shared" si="1"/>
        <v>66918110</v>
      </c>
      <c r="G24" s="14" t="str">
        <f>IF(E24=0,"YES",IF(D24/E24&gt;=1.15, IF(D24+E24&gt;=percent,"YES","NO"),"NO"))</f>
        <v>YES</v>
      </c>
      <c r="H24" s="15">
        <v>28600.0</v>
      </c>
      <c r="I24" s="16" t="str">
        <f t="shared" si="3"/>
        <v>NOT FUNDED</v>
      </c>
      <c r="J24" s="17">
        <f t="shared" si="4"/>
        <v>6280</v>
      </c>
      <c r="K24" s="18" t="str">
        <f t="shared" si="2"/>
        <v>Over Budget</v>
      </c>
    </row>
    <row r="25">
      <c r="A25" s="9" t="s">
        <v>180</v>
      </c>
      <c r="B25" s="10">
        <v>4.59</v>
      </c>
      <c r="C25" s="11">
        <v>475.0</v>
      </c>
      <c r="D25" s="12">
        <v>8.3067881E7</v>
      </c>
      <c r="E25" s="12">
        <v>1.9413443E7</v>
      </c>
      <c r="F25" s="13">
        <f t="shared" si="1"/>
        <v>63654438</v>
      </c>
      <c r="G25" s="14" t="str">
        <f>IF(E25=0,"YES",IF(D25/E25&gt;=1.15, IF(D25+E25&gt;=percent,"YES","NO"),"NO"))</f>
        <v>YES</v>
      </c>
      <c r="H25" s="15">
        <v>64500.0</v>
      </c>
      <c r="I25" s="16" t="str">
        <f t="shared" si="3"/>
        <v>NOT FUNDED</v>
      </c>
      <c r="J25" s="17">
        <f t="shared" si="4"/>
        <v>6280</v>
      </c>
      <c r="K25" s="18" t="str">
        <f t="shared" si="2"/>
        <v>Over Budget</v>
      </c>
    </row>
    <row r="26">
      <c r="A26" s="20" t="s">
        <v>181</v>
      </c>
      <c r="B26" s="10">
        <v>4.38</v>
      </c>
      <c r="C26" s="11">
        <v>537.0</v>
      </c>
      <c r="D26" s="12">
        <v>8.5179484E7</v>
      </c>
      <c r="E26" s="12">
        <v>2.2903436E7</v>
      </c>
      <c r="F26" s="13">
        <f t="shared" si="1"/>
        <v>62276048</v>
      </c>
      <c r="G26" s="14" t="str">
        <f>IF(E26=0,"YES",IF(D26/E26&gt;=1.15, IF(D26+E26&gt;=percent,"YES","NO"),"NO"))</f>
        <v>YES</v>
      </c>
      <c r="H26" s="15">
        <v>63000.0</v>
      </c>
      <c r="I26" s="16" t="str">
        <f t="shared" si="3"/>
        <v>NOT FUNDED</v>
      </c>
      <c r="J26" s="17">
        <f t="shared" si="4"/>
        <v>6280</v>
      </c>
      <c r="K26" s="18" t="str">
        <f t="shared" si="2"/>
        <v>Over Budget</v>
      </c>
    </row>
    <row r="27">
      <c r="A27" s="9" t="s">
        <v>182</v>
      </c>
      <c r="B27" s="10">
        <v>4.44</v>
      </c>
      <c r="C27" s="11">
        <v>400.0</v>
      </c>
      <c r="D27" s="12">
        <v>7.4506324E7</v>
      </c>
      <c r="E27" s="12">
        <v>1.3076899E7</v>
      </c>
      <c r="F27" s="13">
        <f t="shared" si="1"/>
        <v>61429425</v>
      </c>
      <c r="G27" s="14" t="str">
        <f>IF(E27=0,"YES",IF(D27/E27&gt;=1.15, IF(D27+E27&gt;=percent,"YES","NO"),"NO"))</f>
        <v>YES</v>
      </c>
      <c r="H27" s="15">
        <v>25300.0</v>
      </c>
      <c r="I27" s="16" t="str">
        <f t="shared" si="3"/>
        <v>NOT FUNDED</v>
      </c>
      <c r="J27" s="17">
        <f t="shared" si="4"/>
        <v>6280</v>
      </c>
      <c r="K27" s="18" t="str">
        <f t="shared" si="2"/>
        <v>Over Budget</v>
      </c>
    </row>
    <row r="28">
      <c r="A28" s="9" t="s">
        <v>183</v>
      </c>
      <c r="B28" s="10">
        <v>4.51</v>
      </c>
      <c r="C28" s="11">
        <v>425.0</v>
      </c>
      <c r="D28" s="12">
        <v>7.3812685E7</v>
      </c>
      <c r="E28" s="12">
        <v>1.3044197E7</v>
      </c>
      <c r="F28" s="13">
        <f t="shared" si="1"/>
        <v>60768488</v>
      </c>
      <c r="G28" s="14" t="str">
        <f>IF(E28=0,"YES",IF(D28/E28&gt;=1.15, IF(D28+E28&gt;=percent,"YES","NO"),"NO"))</f>
        <v>YES</v>
      </c>
      <c r="H28" s="15">
        <v>50000.0</v>
      </c>
      <c r="I28" s="16" t="str">
        <f t="shared" si="3"/>
        <v>NOT FUNDED</v>
      </c>
      <c r="J28" s="17">
        <f t="shared" si="4"/>
        <v>6280</v>
      </c>
      <c r="K28" s="18" t="str">
        <f t="shared" si="2"/>
        <v>Over Budget</v>
      </c>
    </row>
    <row r="29">
      <c r="A29" s="9" t="s">
        <v>184</v>
      </c>
      <c r="B29" s="10">
        <v>4.33</v>
      </c>
      <c r="C29" s="11">
        <v>350.0</v>
      </c>
      <c r="D29" s="12">
        <v>6.8032779E7</v>
      </c>
      <c r="E29" s="12">
        <v>8514883.0</v>
      </c>
      <c r="F29" s="13">
        <f t="shared" si="1"/>
        <v>59517896</v>
      </c>
      <c r="G29" s="14" t="str">
        <f>IF(E29=0,"YES",IF(D29/E29&gt;=1.15, IF(D29+E29&gt;=percent,"YES","NO"),"NO"))</f>
        <v>YES</v>
      </c>
      <c r="H29" s="15">
        <v>12500.0</v>
      </c>
      <c r="I29" s="16" t="str">
        <f t="shared" si="3"/>
        <v>NOT FUNDED</v>
      </c>
      <c r="J29" s="17">
        <f t="shared" si="4"/>
        <v>6280</v>
      </c>
      <c r="K29" s="18" t="str">
        <f t="shared" si="2"/>
        <v>Over Budget</v>
      </c>
    </row>
    <row r="30">
      <c r="A30" s="9" t="s">
        <v>185</v>
      </c>
      <c r="B30" s="10">
        <v>4.47</v>
      </c>
      <c r="C30" s="11">
        <v>442.0</v>
      </c>
      <c r="D30" s="12">
        <v>6.9006715E7</v>
      </c>
      <c r="E30" s="12">
        <v>1.0300484E7</v>
      </c>
      <c r="F30" s="13">
        <f t="shared" si="1"/>
        <v>58706231</v>
      </c>
      <c r="G30" s="14" t="str">
        <f>IF(E30=0,"YES",IF(D30/E30&gt;=1.15, IF(D30+E30&gt;=percent,"YES","NO"),"NO"))</f>
        <v>YES</v>
      </c>
      <c r="H30" s="15">
        <v>55000.0</v>
      </c>
      <c r="I30" s="16" t="str">
        <f t="shared" si="3"/>
        <v>NOT FUNDED</v>
      </c>
      <c r="J30" s="17">
        <f t="shared" si="4"/>
        <v>6280</v>
      </c>
      <c r="K30" s="18" t="str">
        <f t="shared" si="2"/>
        <v>Over Budget</v>
      </c>
    </row>
    <row r="31">
      <c r="A31" s="9" t="s">
        <v>186</v>
      </c>
      <c r="B31" s="10">
        <v>4.5</v>
      </c>
      <c r="C31" s="11">
        <v>420.0</v>
      </c>
      <c r="D31" s="12">
        <v>7.4114306E7</v>
      </c>
      <c r="E31" s="12">
        <v>1.7853125E7</v>
      </c>
      <c r="F31" s="13">
        <f t="shared" si="1"/>
        <v>56261181</v>
      </c>
      <c r="G31" s="14" t="str">
        <f>IF(E31=0,"YES",IF(D31/E31&gt;=1.15, IF(D31+E31&gt;=percent,"YES","NO"),"NO"))</f>
        <v>YES</v>
      </c>
      <c r="H31" s="15">
        <v>30000.0</v>
      </c>
      <c r="I31" s="16" t="str">
        <f t="shared" si="3"/>
        <v>NOT FUNDED</v>
      </c>
      <c r="J31" s="17">
        <f t="shared" si="4"/>
        <v>6280</v>
      </c>
      <c r="K31" s="18" t="str">
        <f t="shared" si="2"/>
        <v>Over Budget</v>
      </c>
    </row>
    <row r="32">
      <c r="A32" s="9" t="s">
        <v>187</v>
      </c>
      <c r="B32" s="10">
        <v>4.54</v>
      </c>
      <c r="C32" s="11">
        <v>410.0</v>
      </c>
      <c r="D32" s="12">
        <v>7.2999428E7</v>
      </c>
      <c r="E32" s="12">
        <v>1.7280778E7</v>
      </c>
      <c r="F32" s="13">
        <f t="shared" si="1"/>
        <v>55718650</v>
      </c>
      <c r="G32" s="14" t="str">
        <f>IF(E32=0,"YES",IF(D32/E32&gt;=1.15, IF(D32+E32&gt;=percent,"YES","NO"),"NO"))</f>
        <v>YES</v>
      </c>
      <c r="H32" s="15">
        <v>5690.0</v>
      </c>
      <c r="I32" s="16" t="str">
        <f t="shared" si="3"/>
        <v>FUNDED</v>
      </c>
      <c r="J32" s="17">
        <f t="shared" si="4"/>
        <v>590</v>
      </c>
      <c r="K32" s="18" t="str">
        <f t="shared" si="2"/>
        <v/>
      </c>
    </row>
    <row r="33">
      <c r="A33" s="9" t="s">
        <v>188</v>
      </c>
      <c r="B33" s="10">
        <v>4.4</v>
      </c>
      <c r="C33" s="11">
        <v>344.0</v>
      </c>
      <c r="D33" s="12">
        <v>6.6184431E7</v>
      </c>
      <c r="E33" s="12">
        <v>1.1573213E7</v>
      </c>
      <c r="F33" s="13">
        <f t="shared" si="1"/>
        <v>54611218</v>
      </c>
      <c r="G33" s="14" t="str">
        <f>IF(E33=0,"YES",IF(D33/E33&gt;=1.15, IF(D33+E33&gt;=percent,"YES","NO"),"NO"))</f>
        <v>YES</v>
      </c>
      <c r="H33" s="15">
        <v>55000.0</v>
      </c>
      <c r="I33" s="16" t="str">
        <f t="shared" si="3"/>
        <v>NOT FUNDED</v>
      </c>
      <c r="J33" s="17">
        <f t="shared" si="4"/>
        <v>590</v>
      </c>
      <c r="K33" s="18" t="str">
        <f t="shared" si="2"/>
        <v>Over Budget</v>
      </c>
    </row>
    <row r="34">
      <c r="A34" s="9" t="s">
        <v>189</v>
      </c>
      <c r="B34" s="10">
        <v>4.26</v>
      </c>
      <c r="C34" s="11">
        <v>343.0</v>
      </c>
      <c r="D34" s="12">
        <v>6.5132717E7</v>
      </c>
      <c r="E34" s="12">
        <v>1.2477715E7</v>
      </c>
      <c r="F34" s="13">
        <f t="shared" si="1"/>
        <v>52655002</v>
      </c>
      <c r="G34" s="14" t="str">
        <f>IF(E34=0,"YES",IF(D34/E34&gt;=1.15, IF(D34+E34&gt;=percent,"YES","NO"),"NO"))</f>
        <v>YES</v>
      </c>
      <c r="H34" s="15">
        <v>25000.0</v>
      </c>
      <c r="I34" s="16" t="str">
        <f t="shared" si="3"/>
        <v>NOT FUNDED</v>
      </c>
      <c r="J34" s="17">
        <f t="shared" si="4"/>
        <v>590</v>
      </c>
      <c r="K34" s="18" t="str">
        <f t="shared" si="2"/>
        <v>Over Budget</v>
      </c>
    </row>
    <row r="35">
      <c r="A35" s="9" t="s">
        <v>190</v>
      </c>
      <c r="B35" s="10">
        <v>4.4</v>
      </c>
      <c r="C35" s="11">
        <v>388.0</v>
      </c>
      <c r="D35" s="12">
        <v>6.3774949E7</v>
      </c>
      <c r="E35" s="12">
        <v>1.2417008E7</v>
      </c>
      <c r="F35" s="13">
        <f t="shared" si="1"/>
        <v>51357941</v>
      </c>
      <c r="G35" s="14" t="str">
        <f>IF(E35=0,"YES",IF(D35/E35&gt;=1.15, IF(D35+E35&gt;=percent,"YES","NO"),"NO"))</f>
        <v>YES</v>
      </c>
      <c r="H35" s="15">
        <v>20880.0</v>
      </c>
      <c r="I35" s="16" t="str">
        <f t="shared" si="3"/>
        <v>NOT FUNDED</v>
      </c>
      <c r="J35" s="17">
        <f t="shared" si="4"/>
        <v>590</v>
      </c>
      <c r="K35" s="18" t="str">
        <f t="shared" si="2"/>
        <v>Over Budget</v>
      </c>
    </row>
    <row r="36">
      <c r="A36" s="9" t="s">
        <v>191</v>
      </c>
      <c r="B36" s="10">
        <v>4.54</v>
      </c>
      <c r="C36" s="11">
        <v>431.0</v>
      </c>
      <c r="D36" s="12">
        <v>6.9665586E7</v>
      </c>
      <c r="E36" s="12">
        <v>1.8754206E7</v>
      </c>
      <c r="F36" s="13">
        <f t="shared" si="1"/>
        <v>50911380</v>
      </c>
      <c r="G36" s="14" t="str">
        <f>IF(E36=0,"YES",IF(D36/E36&gt;=1.15, IF(D36+E36&gt;=percent,"YES","NO"),"NO"))</f>
        <v>YES</v>
      </c>
      <c r="H36" s="15">
        <v>23540.0</v>
      </c>
      <c r="I36" s="16" t="str">
        <f t="shared" si="3"/>
        <v>NOT FUNDED</v>
      </c>
      <c r="J36" s="17">
        <f t="shared" si="4"/>
        <v>590</v>
      </c>
      <c r="K36" s="18" t="str">
        <f t="shared" si="2"/>
        <v>Over Budget</v>
      </c>
    </row>
    <row r="37">
      <c r="A37" s="9" t="s">
        <v>192</v>
      </c>
      <c r="B37" s="10">
        <v>4.62</v>
      </c>
      <c r="C37" s="11">
        <v>446.0</v>
      </c>
      <c r="D37" s="12">
        <v>7.1285832E7</v>
      </c>
      <c r="E37" s="12">
        <v>2.0968238E7</v>
      </c>
      <c r="F37" s="13">
        <f t="shared" si="1"/>
        <v>50317594</v>
      </c>
      <c r="G37" s="14" t="str">
        <f>IF(E37=0,"YES",IF(D37/E37&gt;=1.15, IF(D37+E37&gt;=percent,"YES","NO"),"NO"))</f>
        <v>YES</v>
      </c>
      <c r="H37" s="15">
        <v>45220.0</v>
      </c>
      <c r="I37" s="16" t="str">
        <f t="shared" si="3"/>
        <v>NOT FUNDED</v>
      </c>
      <c r="J37" s="17">
        <f t="shared" si="4"/>
        <v>590</v>
      </c>
      <c r="K37" s="18" t="str">
        <f t="shared" si="2"/>
        <v>Over Budget</v>
      </c>
    </row>
    <row r="38">
      <c r="A38" s="9" t="s">
        <v>193</v>
      </c>
      <c r="B38" s="10">
        <v>4.29</v>
      </c>
      <c r="C38" s="11">
        <v>306.0</v>
      </c>
      <c r="D38" s="12">
        <v>6.1265271E7</v>
      </c>
      <c r="E38" s="12">
        <v>1.2248122E7</v>
      </c>
      <c r="F38" s="13">
        <f t="shared" si="1"/>
        <v>49017149</v>
      </c>
      <c r="G38" s="14" t="str">
        <f>IF(E38=0,"YES",IF(D38/E38&gt;=1.15, IF(D38+E38&gt;=percent,"YES","NO"),"NO"))</f>
        <v>YES</v>
      </c>
      <c r="H38" s="15">
        <v>50000.0</v>
      </c>
      <c r="I38" s="16" t="str">
        <f t="shared" si="3"/>
        <v>NOT FUNDED</v>
      </c>
      <c r="J38" s="17">
        <f t="shared" si="4"/>
        <v>590</v>
      </c>
      <c r="K38" s="18" t="str">
        <f t="shared" si="2"/>
        <v>Over Budget</v>
      </c>
    </row>
    <row r="39">
      <c r="A39" s="9" t="s">
        <v>194</v>
      </c>
      <c r="B39" s="10">
        <v>4.33</v>
      </c>
      <c r="C39" s="11">
        <v>320.0</v>
      </c>
      <c r="D39" s="12">
        <v>6.1241609E7</v>
      </c>
      <c r="E39" s="12">
        <v>1.3804594E7</v>
      </c>
      <c r="F39" s="13">
        <f t="shared" si="1"/>
        <v>47437015</v>
      </c>
      <c r="G39" s="14" t="str">
        <f>IF(E39=0,"YES",IF(D39/E39&gt;=1.15, IF(D39+E39&gt;=percent,"YES","NO"),"NO"))</f>
        <v>YES</v>
      </c>
      <c r="H39" s="15">
        <v>20000.0</v>
      </c>
      <c r="I39" s="16" t="str">
        <f t="shared" si="3"/>
        <v>NOT FUNDED</v>
      </c>
      <c r="J39" s="17">
        <f t="shared" si="4"/>
        <v>590</v>
      </c>
      <c r="K39" s="18" t="str">
        <f t="shared" si="2"/>
        <v>Over Budget</v>
      </c>
    </row>
    <row r="40">
      <c r="A40" s="9" t="s">
        <v>195</v>
      </c>
      <c r="B40" s="10">
        <v>4.4</v>
      </c>
      <c r="C40" s="11">
        <v>362.0</v>
      </c>
      <c r="D40" s="12">
        <v>6.1511828E7</v>
      </c>
      <c r="E40" s="12">
        <v>1.4154014E7</v>
      </c>
      <c r="F40" s="13">
        <f t="shared" si="1"/>
        <v>47357814</v>
      </c>
      <c r="G40" s="14" t="str">
        <f>IF(E40=0,"YES",IF(D40/E40&gt;=1.15, IF(D40+E40&gt;=percent,"YES","NO"),"NO"))</f>
        <v>YES</v>
      </c>
      <c r="H40" s="15">
        <v>65000.0</v>
      </c>
      <c r="I40" s="16" t="str">
        <f t="shared" si="3"/>
        <v>NOT FUNDED</v>
      </c>
      <c r="J40" s="17">
        <f t="shared" si="4"/>
        <v>590</v>
      </c>
      <c r="K40" s="18" t="str">
        <f t="shared" si="2"/>
        <v>Over Budget</v>
      </c>
    </row>
    <row r="41">
      <c r="A41" s="9" t="s">
        <v>196</v>
      </c>
      <c r="B41" s="10">
        <v>4.41</v>
      </c>
      <c r="C41" s="11">
        <v>386.0</v>
      </c>
      <c r="D41" s="12">
        <v>6.1134002E7</v>
      </c>
      <c r="E41" s="12">
        <v>1.6106919E7</v>
      </c>
      <c r="F41" s="13">
        <f t="shared" si="1"/>
        <v>45027083</v>
      </c>
      <c r="G41" s="14" t="str">
        <f>IF(E41=0,"YES",IF(D41/E41&gt;=1.15, IF(D41+E41&gt;=percent,"YES","NO"),"NO"))</f>
        <v>YES</v>
      </c>
      <c r="H41" s="15">
        <v>22400.0</v>
      </c>
      <c r="I41" s="16" t="str">
        <f t="shared" si="3"/>
        <v>NOT FUNDED</v>
      </c>
      <c r="J41" s="17">
        <f t="shared" si="4"/>
        <v>590</v>
      </c>
      <c r="K41" s="18" t="str">
        <f t="shared" si="2"/>
        <v>Over Budget</v>
      </c>
    </row>
    <row r="42">
      <c r="A42" s="9" t="s">
        <v>197</v>
      </c>
      <c r="B42" s="10">
        <v>4.25</v>
      </c>
      <c r="C42" s="11">
        <v>349.0</v>
      </c>
      <c r="D42" s="12">
        <v>5.7039737E7</v>
      </c>
      <c r="E42" s="12">
        <v>1.2732616E7</v>
      </c>
      <c r="F42" s="13">
        <f t="shared" si="1"/>
        <v>44307121</v>
      </c>
      <c r="G42" s="14" t="str">
        <f>IF(E42=0,"YES",IF(D42/E42&gt;=1.15, IF(D42+E42&gt;=percent,"YES","NO"),"NO"))</f>
        <v>YES</v>
      </c>
      <c r="H42" s="15">
        <v>70000.0</v>
      </c>
      <c r="I42" s="16" t="str">
        <f t="shared" si="3"/>
        <v>NOT FUNDED</v>
      </c>
      <c r="J42" s="17">
        <f t="shared" si="4"/>
        <v>590</v>
      </c>
      <c r="K42" s="18" t="str">
        <f t="shared" si="2"/>
        <v>Over Budget</v>
      </c>
    </row>
    <row r="43">
      <c r="A43" s="9" t="s">
        <v>198</v>
      </c>
      <c r="B43" s="10">
        <v>4.2</v>
      </c>
      <c r="C43" s="11">
        <v>336.0</v>
      </c>
      <c r="D43" s="12">
        <v>5.3911649E7</v>
      </c>
      <c r="E43" s="12">
        <v>1.1721022E7</v>
      </c>
      <c r="F43" s="13">
        <f t="shared" si="1"/>
        <v>42190627</v>
      </c>
      <c r="G43" s="14" t="str">
        <f>IF(E43=0,"YES",IF(D43/E43&gt;=1.15, IF(D43+E43&gt;=percent,"YES","NO"),"NO"))</f>
        <v>YES</v>
      </c>
      <c r="H43" s="15">
        <v>10800.0</v>
      </c>
      <c r="I43" s="16" t="str">
        <f t="shared" si="3"/>
        <v>NOT FUNDED</v>
      </c>
      <c r="J43" s="17">
        <f t="shared" si="4"/>
        <v>590</v>
      </c>
      <c r="K43" s="18" t="str">
        <f t="shared" si="2"/>
        <v>Over Budget</v>
      </c>
    </row>
    <row r="44">
      <c r="A44" s="9" t="s">
        <v>199</v>
      </c>
      <c r="B44" s="10">
        <v>4.38</v>
      </c>
      <c r="C44" s="11">
        <v>312.0</v>
      </c>
      <c r="D44" s="12">
        <v>5.6416532E7</v>
      </c>
      <c r="E44" s="12">
        <v>1.6730355E7</v>
      </c>
      <c r="F44" s="13">
        <f t="shared" si="1"/>
        <v>39686177</v>
      </c>
      <c r="G44" s="14" t="str">
        <f>IF(E44=0,"YES",IF(D44/E44&gt;=1.15, IF(D44+E44&gt;=percent,"YES","NO"),"NO"))</f>
        <v>YES</v>
      </c>
      <c r="H44" s="15">
        <v>60000.0</v>
      </c>
      <c r="I44" s="16" t="str">
        <f t="shared" si="3"/>
        <v>NOT FUNDED</v>
      </c>
      <c r="J44" s="17">
        <f t="shared" si="4"/>
        <v>590</v>
      </c>
      <c r="K44" s="18" t="str">
        <f t="shared" si="2"/>
        <v>Over Budget</v>
      </c>
    </row>
    <row r="45">
      <c r="A45" s="9" t="s">
        <v>200</v>
      </c>
      <c r="B45" s="10">
        <v>4.87</v>
      </c>
      <c r="C45" s="21">
        <v>890.0</v>
      </c>
      <c r="D45" s="12">
        <v>1.52038021E8</v>
      </c>
      <c r="E45" s="12">
        <v>1.1390012E8</v>
      </c>
      <c r="F45" s="13">
        <f t="shared" si="1"/>
        <v>38137901</v>
      </c>
      <c r="G45" s="14" t="str">
        <f>IF(E45=0,"YES",IF(D45/E45&gt;=1.15, IF(D45+E45&gt;=percent,"YES","NO"),"NO"))</f>
        <v>YES</v>
      </c>
      <c r="H45" s="15">
        <v>260000.0</v>
      </c>
      <c r="I45" s="16" t="str">
        <f t="shared" si="3"/>
        <v>NOT FUNDED</v>
      </c>
      <c r="J45" s="17">
        <f t="shared" si="4"/>
        <v>590</v>
      </c>
      <c r="K45" s="18" t="str">
        <f t="shared" si="2"/>
        <v>Over Budget</v>
      </c>
    </row>
    <row r="46">
      <c r="A46" s="9" t="s">
        <v>201</v>
      </c>
      <c r="B46" s="10">
        <v>3.5</v>
      </c>
      <c r="C46" s="21">
        <v>659.0</v>
      </c>
      <c r="D46" s="12">
        <v>6.0407719E7</v>
      </c>
      <c r="E46" s="12">
        <v>2.2367084E7</v>
      </c>
      <c r="F46" s="13">
        <f t="shared" si="1"/>
        <v>38040635</v>
      </c>
      <c r="G46" s="14" t="str">
        <f>IF(E46=0,"YES",IF(D46/E46&gt;=1.15, IF(D46+E46&gt;=percent,"YES","NO"),"NO"))</f>
        <v>YES</v>
      </c>
      <c r="H46" s="15">
        <v>65000.0</v>
      </c>
      <c r="I46" s="16" t="str">
        <f t="shared" si="3"/>
        <v>NOT FUNDED</v>
      </c>
      <c r="J46" s="17">
        <f t="shared" si="4"/>
        <v>590</v>
      </c>
      <c r="K46" s="18" t="str">
        <f t="shared" si="2"/>
        <v>Over Budget</v>
      </c>
    </row>
    <row r="47">
      <c r="A47" s="9" t="s">
        <v>202</v>
      </c>
      <c r="B47" s="10">
        <v>4.38</v>
      </c>
      <c r="C47" s="21">
        <v>361.0</v>
      </c>
      <c r="D47" s="12">
        <v>6.0510126E7</v>
      </c>
      <c r="E47" s="12">
        <v>2.369166E7</v>
      </c>
      <c r="F47" s="13">
        <f t="shared" si="1"/>
        <v>36818466</v>
      </c>
      <c r="G47" s="14" t="str">
        <f>IF(E47=0,"YES",IF(D47/E47&gt;=1.15, IF(D47+E47&gt;=percent,"YES","NO"),"NO"))</f>
        <v>YES</v>
      </c>
      <c r="H47" s="15">
        <v>50000.0</v>
      </c>
      <c r="I47" s="16" t="str">
        <f t="shared" si="3"/>
        <v>NOT FUNDED</v>
      </c>
      <c r="J47" s="17">
        <f t="shared" si="4"/>
        <v>590</v>
      </c>
      <c r="K47" s="18" t="str">
        <f t="shared" si="2"/>
        <v>Over Budget</v>
      </c>
    </row>
    <row r="48">
      <c r="A48" s="9" t="s">
        <v>203</v>
      </c>
      <c r="B48" s="10">
        <v>4.0</v>
      </c>
      <c r="C48" s="21">
        <v>429.0</v>
      </c>
      <c r="D48" s="12">
        <v>5.5747093E7</v>
      </c>
      <c r="E48" s="12">
        <v>2.1724192E7</v>
      </c>
      <c r="F48" s="13">
        <f t="shared" si="1"/>
        <v>34022901</v>
      </c>
      <c r="G48" s="14" t="str">
        <f>IF(E48=0,"YES",IF(D48/E48&gt;=1.15, IF(D48+E48&gt;=percent,"YES","NO"),"NO"))</f>
        <v>YES</v>
      </c>
      <c r="H48" s="15">
        <v>80000.0</v>
      </c>
      <c r="I48" s="16" t="str">
        <f t="shared" si="3"/>
        <v>NOT FUNDED</v>
      </c>
      <c r="J48" s="17">
        <f t="shared" si="4"/>
        <v>590</v>
      </c>
      <c r="K48" s="18" t="str">
        <f t="shared" si="2"/>
        <v>Over Budget</v>
      </c>
    </row>
    <row r="49">
      <c r="A49" s="22" t="s">
        <v>204</v>
      </c>
      <c r="B49" s="10">
        <v>4.24</v>
      </c>
      <c r="C49" s="21">
        <v>316.0</v>
      </c>
      <c r="D49" s="12">
        <v>3.9855028E7</v>
      </c>
      <c r="E49" s="12">
        <v>1.1350198E7</v>
      </c>
      <c r="F49" s="13">
        <f t="shared" si="1"/>
        <v>28504830</v>
      </c>
      <c r="G49" s="14" t="str">
        <f>IF(E49=0,"YES",IF(D49/E49&gt;=1.15, IF(D49+E49&gt;=percent,"YES","NO"),"NO"))</f>
        <v>YES</v>
      </c>
      <c r="H49" s="15">
        <v>3850.0</v>
      </c>
      <c r="I49" s="16" t="str">
        <f t="shared" si="3"/>
        <v>NOT FUNDED</v>
      </c>
      <c r="J49" s="17">
        <f t="shared" si="4"/>
        <v>590</v>
      </c>
      <c r="K49" s="18" t="str">
        <f t="shared" si="2"/>
        <v>Over Budget</v>
      </c>
    </row>
    <row r="50">
      <c r="A50" s="9" t="s">
        <v>205</v>
      </c>
      <c r="B50" s="10">
        <v>4.11</v>
      </c>
      <c r="C50" s="21">
        <v>327.0</v>
      </c>
      <c r="D50" s="12">
        <v>4.1658118E7</v>
      </c>
      <c r="E50" s="12">
        <v>1.4059161E7</v>
      </c>
      <c r="F50" s="13">
        <f t="shared" si="1"/>
        <v>27598957</v>
      </c>
      <c r="G50" s="14" t="str">
        <f>IF(E50=0,"YES",IF(D50/E50&gt;=1.15, IF(D50+E50&gt;=percent,"YES","NO"),"NO"))</f>
        <v>YES</v>
      </c>
      <c r="H50" s="15">
        <v>24590.0</v>
      </c>
      <c r="I50" s="16" t="str">
        <f t="shared" si="3"/>
        <v>NOT FUNDED</v>
      </c>
      <c r="J50" s="17">
        <f t="shared" si="4"/>
        <v>590</v>
      </c>
      <c r="K50" s="18" t="str">
        <f t="shared" si="2"/>
        <v>Over Budget</v>
      </c>
    </row>
    <row r="51">
      <c r="A51" s="9" t="s">
        <v>206</v>
      </c>
      <c r="B51" s="10">
        <v>4.0</v>
      </c>
      <c r="C51" s="21">
        <v>309.0</v>
      </c>
      <c r="D51" s="12">
        <v>4.0525472E7</v>
      </c>
      <c r="E51" s="12">
        <v>1.3183916E7</v>
      </c>
      <c r="F51" s="13">
        <f t="shared" si="1"/>
        <v>27341556</v>
      </c>
      <c r="G51" s="14" t="str">
        <f>IF(E51=0,"YES",IF(D51/E51&gt;=1.15, IF(D51+E51&gt;=percent,"YES","NO"),"NO"))</f>
        <v>YES</v>
      </c>
      <c r="H51" s="15">
        <v>30000.0</v>
      </c>
      <c r="I51" s="16" t="str">
        <f t="shared" si="3"/>
        <v>NOT FUNDED</v>
      </c>
      <c r="J51" s="17">
        <f t="shared" si="4"/>
        <v>590</v>
      </c>
      <c r="K51" s="18" t="str">
        <f t="shared" si="2"/>
        <v>Over Budget</v>
      </c>
    </row>
    <row r="52">
      <c r="A52" s="9" t="s">
        <v>207</v>
      </c>
      <c r="B52" s="10">
        <v>4.19</v>
      </c>
      <c r="C52" s="21">
        <v>304.0</v>
      </c>
      <c r="D52" s="12">
        <v>3.906942E7</v>
      </c>
      <c r="E52" s="12">
        <v>1.4113284E7</v>
      </c>
      <c r="F52" s="13">
        <f t="shared" si="1"/>
        <v>24956136</v>
      </c>
      <c r="G52" s="14" t="str">
        <f>IF(E52=0,"YES",IF(D52/E52&gt;=1.15, IF(D52+E52&gt;=percent,"YES","NO"),"NO"))</f>
        <v>YES</v>
      </c>
      <c r="H52" s="15">
        <v>50000.0</v>
      </c>
      <c r="I52" s="16" t="str">
        <f t="shared" si="3"/>
        <v>NOT FUNDED</v>
      </c>
      <c r="J52" s="17">
        <f t="shared" si="4"/>
        <v>590</v>
      </c>
      <c r="K52" s="18" t="str">
        <f t="shared" si="2"/>
        <v>Over Budget</v>
      </c>
    </row>
    <row r="53">
      <c r="A53" s="9" t="s">
        <v>208</v>
      </c>
      <c r="B53" s="10">
        <v>3.94</v>
      </c>
      <c r="C53" s="21">
        <v>324.0</v>
      </c>
      <c r="D53" s="12">
        <v>4.1443779E7</v>
      </c>
      <c r="E53" s="12">
        <v>1.6503907E7</v>
      </c>
      <c r="F53" s="13">
        <f t="shared" si="1"/>
        <v>24939872</v>
      </c>
      <c r="G53" s="14" t="str">
        <f>IF(E53=0,"YES",IF(D53/E53&gt;=1.15, IF(D53+E53&gt;=percent,"YES","NO"),"NO"))</f>
        <v>YES</v>
      </c>
      <c r="H53" s="15">
        <v>30000.0</v>
      </c>
      <c r="I53" s="16" t="str">
        <f t="shared" si="3"/>
        <v>NOT FUNDED</v>
      </c>
      <c r="J53" s="17">
        <f t="shared" si="4"/>
        <v>590</v>
      </c>
      <c r="K53" s="18" t="str">
        <f t="shared" si="2"/>
        <v>Over Budget</v>
      </c>
    </row>
    <row r="54">
      <c r="A54" s="9" t="s">
        <v>209</v>
      </c>
      <c r="B54" s="10">
        <v>3.95</v>
      </c>
      <c r="C54" s="21">
        <v>295.0</v>
      </c>
      <c r="D54" s="12">
        <v>3.8211276E7</v>
      </c>
      <c r="E54" s="12">
        <v>1.6741587E7</v>
      </c>
      <c r="F54" s="13">
        <f t="shared" si="1"/>
        <v>21469689</v>
      </c>
      <c r="G54" s="14" t="str">
        <f>IF(E54=0,"YES",IF(D54/E54&gt;=1.15, IF(D54+E54&gt;=percent,"YES","NO"),"NO"))</f>
        <v>YES</v>
      </c>
      <c r="H54" s="15">
        <v>12500.0</v>
      </c>
      <c r="I54" s="16" t="str">
        <f t="shared" si="3"/>
        <v>NOT FUNDED</v>
      </c>
      <c r="J54" s="17">
        <f t="shared" si="4"/>
        <v>590</v>
      </c>
      <c r="K54" s="18" t="str">
        <f t="shared" si="2"/>
        <v>Over Budget</v>
      </c>
    </row>
    <row r="55">
      <c r="A55" s="9" t="s">
        <v>210</v>
      </c>
      <c r="B55" s="10">
        <v>3.9</v>
      </c>
      <c r="C55" s="21">
        <v>320.0</v>
      </c>
      <c r="D55" s="12">
        <v>4.1194813E7</v>
      </c>
      <c r="E55" s="12">
        <v>2.2231075E7</v>
      </c>
      <c r="F55" s="13">
        <f t="shared" si="1"/>
        <v>18963738</v>
      </c>
      <c r="G55" s="14" t="str">
        <f>IF(E55=0,"YES",IF(D55/E55&gt;=1.15, IF(D55+E55&gt;=percent,"YES","NO"),"NO"))</f>
        <v>YES</v>
      </c>
      <c r="H55" s="15">
        <v>60000.0</v>
      </c>
      <c r="I55" s="16" t="str">
        <f t="shared" si="3"/>
        <v>NOT FUNDED</v>
      </c>
      <c r="J55" s="17">
        <f t="shared" si="4"/>
        <v>590</v>
      </c>
      <c r="K55" s="18" t="str">
        <f t="shared" si="2"/>
        <v>Over Budget</v>
      </c>
    </row>
    <row r="56">
      <c r="A56" s="9" t="s">
        <v>211</v>
      </c>
      <c r="B56" s="10">
        <v>3.83</v>
      </c>
      <c r="C56" s="21">
        <v>311.0</v>
      </c>
      <c r="D56" s="12">
        <v>3.6304698E7</v>
      </c>
      <c r="E56" s="12">
        <v>1.7438804E7</v>
      </c>
      <c r="F56" s="13">
        <f t="shared" si="1"/>
        <v>18865894</v>
      </c>
      <c r="G56" s="14" t="str">
        <f>IF(E56=0,"YES",IF(D56/E56&gt;=1.15, IF(D56+E56&gt;=percent,"YES","NO"),"NO"))</f>
        <v>YES</v>
      </c>
      <c r="H56" s="15">
        <v>35000.0</v>
      </c>
      <c r="I56" s="16" t="str">
        <f t="shared" si="3"/>
        <v>NOT FUNDED</v>
      </c>
      <c r="J56" s="17">
        <f t="shared" si="4"/>
        <v>590</v>
      </c>
      <c r="K56" s="18" t="str">
        <f t="shared" si="2"/>
        <v>Over Budget</v>
      </c>
    </row>
    <row r="57">
      <c r="A57" s="9" t="s">
        <v>212</v>
      </c>
      <c r="B57" s="10">
        <v>4.05</v>
      </c>
      <c r="C57" s="21">
        <v>308.0</v>
      </c>
      <c r="D57" s="12">
        <v>3.523229E7</v>
      </c>
      <c r="E57" s="12">
        <v>1.7986894E7</v>
      </c>
      <c r="F57" s="13">
        <f t="shared" si="1"/>
        <v>17245396</v>
      </c>
      <c r="G57" s="14" t="str">
        <f>IF(E57=0,"YES",IF(D57/E57&gt;=1.15, IF(D57+E57&gt;=percent,"YES","NO"),"NO"))</f>
        <v>YES</v>
      </c>
      <c r="H57" s="15">
        <v>38000.0</v>
      </c>
      <c r="I57" s="16" t="str">
        <f t="shared" si="3"/>
        <v>NOT FUNDED</v>
      </c>
      <c r="J57" s="17">
        <f t="shared" si="4"/>
        <v>590</v>
      </c>
      <c r="K57" s="18" t="str">
        <f t="shared" si="2"/>
        <v>Over Budget</v>
      </c>
    </row>
    <row r="58">
      <c r="A58" s="9" t="s">
        <v>213</v>
      </c>
      <c r="B58" s="10">
        <v>3.95</v>
      </c>
      <c r="C58" s="21">
        <v>360.0</v>
      </c>
      <c r="D58" s="12">
        <v>3.591927E7</v>
      </c>
      <c r="E58" s="12">
        <v>2.0135532E7</v>
      </c>
      <c r="F58" s="13">
        <f t="shared" si="1"/>
        <v>15783738</v>
      </c>
      <c r="G58" s="14" t="str">
        <f>IF(E58=0,"YES",IF(D58/E58&gt;=1.15, IF(D58+E58&gt;=percent,"YES","NO"),"NO"))</f>
        <v>YES</v>
      </c>
      <c r="H58" s="15">
        <v>100000.0</v>
      </c>
      <c r="I58" s="16" t="str">
        <f t="shared" si="3"/>
        <v>NOT FUNDED</v>
      </c>
      <c r="J58" s="17">
        <f t="shared" si="4"/>
        <v>590</v>
      </c>
      <c r="K58" s="18" t="str">
        <f t="shared" si="2"/>
        <v>Over Budget</v>
      </c>
    </row>
    <row r="59">
      <c r="A59" s="9" t="s">
        <v>214</v>
      </c>
      <c r="B59" s="10">
        <v>3.83</v>
      </c>
      <c r="C59" s="21">
        <v>283.0</v>
      </c>
      <c r="D59" s="12">
        <v>3.4510228E7</v>
      </c>
      <c r="E59" s="12">
        <v>1.9219643E7</v>
      </c>
      <c r="F59" s="13">
        <f t="shared" si="1"/>
        <v>15290585</v>
      </c>
      <c r="G59" s="14" t="str">
        <f>IF(E59=0,"YES",IF(D59/E59&gt;=1.15, IF(D59+E59&gt;=percent,"YES","NO"),"NO"))</f>
        <v>YES</v>
      </c>
      <c r="H59" s="15">
        <v>60000.0</v>
      </c>
      <c r="I59" s="16" t="str">
        <f t="shared" si="3"/>
        <v>NOT FUNDED</v>
      </c>
      <c r="J59" s="17">
        <f t="shared" si="4"/>
        <v>590</v>
      </c>
      <c r="K59" s="18" t="str">
        <f t="shared" si="2"/>
        <v>Over Budget</v>
      </c>
    </row>
    <row r="60">
      <c r="A60" s="9" t="s">
        <v>215</v>
      </c>
      <c r="B60" s="10">
        <v>4.07</v>
      </c>
      <c r="C60" s="21">
        <v>358.0</v>
      </c>
      <c r="D60" s="12">
        <v>4.8317466E7</v>
      </c>
      <c r="E60" s="12">
        <v>3.638231E7</v>
      </c>
      <c r="F60" s="13">
        <f t="shared" si="1"/>
        <v>11935156</v>
      </c>
      <c r="G60" s="14" t="str">
        <f>IF(E60=0,"YES",IF(D60/E60&gt;=1.15, IF(D60+E60&gt;=percent,"YES","NO"),"NO"))</f>
        <v>YES</v>
      </c>
      <c r="H60" s="15">
        <v>209000.0</v>
      </c>
      <c r="I60" s="16" t="str">
        <f t="shared" si="3"/>
        <v>NOT FUNDED</v>
      </c>
      <c r="J60" s="17">
        <f t="shared" si="4"/>
        <v>590</v>
      </c>
      <c r="K60" s="18" t="str">
        <f t="shared" si="2"/>
        <v>Over Budget</v>
      </c>
    </row>
    <row r="61">
      <c r="A61" s="9" t="s">
        <v>216</v>
      </c>
      <c r="B61" s="10">
        <v>3.27</v>
      </c>
      <c r="C61" s="21">
        <v>280.0</v>
      </c>
      <c r="D61" s="12">
        <v>1.9882466E7</v>
      </c>
      <c r="E61" s="12">
        <v>2.5713816E7</v>
      </c>
      <c r="F61" s="13">
        <f t="shared" si="1"/>
        <v>-5831350</v>
      </c>
      <c r="G61" s="14" t="str">
        <f>IF(E61=0,"YES",IF(D61/E61&gt;=1.15, IF(D61+E61&gt;=percent,"YES","NO"),"NO"))</f>
        <v>NO</v>
      </c>
      <c r="H61" s="15">
        <v>34200.0</v>
      </c>
      <c r="I61" s="16" t="str">
        <f t="shared" si="3"/>
        <v>NOT FUNDED</v>
      </c>
      <c r="J61" s="17">
        <f t="shared" si="4"/>
        <v>590</v>
      </c>
      <c r="K61" s="18" t="str">
        <f t="shared" si="2"/>
        <v>Approval Threshold</v>
      </c>
    </row>
    <row r="62">
      <c r="A62" s="9" t="s">
        <v>217</v>
      </c>
      <c r="B62" s="10">
        <v>2.8</v>
      </c>
      <c r="C62" s="21">
        <v>290.0</v>
      </c>
      <c r="D62" s="12">
        <v>1.9498508E7</v>
      </c>
      <c r="E62" s="12">
        <v>2.8998637E7</v>
      </c>
      <c r="F62" s="13">
        <f t="shared" si="1"/>
        <v>-9500129</v>
      </c>
      <c r="G62" s="14" t="str">
        <f>IF(E62=0,"YES",IF(D62/E62&gt;=1.15, IF(D62+E62&gt;=percent,"YES","NO"),"NO"))</f>
        <v>NO</v>
      </c>
      <c r="H62" s="15">
        <v>10000.0</v>
      </c>
      <c r="I62" s="16" t="str">
        <f t="shared" si="3"/>
        <v>NOT FUNDED</v>
      </c>
      <c r="J62" s="17">
        <f t="shared" si="4"/>
        <v>590</v>
      </c>
      <c r="K62" s="18" t="str">
        <f t="shared" si="2"/>
        <v>Approval Threshold</v>
      </c>
    </row>
    <row r="63">
      <c r="A63" s="9" t="s">
        <v>218</v>
      </c>
      <c r="B63" s="10">
        <v>3.2</v>
      </c>
      <c r="C63" s="21">
        <v>291.0</v>
      </c>
      <c r="D63" s="12">
        <v>1.7771895E7</v>
      </c>
      <c r="E63" s="12">
        <v>2.8087753E7</v>
      </c>
      <c r="F63" s="13">
        <f t="shared" si="1"/>
        <v>-10315858</v>
      </c>
      <c r="G63" s="14" t="str">
        <f>IF(E63=0,"YES",IF(D63/E63&gt;=1.15, IF(D63+E63&gt;=percent,"YES","NO"),"NO"))</f>
        <v>NO</v>
      </c>
      <c r="H63" s="15">
        <v>32000.0</v>
      </c>
      <c r="I63" s="16" t="str">
        <f t="shared" si="3"/>
        <v>NOT FUNDED</v>
      </c>
      <c r="J63" s="17">
        <f t="shared" si="4"/>
        <v>590</v>
      </c>
      <c r="K63" s="18" t="str">
        <f t="shared" si="2"/>
        <v>Approval Threshold</v>
      </c>
    </row>
    <row r="64">
      <c r="A64" s="9" t="s">
        <v>219</v>
      </c>
      <c r="B64" s="10">
        <v>2.72</v>
      </c>
      <c r="C64" s="21">
        <v>291.0</v>
      </c>
      <c r="D64" s="12">
        <v>1.9069855E7</v>
      </c>
      <c r="E64" s="12">
        <v>3.1154956E7</v>
      </c>
      <c r="F64" s="13">
        <f t="shared" si="1"/>
        <v>-12085101</v>
      </c>
      <c r="G64" s="14" t="str">
        <f>IF(E64=0,"YES",IF(D64/E64&gt;=1.15, IF(D64+E64&gt;=percent,"YES","NO"),"NO"))</f>
        <v>NO</v>
      </c>
      <c r="H64" s="15">
        <v>8700.0</v>
      </c>
      <c r="I64" s="16" t="str">
        <f t="shared" si="3"/>
        <v>NOT FUNDED</v>
      </c>
      <c r="J64" s="17">
        <f t="shared" si="4"/>
        <v>590</v>
      </c>
      <c r="K64" s="18" t="str">
        <f t="shared" si="2"/>
        <v>Approval Threshold</v>
      </c>
    </row>
    <row r="65">
      <c r="A65" s="9" t="s">
        <v>220</v>
      </c>
      <c r="B65" s="10">
        <v>2.93</v>
      </c>
      <c r="C65" s="21">
        <v>310.0</v>
      </c>
      <c r="D65" s="12">
        <v>1.8615578E7</v>
      </c>
      <c r="E65" s="12">
        <v>3.0897786E7</v>
      </c>
      <c r="F65" s="13">
        <f t="shared" si="1"/>
        <v>-12282208</v>
      </c>
      <c r="G65" s="14" t="str">
        <f>IF(E65=0,"YES",IF(D65/E65&gt;=1.15, IF(D65+E65&gt;=percent,"YES","NO"),"NO"))</f>
        <v>NO</v>
      </c>
      <c r="H65" s="15">
        <v>87000.0</v>
      </c>
      <c r="I65" s="16" t="str">
        <f t="shared" si="3"/>
        <v>NOT FUNDED</v>
      </c>
      <c r="J65" s="17">
        <f t="shared" si="4"/>
        <v>590</v>
      </c>
      <c r="K65" s="18" t="str">
        <f t="shared" si="2"/>
        <v>Approval Threshold</v>
      </c>
    </row>
    <row r="66">
      <c r="A66" s="9" t="s">
        <v>221</v>
      </c>
      <c r="B66" s="10">
        <v>2.71</v>
      </c>
      <c r="C66" s="21">
        <v>303.0</v>
      </c>
      <c r="D66" s="12">
        <v>1.8385661E7</v>
      </c>
      <c r="E66" s="12">
        <v>3.2390804E7</v>
      </c>
      <c r="F66" s="13">
        <f t="shared" si="1"/>
        <v>-14005143</v>
      </c>
      <c r="G66" s="14" t="str">
        <f>IF(E66=0,"YES",IF(D66/E66&gt;=1.15, IF(D66+E66&gt;=percent,"YES","NO"),"NO"))</f>
        <v>NO</v>
      </c>
      <c r="H66" s="15">
        <v>3000.0</v>
      </c>
      <c r="I66" s="16" t="str">
        <f t="shared" si="3"/>
        <v>NOT FUNDED</v>
      </c>
      <c r="J66" s="17">
        <f t="shared" si="4"/>
        <v>590</v>
      </c>
      <c r="K66" s="18" t="str">
        <f t="shared" si="2"/>
        <v>Approval Threshold</v>
      </c>
    </row>
    <row r="67">
      <c r="A67" s="9" t="s">
        <v>222</v>
      </c>
      <c r="B67" s="10">
        <v>3.94</v>
      </c>
      <c r="C67" s="21">
        <v>582.0</v>
      </c>
      <c r="D67" s="12">
        <v>6.7902302E7</v>
      </c>
      <c r="E67" s="12">
        <v>8.2310511E7</v>
      </c>
      <c r="F67" s="13">
        <f t="shared" si="1"/>
        <v>-14408209</v>
      </c>
      <c r="G67" s="14" t="str">
        <f>IF(E67=0,"YES",IF(D67/E67&gt;=1.15, IF(D67+E67&gt;=percent,"YES","NO"),"NO"))</f>
        <v>NO</v>
      </c>
      <c r="H67" s="15">
        <v>70000.0</v>
      </c>
      <c r="I67" s="16" t="str">
        <f t="shared" si="3"/>
        <v>NOT FUNDED</v>
      </c>
      <c r="J67" s="17">
        <f t="shared" si="4"/>
        <v>590</v>
      </c>
      <c r="K67" s="18" t="str">
        <f t="shared" si="2"/>
        <v>Approval Threshold</v>
      </c>
    </row>
    <row r="68">
      <c r="A68" s="9" t="s">
        <v>223</v>
      </c>
      <c r="B68" s="10">
        <v>3.54</v>
      </c>
      <c r="C68" s="21">
        <v>294.0</v>
      </c>
      <c r="D68" s="12">
        <v>1.887544E7</v>
      </c>
      <c r="E68" s="12">
        <v>3.536587E7</v>
      </c>
      <c r="F68" s="13">
        <f t="shared" si="1"/>
        <v>-16490430</v>
      </c>
      <c r="G68" s="14" t="str">
        <f>IF(E68=0,"YES",IF(D68/E68&gt;=1.15, IF(D68+E68&gt;=percent,"YES","NO"),"NO"))</f>
        <v>NO</v>
      </c>
      <c r="H68" s="15">
        <v>87000.0</v>
      </c>
      <c r="I68" s="16" t="str">
        <f t="shared" si="3"/>
        <v>NOT FUNDED</v>
      </c>
      <c r="J68" s="17">
        <f t="shared" si="4"/>
        <v>590</v>
      </c>
      <c r="K68" s="18" t="str">
        <f t="shared" si="2"/>
        <v>Approval Threshold</v>
      </c>
    </row>
    <row r="69">
      <c r="A69" s="9" t="s">
        <v>224</v>
      </c>
      <c r="B69" s="10">
        <v>1.93</v>
      </c>
      <c r="C69" s="21">
        <v>347.0</v>
      </c>
      <c r="D69" s="12">
        <v>1.9081921E7</v>
      </c>
      <c r="E69" s="12">
        <v>3.741482E7</v>
      </c>
      <c r="F69" s="13">
        <f t="shared" si="1"/>
        <v>-18332899</v>
      </c>
      <c r="G69" s="14" t="str">
        <f>IF(E69=0,"YES",IF(D69/E69&gt;=1.15, IF(D69+E69&gt;=percent,"YES","NO"),"NO"))</f>
        <v>NO</v>
      </c>
      <c r="H69" s="15">
        <v>100000.0</v>
      </c>
      <c r="I69" s="16" t="str">
        <f t="shared" si="3"/>
        <v>NOT FUNDED</v>
      </c>
      <c r="J69" s="17">
        <f t="shared" si="4"/>
        <v>590</v>
      </c>
      <c r="K69" s="18" t="str">
        <f t="shared" si="2"/>
        <v>Approval Threshold</v>
      </c>
    </row>
    <row r="70">
      <c r="A70" s="19" t="s">
        <v>225</v>
      </c>
      <c r="B70" s="10">
        <v>1.72</v>
      </c>
      <c r="C70" s="21">
        <v>369.0</v>
      </c>
      <c r="D70" s="12">
        <v>1.5079745E7</v>
      </c>
      <c r="E70" s="12">
        <v>3.871312E7</v>
      </c>
      <c r="F70" s="13">
        <f t="shared" si="1"/>
        <v>-23633375</v>
      </c>
      <c r="G70" s="14" t="str">
        <f>IF(E70=0,"YES",IF(D70/E70&gt;=1.15, IF(D70+E70&gt;=percent,"YES","NO"),"NO"))</f>
        <v>NO</v>
      </c>
      <c r="H70" s="15">
        <v>3333.0</v>
      </c>
      <c r="I70" s="16" t="str">
        <f t="shared" si="3"/>
        <v>NOT FUNDED</v>
      </c>
      <c r="J70" s="17">
        <f t="shared" si="4"/>
        <v>590</v>
      </c>
      <c r="K70" s="18" t="str">
        <f t="shared" si="2"/>
        <v>Approval Threshold</v>
      </c>
    </row>
    <row r="71">
      <c r="A71" s="9" t="s">
        <v>226</v>
      </c>
      <c r="B71" s="10">
        <v>4.07</v>
      </c>
      <c r="C71" s="21">
        <v>368.0</v>
      </c>
      <c r="D71" s="12">
        <v>4.7786616E7</v>
      </c>
      <c r="E71" s="12">
        <v>1.00064055E8</v>
      </c>
      <c r="F71" s="13">
        <f t="shared" si="1"/>
        <v>-52277439</v>
      </c>
      <c r="G71" s="14" t="str">
        <f>IF(E71=0,"YES",IF(D71/E71&gt;=1.15, IF(D71+E71&gt;=percent,"YES","NO"),"NO"))</f>
        <v>NO</v>
      </c>
      <c r="H71" s="15">
        <v>400800.0</v>
      </c>
      <c r="I71" s="16" t="str">
        <f t="shared" si="3"/>
        <v>NOT FUNDED</v>
      </c>
      <c r="J71" s="17">
        <f t="shared" si="4"/>
        <v>590</v>
      </c>
      <c r="K71" s="18" t="str">
        <f t="shared" si="2"/>
        <v>Approval Threshold</v>
      </c>
    </row>
    <row r="72">
      <c r="A72" s="9" t="s">
        <v>227</v>
      </c>
      <c r="B72" s="10">
        <v>3.67</v>
      </c>
      <c r="C72" s="21">
        <v>353.0</v>
      </c>
      <c r="D72" s="12">
        <v>3.4092328E7</v>
      </c>
      <c r="E72" s="12">
        <v>1.16889338E8</v>
      </c>
      <c r="F72" s="13">
        <f t="shared" si="1"/>
        <v>-82797010</v>
      </c>
      <c r="G72" s="14" t="str">
        <f>IF(E72=0,"YES",IF(D72/E72&gt;=1.15, IF(D72+E72&gt;=percent,"YES","NO"),"NO"))</f>
        <v>NO</v>
      </c>
      <c r="H72" s="15">
        <v>400000.0</v>
      </c>
      <c r="I72" s="16" t="str">
        <f t="shared" si="3"/>
        <v>NOT FUNDED</v>
      </c>
      <c r="J72" s="17">
        <f t="shared" si="4"/>
        <v>590</v>
      </c>
      <c r="K72" s="18" t="str">
        <f t="shared" si="2"/>
        <v>Approval Threshold</v>
      </c>
    </row>
  </sheetData>
  <autoFilter ref="$A$1:$H$72">
    <sortState ref="A1:H72">
      <sortCondition descending="1" ref="F1:F72"/>
      <sortCondition ref="A1:A72"/>
    </sortState>
  </autoFilter>
  <conditionalFormatting sqref="I2:I72">
    <cfRule type="cellIs" dxfId="0" priority="1" operator="equal">
      <formula>"FUNDED"</formula>
    </cfRule>
  </conditionalFormatting>
  <conditionalFormatting sqref="I2:I72">
    <cfRule type="cellIs" dxfId="1" priority="2" operator="equal">
      <formula>"NOT FUNDED"</formula>
    </cfRule>
  </conditionalFormatting>
  <conditionalFormatting sqref="K2:K72">
    <cfRule type="cellIs" dxfId="0" priority="3" operator="greaterThan">
      <formula>999</formula>
    </cfRule>
  </conditionalFormatting>
  <conditionalFormatting sqref="K2:K72">
    <cfRule type="cellIs" dxfId="0" priority="4" operator="greaterThan">
      <formula>999</formula>
    </cfRule>
  </conditionalFormatting>
  <conditionalFormatting sqref="K2:K72">
    <cfRule type="containsText" dxfId="1" priority="5" operator="containsText" text="NOT FUNDED">
      <formula>NOT(ISERROR(SEARCH(("NOT FUNDED"),(K2))))</formula>
    </cfRule>
  </conditionalFormatting>
  <conditionalFormatting sqref="K2:K72">
    <cfRule type="cellIs" dxfId="2" priority="6" operator="equal">
      <formula>"Over Budget"</formula>
    </cfRule>
  </conditionalFormatting>
  <conditionalFormatting sqref="K2:K72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</hyperlinks>
  <drawing r:id="rId7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9" t="s">
        <v>228</v>
      </c>
      <c r="B2" s="10">
        <v>4.55</v>
      </c>
      <c r="C2" s="11">
        <v>747.0</v>
      </c>
      <c r="D2" s="12">
        <v>3.60974703E8</v>
      </c>
      <c r="E2" s="12">
        <v>3.7679625E7</v>
      </c>
      <c r="F2" s="13">
        <f t="shared" ref="F2:F483" si="1">D2-E2</f>
        <v>323295078</v>
      </c>
      <c r="G2" s="14" t="str">
        <f>IF(E2=0,"YES",IF(D2/E2&gt;=1.15, IF(D2+E2&gt;=percent,"YES","NO"),"NO"))</f>
        <v>YES</v>
      </c>
      <c r="H2" s="15">
        <v>100000.0</v>
      </c>
      <c r="I2" s="16" t="str">
        <f>If(dapps&gt;=H2,IF(G2="Yes","FUNDED","NOT FUNDED"),"NOT FUNDED")</f>
        <v>FUNDED</v>
      </c>
      <c r="J2" s="17">
        <f>If(dapps&gt;=H2,dapps-H2,dapps)</f>
        <v>7750000</v>
      </c>
      <c r="K2" s="18" t="str">
        <f t="shared" ref="K2:K483" si="2">If(G2="YES",IF(I2="FUNDED","","Over Budget"),"Approval Threshold")</f>
        <v/>
      </c>
    </row>
    <row r="3">
      <c r="A3" s="9" t="s">
        <v>229</v>
      </c>
      <c r="B3" s="10">
        <v>4.04</v>
      </c>
      <c r="C3" s="11">
        <v>659.0</v>
      </c>
      <c r="D3" s="12">
        <v>3.22710434E8</v>
      </c>
      <c r="E3" s="12">
        <v>2.6528494E7</v>
      </c>
      <c r="F3" s="13">
        <f t="shared" si="1"/>
        <v>296181940</v>
      </c>
      <c r="G3" s="14" t="str">
        <f>IF(E3=0,"YES",IF(D3/E3&gt;=1.15, IF(D3+E3&gt;=percent,"YES","NO"),"NO"))</f>
        <v>YES</v>
      </c>
      <c r="H3" s="15">
        <v>200000.0</v>
      </c>
      <c r="I3" s="16" t="str">
        <f t="shared" ref="I3:I483" si="3">If(J2&gt;=H3,IF(G3="Yes","FUNDED","NOT FUNDED"),"NOT FUNDED")</f>
        <v>FUNDED</v>
      </c>
      <c r="J3" s="17">
        <f t="shared" ref="J3:J483" si="4">If(I3="FUNDED",IF(J2&gt;=H3,(J2-H3),J2),J2)</f>
        <v>7550000</v>
      </c>
      <c r="K3" s="18" t="str">
        <f t="shared" si="2"/>
        <v/>
      </c>
    </row>
    <row r="4">
      <c r="A4" s="9" t="s">
        <v>230</v>
      </c>
      <c r="B4" s="10">
        <v>4.09</v>
      </c>
      <c r="C4" s="11">
        <v>471.0</v>
      </c>
      <c r="D4" s="12">
        <v>2.7340631E8</v>
      </c>
      <c r="E4" s="12">
        <v>2.2975704E7</v>
      </c>
      <c r="F4" s="13">
        <f t="shared" si="1"/>
        <v>250430606</v>
      </c>
      <c r="G4" s="14" t="str">
        <f>IF(E4=0,"YES",IF(D4/E4&gt;=1.15, IF(D4+E4&gt;=percent,"YES","NO"),"NO"))</f>
        <v>YES</v>
      </c>
      <c r="H4" s="15">
        <v>15000.0</v>
      </c>
      <c r="I4" s="16" t="str">
        <f t="shared" si="3"/>
        <v>FUNDED</v>
      </c>
      <c r="J4" s="17">
        <f t="shared" si="4"/>
        <v>7535000</v>
      </c>
      <c r="K4" s="18" t="str">
        <f t="shared" si="2"/>
        <v/>
      </c>
    </row>
    <row r="5">
      <c r="A5" s="9" t="s">
        <v>231</v>
      </c>
      <c r="B5" s="10">
        <v>4.7</v>
      </c>
      <c r="C5" s="11">
        <v>879.0</v>
      </c>
      <c r="D5" s="12">
        <v>2.87006607E8</v>
      </c>
      <c r="E5" s="12">
        <v>4.275277E7</v>
      </c>
      <c r="F5" s="13">
        <f t="shared" si="1"/>
        <v>244253837</v>
      </c>
      <c r="G5" s="14" t="str">
        <f>IF(E5=0,"YES",IF(D5/E5&gt;=1.15, IF(D5+E5&gt;=percent,"YES","NO"),"NO"))</f>
        <v>YES</v>
      </c>
      <c r="H5" s="15">
        <v>330000.0</v>
      </c>
      <c r="I5" s="16" t="str">
        <f t="shared" si="3"/>
        <v>FUNDED</v>
      </c>
      <c r="J5" s="17">
        <f t="shared" si="4"/>
        <v>7205000</v>
      </c>
      <c r="K5" s="18" t="str">
        <f t="shared" si="2"/>
        <v/>
      </c>
    </row>
    <row r="6">
      <c r="A6" s="9" t="s">
        <v>232</v>
      </c>
      <c r="B6" s="10">
        <v>3.71</v>
      </c>
      <c r="C6" s="11">
        <v>425.0</v>
      </c>
      <c r="D6" s="12">
        <v>2.67481459E8</v>
      </c>
      <c r="E6" s="12">
        <v>3.1238013E7</v>
      </c>
      <c r="F6" s="13">
        <f t="shared" si="1"/>
        <v>236243446</v>
      </c>
      <c r="G6" s="14" t="str">
        <f>IF(E6=0,"YES",IF(D6/E6&gt;=1.15, IF(D6+E6&gt;=percent,"YES","NO"),"NO"))</f>
        <v>YES</v>
      </c>
      <c r="H6" s="15">
        <v>80000.0</v>
      </c>
      <c r="I6" s="16" t="str">
        <f t="shared" si="3"/>
        <v>FUNDED</v>
      </c>
      <c r="J6" s="17">
        <f t="shared" si="4"/>
        <v>7125000</v>
      </c>
      <c r="K6" s="18" t="str">
        <f t="shared" si="2"/>
        <v/>
      </c>
    </row>
    <row r="7">
      <c r="A7" s="9" t="s">
        <v>233</v>
      </c>
      <c r="B7" s="10">
        <v>3.46</v>
      </c>
      <c r="C7" s="11">
        <v>530.0</v>
      </c>
      <c r="D7" s="12">
        <v>2.4936039E8</v>
      </c>
      <c r="E7" s="12">
        <v>2.6212157E7</v>
      </c>
      <c r="F7" s="13">
        <f t="shared" si="1"/>
        <v>223148233</v>
      </c>
      <c r="G7" s="14" t="str">
        <f>IF(E7=0,"YES",IF(D7/E7&gt;=1.15, IF(D7+E7&gt;=percent,"YES","NO"),"NO"))</f>
        <v>YES</v>
      </c>
      <c r="H7" s="15">
        <v>40000.0</v>
      </c>
      <c r="I7" s="16" t="str">
        <f t="shared" si="3"/>
        <v>FUNDED</v>
      </c>
      <c r="J7" s="17">
        <f t="shared" si="4"/>
        <v>7085000</v>
      </c>
      <c r="K7" s="18" t="str">
        <f t="shared" si="2"/>
        <v/>
      </c>
    </row>
    <row r="8">
      <c r="A8" s="9" t="s">
        <v>234</v>
      </c>
      <c r="B8" s="10">
        <v>4.93</v>
      </c>
      <c r="C8" s="11">
        <v>1198.0</v>
      </c>
      <c r="D8" s="12">
        <v>2.5546836E8</v>
      </c>
      <c r="E8" s="12">
        <v>3.932417E7</v>
      </c>
      <c r="F8" s="13">
        <f t="shared" si="1"/>
        <v>216144190</v>
      </c>
      <c r="G8" s="14" t="str">
        <f>IF(E8=0,"YES",IF(D8/E8&gt;=1.15, IF(D8+E8&gt;=percent,"YES","NO"),"NO"))</f>
        <v>YES</v>
      </c>
      <c r="H8" s="15">
        <v>155600.0</v>
      </c>
      <c r="I8" s="16" t="str">
        <f t="shared" si="3"/>
        <v>FUNDED</v>
      </c>
      <c r="J8" s="17">
        <f t="shared" si="4"/>
        <v>6929400</v>
      </c>
      <c r="K8" s="18" t="str">
        <f t="shared" si="2"/>
        <v/>
      </c>
    </row>
    <row r="9">
      <c r="A9" s="19" t="s">
        <v>235</v>
      </c>
      <c r="B9" s="10">
        <v>5.0</v>
      </c>
      <c r="C9" s="11">
        <v>1640.0</v>
      </c>
      <c r="D9" s="12">
        <v>3.28906429E8</v>
      </c>
      <c r="E9" s="12">
        <v>1.27000045E8</v>
      </c>
      <c r="F9" s="13">
        <f t="shared" si="1"/>
        <v>201906384</v>
      </c>
      <c r="G9" s="14" t="str">
        <f>IF(E9=0,"YES",IF(D9/E9&gt;=1.15, IF(D9+E9&gt;=percent,"YES","NO"),"NO"))</f>
        <v>YES</v>
      </c>
      <c r="H9" s="15">
        <v>420000.0</v>
      </c>
      <c r="I9" s="16" t="str">
        <f t="shared" si="3"/>
        <v>FUNDED</v>
      </c>
      <c r="J9" s="17">
        <f t="shared" si="4"/>
        <v>6509400</v>
      </c>
      <c r="K9" s="18" t="str">
        <f t="shared" si="2"/>
        <v/>
      </c>
    </row>
    <row r="10">
      <c r="A10" s="9" t="s">
        <v>236</v>
      </c>
      <c r="B10" s="10">
        <v>4.8</v>
      </c>
      <c r="C10" s="11">
        <v>543.0</v>
      </c>
      <c r="D10" s="12">
        <v>2.27903244E8</v>
      </c>
      <c r="E10" s="12">
        <v>4.2215527E7</v>
      </c>
      <c r="F10" s="13">
        <f t="shared" si="1"/>
        <v>185687717</v>
      </c>
      <c r="G10" s="14" t="str">
        <f>IF(E10=0,"YES",IF(D10/E10&gt;=1.15, IF(D10+E10&gt;=percent,"YES","NO"),"NO"))</f>
        <v>YES</v>
      </c>
      <c r="H10" s="15">
        <v>63600.0</v>
      </c>
      <c r="I10" s="16" t="str">
        <f t="shared" si="3"/>
        <v>FUNDED</v>
      </c>
      <c r="J10" s="17">
        <f t="shared" si="4"/>
        <v>6445800</v>
      </c>
      <c r="K10" s="18" t="str">
        <f t="shared" si="2"/>
        <v/>
      </c>
    </row>
    <row r="11">
      <c r="A11" s="9" t="s">
        <v>237</v>
      </c>
      <c r="B11" s="10">
        <v>3.96</v>
      </c>
      <c r="C11" s="11">
        <v>764.0</v>
      </c>
      <c r="D11" s="12">
        <v>1.87315385E8</v>
      </c>
      <c r="E11" s="12">
        <v>5805218.0</v>
      </c>
      <c r="F11" s="13">
        <f t="shared" si="1"/>
        <v>181510167</v>
      </c>
      <c r="G11" s="14" t="str">
        <f>IF(E11=0,"YES",IF(D11/E11&gt;=1.15, IF(D11+E11&gt;=percent,"YES","NO"),"NO"))</f>
        <v>YES</v>
      </c>
      <c r="H11" s="15">
        <v>90000.0</v>
      </c>
      <c r="I11" s="16" t="str">
        <f t="shared" si="3"/>
        <v>FUNDED</v>
      </c>
      <c r="J11" s="17">
        <f t="shared" si="4"/>
        <v>6355800</v>
      </c>
      <c r="K11" s="18" t="str">
        <f t="shared" si="2"/>
        <v/>
      </c>
    </row>
    <row r="12">
      <c r="A12" s="9" t="s">
        <v>238</v>
      </c>
      <c r="B12" s="10">
        <v>2.77</v>
      </c>
      <c r="C12" s="11">
        <v>686.0</v>
      </c>
      <c r="D12" s="12">
        <v>2.51793781E8</v>
      </c>
      <c r="E12" s="12">
        <v>7.5095622E7</v>
      </c>
      <c r="F12" s="13">
        <f t="shared" si="1"/>
        <v>176698159</v>
      </c>
      <c r="G12" s="14" t="str">
        <f>IF(E12=0,"YES",IF(D12/E12&gt;=1.15, IF(D12+E12&gt;=percent,"YES","NO"),"NO"))</f>
        <v>YES</v>
      </c>
      <c r="H12" s="15">
        <v>400000.0</v>
      </c>
      <c r="I12" s="16" t="str">
        <f t="shared" si="3"/>
        <v>FUNDED</v>
      </c>
      <c r="J12" s="17">
        <f t="shared" si="4"/>
        <v>5955800</v>
      </c>
      <c r="K12" s="18" t="str">
        <f t="shared" si="2"/>
        <v/>
      </c>
    </row>
    <row r="13">
      <c r="A13" s="9" t="s">
        <v>239</v>
      </c>
      <c r="B13" s="10">
        <v>4.07</v>
      </c>
      <c r="C13" s="11">
        <v>296.0</v>
      </c>
      <c r="D13" s="12">
        <v>1.80478541E8</v>
      </c>
      <c r="E13" s="12">
        <v>7703034.0</v>
      </c>
      <c r="F13" s="13">
        <f t="shared" si="1"/>
        <v>172775507</v>
      </c>
      <c r="G13" s="14" t="str">
        <f>IF(E13=0,"YES",IF(D13/E13&gt;=1.15, IF(D13+E13&gt;=percent,"YES","NO"),"NO"))</f>
        <v>YES</v>
      </c>
      <c r="H13" s="15">
        <v>50000.0</v>
      </c>
      <c r="I13" s="16" t="str">
        <f t="shared" si="3"/>
        <v>FUNDED</v>
      </c>
      <c r="J13" s="17">
        <f t="shared" si="4"/>
        <v>5905800</v>
      </c>
      <c r="K13" s="18" t="str">
        <f t="shared" si="2"/>
        <v/>
      </c>
    </row>
    <row r="14">
      <c r="A14" s="9" t="s">
        <v>240</v>
      </c>
      <c r="B14" s="10">
        <v>4.87</v>
      </c>
      <c r="C14" s="11">
        <v>769.0</v>
      </c>
      <c r="D14" s="12">
        <v>2.57219429E8</v>
      </c>
      <c r="E14" s="12">
        <v>9.4738495E7</v>
      </c>
      <c r="F14" s="13">
        <f t="shared" si="1"/>
        <v>162480934</v>
      </c>
      <c r="G14" s="14" t="str">
        <f>IF(E14=0,"YES",IF(D14/E14&gt;=1.15, IF(D14+E14&gt;=percent,"YES","NO"),"NO"))</f>
        <v>YES</v>
      </c>
      <c r="H14" s="15">
        <v>46100.0</v>
      </c>
      <c r="I14" s="16" t="str">
        <f t="shared" si="3"/>
        <v>FUNDED</v>
      </c>
      <c r="J14" s="17">
        <f t="shared" si="4"/>
        <v>5859700</v>
      </c>
      <c r="K14" s="18" t="str">
        <f t="shared" si="2"/>
        <v/>
      </c>
    </row>
    <row r="15">
      <c r="A15" s="9" t="s">
        <v>241</v>
      </c>
      <c r="B15" s="10">
        <v>3.73</v>
      </c>
      <c r="C15" s="11">
        <v>355.0</v>
      </c>
      <c r="D15" s="12">
        <v>1.75782117E8</v>
      </c>
      <c r="E15" s="12">
        <v>1.5216728E7</v>
      </c>
      <c r="F15" s="13">
        <f t="shared" si="1"/>
        <v>160565389</v>
      </c>
      <c r="G15" s="14" t="str">
        <f>IF(E15=0,"YES",IF(D15/E15&gt;=1.15, IF(D15+E15&gt;=percent,"YES","NO"),"NO"))</f>
        <v>YES</v>
      </c>
      <c r="H15" s="15">
        <v>150000.0</v>
      </c>
      <c r="I15" s="16" t="str">
        <f t="shared" si="3"/>
        <v>FUNDED</v>
      </c>
      <c r="J15" s="17">
        <f t="shared" si="4"/>
        <v>5709700</v>
      </c>
      <c r="K15" s="18" t="str">
        <f t="shared" si="2"/>
        <v/>
      </c>
    </row>
    <row r="16">
      <c r="A16" s="9" t="s">
        <v>242</v>
      </c>
      <c r="B16" s="10">
        <v>4.38</v>
      </c>
      <c r="C16" s="11">
        <v>360.0</v>
      </c>
      <c r="D16" s="12">
        <v>1.76791777E8</v>
      </c>
      <c r="E16" s="12">
        <v>1.7856221E7</v>
      </c>
      <c r="F16" s="13">
        <f t="shared" si="1"/>
        <v>158935556</v>
      </c>
      <c r="G16" s="14" t="str">
        <f>IF(E16=0,"YES",IF(D16/E16&gt;=1.15, IF(D16+E16&gt;=percent,"YES","NO"),"NO"))</f>
        <v>YES</v>
      </c>
      <c r="H16" s="15">
        <v>20000.0</v>
      </c>
      <c r="I16" s="16" t="str">
        <f t="shared" si="3"/>
        <v>FUNDED</v>
      </c>
      <c r="J16" s="17">
        <f t="shared" si="4"/>
        <v>5689700</v>
      </c>
      <c r="K16" s="18" t="str">
        <f t="shared" si="2"/>
        <v/>
      </c>
    </row>
    <row r="17">
      <c r="A17" s="9" t="s">
        <v>243</v>
      </c>
      <c r="B17" s="10">
        <v>4.8</v>
      </c>
      <c r="C17" s="11">
        <v>560.0</v>
      </c>
      <c r="D17" s="12">
        <v>1.83450857E8</v>
      </c>
      <c r="E17" s="12">
        <v>3.1153101E7</v>
      </c>
      <c r="F17" s="13">
        <f t="shared" si="1"/>
        <v>152297756</v>
      </c>
      <c r="G17" s="14" t="str">
        <f>IF(E17=0,"YES",IF(D17/E17&gt;=1.15, IF(D17+E17&gt;=percent,"YES","NO"),"NO"))</f>
        <v>YES</v>
      </c>
      <c r="H17" s="15">
        <v>115200.0</v>
      </c>
      <c r="I17" s="16" t="str">
        <f t="shared" si="3"/>
        <v>FUNDED</v>
      </c>
      <c r="J17" s="17">
        <f t="shared" si="4"/>
        <v>5574500</v>
      </c>
      <c r="K17" s="18" t="str">
        <f t="shared" si="2"/>
        <v/>
      </c>
    </row>
    <row r="18">
      <c r="A18" s="9" t="s">
        <v>244</v>
      </c>
      <c r="B18" s="10">
        <v>4.67</v>
      </c>
      <c r="C18" s="11">
        <v>426.0</v>
      </c>
      <c r="D18" s="12">
        <v>1.94188982E8</v>
      </c>
      <c r="E18" s="12">
        <v>4.2400639E7</v>
      </c>
      <c r="F18" s="13">
        <f t="shared" si="1"/>
        <v>151788343</v>
      </c>
      <c r="G18" s="14" t="str">
        <f>IF(E18=0,"YES",IF(D18/E18&gt;=1.15, IF(D18+E18&gt;=percent,"YES","NO"),"NO"))</f>
        <v>YES</v>
      </c>
      <c r="H18" s="15">
        <v>80000.0</v>
      </c>
      <c r="I18" s="16" t="str">
        <f t="shared" si="3"/>
        <v>FUNDED</v>
      </c>
      <c r="J18" s="17">
        <f t="shared" si="4"/>
        <v>5494500</v>
      </c>
      <c r="K18" s="18" t="str">
        <f t="shared" si="2"/>
        <v/>
      </c>
    </row>
    <row r="19">
      <c r="A19" s="9" t="s">
        <v>245</v>
      </c>
      <c r="B19" s="10">
        <v>4.61</v>
      </c>
      <c r="C19" s="11">
        <v>620.0</v>
      </c>
      <c r="D19" s="12">
        <v>1.80612496E8</v>
      </c>
      <c r="E19" s="12">
        <v>3.4974108E7</v>
      </c>
      <c r="F19" s="13">
        <f t="shared" si="1"/>
        <v>145638388</v>
      </c>
      <c r="G19" s="14" t="str">
        <f>IF(E19=0,"YES",IF(D19/E19&gt;=1.15, IF(D19+E19&gt;=percent,"YES","NO"),"NO"))</f>
        <v>YES</v>
      </c>
      <c r="H19" s="15">
        <v>150000.0</v>
      </c>
      <c r="I19" s="16" t="str">
        <f t="shared" si="3"/>
        <v>FUNDED</v>
      </c>
      <c r="J19" s="17">
        <f t="shared" si="4"/>
        <v>5344500</v>
      </c>
      <c r="K19" s="18" t="str">
        <f t="shared" si="2"/>
        <v/>
      </c>
    </row>
    <row r="20">
      <c r="A20" s="9" t="s">
        <v>246</v>
      </c>
      <c r="B20" s="10">
        <v>4.95</v>
      </c>
      <c r="C20" s="11">
        <v>948.0</v>
      </c>
      <c r="D20" s="12">
        <v>1.77564309E8</v>
      </c>
      <c r="E20" s="12">
        <v>3.5966289E7</v>
      </c>
      <c r="F20" s="13">
        <f t="shared" si="1"/>
        <v>141598020</v>
      </c>
      <c r="G20" s="14" t="str">
        <f>IF(E20=0,"YES",IF(D20/E20&gt;=1.15, IF(D20+E20&gt;=percent,"YES","NO"),"NO"))</f>
        <v>YES</v>
      </c>
      <c r="H20" s="15">
        <v>45000.0</v>
      </c>
      <c r="I20" s="16" t="str">
        <f t="shared" si="3"/>
        <v>FUNDED</v>
      </c>
      <c r="J20" s="17">
        <f t="shared" si="4"/>
        <v>5299500</v>
      </c>
      <c r="K20" s="18" t="str">
        <f t="shared" si="2"/>
        <v/>
      </c>
    </row>
    <row r="21">
      <c r="A21" s="9" t="s">
        <v>247</v>
      </c>
      <c r="B21" s="10">
        <v>4.59</v>
      </c>
      <c r="C21" s="11">
        <v>565.0</v>
      </c>
      <c r="D21" s="12">
        <v>1.85254721E8</v>
      </c>
      <c r="E21" s="12">
        <v>5.2999656E7</v>
      </c>
      <c r="F21" s="13">
        <f t="shared" si="1"/>
        <v>132255065</v>
      </c>
      <c r="G21" s="14" t="str">
        <f>IF(E21=0,"YES",IF(D21/E21&gt;=1.15, IF(D21+E21&gt;=percent,"YES","NO"),"NO"))</f>
        <v>YES</v>
      </c>
      <c r="H21" s="15">
        <v>326000.0</v>
      </c>
      <c r="I21" s="16" t="str">
        <f t="shared" si="3"/>
        <v>FUNDED</v>
      </c>
      <c r="J21" s="17">
        <f t="shared" si="4"/>
        <v>4973500</v>
      </c>
      <c r="K21" s="18" t="str">
        <f t="shared" si="2"/>
        <v/>
      </c>
    </row>
    <row r="22">
      <c r="A22" s="9" t="s">
        <v>248</v>
      </c>
      <c r="B22" s="10">
        <v>4.83</v>
      </c>
      <c r="C22" s="11">
        <v>442.0</v>
      </c>
      <c r="D22" s="12">
        <v>1.41268702E8</v>
      </c>
      <c r="E22" s="12">
        <v>2.2441666E7</v>
      </c>
      <c r="F22" s="13">
        <f t="shared" si="1"/>
        <v>118827036</v>
      </c>
      <c r="G22" s="14" t="str">
        <f>IF(E22=0,"YES",IF(D22/E22&gt;=1.15, IF(D22+E22&gt;=percent,"YES","NO"),"NO"))</f>
        <v>YES</v>
      </c>
      <c r="H22" s="15">
        <v>8425.0</v>
      </c>
      <c r="I22" s="16" t="str">
        <f t="shared" si="3"/>
        <v>FUNDED</v>
      </c>
      <c r="J22" s="17">
        <f t="shared" si="4"/>
        <v>4965075</v>
      </c>
      <c r="K22" s="18" t="str">
        <f t="shared" si="2"/>
        <v/>
      </c>
    </row>
    <row r="23">
      <c r="A23" s="9" t="s">
        <v>249</v>
      </c>
      <c r="B23" s="10">
        <v>4.46</v>
      </c>
      <c r="C23" s="11">
        <v>308.0</v>
      </c>
      <c r="D23" s="12">
        <v>1.3872137E8</v>
      </c>
      <c r="E23" s="12">
        <v>2.0107512E7</v>
      </c>
      <c r="F23" s="13">
        <f t="shared" si="1"/>
        <v>118613858</v>
      </c>
      <c r="G23" s="14" t="str">
        <f>IF(E23=0,"YES",IF(D23/E23&gt;=1.15, IF(D23+E23&gt;=percent,"YES","NO"),"NO"))</f>
        <v>YES</v>
      </c>
      <c r="H23" s="15">
        <v>30000.0</v>
      </c>
      <c r="I23" s="16" t="str">
        <f t="shared" si="3"/>
        <v>FUNDED</v>
      </c>
      <c r="J23" s="17">
        <f t="shared" si="4"/>
        <v>4935075</v>
      </c>
      <c r="K23" s="18" t="str">
        <f t="shared" si="2"/>
        <v/>
      </c>
    </row>
    <row r="24">
      <c r="A24" s="9" t="s">
        <v>250</v>
      </c>
      <c r="B24" s="10">
        <v>4.42</v>
      </c>
      <c r="C24" s="11">
        <v>321.0</v>
      </c>
      <c r="D24" s="12">
        <v>1.35048483E8</v>
      </c>
      <c r="E24" s="12">
        <v>2.0893461E7</v>
      </c>
      <c r="F24" s="13">
        <f t="shared" si="1"/>
        <v>114155022</v>
      </c>
      <c r="G24" s="14" t="str">
        <f>IF(E24=0,"YES",IF(D24/E24&gt;=1.15, IF(D24+E24&gt;=percent,"YES","NO"),"NO"))</f>
        <v>YES</v>
      </c>
      <c r="H24" s="15">
        <v>96000.0</v>
      </c>
      <c r="I24" s="16" t="str">
        <f t="shared" si="3"/>
        <v>FUNDED</v>
      </c>
      <c r="J24" s="17">
        <f t="shared" si="4"/>
        <v>4839075</v>
      </c>
      <c r="K24" s="18" t="str">
        <f t="shared" si="2"/>
        <v/>
      </c>
    </row>
    <row r="25">
      <c r="A25" s="9" t="s">
        <v>251</v>
      </c>
      <c r="B25" s="10">
        <v>4.26</v>
      </c>
      <c r="C25" s="11">
        <v>212.0</v>
      </c>
      <c r="D25" s="12">
        <v>1.32858094E8</v>
      </c>
      <c r="E25" s="12">
        <v>2.0137596E7</v>
      </c>
      <c r="F25" s="13">
        <f t="shared" si="1"/>
        <v>112720498</v>
      </c>
      <c r="G25" s="14" t="str">
        <f>IF(E25=0,"YES",IF(D25/E25&gt;=1.15, IF(D25+E25&gt;=percent,"YES","NO"),"NO"))</f>
        <v>YES</v>
      </c>
      <c r="H25" s="15">
        <v>50000.0</v>
      </c>
      <c r="I25" s="16" t="str">
        <f t="shared" si="3"/>
        <v>FUNDED</v>
      </c>
      <c r="J25" s="17">
        <f t="shared" si="4"/>
        <v>4789075</v>
      </c>
      <c r="K25" s="18" t="str">
        <f t="shared" si="2"/>
        <v/>
      </c>
    </row>
    <row r="26">
      <c r="A26" s="20" t="s">
        <v>252</v>
      </c>
      <c r="B26" s="10">
        <v>4.73</v>
      </c>
      <c r="C26" s="11">
        <v>372.0</v>
      </c>
      <c r="D26" s="12">
        <v>1.31735838E8</v>
      </c>
      <c r="E26" s="12">
        <v>2.2126322E7</v>
      </c>
      <c r="F26" s="13">
        <f t="shared" si="1"/>
        <v>109609516</v>
      </c>
      <c r="G26" s="14" t="str">
        <f>IF(E26=0,"YES",IF(D26/E26&gt;=1.15, IF(D26+E26&gt;=percent,"YES","NO"),"NO"))</f>
        <v>YES</v>
      </c>
      <c r="H26" s="15">
        <v>34560.0</v>
      </c>
      <c r="I26" s="16" t="str">
        <f t="shared" si="3"/>
        <v>FUNDED</v>
      </c>
      <c r="J26" s="17">
        <f t="shared" si="4"/>
        <v>4754515</v>
      </c>
      <c r="K26" s="18" t="str">
        <f t="shared" si="2"/>
        <v/>
      </c>
    </row>
    <row r="27">
      <c r="A27" s="9" t="s">
        <v>253</v>
      </c>
      <c r="B27" s="10">
        <v>4.92</v>
      </c>
      <c r="C27" s="11">
        <v>739.0</v>
      </c>
      <c r="D27" s="12">
        <v>1.38328674E8</v>
      </c>
      <c r="E27" s="12">
        <v>3.9556848E7</v>
      </c>
      <c r="F27" s="13">
        <f t="shared" si="1"/>
        <v>98771826</v>
      </c>
      <c r="G27" s="14" t="str">
        <f>IF(E27=0,"YES",IF(D27/E27&gt;=1.15, IF(D27+E27&gt;=percent,"YES","NO"),"NO"))</f>
        <v>YES</v>
      </c>
      <c r="H27" s="15">
        <v>35500.0</v>
      </c>
      <c r="I27" s="16" t="str">
        <f t="shared" si="3"/>
        <v>FUNDED</v>
      </c>
      <c r="J27" s="17">
        <f t="shared" si="4"/>
        <v>4719015</v>
      </c>
      <c r="K27" s="18" t="str">
        <f t="shared" si="2"/>
        <v/>
      </c>
    </row>
    <row r="28">
      <c r="A28" s="9" t="s">
        <v>254</v>
      </c>
      <c r="B28" s="10">
        <v>4.23</v>
      </c>
      <c r="C28" s="11">
        <v>766.0</v>
      </c>
      <c r="D28" s="12">
        <v>1.18746357E8</v>
      </c>
      <c r="E28" s="12">
        <v>2.3832663E7</v>
      </c>
      <c r="F28" s="13">
        <f t="shared" si="1"/>
        <v>94913694</v>
      </c>
      <c r="G28" s="14" t="str">
        <f>IF(E28=0,"YES",IF(D28/E28&gt;=1.15, IF(D28+E28&gt;=percent,"YES","NO"),"NO"))</f>
        <v>YES</v>
      </c>
      <c r="H28" s="15">
        <v>90000.0</v>
      </c>
      <c r="I28" s="16" t="str">
        <f t="shared" si="3"/>
        <v>FUNDED</v>
      </c>
      <c r="J28" s="17">
        <f t="shared" si="4"/>
        <v>4629015</v>
      </c>
      <c r="K28" s="18" t="str">
        <f t="shared" si="2"/>
        <v/>
      </c>
    </row>
    <row r="29">
      <c r="A29" s="9" t="s">
        <v>255</v>
      </c>
      <c r="B29" s="10">
        <v>4.67</v>
      </c>
      <c r="C29" s="11">
        <v>260.0</v>
      </c>
      <c r="D29" s="12">
        <v>1.13869649E8</v>
      </c>
      <c r="E29" s="12">
        <v>1.909814E7</v>
      </c>
      <c r="F29" s="13">
        <f t="shared" si="1"/>
        <v>94771509</v>
      </c>
      <c r="G29" s="14" t="str">
        <f>IF(E29=0,"YES",IF(D29/E29&gt;=1.15, IF(D29+E29&gt;=percent,"YES","NO"),"NO"))</f>
        <v>YES</v>
      </c>
      <c r="H29" s="15">
        <v>6520.0</v>
      </c>
      <c r="I29" s="16" t="str">
        <f t="shared" si="3"/>
        <v>FUNDED</v>
      </c>
      <c r="J29" s="17">
        <f t="shared" si="4"/>
        <v>4622495</v>
      </c>
      <c r="K29" s="18" t="str">
        <f t="shared" si="2"/>
        <v/>
      </c>
    </row>
    <row r="30">
      <c r="A30" s="9" t="s">
        <v>256</v>
      </c>
      <c r="B30" s="10">
        <v>4.3</v>
      </c>
      <c r="C30" s="11">
        <v>396.0</v>
      </c>
      <c r="D30" s="12">
        <v>2.02892593E8</v>
      </c>
      <c r="E30" s="12">
        <v>1.0848896E8</v>
      </c>
      <c r="F30" s="13">
        <f t="shared" si="1"/>
        <v>94403633</v>
      </c>
      <c r="G30" s="14" t="str">
        <f>IF(E30=0,"YES",IF(D30/E30&gt;=1.15, IF(D30+E30&gt;=percent,"YES","NO"),"NO"))</f>
        <v>YES</v>
      </c>
      <c r="H30" s="15">
        <v>51000.0</v>
      </c>
      <c r="I30" s="16" t="str">
        <f t="shared" si="3"/>
        <v>FUNDED</v>
      </c>
      <c r="J30" s="17">
        <f t="shared" si="4"/>
        <v>4571495</v>
      </c>
      <c r="K30" s="18" t="str">
        <f t="shared" si="2"/>
        <v/>
      </c>
    </row>
    <row r="31">
      <c r="A31" s="9" t="s">
        <v>257</v>
      </c>
      <c r="B31" s="10">
        <v>4.4</v>
      </c>
      <c r="C31" s="11">
        <v>305.0</v>
      </c>
      <c r="D31" s="12">
        <v>1.1090498E8</v>
      </c>
      <c r="E31" s="12">
        <v>1.7144137E7</v>
      </c>
      <c r="F31" s="13">
        <f t="shared" si="1"/>
        <v>93760843</v>
      </c>
      <c r="G31" s="14" t="str">
        <f>IF(E31=0,"YES",IF(D31/E31&gt;=1.15, IF(D31+E31&gt;=percent,"YES","NO"),"NO"))</f>
        <v>YES</v>
      </c>
      <c r="H31" s="15">
        <v>33000.0</v>
      </c>
      <c r="I31" s="16" t="str">
        <f t="shared" si="3"/>
        <v>FUNDED</v>
      </c>
      <c r="J31" s="17">
        <f t="shared" si="4"/>
        <v>4538495</v>
      </c>
      <c r="K31" s="18" t="str">
        <f t="shared" si="2"/>
        <v/>
      </c>
    </row>
    <row r="32">
      <c r="A32" s="9" t="s">
        <v>258</v>
      </c>
      <c r="B32" s="10">
        <v>5.0</v>
      </c>
      <c r="C32" s="11">
        <v>1009.0</v>
      </c>
      <c r="D32" s="12">
        <v>1.35184408E8</v>
      </c>
      <c r="E32" s="12">
        <v>4.4617937E7</v>
      </c>
      <c r="F32" s="13">
        <f t="shared" si="1"/>
        <v>90566471</v>
      </c>
      <c r="G32" s="14" t="str">
        <f>IF(E32=0,"YES",IF(D32/E32&gt;=1.15, IF(D32+E32&gt;=percent,"YES","NO"),"NO"))</f>
        <v>YES</v>
      </c>
      <c r="H32" s="15">
        <v>28650.0</v>
      </c>
      <c r="I32" s="16" t="str">
        <f t="shared" si="3"/>
        <v>FUNDED</v>
      </c>
      <c r="J32" s="17">
        <f t="shared" si="4"/>
        <v>4509845</v>
      </c>
      <c r="K32" s="18" t="str">
        <f t="shared" si="2"/>
        <v/>
      </c>
    </row>
    <row r="33">
      <c r="A33" s="9" t="s">
        <v>259</v>
      </c>
      <c r="B33" s="10">
        <v>4.33</v>
      </c>
      <c r="C33" s="11">
        <v>271.0</v>
      </c>
      <c r="D33" s="12">
        <v>1.02899422E8</v>
      </c>
      <c r="E33" s="12">
        <v>2.1477501E7</v>
      </c>
      <c r="F33" s="13">
        <f t="shared" si="1"/>
        <v>81421921</v>
      </c>
      <c r="G33" s="14" t="str">
        <f>IF(E33=0,"YES",IF(D33/E33&gt;=1.15, IF(D33+E33&gt;=percent,"YES","NO"),"NO"))</f>
        <v>YES</v>
      </c>
      <c r="H33" s="15">
        <v>33750.0</v>
      </c>
      <c r="I33" s="16" t="str">
        <f t="shared" si="3"/>
        <v>FUNDED</v>
      </c>
      <c r="J33" s="17">
        <f t="shared" si="4"/>
        <v>4476095</v>
      </c>
      <c r="K33" s="18" t="str">
        <f t="shared" si="2"/>
        <v/>
      </c>
    </row>
    <row r="34">
      <c r="A34" s="9" t="s">
        <v>260</v>
      </c>
      <c r="B34" s="10">
        <v>4.46</v>
      </c>
      <c r="C34" s="11">
        <v>350.0</v>
      </c>
      <c r="D34" s="12">
        <v>1.16786783E8</v>
      </c>
      <c r="E34" s="12">
        <v>3.6281495E7</v>
      </c>
      <c r="F34" s="13">
        <f t="shared" si="1"/>
        <v>80505288</v>
      </c>
      <c r="G34" s="14" t="str">
        <f>IF(E34=0,"YES",IF(D34/E34&gt;=1.15, IF(D34+E34&gt;=percent,"YES","NO"),"NO"))</f>
        <v>YES</v>
      </c>
      <c r="H34" s="15">
        <v>222800.0</v>
      </c>
      <c r="I34" s="16" t="str">
        <f t="shared" si="3"/>
        <v>FUNDED</v>
      </c>
      <c r="J34" s="17">
        <f t="shared" si="4"/>
        <v>4253295</v>
      </c>
      <c r="K34" s="18" t="str">
        <f t="shared" si="2"/>
        <v/>
      </c>
    </row>
    <row r="35">
      <c r="A35" s="9" t="s">
        <v>261</v>
      </c>
      <c r="B35" s="10">
        <v>4.8</v>
      </c>
      <c r="C35" s="11">
        <v>503.0</v>
      </c>
      <c r="D35" s="12">
        <v>1.92861454E8</v>
      </c>
      <c r="E35" s="12">
        <v>1.12506681E8</v>
      </c>
      <c r="F35" s="13">
        <f t="shared" si="1"/>
        <v>80354773</v>
      </c>
      <c r="G35" s="14" t="str">
        <f>IF(E35=0,"YES",IF(D35/E35&gt;=1.15, IF(D35+E35&gt;=percent,"YES","NO"),"NO"))</f>
        <v>YES</v>
      </c>
      <c r="H35" s="15">
        <v>68967.0</v>
      </c>
      <c r="I35" s="16" t="str">
        <f t="shared" si="3"/>
        <v>FUNDED</v>
      </c>
      <c r="J35" s="17">
        <f t="shared" si="4"/>
        <v>4184328</v>
      </c>
      <c r="K35" s="18" t="str">
        <f t="shared" si="2"/>
        <v/>
      </c>
    </row>
    <row r="36">
      <c r="A36" s="9" t="s">
        <v>262</v>
      </c>
      <c r="B36" s="10">
        <v>4.05</v>
      </c>
      <c r="C36" s="11">
        <v>344.0</v>
      </c>
      <c r="D36" s="12">
        <v>1.18673707E8</v>
      </c>
      <c r="E36" s="12">
        <v>4.149838E7</v>
      </c>
      <c r="F36" s="13">
        <f t="shared" si="1"/>
        <v>77175327</v>
      </c>
      <c r="G36" s="14" t="str">
        <f>IF(E36=0,"YES",IF(D36/E36&gt;=1.15, IF(D36+E36&gt;=percent,"YES","NO"),"NO"))</f>
        <v>YES</v>
      </c>
      <c r="H36" s="15">
        <v>250000.0</v>
      </c>
      <c r="I36" s="16" t="str">
        <f t="shared" si="3"/>
        <v>FUNDED</v>
      </c>
      <c r="J36" s="17">
        <f t="shared" si="4"/>
        <v>3934328</v>
      </c>
      <c r="K36" s="18" t="str">
        <f t="shared" si="2"/>
        <v/>
      </c>
    </row>
    <row r="37">
      <c r="A37" s="9" t="s">
        <v>263</v>
      </c>
      <c r="B37" s="10">
        <v>4.13</v>
      </c>
      <c r="C37" s="11">
        <v>176.0</v>
      </c>
      <c r="D37" s="12">
        <v>9.4462195E7</v>
      </c>
      <c r="E37" s="12">
        <v>2.0917263E7</v>
      </c>
      <c r="F37" s="13">
        <f t="shared" si="1"/>
        <v>73544932</v>
      </c>
      <c r="G37" s="14" t="str">
        <f>IF(E37=0,"YES",IF(D37/E37&gt;=1.15, IF(D37+E37&gt;=percent,"YES","NO"),"NO"))</f>
        <v>YES</v>
      </c>
      <c r="H37" s="15">
        <v>5000.0</v>
      </c>
      <c r="I37" s="16" t="str">
        <f t="shared" si="3"/>
        <v>FUNDED</v>
      </c>
      <c r="J37" s="17">
        <f t="shared" si="4"/>
        <v>3929328</v>
      </c>
      <c r="K37" s="18" t="str">
        <f t="shared" si="2"/>
        <v/>
      </c>
    </row>
    <row r="38">
      <c r="A38" s="9" t="s">
        <v>264</v>
      </c>
      <c r="B38" s="10">
        <v>4.47</v>
      </c>
      <c r="C38" s="11">
        <v>300.0</v>
      </c>
      <c r="D38" s="12">
        <v>7.9907882E7</v>
      </c>
      <c r="E38" s="12">
        <v>6990541.0</v>
      </c>
      <c r="F38" s="13">
        <f t="shared" si="1"/>
        <v>72917341</v>
      </c>
      <c r="G38" s="14" t="str">
        <f>IF(E38=0,"YES",IF(D38/E38&gt;=1.15, IF(D38+E38&gt;=percent,"YES","NO"),"NO"))</f>
        <v>YES</v>
      </c>
      <c r="H38" s="15">
        <v>30000.0</v>
      </c>
      <c r="I38" s="16" t="str">
        <f t="shared" si="3"/>
        <v>FUNDED</v>
      </c>
      <c r="J38" s="17">
        <f t="shared" si="4"/>
        <v>3899328</v>
      </c>
      <c r="K38" s="18" t="str">
        <f t="shared" si="2"/>
        <v/>
      </c>
    </row>
    <row r="39">
      <c r="A39" s="9" t="s">
        <v>265</v>
      </c>
      <c r="B39" s="10">
        <v>4.67</v>
      </c>
      <c r="C39" s="11">
        <v>368.0</v>
      </c>
      <c r="D39" s="12">
        <v>1.09043335E8</v>
      </c>
      <c r="E39" s="12">
        <v>3.6643779E7</v>
      </c>
      <c r="F39" s="13">
        <f t="shared" si="1"/>
        <v>72399556</v>
      </c>
      <c r="G39" s="14" t="str">
        <f>IF(E39=0,"YES",IF(D39/E39&gt;=1.15, IF(D39+E39&gt;=percent,"YES","NO"),"NO"))</f>
        <v>YES</v>
      </c>
      <c r="H39" s="15">
        <v>55100.0</v>
      </c>
      <c r="I39" s="16" t="str">
        <f t="shared" si="3"/>
        <v>FUNDED</v>
      </c>
      <c r="J39" s="17">
        <f t="shared" si="4"/>
        <v>3844228</v>
      </c>
      <c r="K39" s="18" t="str">
        <f t="shared" si="2"/>
        <v/>
      </c>
    </row>
    <row r="40">
      <c r="A40" s="9" t="s">
        <v>266</v>
      </c>
      <c r="B40" s="10">
        <v>4.83</v>
      </c>
      <c r="C40" s="11">
        <v>1106.0</v>
      </c>
      <c r="D40" s="12">
        <v>1.71641184E8</v>
      </c>
      <c r="E40" s="12">
        <v>1.00730521E8</v>
      </c>
      <c r="F40" s="13">
        <f t="shared" si="1"/>
        <v>70910663</v>
      </c>
      <c r="G40" s="14" t="str">
        <f>IF(E40=0,"YES",IF(D40/E40&gt;=1.15, IF(D40+E40&gt;=percent,"YES","NO"),"NO"))</f>
        <v>YES</v>
      </c>
      <c r="H40" s="15">
        <v>246400.0</v>
      </c>
      <c r="I40" s="16" t="str">
        <f t="shared" si="3"/>
        <v>FUNDED</v>
      </c>
      <c r="J40" s="17">
        <f t="shared" si="4"/>
        <v>3597828</v>
      </c>
      <c r="K40" s="18" t="str">
        <f t="shared" si="2"/>
        <v/>
      </c>
    </row>
    <row r="41">
      <c r="A41" s="9" t="s">
        <v>267</v>
      </c>
      <c r="B41" s="10">
        <v>3.86</v>
      </c>
      <c r="C41" s="11">
        <v>214.0</v>
      </c>
      <c r="D41" s="12">
        <v>9.5062594E7</v>
      </c>
      <c r="E41" s="12">
        <v>2.4357723E7</v>
      </c>
      <c r="F41" s="13">
        <f t="shared" si="1"/>
        <v>70704871</v>
      </c>
      <c r="G41" s="14" t="str">
        <f>IF(E41=0,"YES",IF(D41/E41&gt;=1.15, IF(D41+E41&gt;=percent,"YES","NO"),"NO"))</f>
        <v>YES</v>
      </c>
      <c r="H41" s="15">
        <v>200000.0</v>
      </c>
      <c r="I41" s="16" t="str">
        <f t="shared" si="3"/>
        <v>FUNDED</v>
      </c>
      <c r="J41" s="17">
        <f t="shared" si="4"/>
        <v>3397828</v>
      </c>
      <c r="K41" s="18" t="str">
        <f t="shared" si="2"/>
        <v/>
      </c>
    </row>
    <row r="42">
      <c r="A42" s="9" t="s">
        <v>268</v>
      </c>
      <c r="B42" s="10">
        <v>4.75</v>
      </c>
      <c r="C42" s="11">
        <v>367.0</v>
      </c>
      <c r="D42" s="12">
        <v>1.12072849E8</v>
      </c>
      <c r="E42" s="12">
        <v>4.1403699E7</v>
      </c>
      <c r="F42" s="13">
        <f t="shared" si="1"/>
        <v>70669150</v>
      </c>
      <c r="G42" s="14" t="str">
        <f>IF(E42=0,"YES",IF(D42/E42&gt;=1.15, IF(D42+E42&gt;=percent,"YES","NO"),"NO"))</f>
        <v>YES</v>
      </c>
      <c r="H42" s="15">
        <v>52500.0</v>
      </c>
      <c r="I42" s="16" t="str">
        <f t="shared" si="3"/>
        <v>FUNDED</v>
      </c>
      <c r="J42" s="17">
        <f t="shared" si="4"/>
        <v>3345328</v>
      </c>
      <c r="K42" s="18" t="str">
        <f t="shared" si="2"/>
        <v/>
      </c>
    </row>
    <row r="43">
      <c r="A43" s="9" t="s">
        <v>269</v>
      </c>
      <c r="B43" s="10">
        <v>4.38</v>
      </c>
      <c r="C43" s="11">
        <v>299.0</v>
      </c>
      <c r="D43" s="12">
        <v>9.3973641E7</v>
      </c>
      <c r="E43" s="12">
        <v>2.4708082E7</v>
      </c>
      <c r="F43" s="13">
        <f t="shared" si="1"/>
        <v>69265559</v>
      </c>
      <c r="G43" s="14" t="str">
        <f>IF(E43=0,"YES",IF(D43/E43&gt;=1.15, IF(D43+E43&gt;=percent,"YES","NO"),"NO"))</f>
        <v>YES</v>
      </c>
      <c r="H43" s="15">
        <v>26000.0</v>
      </c>
      <c r="I43" s="16" t="str">
        <f t="shared" si="3"/>
        <v>FUNDED</v>
      </c>
      <c r="J43" s="17">
        <f t="shared" si="4"/>
        <v>3319328</v>
      </c>
      <c r="K43" s="18" t="str">
        <f t="shared" si="2"/>
        <v/>
      </c>
    </row>
    <row r="44">
      <c r="A44" s="9" t="s">
        <v>270</v>
      </c>
      <c r="B44" s="10">
        <v>4.24</v>
      </c>
      <c r="C44" s="11">
        <v>146.0</v>
      </c>
      <c r="D44" s="12">
        <v>8.5888624E7</v>
      </c>
      <c r="E44" s="12">
        <v>1.9297328E7</v>
      </c>
      <c r="F44" s="13">
        <f t="shared" si="1"/>
        <v>66591296</v>
      </c>
      <c r="G44" s="14" t="str">
        <f>IF(E44=0,"YES",IF(D44/E44&gt;=1.15, IF(D44+E44&gt;=percent,"YES","NO"),"NO"))</f>
        <v>YES</v>
      </c>
      <c r="H44" s="15">
        <v>19000.0</v>
      </c>
      <c r="I44" s="16" t="str">
        <f t="shared" si="3"/>
        <v>FUNDED</v>
      </c>
      <c r="J44" s="17">
        <f t="shared" si="4"/>
        <v>3300328</v>
      </c>
      <c r="K44" s="18" t="str">
        <f t="shared" si="2"/>
        <v/>
      </c>
    </row>
    <row r="45">
      <c r="A45" s="9" t="s">
        <v>271</v>
      </c>
      <c r="B45" s="10">
        <v>4.53</v>
      </c>
      <c r="C45" s="21">
        <v>317.0</v>
      </c>
      <c r="D45" s="12">
        <v>9.8800672E7</v>
      </c>
      <c r="E45" s="12">
        <v>3.3451807E7</v>
      </c>
      <c r="F45" s="13">
        <f t="shared" si="1"/>
        <v>65348865</v>
      </c>
      <c r="G45" s="14" t="str">
        <f>IF(E45=0,"YES",IF(D45/E45&gt;=1.15, IF(D45+E45&gt;=percent,"YES","NO"),"NO"))</f>
        <v>YES</v>
      </c>
      <c r="H45" s="15">
        <v>43350.0</v>
      </c>
      <c r="I45" s="16" t="str">
        <f t="shared" si="3"/>
        <v>FUNDED</v>
      </c>
      <c r="J45" s="17">
        <f t="shared" si="4"/>
        <v>3256978</v>
      </c>
      <c r="K45" s="18" t="str">
        <f t="shared" si="2"/>
        <v/>
      </c>
    </row>
    <row r="46">
      <c r="A46" s="9" t="s">
        <v>272</v>
      </c>
      <c r="B46" s="10">
        <v>4.67</v>
      </c>
      <c r="C46" s="21">
        <v>455.0</v>
      </c>
      <c r="D46" s="12">
        <v>1.74335544E8</v>
      </c>
      <c r="E46" s="12">
        <v>1.1000537E8</v>
      </c>
      <c r="F46" s="13">
        <f t="shared" si="1"/>
        <v>64330174</v>
      </c>
      <c r="G46" s="14" t="str">
        <f>IF(E46=0,"YES",IF(D46/E46&gt;=1.15, IF(D46+E46&gt;=percent,"YES","NO"),"NO"))</f>
        <v>YES</v>
      </c>
      <c r="H46" s="15">
        <v>80000.0</v>
      </c>
      <c r="I46" s="16" t="str">
        <f t="shared" si="3"/>
        <v>FUNDED</v>
      </c>
      <c r="J46" s="17">
        <f t="shared" si="4"/>
        <v>3176978</v>
      </c>
      <c r="K46" s="18" t="str">
        <f t="shared" si="2"/>
        <v/>
      </c>
    </row>
    <row r="47">
      <c r="A47" s="9" t="s">
        <v>273</v>
      </c>
      <c r="B47" s="10">
        <v>5.0</v>
      </c>
      <c r="C47" s="21">
        <v>2000.0</v>
      </c>
      <c r="D47" s="12">
        <v>2.99495215E8</v>
      </c>
      <c r="E47" s="12">
        <v>2.35830058E8</v>
      </c>
      <c r="F47" s="13">
        <f t="shared" si="1"/>
        <v>63665157</v>
      </c>
      <c r="G47" s="14" t="str">
        <f>IF(E47=0,"YES",IF(D47/E47&gt;=1.15, IF(D47+E47&gt;=percent,"YES","NO"),"NO"))</f>
        <v>YES</v>
      </c>
      <c r="H47" s="15">
        <v>759000.0</v>
      </c>
      <c r="I47" s="16" t="str">
        <f t="shared" si="3"/>
        <v>FUNDED</v>
      </c>
      <c r="J47" s="17">
        <f t="shared" si="4"/>
        <v>2417978</v>
      </c>
      <c r="K47" s="18" t="str">
        <f t="shared" si="2"/>
        <v/>
      </c>
    </row>
    <row r="48">
      <c r="A48" s="9" t="s">
        <v>274</v>
      </c>
      <c r="B48" s="10">
        <v>3.67</v>
      </c>
      <c r="C48" s="21">
        <v>153.0</v>
      </c>
      <c r="D48" s="12">
        <v>8.0689376E7</v>
      </c>
      <c r="E48" s="12">
        <v>1.916755E7</v>
      </c>
      <c r="F48" s="13">
        <f t="shared" si="1"/>
        <v>61521826</v>
      </c>
      <c r="G48" s="14" t="str">
        <f>IF(E48=0,"YES",IF(D48/E48&gt;=1.15, IF(D48+E48&gt;=percent,"YES","NO"),"NO"))</f>
        <v>YES</v>
      </c>
      <c r="H48" s="15">
        <v>15000.0</v>
      </c>
      <c r="I48" s="16" t="str">
        <f t="shared" si="3"/>
        <v>FUNDED</v>
      </c>
      <c r="J48" s="17">
        <f t="shared" si="4"/>
        <v>2402978</v>
      </c>
      <c r="K48" s="18" t="str">
        <f t="shared" si="2"/>
        <v/>
      </c>
    </row>
    <row r="49">
      <c r="A49" s="9" t="s">
        <v>275</v>
      </c>
      <c r="B49" s="10">
        <v>4.13</v>
      </c>
      <c r="C49" s="21">
        <v>183.0</v>
      </c>
      <c r="D49" s="12">
        <v>9.0647862E7</v>
      </c>
      <c r="E49" s="12">
        <v>3.0574311E7</v>
      </c>
      <c r="F49" s="13">
        <f t="shared" si="1"/>
        <v>60073551</v>
      </c>
      <c r="G49" s="14" t="str">
        <f>IF(E49=0,"YES",IF(D49/E49&gt;=1.15, IF(D49+E49&gt;=percent,"YES","NO"),"NO"))</f>
        <v>YES</v>
      </c>
      <c r="H49" s="15">
        <v>200000.0</v>
      </c>
      <c r="I49" s="16" t="str">
        <f t="shared" si="3"/>
        <v>FUNDED</v>
      </c>
      <c r="J49" s="17">
        <f t="shared" si="4"/>
        <v>2202978</v>
      </c>
      <c r="K49" s="18" t="str">
        <f t="shared" si="2"/>
        <v/>
      </c>
    </row>
    <row r="50">
      <c r="A50" s="9" t="s">
        <v>276</v>
      </c>
      <c r="B50" s="10">
        <v>3.78</v>
      </c>
      <c r="C50" s="21">
        <v>176.0</v>
      </c>
      <c r="D50" s="12">
        <v>8.2249852E7</v>
      </c>
      <c r="E50" s="12">
        <v>2.2734091E7</v>
      </c>
      <c r="F50" s="13">
        <f t="shared" si="1"/>
        <v>59515761</v>
      </c>
      <c r="G50" s="14" t="str">
        <f>IF(E50=0,"YES",IF(D50/E50&gt;=1.15, IF(D50+E50&gt;=percent,"YES","NO"),"NO"))</f>
        <v>YES</v>
      </c>
      <c r="H50" s="15">
        <v>100000.0</v>
      </c>
      <c r="I50" s="16" t="str">
        <f t="shared" si="3"/>
        <v>FUNDED</v>
      </c>
      <c r="J50" s="17">
        <f t="shared" si="4"/>
        <v>2102978</v>
      </c>
      <c r="K50" s="18" t="str">
        <f t="shared" si="2"/>
        <v/>
      </c>
    </row>
    <row r="51">
      <c r="A51" s="9" t="s">
        <v>277</v>
      </c>
      <c r="B51" s="10">
        <v>4.0</v>
      </c>
      <c r="C51" s="21">
        <v>139.0</v>
      </c>
      <c r="D51" s="12">
        <v>7.8948337E7</v>
      </c>
      <c r="E51" s="12">
        <v>2.0276915E7</v>
      </c>
      <c r="F51" s="13">
        <f t="shared" si="1"/>
        <v>58671422</v>
      </c>
      <c r="G51" s="14" t="str">
        <f>IF(E51=0,"YES",IF(D51/E51&gt;=1.15, IF(D51+E51&gt;=percent,"YES","NO"),"NO"))</f>
        <v>YES</v>
      </c>
      <c r="H51" s="15">
        <v>70000.0</v>
      </c>
      <c r="I51" s="16" t="str">
        <f t="shared" si="3"/>
        <v>FUNDED</v>
      </c>
      <c r="J51" s="17">
        <f t="shared" si="4"/>
        <v>2032978</v>
      </c>
      <c r="K51" s="18" t="str">
        <f t="shared" si="2"/>
        <v/>
      </c>
    </row>
    <row r="52">
      <c r="A52" s="9" t="s">
        <v>278</v>
      </c>
      <c r="B52" s="10">
        <v>4.09</v>
      </c>
      <c r="C52" s="21">
        <v>146.0</v>
      </c>
      <c r="D52" s="12">
        <v>7.6072307E7</v>
      </c>
      <c r="E52" s="12">
        <v>1.7472405E7</v>
      </c>
      <c r="F52" s="13">
        <f t="shared" si="1"/>
        <v>58599902</v>
      </c>
      <c r="G52" s="14" t="str">
        <f>IF(E52=0,"YES",IF(D52/E52&gt;=1.15, IF(D52+E52&gt;=percent,"YES","NO"),"NO"))</f>
        <v>YES</v>
      </c>
      <c r="H52" s="15">
        <v>9600.0</v>
      </c>
      <c r="I52" s="16" t="str">
        <f t="shared" si="3"/>
        <v>FUNDED</v>
      </c>
      <c r="J52" s="17">
        <f t="shared" si="4"/>
        <v>2023378</v>
      </c>
      <c r="K52" s="18" t="str">
        <f t="shared" si="2"/>
        <v/>
      </c>
    </row>
    <row r="53">
      <c r="A53" s="9" t="s">
        <v>279</v>
      </c>
      <c r="B53" s="10">
        <v>3.94</v>
      </c>
      <c r="C53" s="21">
        <v>144.0</v>
      </c>
      <c r="D53" s="12">
        <v>7.3458241E7</v>
      </c>
      <c r="E53" s="12">
        <v>1.846962E7</v>
      </c>
      <c r="F53" s="13">
        <f t="shared" si="1"/>
        <v>54988621</v>
      </c>
      <c r="G53" s="14" t="str">
        <f>IF(E53=0,"YES",IF(D53/E53&gt;=1.15, IF(D53+E53&gt;=percent,"YES","NO"),"NO"))</f>
        <v>YES</v>
      </c>
      <c r="H53" s="15">
        <v>7000.0</v>
      </c>
      <c r="I53" s="16" t="str">
        <f t="shared" si="3"/>
        <v>FUNDED</v>
      </c>
      <c r="J53" s="17">
        <f t="shared" si="4"/>
        <v>2016378</v>
      </c>
      <c r="K53" s="18" t="str">
        <f t="shared" si="2"/>
        <v/>
      </c>
    </row>
    <row r="54">
      <c r="A54" s="9" t="s">
        <v>280</v>
      </c>
      <c r="B54" s="10">
        <v>4.05</v>
      </c>
      <c r="C54" s="21">
        <v>155.0</v>
      </c>
      <c r="D54" s="12">
        <v>7.2988567E7</v>
      </c>
      <c r="E54" s="12">
        <v>1.8575009E7</v>
      </c>
      <c r="F54" s="13">
        <f t="shared" si="1"/>
        <v>54413558</v>
      </c>
      <c r="G54" s="14" t="str">
        <f>IF(E54=0,"YES",IF(D54/E54&gt;=1.15, IF(D54+E54&gt;=percent,"YES","NO"),"NO"))</f>
        <v>YES</v>
      </c>
      <c r="H54" s="15">
        <v>39100.0</v>
      </c>
      <c r="I54" s="16" t="str">
        <f t="shared" si="3"/>
        <v>FUNDED</v>
      </c>
      <c r="J54" s="17">
        <f t="shared" si="4"/>
        <v>1977278</v>
      </c>
      <c r="K54" s="18" t="str">
        <f t="shared" si="2"/>
        <v/>
      </c>
    </row>
    <row r="55">
      <c r="A55" s="9" t="s">
        <v>281</v>
      </c>
      <c r="B55" s="10">
        <v>4.87</v>
      </c>
      <c r="C55" s="21">
        <v>404.0</v>
      </c>
      <c r="D55" s="12">
        <v>7.4971831E7</v>
      </c>
      <c r="E55" s="12">
        <v>2.0860356E7</v>
      </c>
      <c r="F55" s="13">
        <f t="shared" si="1"/>
        <v>54111475</v>
      </c>
      <c r="G55" s="14" t="str">
        <f>IF(E55=0,"YES",IF(D55/E55&gt;=1.15, IF(D55+E55&gt;=percent,"YES","NO"),"NO"))</f>
        <v>YES</v>
      </c>
      <c r="H55" s="15">
        <v>7800.0</v>
      </c>
      <c r="I55" s="16" t="str">
        <f t="shared" si="3"/>
        <v>FUNDED</v>
      </c>
      <c r="J55" s="17">
        <f t="shared" si="4"/>
        <v>1969478</v>
      </c>
      <c r="K55" s="18" t="str">
        <f t="shared" si="2"/>
        <v/>
      </c>
    </row>
    <row r="56">
      <c r="A56" s="9" t="s">
        <v>282</v>
      </c>
      <c r="B56" s="10">
        <v>3.89</v>
      </c>
      <c r="C56" s="21">
        <v>151.0</v>
      </c>
      <c r="D56" s="12">
        <v>7.3797144E7</v>
      </c>
      <c r="E56" s="12">
        <v>1.9941236E7</v>
      </c>
      <c r="F56" s="13">
        <f t="shared" si="1"/>
        <v>53855908</v>
      </c>
      <c r="G56" s="14" t="str">
        <f>IF(E56=0,"YES",IF(D56/E56&gt;=1.15, IF(D56+E56&gt;=percent,"YES","NO"),"NO"))</f>
        <v>YES</v>
      </c>
      <c r="H56" s="15">
        <v>25000.0</v>
      </c>
      <c r="I56" s="16" t="str">
        <f t="shared" si="3"/>
        <v>FUNDED</v>
      </c>
      <c r="J56" s="17">
        <f t="shared" si="4"/>
        <v>1944478</v>
      </c>
      <c r="K56" s="18" t="str">
        <f t="shared" si="2"/>
        <v/>
      </c>
    </row>
    <row r="57">
      <c r="A57" s="9" t="s">
        <v>283</v>
      </c>
      <c r="B57" s="10">
        <v>4.26</v>
      </c>
      <c r="C57" s="21">
        <v>173.0</v>
      </c>
      <c r="D57" s="12">
        <v>8.3351029E7</v>
      </c>
      <c r="E57" s="12">
        <v>3.1899494E7</v>
      </c>
      <c r="F57" s="13">
        <f t="shared" si="1"/>
        <v>51451535</v>
      </c>
      <c r="G57" s="14" t="str">
        <f>IF(E57=0,"YES",IF(D57/E57&gt;=1.15, IF(D57+E57&gt;=percent,"YES","NO"),"NO"))</f>
        <v>YES</v>
      </c>
      <c r="H57" s="15">
        <v>35000.0</v>
      </c>
      <c r="I57" s="16" t="str">
        <f t="shared" si="3"/>
        <v>FUNDED</v>
      </c>
      <c r="J57" s="17">
        <f t="shared" si="4"/>
        <v>1909478</v>
      </c>
      <c r="K57" s="18" t="str">
        <f t="shared" si="2"/>
        <v/>
      </c>
    </row>
    <row r="58">
      <c r="A58" s="9" t="s">
        <v>284</v>
      </c>
      <c r="B58" s="10">
        <v>4.53</v>
      </c>
      <c r="C58" s="21">
        <v>444.0</v>
      </c>
      <c r="D58" s="12">
        <v>6.6423199E7</v>
      </c>
      <c r="E58" s="12">
        <v>1.5861003E7</v>
      </c>
      <c r="F58" s="13">
        <f t="shared" si="1"/>
        <v>50562196</v>
      </c>
      <c r="G58" s="14" t="str">
        <f>IF(E58=0,"YES",IF(D58/E58&gt;=1.15, IF(D58+E58&gt;=percent,"YES","NO"),"NO"))</f>
        <v>YES</v>
      </c>
      <c r="H58" s="15">
        <v>22000.0</v>
      </c>
      <c r="I58" s="16" t="str">
        <f t="shared" si="3"/>
        <v>FUNDED</v>
      </c>
      <c r="J58" s="17">
        <f t="shared" si="4"/>
        <v>1887478</v>
      </c>
      <c r="K58" s="18" t="str">
        <f t="shared" si="2"/>
        <v/>
      </c>
    </row>
    <row r="59">
      <c r="A59" s="9" t="s">
        <v>285</v>
      </c>
      <c r="B59" s="10">
        <v>3.33</v>
      </c>
      <c r="C59" s="21">
        <v>141.0</v>
      </c>
      <c r="D59" s="12">
        <v>7.6889471E7</v>
      </c>
      <c r="E59" s="12">
        <v>2.6575443E7</v>
      </c>
      <c r="F59" s="13">
        <f t="shared" si="1"/>
        <v>50314028</v>
      </c>
      <c r="G59" s="14" t="str">
        <f>IF(E59=0,"YES",IF(D59/E59&gt;=1.15, IF(D59+E59&gt;=percent,"YES","NO"),"NO"))</f>
        <v>YES</v>
      </c>
      <c r="H59" s="15">
        <v>120000.0</v>
      </c>
      <c r="I59" s="16" t="str">
        <f t="shared" si="3"/>
        <v>FUNDED</v>
      </c>
      <c r="J59" s="17">
        <f t="shared" si="4"/>
        <v>1767478</v>
      </c>
      <c r="K59" s="18" t="str">
        <f t="shared" si="2"/>
        <v/>
      </c>
    </row>
    <row r="60">
      <c r="A60" s="9" t="s">
        <v>286</v>
      </c>
      <c r="B60" s="10">
        <v>3.62</v>
      </c>
      <c r="C60" s="21">
        <v>137.0</v>
      </c>
      <c r="D60" s="12">
        <v>6.9934677E7</v>
      </c>
      <c r="E60" s="12">
        <v>2.0646537E7</v>
      </c>
      <c r="F60" s="13">
        <f t="shared" si="1"/>
        <v>49288140</v>
      </c>
      <c r="G60" s="14" t="str">
        <f>IF(E60=0,"YES",IF(D60/E60&gt;=1.15, IF(D60+E60&gt;=percent,"YES","NO"),"NO"))</f>
        <v>YES</v>
      </c>
      <c r="H60" s="15">
        <v>2150.0</v>
      </c>
      <c r="I60" s="16" t="str">
        <f t="shared" si="3"/>
        <v>FUNDED</v>
      </c>
      <c r="J60" s="17">
        <f t="shared" si="4"/>
        <v>1765328</v>
      </c>
      <c r="K60" s="18" t="str">
        <f t="shared" si="2"/>
        <v/>
      </c>
    </row>
    <row r="61">
      <c r="A61" s="9" t="s">
        <v>287</v>
      </c>
      <c r="B61" s="10">
        <v>4.87</v>
      </c>
      <c r="C61" s="21">
        <v>565.0</v>
      </c>
      <c r="D61" s="12">
        <v>6.9580658E7</v>
      </c>
      <c r="E61" s="12">
        <v>2.766519E7</v>
      </c>
      <c r="F61" s="13">
        <f t="shared" si="1"/>
        <v>41915468</v>
      </c>
      <c r="G61" s="14" t="str">
        <f>IF(E61=0,"YES",IF(D61/E61&gt;=1.15, IF(D61+E61&gt;=percent,"YES","NO"),"NO"))</f>
        <v>YES</v>
      </c>
      <c r="H61" s="15">
        <v>31500.0</v>
      </c>
      <c r="I61" s="16" t="str">
        <f t="shared" si="3"/>
        <v>FUNDED</v>
      </c>
      <c r="J61" s="17">
        <f t="shared" si="4"/>
        <v>1733828</v>
      </c>
      <c r="K61" s="18" t="str">
        <f t="shared" si="2"/>
        <v/>
      </c>
    </row>
    <row r="62">
      <c r="A62" s="9" t="s">
        <v>288</v>
      </c>
      <c r="B62" s="10">
        <v>4.8</v>
      </c>
      <c r="C62" s="21">
        <v>401.0</v>
      </c>
      <c r="D62" s="12">
        <v>7.6291224E7</v>
      </c>
      <c r="E62" s="12">
        <v>3.6144001E7</v>
      </c>
      <c r="F62" s="13">
        <f t="shared" si="1"/>
        <v>40147223</v>
      </c>
      <c r="G62" s="14" t="str">
        <f>IF(E62=0,"YES",IF(D62/E62&gt;=1.15, IF(D62+E62&gt;=percent,"YES","NO"),"NO"))</f>
        <v>YES</v>
      </c>
      <c r="H62" s="15">
        <v>24000.0</v>
      </c>
      <c r="I62" s="16" t="str">
        <f t="shared" si="3"/>
        <v>FUNDED</v>
      </c>
      <c r="J62" s="17">
        <f t="shared" si="4"/>
        <v>1709828</v>
      </c>
      <c r="K62" s="18" t="str">
        <f t="shared" si="2"/>
        <v/>
      </c>
    </row>
    <row r="63">
      <c r="A63" s="9" t="s">
        <v>289</v>
      </c>
      <c r="B63" s="10">
        <v>4.73</v>
      </c>
      <c r="C63" s="21">
        <v>243.0</v>
      </c>
      <c r="D63" s="12">
        <v>5.5673612E7</v>
      </c>
      <c r="E63" s="12">
        <v>1.7305005E7</v>
      </c>
      <c r="F63" s="13">
        <f t="shared" si="1"/>
        <v>38368607</v>
      </c>
      <c r="G63" s="14" t="str">
        <f>IF(E63=0,"YES",IF(D63/E63&gt;=1.15, IF(D63+E63&gt;=percent,"YES","NO"),"NO"))</f>
        <v>YES</v>
      </c>
      <c r="H63" s="15">
        <v>9900.0</v>
      </c>
      <c r="I63" s="16" t="str">
        <f t="shared" si="3"/>
        <v>FUNDED</v>
      </c>
      <c r="J63" s="17">
        <f t="shared" si="4"/>
        <v>1699928</v>
      </c>
      <c r="K63" s="18" t="str">
        <f t="shared" si="2"/>
        <v/>
      </c>
    </row>
    <row r="64">
      <c r="A64" s="9" t="s">
        <v>290</v>
      </c>
      <c r="B64" s="10">
        <v>5.0</v>
      </c>
      <c r="C64" s="21">
        <v>1312.0</v>
      </c>
      <c r="D64" s="12">
        <v>1.85136942E8</v>
      </c>
      <c r="E64" s="12">
        <v>1.47204031E8</v>
      </c>
      <c r="F64" s="13">
        <f t="shared" si="1"/>
        <v>37932911</v>
      </c>
      <c r="G64" s="14" t="str">
        <f>IF(E64=0,"YES",IF(D64/E64&gt;=1.15, IF(D64+E64&gt;=percent,"YES","NO"),"NO"))</f>
        <v>YES</v>
      </c>
      <c r="H64" s="15">
        <v>125005.0</v>
      </c>
      <c r="I64" s="16" t="str">
        <f t="shared" si="3"/>
        <v>FUNDED</v>
      </c>
      <c r="J64" s="17">
        <f t="shared" si="4"/>
        <v>1574923</v>
      </c>
      <c r="K64" s="18" t="str">
        <f t="shared" si="2"/>
        <v/>
      </c>
    </row>
    <row r="65">
      <c r="A65" s="9" t="s">
        <v>291</v>
      </c>
      <c r="B65" s="10">
        <v>4.86</v>
      </c>
      <c r="C65" s="21">
        <v>523.0</v>
      </c>
      <c r="D65" s="12">
        <v>6.4207835E7</v>
      </c>
      <c r="E65" s="12">
        <v>2.7727259E7</v>
      </c>
      <c r="F65" s="13">
        <f t="shared" si="1"/>
        <v>36480576</v>
      </c>
      <c r="G65" s="14" t="str">
        <f>IF(E65=0,"YES",IF(D65/E65&gt;=1.15, IF(D65+E65&gt;=percent,"YES","NO"),"NO"))</f>
        <v>YES</v>
      </c>
      <c r="H65" s="15">
        <v>37800.0</v>
      </c>
      <c r="I65" s="16" t="str">
        <f t="shared" si="3"/>
        <v>FUNDED</v>
      </c>
      <c r="J65" s="17">
        <f t="shared" si="4"/>
        <v>1537123</v>
      </c>
      <c r="K65" s="18" t="str">
        <f t="shared" si="2"/>
        <v/>
      </c>
    </row>
    <row r="66">
      <c r="A66" s="9" t="s">
        <v>292</v>
      </c>
      <c r="B66" s="10">
        <v>4.47</v>
      </c>
      <c r="C66" s="21">
        <v>312.0</v>
      </c>
      <c r="D66" s="12">
        <v>5.4306291E7</v>
      </c>
      <c r="E66" s="12">
        <v>1.8461169E7</v>
      </c>
      <c r="F66" s="13">
        <f t="shared" si="1"/>
        <v>35845122</v>
      </c>
      <c r="G66" s="14" t="str">
        <f>IF(E66=0,"YES",IF(D66/E66&gt;=1.15, IF(D66+E66&gt;=percent,"YES","NO"),"NO"))</f>
        <v>YES</v>
      </c>
      <c r="H66" s="15">
        <v>175000.0</v>
      </c>
      <c r="I66" s="16" t="str">
        <f t="shared" si="3"/>
        <v>FUNDED</v>
      </c>
      <c r="J66" s="17">
        <f t="shared" si="4"/>
        <v>1362123</v>
      </c>
      <c r="K66" s="18" t="str">
        <f t="shared" si="2"/>
        <v/>
      </c>
    </row>
    <row r="67">
      <c r="A67" s="9" t="s">
        <v>293</v>
      </c>
      <c r="B67" s="10">
        <v>4.15</v>
      </c>
      <c r="C67" s="21">
        <v>272.0</v>
      </c>
      <c r="D67" s="12">
        <v>4.1989445E7</v>
      </c>
      <c r="E67" s="12">
        <v>7675193.0</v>
      </c>
      <c r="F67" s="13">
        <f t="shared" si="1"/>
        <v>34314252</v>
      </c>
      <c r="G67" s="14" t="str">
        <f>IF(E67=0,"YES",IF(D67/E67&gt;=1.15, IF(D67+E67&gt;=percent,"YES","NO"),"NO"))</f>
        <v>YES</v>
      </c>
      <c r="H67" s="15">
        <v>9600.0</v>
      </c>
      <c r="I67" s="16" t="str">
        <f t="shared" si="3"/>
        <v>FUNDED</v>
      </c>
      <c r="J67" s="17">
        <f t="shared" si="4"/>
        <v>1352523</v>
      </c>
      <c r="K67" s="18" t="str">
        <f t="shared" si="2"/>
        <v/>
      </c>
    </row>
    <row r="68">
      <c r="A68" s="9" t="s">
        <v>294</v>
      </c>
      <c r="B68" s="10">
        <v>4.87</v>
      </c>
      <c r="C68" s="21">
        <v>376.0</v>
      </c>
      <c r="D68" s="12">
        <v>5.4394983E7</v>
      </c>
      <c r="E68" s="12">
        <v>2.4446949E7</v>
      </c>
      <c r="F68" s="13">
        <f t="shared" si="1"/>
        <v>29948034</v>
      </c>
      <c r="G68" s="14" t="str">
        <f>IF(E68=0,"YES",IF(D68/E68&gt;=1.15, IF(D68+E68&gt;=percent,"YES","NO"),"NO"))</f>
        <v>YES</v>
      </c>
      <c r="H68" s="15">
        <v>37000.0</v>
      </c>
      <c r="I68" s="16" t="str">
        <f t="shared" si="3"/>
        <v>FUNDED</v>
      </c>
      <c r="J68" s="17">
        <f t="shared" si="4"/>
        <v>1315523</v>
      </c>
      <c r="K68" s="18" t="str">
        <f t="shared" si="2"/>
        <v/>
      </c>
    </row>
    <row r="69">
      <c r="A69" s="9" t="s">
        <v>295</v>
      </c>
      <c r="B69" s="10">
        <v>4.94</v>
      </c>
      <c r="C69" s="21">
        <v>739.0</v>
      </c>
      <c r="D69" s="12">
        <v>1.35666829E8</v>
      </c>
      <c r="E69" s="12">
        <v>1.10036376E8</v>
      </c>
      <c r="F69" s="13">
        <f t="shared" si="1"/>
        <v>25630453</v>
      </c>
      <c r="G69" s="14" t="str">
        <f>IF(E69=0,"YES",IF(D69/E69&gt;=1.15, IF(D69+E69&gt;=percent,"YES","NO"),"NO"))</f>
        <v>YES</v>
      </c>
      <c r="H69" s="15">
        <v>75300.0</v>
      </c>
      <c r="I69" s="16" t="str">
        <f t="shared" si="3"/>
        <v>FUNDED</v>
      </c>
      <c r="J69" s="17">
        <f t="shared" si="4"/>
        <v>1240223</v>
      </c>
      <c r="K69" s="18" t="str">
        <f t="shared" si="2"/>
        <v/>
      </c>
    </row>
    <row r="70">
      <c r="A70" s="9" t="s">
        <v>296</v>
      </c>
      <c r="B70" s="10">
        <v>4.94</v>
      </c>
      <c r="C70" s="21">
        <v>782.0</v>
      </c>
      <c r="D70" s="12">
        <v>1.58109638E8</v>
      </c>
      <c r="E70" s="12">
        <v>1.3470798E8</v>
      </c>
      <c r="F70" s="13">
        <f t="shared" si="1"/>
        <v>23401658</v>
      </c>
      <c r="G70" s="14" t="str">
        <f>IF(E70=0,"YES",IF(D70/E70&gt;=1.15, IF(D70+E70&gt;=percent,"YES","NO"),"NO"))</f>
        <v>YES</v>
      </c>
      <c r="H70" s="15">
        <v>214800.0</v>
      </c>
      <c r="I70" s="16" t="str">
        <f t="shared" si="3"/>
        <v>FUNDED</v>
      </c>
      <c r="J70" s="17">
        <f t="shared" si="4"/>
        <v>1025423</v>
      </c>
      <c r="K70" s="18" t="str">
        <f t="shared" si="2"/>
        <v/>
      </c>
    </row>
    <row r="71">
      <c r="A71" s="9" t="s">
        <v>297</v>
      </c>
      <c r="B71" s="10">
        <v>4.42</v>
      </c>
      <c r="C71" s="21">
        <v>278.0</v>
      </c>
      <c r="D71" s="12">
        <v>3.7775117E7</v>
      </c>
      <c r="E71" s="12">
        <v>1.4650847E7</v>
      </c>
      <c r="F71" s="13">
        <f t="shared" si="1"/>
        <v>23124270</v>
      </c>
      <c r="G71" s="14" t="str">
        <f>IF(E71=0,"YES",IF(D71/E71&gt;=1.15, IF(D71+E71&gt;=percent,"YES","NO"),"NO"))</f>
        <v>YES</v>
      </c>
      <c r="H71" s="15">
        <v>50000.0</v>
      </c>
      <c r="I71" s="16" t="str">
        <f t="shared" si="3"/>
        <v>FUNDED</v>
      </c>
      <c r="J71" s="17">
        <f t="shared" si="4"/>
        <v>975423</v>
      </c>
      <c r="K71" s="18" t="str">
        <f t="shared" si="2"/>
        <v/>
      </c>
    </row>
    <row r="72">
      <c r="A72" s="9" t="s">
        <v>298</v>
      </c>
      <c r="B72" s="10">
        <v>2.86</v>
      </c>
      <c r="C72" s="21">
        <v>180.0</v>
      </c>
      <c r="D72" s="12">
        <v>7.3058846E7</v>
      </c>
      <c r="E72" s="12">
        <v>5.1815583E7</v>
      </c>
      <c r="F72" s="13">
        <f t="shared" si="1"/>
        <v>21243263</v>
      </c>
      <c r="G72" s="14" t="str">
        <f>IF(E72=0,"YES",IF(D72/E72&gt;=1.15, IF(D72+E72&gt;=percent,"YES","NO"),"NO"))</f>
        <v>YES</v>
      </c>
      <c r="H72" s="15">
        <v>60000.0</v>
      </c>
      <c r="I72" s="16" t="str">
        <f t="shared" si="3"/>
        <v>FUNDED</v>
      </c>
      <c r="J72" s="17">
        <f t="shared" si="4"/>
        <v>915423</v>
      </c>
      <c r="K72" s="18" t="str">
        <f t="shared" si="2"/>
        <v/>
      </c>
    </row>
    <row r="73">
      <c r="A73" s="9" t="s">
        <v>299</v>
      </c>
      <c r="B73" s="10">
        <v>4.93</v>
      </c>
      <c r="C73" s="21">
        <v>541.0</v>
      </c>
      <c r="D73" s="12">
        <v>1.29968107E8</v>
      </c>
      <c r="E73" s="12">
        <v>1.09138003E8</v>
      </c>
      <c r="F73" s="13">
        <f t="shared" si="1"/>
        <v>20830104</v>
      </c>
      <c r="G73" s="14" t="str">
        <f>IF(E73=0,"YES",IF(D73/E73&gt;=1.15, IF(D73+E73&gt;=percent,"YES","NO"),"NO"))</f>
        <v>YES</v>
      </c>
      <c r="H73" s="15">
        <v>352800.0</v>
      </c>
      <c r="I73" s="16" t="str">
        <f t="shared" si="3"/>
        <v>FUNDED</v>
      </c>
      <c r="J73" s="17">
        <f t="shared" si="4"/>
        <v>562623</v>
      </c>
      <c r="K73" s="18" t="str">
        <f t="shared" si="2"/>
        <v/>
      </c>
    </row>
    <row r="74">
      <c r="A74" s="9" t="s">
        <v>300</v>
      </c>
      <c r="B74" s="10">
        <v>4.05</v>
      </c>
      <c r="C74" s="21">
        <v>237.0</v>
      </c>
      <c r="D74" s="12">
        <v>6.4215034E7</v>
      </c>
      <c r="E74" s="12">
        <v>4.4285116E7</v>
      </c>
      <c r="F74" s="13">
        <f t="shared" si="1"/>
        <v>19929918</v>
      </c>
      <c r="G74" s="14" t="str">
        <f>IF(E74=0,"YES",IF(D74/E74&gt;=1.15, IF(D74+E74&gt;=percent,"YES","NO"),"NO"))</f>
        <v>YES</v>
      </c>
      <c r="H74" s="15">
        <v>250000.0</v>
      </c>
      <c r="I74" s="16" t="str">
        <f t="shared" si="3"/>
        <v>FUNDED</v>
      </c>
      <c r="J74" s="17">
        <f t="shared" si="4"/>
        <v>312623</v>
      </c>
      <c r="K74" s="18" t="str">
        <f t="shared" si="2"/>
        <v/>
      </c>
    </row>
    <row r="75">
      <c r="A75" s="9" t="s">
        <v>301</v>
      </c>
      <c r="B75" s="10">
        <v>4.63</v>
      </c>
      <c r="C75" s="21">
        <v>561.0</v>
      </c>
      <c r="D75" s="12">
        <v>1.2036657E8</v>
      </c>
      <c r="E75" s="12">
        <v>1.01371101E8</v>
      </c>
      <c r="F75" s="13">
        <f t="shared" si="1"/>
        <v>18995469</v>
      </c>
      <c r="G75" s="14" t="str">
        <f>IF(E75=0,"YES",IF(D75/E75&gt;=1.15, IF(D75+E75&gt;=percent,"YES","NO"),"NO"))</f>
        <v>YES</v>
      </c>
      <c r="H75" s="15">
        <v>184400.0</v>
      </c>
      <c r="I75" s="16" t="str">
        <f t="shared" si="3"/>
        <v>FUNDED</v>
      </c>
      <c r="J75" s="17">
        <f t="shared" si="4"/>
        <v>128223</v>
      </c>
      <c r="K75" s="18" t="str">
        <f t="shared" si="2"/>
        <v/>
      </c>
    </row>
    <row r="76">
      <c r="A76" s="9" t="s">
        <v>302</v>
      </c>
      <c r="B76" s="10">
        <v>4.42</v>
      </c>
      <c r="C76" s="21">
        <v>246.0</v>
      </c>
      <c r="D76" s="12">
        <v>4.9624385E7</v>
      </c>
      <c r="E76" s="12">
        <v>3.1282431E7</v>
      </c>
      <c r="F76" s="13">
        <f t="shared" si="1"/>
        <v>18341954</v>
      </c>
      <c r="G76" s="14" t="str">
        <f>IF(E76=0,"YES",IF(D76/E76&gt;=1.15, IF(D76+E76&gt;=percent,"YES","NO"),"NO"))</f>
        <v>YES</v>
      </c>
      <c r="H76" s="15">
        <v>294000.0</v>
      </c>
      <c r="I76" s="16" t="str">
        <f t="shared" si="3"/>
        <v>NOT FUNDED</v>
      </c>
      <c r="J76" s="17">
        <f t="shared" si="4"/>
        <v>128223</v>
      </c>
      <c r="K76" s="18" t="str">
        <f t="shared" si="2"/>
        <v>Over Budget</v>
      </c>
    </row>
    <row r="77">
      <c r="A77" s="9" t="s">
        <v>303</v>
      </c>
      <c r="B77" s="10">
        <v>4.44</v>
      </c>
      <c r="C77" s="21">
        <v>248.0</v>
      </c>
      <c r="D77" s="12">
        <v>3.5434066E7</v>
      </c>
      <c r="E77" s="12">
        <v>1.781212E7</v>
      </c>
      <c r="F77" s="13">
        <f t="shared" si="1"/>
        <v>17621946</v>
      </c>
      <c r="G77" s="14" t="str">
        <f>IF(E77=0,"YES",IF(D77/E77&gt;=1.15, IF(D77+E77&gt;=percent,"YES","NO"),"NO"))</f>
        <v>YES</v>
      </c>
      <c r="H77" s="15">
        <v>67432.0</v>
      </c>
      <c r="I77" s="16" t="str">
        <f t="shared" si="3"/>
        <v>FUNDED</v>
      </c>
      <c r="J77" s="17">
        <f t="shared" si="4"/>
        <v>60791</v>
      </c>
      <c r="K77" s="18" t="str">
        <f t="shared" si="2"/>
        <v/>
      </c>
    </row>
    <row r="78">
      <c r="A78" s="9" t="s">
        <v>304</v>
      </c>
      <c r="B78" s="10">
        <v>4.67</v>
      </c>
      <c r="C78" s="21">
        <v>233.0</v>
      </c>
      <c r="D78" s="12">
        <v>4.231538E7</v>
      </c>
      <c r="E78" s="12">
        <v>2.4702012E7</v>
      </c>
      <c r="F78" s="13">
        <f t="shared" si="1"/>
        <v>17613368</v>
      </c>
      <c r="G78" s="14" t="str">
        <f>IF(E78=0,"YES",IF(D78/E78&gt;=1.15, IF(D78+E78&gt;=percent,"YES","NO"),"NO"))</f>
        <v>YES</v>
      </c>
      <c r="H78" s="15">
        <v>30300.0</v>
      </c>
      <c r="I78" s="16" t="str">
        <f t="shared" si="3"/>
        <v>FUNDED</v>
      </c>
      <c r="J78" s="17">
        <f t="shared" si="4"/>
        <v>30491</v>
      </c>
      <c r="K78" s="18" t="str">
        <f t="shared" si="2"/>
        <v/>
      </c>
    </row>
    <row r="79">
      <c r="A79" s="9" t="s">
        <v>305</v>
      </c>
      <c r="B79" s="10">
        <v>4.51</v>
      </c>
      <c r="C79" s="21">
        <v>235.0</v>
      </c>
      <c r="D79" s="12">
        <v>3.6892985E7</v>
      </c>
      <c r="E79" s="12">
        <v>2.0851063E7</v>
      </c>
      <c r="F79" s="13">
        <f t="shared" si="1"/>
        <v>16041922</v>
      </c>
      <c r="G79" s="14" t="str">
        <f>IF(E79=0,"YES",IF(D79/E79&gt;=1.15, IF(D79+E79&gt;=percent,"YES","NO"),"NO"))</f>
        <v>YES</v>
      </c>
      <c r="H79" s="15">
        <v>23320.0</v>
      </c>
      <c r="I79" s="16" t="str">
        <f t="shared" si="3"/>
        <v>FUNDED</v>
      </c>
      <c r="J79" s="17">
        <f t="shared" si="4"/>
        <v>7171</v>
      </c>
      <c r="K79" s="18" t="str">
        <f t="shared" si="2"/>
        <v/>
      </c>
    </row>
    <row r="80">
      <c r="A80" s="9" t="s">
        <v>306</v>
      </c>
      <c r="B80" s="10">
        <v>4.8</v>
      </c>
      <c r="C80" s="21">
        <v>423.0</v>
      </c>
      <c r="D80" s="12">
        <v>5.5246869E7</v>
      </c>
      <c r="E80" s="12">
        <v>4.060649E7</v>
      </c>
      <c r="F80" s="13">
        <f t="shared" si="1"/>
        <v>14640379</v>
      </c>
      <c r="G80" s="14" t="str">
        <f>IF(E80=0,"YES",IF(D80/E80&gt;=1.15, IF(D80+E80&gt;=percent,"YES","NO"),"NO"))</f>
        <v>YES</v>
      </c>
      <c r="H80" s="15">
        <v>67425.0</v>
      </c>
      <c r="I80" s="16" t="str">
        <f t="shared" si="3"/>
        <v>NOT FUNDED</v>
      </c>
      <c r="J80" s="17">
        <f t="shared" si="4"/>
        <v>7171</v>
      </c>
      <c r="K80" s="18" t="str">
        <f t="shared" si="2"/>
        <v>Over Budget</v>
      </c>
    </row>
    <row r="81">
      <c r="A81" s="9" t="s">
        <v>307</v>
      </c>
      <c r="B81" s="10">
        <v>3.0</v>
      </c>
      <c r="C81" s="21">
        <v>303.0</v>
      </c>
      <c r="D81" s="12">
        <v>9.2699485E7</v>
      </c>
      <c r="E81" s="12">
        <v>7.8161069E7</v>
      </c>
      <c r="F81" s="13">
        <f t="shared" si="1"/>
        <v>14538416</v>
      </c>
      <c r="G81" s="14" t="str">
        <f>IF(E81=0,"YES",IF(D81/E81&gt;=1.15, IF(D81+E81&gt;=percent,"YES","NO"),"NO"))</f>
        <v>YES</v>
      </c>
      <c r="H81" s="15">
        <v>375000.0</v>
      </c>
      <c r="I81" s="16" t="str">
        <f t="shared" si="3"/>
        <v>NOT FUNDED</v>
      </c>
      <c r="J81" s="17">
        <f t="shared" si="4"/>
        <v>7171</v>
      </c>
      <c r="K81" s="18" t="str">
        <f t="shared" si="2"/>
        <v>Over Budget</v>
      </c>
    </row>
    <row r="82">
      <c r="A82" s="9" t="s">
        <v>308</v>
      </c>
      <c r="B82" s="10">
        <v>4.26</v>
      </c>
      <c r="C82" s="21">
        <v>362.0</v>
      </c>
      <c r="D82" s="12">
        <v>9.3221345E7</v>
      </c>
      <c r="E82" s="12">
        <v>8.1824992E7</v>
      </c>
      <c r="F82" s="13">
        <f t="shared" si="1"/>
        <v>11396353</v>
      </c>
      <c r="G82" s="14" t="str">
        <f>IF(E82=0,"YES",IF(D82/E82&gt;=1.15, IF(D82+E82&gt;=percent,"YES","NO"),"NO"))</f>
        <v>NO</v>
      </c>
      <c r="H82" s="15">
        <v>1673728.0</v>
      </c>
      <c r="I82" s="16" t="str">
        <f t="shared" si="3"/>
        <v>NOT FUNDED</v>
      </c>
      <c r="J82" s="17">
        <f t="shared" si="4"/>
        <v>7171</v>
      </c>
      <c r="K82" s="18" t="str">
        <f t="shared" si="2"/>
        <v>Approval Threshold</v>
      </c>
    </row>
    <row r="83">
      <c r="A83" s="9" t="s">
        <v>309</v>
      </c>
      <c r="B83" s="10">
        <v>4.57</v>
      </c>
      <c r="C83" s="21">
        <v>245.0</v>
      </c>
      <c r="D83" s="12">
        <v>3.4362374E7</v>
      </c>
      <c r="E83" s="12">
        <v>2.3293372E7</v>
      </c>
      <c r="F83" s="13">
        <f t="shared" si="1"/>
        <v>11069002</v>
      </c>
      <c r="G83" s="14" t="str">
        <f>IF(E83=0,"YES",IF(D83/E83&gt;=1.15, IF(D83+E83&gt;=percent,"YES","NO"),"NO"))</f>
        <v>YES</v>
      </c>
      <c r="H83" s="15">
        <v>18020.0</v>
      </c>
      <c r="I83" s="16" t="str">
        <f t="shared" si="3"/>
        <v>NOT FUNDED</v>
      </c>
      <c r="J83" s="17">
        <f t="shared" si="4"/>
        <v>7171</v>
      </c>
      <c r="K83" s="18" t="str">
        <f t="shared" si="2"/>
        <v>Over Budget</v>
      </c>
    </row>
    <row r="84">
      <c r="A84" s="9" t="s">
        <v>310</v>
      </c>
      <c r="B84" s="10">
        <v>4.72</v>
      </c>
      <c r="C84" s="21">
        <v>296.0</v>
      </c>
      <c r="D84" s="12">
        <v>4.5326788E7</v>
      </c>
      <c r="E84" s="12">
        <v>3.4734461E7</v>
      </c>
      <c r="F84" s="13">
        <f t="shared" si="1"/>
        <v>10592327</v>
      </c>
      <c r="G84" s="14" t="str">
        <f>IF(E84=0,"YES",IF(D84/E84&gt;=1.15, IF(D84+E84&gt;=percent,"YES","NO"),"NO"))</f>
        <v>YES</v>
      </c>
      <c r="H84" s="15">
        <v>22000.0</v>
      </c>
      <c r="I84" s="16" t="str">
        <f t="shared" si="3"/>
        <v>NOT FUNDED</v>
      </c>
      <c r="J84" s="17">
        <f t="shared" si="4"/>
        <v>7171</v>
      </c>
      <c r="K84" s="18" t="str">
        <f t="shared" si="2"/>
        <v>Over Budget</v>
      </c>
    </row>
    <row r="85">
      <c r="A85" s="9" t="s">
        <v>311</v>
      </c>
      <c r="B85" s="10">
        <v>4.44</v>
      </c>
      <c r="C85" s="21">
        <v>239.0</v>
      </c>
      <c r="D85" s="12">
        <v>2.6403006E7</v>
      </c>
      <c r="E85" s="12">
        <v>1.606321E7</v>
      </c>
      <c r="F85" s="13">
        <f t="shared" si="1"/>
        <v>10339796</v>
      </c>
      <c r="G85" s="14" t="str">
        <f>IF(E85=0,"YES",IF(D85/E85&gt;=1.15, IF(D85+E85&gt;=percent,"YES","NO"),"NO"))</f>
        <v>YES</v>
      </c>
      <c r="H85" s="15">
        <v>13250.0</v>
      </c>
      <c r="I85" s="16" t="str">
        <f t="shared" si="3"/>
        <v>NOT FUNDED</v>
      </c>
      <c r="J85" s="17">
        <f t="shared" si="4"/>
        <v>7171</v>
      </c>
      <c r="K85" s="18" t="str">
        <f t="shared" si="2"/>
        <v>Over Budget</v>
      </c>
    </row>
    <row r="86">
      <c r="A86" s="9" t="s">
        <v>312</v>
      </c>
      <c r="B86" s="10">
        <v>4.8</v>
      </c>
      <c r="C86" s="21">
        <v>335.0</v>
      </c>
      <c r="D86" s="12">
        <v>4.8230326E7</v>
      </c>
      <c r="E86" s="12">
        <v>3.8129952E7</v>
      </c>
      <c r="F86" s="13">
        <f t="shared" si="1"/>
        <v>10100374</v>
      </c>
      <c r="G86" s="14" t="str">
        <f>IF(E86=0,"YES",IF(D86/E86&gt;=1.15, IF(D86+E86&gt;=percent,"YES","NO"),"NO"))</f>
        <v>YES</v>
      </c>
      <c r="H86" s="15">
        <v>75000.0</v>
      </c>
      <c r="I86" s="16" t="str">
        <f t="shared" si="3"/>
        <v>NOT FUNDED</v>
      </c>
      <c r="J86" s="17">
        <f t="shared" si="4"/>
        <v>7171</v>
      </c>
      <c r="K86" s="18" t="str">
        <f t="shared" si="2"/>
        <v>Over Budget</v>
      </c>
    </row>
    <row r="87">
      <c r="A87" s="9" t="s">
        <v>313</v>
      </c>
      <c r="B87" s="10">
        <v>4.4</v>
      </c>
      <c r="C87" s="21">
        <v>235.0</v>
      </c>
      <c r="D87" s="12">
        <v>3.096948E7</v>
      </c>
      <c r="E87" s="12">
        <v>2.1442528E7</v>
      </c>
      <c r="F87" s="13">
        <f t="shared" si="1"/>
        <v>9526952</v>
      </c>
      <c r="G87" s="14" t="str">
        <f>IF(E87=0,"YES",IF(D87/E87&gt;=1.15, IF(D87+E87&gt;=percent,"YES","NO"),"NO"))</f>
        <v>YES</v>
      </c>
      <c r="H87" s="15">
        <v>81500.0</v>
      </c>
      <c r="I87" s="16" t="str">
        <f t="shared" si="3"/>
        <v>NOT FUNDED</v>
      </c>
      <c r="J87" s="17">
        <f t="shared" si="4"/>
        <v>7171</v>
      </c>
      <c r="K87" s="18" t="str">
        <f t="shared" si="2"/>
        <v>Over Budget</v>
      </c>
    </row>
    <row r="88">
      <c r="A88" s="9" t="s">
        <v>314</v>
      </c>
      <c r="B88" s="10">
        <v>4.47</v>
      </c>
      <c r="C88" s="21">
        <v>181.0</v>
      </c>
      <c r="D88" s="12">
        <v>2.8728827E7</v>
      </c>
      <c r="E88" s="12">
        <v>1.9382858E7</v>
      </c>
      <c r="F88" s="13">
        <f t="shared" si="1"/>
        <v>9345969</v>
      </c>
      <c r="G88" s="14" t="str">
        <f>IF(E88=0,"YES",IF(D88/E88&gt;=1.15, IF(D88+E88&gt;=percent,"YES","NO"),"NO"))</f>
        <v>YES</v>
      </c>
      <c r="H88" s="15">
        <v>9000.0</v>
      </c>
      <c r="I88" s="16" t="str">
        <f t="shared" si="3"/>
        <v>NOT FUNDED</v>
      </c>
      <c r="J88" s="17">
        <f t="shared" si="4"/>
        <v>7171</v>
      </c>
      <c r="K88" s="18" t="str">
        <f t="shared" si="2"/>
        <v>Over Budget</v>
      </c>
    </row>
    <row r="89">
      <c r="A89" s="9" t="s">
        <v>315</v>
      </c>
      <c r="B89" s="10">
        <v>4.51</v>
      </c>
      <c r="C89" s="21">
        <v>230.0</v>
      </c>
      <c r="D89" s="12">
        <v>3.242565E7</v>
      </c>
      <c r="E89" s="12">
        <v>2.3484155E7</v>
      </c>
      <c r="F89" s="13">
        <f t="shared" si="1"/>
        <v>8941495</v>
      </c>
      <c r="G89" s="14" t="str">
        <f>IF(E89=0,"YES",IF(D89/E89&gt;=1.15, IF(D89+E89&gt;=percent,"YES","NO"),"NO"))</f>
        <v>YES</v>
      </c>
      <c r="H89" s="15">
        <v>84000.0</v>
      </c>
      <c r="I89" s="16" t="str">
        <f t="shared" si="3"/>
        <v>NOT FUNDED</v>
      </c>
      <c r="J89" s="17">
        <f t="shared" si="4"/>
        <v>7171</v>
      </c>
      <c r="K89" s="18" t="str">
        <f t="shared" si="2"/>
        <v>Over Budget</v>
      </c>
    </row>
    <row r="90">
      <c r="A90" s="9" t="s">
        <v>316</v>
      </c>
      <c r="B90" s="10">
        <v>4.73</v>
      </c>
      <c r="C90" s="21">
        <v>325.0</v>
      </c>
      <c r="D90" s="12">
        <v>3.9505242E7</v>
      </c>
      <c r="E90" s="12">
        <v>3.0772228E7</v>
      </c>
      <c r="F90" s="13">
        <f t="shared" si="1"/>
        <v>8733014</v>
      </c>
      <c r="G90" s="14" t="str">
        <f>IF(E90=0,"YES",IF(D90/E90&gt;=1.15, IF(D90+E90&gt;=percent,"YES","NO"),"NO"))</f>
        <v>YES</v>
      </c>
      <c r="H90" s="15">
        <v>14920.0</v>
      </c>
      <c r="I90" s="16" t="str">
        <f t="shared" si="3"/>
        <v>NOT FUNDED</v>
      </c>
      <c r="J90" s="17">
        <f t="shared" si="4"/>
        <v>7171</v>
      </c>
      <c r="K90" s="18" t="str">
        <f t="shared" si="2"/>
        <v>Over Budget</v>
      </c>
    </row>
    <row r="91">
      <c r="A91" s="9" t="s">
        <v>317</v>
      </c>
      <c r="B91" s="10">
        <v>4.61</v>
      </c>
      <c r="C91" s="21">
        <v>245.0</v>
      </c>
      <c r="D91" s="12">
        <v>3.3114808E7</v>
      </c>
      <c r="E91" s="12">
        <v>2.4414594E7</v>
      </c>
      <c r="F91" s="13">
        <f t="shared" si="1"/>
        <v>8700214</v>
      </c>
      <c r="G91" s="14" t="str">
        <f>IF(E91=0,"YES",IF(D91/E91&gt;=1.15, IF(D91+E91&gt;=percent,"YES","NO"),"NO"))</f>
        <v>YES</v>
      </c>
      <c r="H91" s="15">
        <v>34000.0</v>
      </c>
      <c r="I91" s="16" t="str">
        <f t="shared" si="3"/>
        <v>NOT FUNDED</v>
      </c>
      <c r="J91" s="17">
        <f t="shared" si="4"/>
        <v>7171</v>
      </c>
      <c r="K91" s="18" t="str">
        <f t="shared" si="2"/>
        <v>Over Budget</v>
      </c>
    </row>
    <row r="92">
      <c r="A92" s="9" t="s">
        <v>318</v>
      </c>
      <c r="B92" s="10">
        <v>4.53</v>
      </c>
      <c r="C92" s="21">
        <v>225.0</v>
      </c>
      <c r="D92" s="12">
        <v>3.4531331E7</v>
      </c>
      <c r="E92" s="12">
        <v>2.5841507E7</v>
      </c>
      <c r="F92" s="13">
        <f t="shared" si="1"/>
        <v>8689824</v>
      </c>
      <c r="G92" s="14" t="str">
        <f>IF(E92=0,"YES",IF(D92/E92&gt;=1.15, IF(D92+E92&gt;=percent,"YES","NO"),"NO"))</f>
        <v>YES</v>
      </c>
      <c r="H92" s="15">
        <v>98000.0</v>
      </c>
      <c r="I92" s="16" t="str">
        <f t="shared" si="3"/>
        <v>NOT FUNDED</v>
      </c>
      <c r="J92" s="17">
        <f t="shared" si="4"/>
        <v>7171</v>
      </c>
      <c r="K92" s="18" t="str">
        <f t="shared" si="2"/>
        <v>Over Budget</v>
      </c>
    </row>
    <row r="93">
      <c r="A93" s="9" t="s">
        <v>319</v>
      </c>
      <c r="B93" s="10">
        <v>4.09</v>
      </c>
      <c r="C93" s="21">
        <v>308.0</v>
      </c>
      <c r="D93" s="12">
        <v>3.6223367E7</v>
      </c>
      <c r="E93" s="12">
        <v>2.7872008E7</v>
      </c>
      <c r="F93" s="13">
        <f t="shared" si="1"/>
        <v>8351359</v>
      </c>
      <c r="G93" s="14" t="str">
        <f>IF(E93=0,"YES",IF(D93/E93&gt;=1.15, IF(D93+E93&gt;=percent,"YES","NO"),"NO"))</f>
        <v>YES</v>
      </c>
      <c r="H93" s="15">
        <v>80000.0</v>
      </c>
      <c r="I93" s="16" t="str">
        <f t="shared" si="3"/>
        <v>NOT FUNDED</v>
      </c>
      <c r="J93" s="17">
        <f t="shared" si="4"/>
        <v>7171</v>
      </c>
      <c r="K93" s="18" t="str">
        <f t="shared" si="2"/>
        <v>Over Budget</v>
      </c>
    </row>
    <row r="94">
      <c r="A94" s="9" t="s">
        <v>320</v>
      </c>
      <c r="B94" s="10">
        <v>4.79</v>
      </c>
      <c r="C94" s="21">
        <v>495.0</v>
      </c>
      <c r="D94" s="12">
        <v>1.19552745E8</v>
      </c>
      <c r="E94" s="12">
        <v>1.11868111E8</v>
      </c>
      <c r="F94" s="13">
        <f t="shared" si="1"/>
        <v>7684634</v>
      </c>
      <c r="G94" s="14" t="str">
        <f>IF(E94=0,"YES",IF(D94/E94&gt;=1.15, IF(D94+E94&gt;=percent,"YES","NO"),"NO"))</f>
        <v>NO</v>
      </c>
      <c r="H94" s="15">
        <v>236000.0</v>
      </c>
      <c r="I94" s="16" t="str">
        <f t="shared" si="3"/>
        <v>NOT FUNDED</v>
      </c>
      <c r="J94" s="17">
        <f t="shared" si="4"/>
        <v>7171</v>
      </c>
      <c r="K94" s="18" t="str">
        <f t="shared" si="2"/>
        <v>Approval Threshold</v>
      </c>
    </row>
    <row r="95">
      <c r="A95" s="9" t="s">
        <v>321</v>
      </c>
      <c r="B95" s="10">
        <v>4.62</v>
      </c>
      <c r="C95" s="21">
        <v>273.0</v>
      </c>
      <c r="D95" s="12">
        <v>4.3469487E7</v>
      </c>
      <c r="E95" s="12">
        <v>3.5947944E7</v>
      </c>
      <c r="F95" s="13">
        <f t="shared" si="1"/>
        <v>7521543</v>
      </c>
      <c r="G95" s="14" t="str">
        <f>IF(E95=0,"YES",IF(D95/E95&gt;=1.15, IF(D95+E95&gt;=percent,"YES","NO"),"NO"))</f>
        <v>YES</v>
      </c>
      <c r="H95" s="15">
        <v>31000.0</v>
      </c>
      <c r="I95" s="16" t="str">
        <f t="shared" si="3"/>
        <v>NOT FUNDED</v>
      </c>
      <c r="J95" s="17">
        <f t="shared" si="4"/>
        <v>7171</v>
      </c>
      <c r="K95" s="18" t="str">
        <f t="shared" si="2"/>
        <v>Over Budget</v>
      </c>
    </row>
    <row r="96">
      <c r="A96" s="9" t="s">
        <v>322</v>
      </c>
      <c r="B96" s="10">
        <v>4.38</v>
      </c>
      <c r="C96" s="21">
        <v>379.0</v>
      </c>
      <c r="D96" s="12">
        <v>3.8216763E7</v>
      </c>
      <c r="E96" s="12">
        <v>3.0950243E7</v>
      </c>
      <c r="F96" s="13">
        <f t="shared" si="1"/>
        <v>7266520</v>
      </c>
      <c r="G96" s="14" t="str">
        <f>IF(E96=0,"YES",IF(D96/E96&gt;=1.15, IF(D96+E96&gt;=percent,"YES","NO"),"NO"))</f>
        <v>YES</v>
      </c>
      <c r="H96" s="15">
        <v>193660.0</v>
      </c>
      <c r="I96" s="16" t="str">
        <f t="shared" si="3"/>
        <v>NOT FUNDED</v>
      </c>
      <c r="J96" s="17">
        <f t="shared" si="4"/>
        <v>7171</v>
      </c>
      <c r="K96" s="18" t="str">
        <f t="shared" si="2"/>
        <v>Over Budget</v>
      </c>
    </row>
    <row r="97">
      <c r="A97" s="9" t="s">
        <v>323</v>
      </c>
      <c r="B97" s="10">
        <v>4.51</v>
      </c>
      <c r="C97" s="21">
        <v>233.0</v>
      </c>
      <c r="D97" s="12">
        <v>2.5115489E7</v>
      </c>
      <c r="E97" s="12">
        <v>1.793942E7</v>
      </c>
      <c r="F97" s="13">
        <f t="shared" si="1"/>
        <v>7176069</v>
      </c>
      <c r="G97" s="14" t="str">
        <f>IF(E97=0,"YES",IF(D97/E97&gt;=1.15, IF(D97+E97&gt;=percent,"YES","NO"),"NO"))</f>
        <v>YES</v>
      </c>
      <c r="H97" s="15">
        <v>34500.0</v>
      </c>
      <c r="I97" s="16" t="str">
        <f t="shared" si="3"/>
        <v>NOT FUNDED</v>
      </c>
      <c r="J97" s="17">
        <f t="shared" si="4"/>
        <v>7171</v>
      </c>
      <c r="K97" s="18" t="str">
        <f t="shared" si="2"/>
        <v>Over Budget</v>
      </c>
    </row>
    <row r="98">
      <c r="A98" s="9" t="s">
        <v>324</v>
      </c>
      <c r="B98" s="10">
        <v>4.74</v>
      </c>
      <c r="C98" s="21">
        <v>343.0</v>
      </c>
      <c r="D98" s="12">
        <v>4.1963188E7</v>
      </c>
      <c r="E98" s="12">
        <v>3.5304154E7</v>
      </c>
      <c r="F98" s="13">
        <f t="shared" si="1"/>
        <v>6659034</v>
      </c>
      <c r="G98" s="14" t="str">
        <f>IF(E98=0,"YES",IF(D98/E98&gt;=1.15, IF(D98+E98&gt;=percent,"YES","NO"),"NO"))</f>
        <v>YES</v>
      </c>
      <c r="H98" s="15">
        <v>40000.0</v>
      </c>
      <c r="I98" s="16" t="str">
        <f t="shared" si="3"/>
        <v>NOT FUNDED</v>
      </c>
      <c r="J98" s="17">
        <f t="shared" si="4"/>
        <v>7171</v>
      </c>
      <c r="K98" s="18" t="str">
        <f t="shared" si="2"/>
        <v>Over Budget</v>
      </c>
    </row>
    <row r="99">
      <c r="A99" s="9" t="s">
        <v>325</v>
      </c>
      <c r="B99" s="10">
        <v>4.43</v>
      </c>
      <c r="C99" s="21">
        <v>209.0</v>
      </c>
      <c r="D99" s="12">
        <v>2.4358346E7</v>
      </c>
      <c r="E99" s="12">
        <v>1.8412392E7</v>
      </c>
      <c r="F99" s="13">
        <f t="shared" si="1"/>
        <v>5945954</v>
      </c>
      <c r="G99" s="14" t="str">
        <f>IF(E99=0,"YES",IF(D99/E99&gt;=1.15, IF(D99+E99&gt;=percent,"YES","NO"),"NO"))</f>
        <v>YES</v>
      </c>
      <c r="H99" s="15">
        <v>4000.0</v>
      </c>
      <c r="I99" s="16" t="str">
        <f t="shared" si="3"/>
        <v>FUNDED</v>
      </c>
      <c r="J99" s="17">
        <f t="shared" si="4"/>
        <v>3171</v>
      </c>
      <c r="K99" s="18" t="str">
        <f t="shared" si="2"/>
        <v/>
      </c>
    </row>
    <row r="100">
      <c r="A100" s="9" t="s">
        <v>326</v>
      </c>
      <c r="B100" s="10">
        <v>5.0</v>
      </c>
      <c r="C100" s="21">
        <v>953.0</v>
      </c>
      <c r="D100" s="12">
        <v>1.54646357E8</v>
      </c>
      <c r="E100" s="12">
        <v>1.48858133E8</v>
      </c>
      <c r="F100" s="13">
        <f t="shared" si="1"/>
        <v>5788224</v>
      </c>
      <c r="G100" s="14" t="str">
        <f>IF(E100=0,"YES",IF(D100/E100&gt;=1.15, IF(D100+E100&gt;=percent,"YES","NO"),"NO"))</f>
        <v>NO</v>
      </c>
      <c r="H100" s="15">
        <v>111033.0</v>
      </c>
      <c r="I100" s="16" t="str">
        <f t="shared" si="3"/>
        <v>NOT FUNDED</v>
      </c>
      <c r="J100" s="17">
        <f t="shared" si="4"/>
        <v>3171</v>
      </c>
      <c r="K100" s="18" t="str">
        <f t="shared" si="2"/>
        <v>Approval Threshold</v>
      </c>
    </row>
    <row r="101">
      <c r="A101" s="9" t="s">
        <v>327</v>
      </c>
      <c r="B101" s="10">
        <v>4.67</v>
      </c>
      <c r="C101" s="21">
        <v>314.0</v>
      </c>
      <c r="D101" s="12">
        <v>4.041568E7</v>
      </c>
      <c r="E101" s="12">
        <v>3.4806254E7</v>
      </c>
      <c r="F101" s="13">
        <f t="shared" si="1"/>
        <v>5609426</v>
      </c>
      <c r="G101" s="14" t="str">
        <f>IF(E101=0,"YES",IF(D101/E101&gt;=1.15, IF(D101+E101&gt;=percent,"YES","NO"),"NO"))</f>
        <v>YES</v>
      </c>
      <c r="H101" s="15">
        <v>35100.0</v>
      </c>
      <c r="I101" s="16" t="str">
        <f t="shared" si="3"/>
        <v>NOT FUNDED</v>
      </c>
      <c r="J101" s="17">
        <f t="shared" si="4"/>
        <v>3171</v>
      </c>
      <c r="K101" s="18" t="str">
        <f t="shared" si="2"/>
        <v>Over Budget</v>
      </c>
    </row>
    <row r="102">
      <c r="A102" s="9" t="s">
        <v>328</v>
      </c>
      <c r="B102" s="10">
        <v>4.93</v>
      </c>
      <c r="C102" s="21">
        <v>608.0</v>
      </c>
      <c r="D102" s="12">
        <v>1.09005221E8</v>
      </c>
      <c r="E102" s="12">
        <v>1.04690227E8</v>
      </c>
      <c r="F102" s="13">
        <f t="shared" si="1"/>
        <v>4314994</v>
      </c>
      <c r="G102" s="14" t="str">
        <f>IF(E102=0,"YES",IF(D102/E102&gt;=1.15, IF(D102+E102&gt;=percent,"YES","NO"),"NO"))</f>
        <v>NO</v>
      </c>
      <c r="H102" s="15">
        <v>66100.0</v>
      </c>
      <c r="I102" s="16" t="str">
        <f t="shared" si="3"/>
        <v>NOT FUNDED</v>
      </c>
      <c r="J102" s="17">
        <f t="shared" si="4"/>
        <v>3171</v>
      </c>
      <c r="K102" s="18" t="str">
        <f t="shared" si="2"/>
        <v>Approval Threshold</v>
      </c>
    </row>
    <row r="103">
      <c r="A103" s="9" t="s">
        <v>329</v>
      </c>
      <c r="B103" s="10">
        <v>4.19</v>
      </c>
      <c r="C103" s="21">
        <v>174.0</v>
      </c>
      <c r="D103" s="12">
        <v>2.1944826E7</v>
      </c>
      <c r="E103" s="12">
        <v>1.826083E7</v>
      </c>
      <c r="F103" s="13">
        <f t="shared" si="1"/>
        <v>3683996</v>
      </c>
      <c r="G103" s="14" t="str">
        <f>IF(E103=0,"YES",IF(D103/E103&gt;=1.15, IF(D103+E103&gt;=percent,"YES","NO"),"NO"))</f>
        <v>YES</v>
      </c>
      <c r="H103" s="15">
        <v>6400.0</v>
      </c>
      <c r="I103" s="16" t="str">
        <f t="shared" si="3"/>
        <v>NOT FUNDED</v>
      </c>
      <c r="J103" s="17">
        <f t="shared" si="4"/>
        <v>3171</v>
      </c>
      <c r="K103" s="18" t="str">
        <f t="shared" si="2"/>
        <v>Over Budget</v>
      </c>
    </row>
    <row r="104">
      <c r="A104" s="9" t="s">
        <v>330</v>
      </c>
      <c r="B104" s="10">
        <v>4.29</v>
      </c>
      <c r="C104" s="21">
        <v>271.0</v>
      </c>
      <c r="D104" s="12">
        <v>3.6541247E7</v>
      </c>
      <c r="E104" s="12">
        <v>3.3383235E7</v>
      </c>
      <c r="F104" s="13">
        <f t="shared" si="1"/>
        <v>3158012</v>
      </c>
      <c r="G104" s="14" t="str">
        <f>IF(E104=0,"YES",IF(D104/E104&gt;=1.15, IF(D104+E104&gt;=percent,"YES","NO"),"NO"))</f>
        <v>NO</v>
      </c>
      <c r="H104" s="15">
        <v>12000.0</v>
      </c>
      <c r="I104" s="16" t="str">
        <f t="shared" si="3"/>
        <v>NOT FUNDED</v>
      </c>
      <c r="J104" s="17">
        <f t="shared" si="4"/>
        <v>3171</v>
      </c>
      <c r="K104" s="18" t="str">
        <f t="shared" si="2"/>
        <v>Approval Threshold</v>
      </c>
    </row>
    <row r="105">
      <c r="A105" s="9" t="s">
        <v>331</v>
      </c>
      <c r="B105" s="10">
        <v>4.47</v>
      </c>
      <c r="C105" s="21">
        <v>187.0</v>
      </c>
      <c r="D105" s="12">
        <v>2.0362818E7</v>
      </c>
      <c r="E105" s="12">
        <v>1.8030208E7</v>
      </c>
      <c r="F105" s="13">
        <f t="shared" si="1"/>
        <v>2332610</v>
      </c>
      <c r="G105" s="14" t="str">
        <f>IF(E105=0,"YES",IF(D105/E105&gt;=1.15, IF(D105+E105&gt;=percent,"YES","NO"),"NO"))</f>
        <v>NO</v>
      </c>
      <c r="H105" s="15">
        <v>5625.0</v>
      </c>
      <c r="I105" s="16" t="str">
        <f t="shared" si="3"/>
        <v>NOT FUNDED</v>
      </c>
      <c r="J105" s="17">
        <f t="shared" si="4"/>
        <v>3171</v>
      </c>
      <c r="K105" s="18" t="str">
        <f t="shared" si="2"/>
        <v>Approval Threshold</v>
      </c>
    </row>
    <row r="106">
      <c r="A106" s="9" t="s">
        <v>332</v>
      </c>
      <c r="B106" s="10">
        <v>4.62</v>
      </c>
      <c r="C106" s="21">
        <v>273.0</v>
      </c>
      <c r="D106" s="12">
        <v>3.7223814E7</v>
      </c>
      <c r="E106" s="12">
        <v>3.4926983E7</v>
      </c>
      <c r="F106" s="13">
        <f t="shared" si="1"/>
        <v>2296831</v>
      </c>
      <c r="G106" s="14" t="str">
        <f>IF(E106=0,"YES",IF(D106/E106&gt;=1.15, IF(D106+E106&gt;=percent,"YES","NO"),"NO"))</f>
        <v>NO</v>
      </c>
      <c r="H106" s="15">
        <v>25000.0</v>
      </c>
      <c r="I106" s="16" t="str">
        <f t="shared" si="3"/>
        <v>NOT FUNDED</v>
      </c>
      <c r="J106" s="17">
        <f t="shared" si="4"/>
        <v>3171</v>
      </c>
      <c r="K106" s="18" t="str">
        <f t="shared" si="2"/>
        <v>Approval Threshold</v>
      </c>
    </row>
    <row r="107">
      <c r="A107" s="9" t="s">
        <v>333</v>
      </c>
      <c r="B107" s="10">
        <v>4.8</v>
      </c>
      <c r="C107" s="21">
        <v>378.0</v>
      </c>
      <c r="D107" s="12">
        <v>4.2873942E7</v>
      </c>
      <c r="E107" s="12">
        <v>4.1504156E7</v>
      </c>
      <c r="F107" s="13">
        <f t="shared" si="1"/>
        <v>1369786</v>
      </c>
      <c r="G107" s="14" t="str">
        <f>IF(E107=0,"YES",IF(D107/E107&gt;=1.15, IF(D107+E107&gt;=percent,"YES","NO"),"NO"))</f>
        <v>NO</v>
      </c>
      <c r="H107" s="15">
        <v>42810.0</v>
      </c>
      <c r="I107" s="16" t="str">
        <f t="shared" si="3"/>
        <v>NOT FUNDED</v>
      </c>
      <c r="J107" s="17">
        <f t="shared" si="4"/>
        <v>3171</v>
      </c>
      <c r="K107" s="18" t="str">
        <f t="shared" si="2"/>
        <v>Approval Threshold</v>
      </c>
    </row>
    <row r="108">
      <c r="A108" s="9" t="s">
        <v>334</v>
      </c>
      <c r="B108" s="10">
        <v>3.81</v>
      </c>
      <c r="C108" s="21">
        <v>290.0</v>
      </c>
      <c r="D108" s="12">
        <v>3.0005819E7</v>
      </c>
      <c r="E108" s="12">
        <v>2.9105692E7</v>
      </c>
      <c r="F108" s="13">
        <f t="shared" si="1"/>
        <v>900127</v>
      </c>
      <c r="G108" s="14" t="str">
        <f>IF(E108=0,"YES",IF(D108/E108&gt;=1.15, IF(D108+E108&gt;=percent,"YES","NO"),"NO"))</f>
        <v>NO</v>
      </c>
      <c r="H108" s="15">
        <v>140000.0</v>
      </c>
      <c r="I108" s="16" t="str">
        <f t="shared" si="3"/>
        <v>NOT FUNDED</v>
      </c>
      <c r="J108" s="17">
        <f t="shared" si="4"/>
        <v>3171</v>
      </c>
      <c r="K108" s="18" t="str">
        <f t="shared" si="2"/>
        <v>Approval Threshold</v>
      </c>
    </row>
    <row r="109">
      <c r="A109" s="9" t="s">
        <v>335</v>
      </c>
      <c r="B109" s="10">
        <v>4.38</v>
      </c>
      <c r="C109" s="21">
        <v>476.0</v>
      </c>
      <c r="D109" s="12">
        <v>8.9633272E7</v>
      </c>
      <c r="E109" s="12">
        <v>8.9272472E7</v>
      </c>
      <c r="F109" s="13">
        <f t="shared" si="1"/>
        <v>360800</v>
      </c>
      <c r="G109" s="14" t="str">
        <f>IF(E109=0,"YES",IF(D109/E109&gt;=1.15, IF(D109+E109&gt;=percent,"YES","NO"),"NO"))</f>
        <v>NO</v>
      </c>
      <c r="H109" s="15">
        <v>66800.0</v>
      </c>
      <c r="I109" s="16" t="str">
        <f t="shared" si="3"/>
        <v>NOT FUNDED</v>
      </c>
      <c r="J109" s="17">
        <f t="shared" si="4"/>
        <v>3171</v>
      </c>
      <c r="K109" s="18" t="str">
        <f t="shared" si="2"/>
        <v>Approval Threshold</v>
      </c>
    </row>
    <row r="110">
      <c r="A110" s="9" t="s">
        <v>336</v>
      </c>
      <c r="B110" s="10">
        <v>4.44</v>
      </c>
      <c r="C110" s="21">
        <v>202.0</v>
      </c>
      <c r="D110" s="12">
        <v>1.9878619E7</v>
      </c>
      <c r="E110" s="12">
        <v>1.986782E7</v>
      </c>
      <c r="F110" s="13">
        <f t="shared" si="1"/>
        <v>10799</v>
      </c>
      <c r="G110" s="14" t="str">
        <f>IF(E110=0,"YES",IF(D110/E110&gt;=1.15, IF(D110+E110&gt;=percent,"YES","NO"),"NO"))</f>
        <v>NO</v>
      </c>
      <c r="H110" s="15">
        <v>37411.0</v>
      </c>
      <c r="I110" s="16" t="str">
        <f t="shared" si="3"/>
        <v>NOT FUNDED</v>
      </c>
      <c r="J110" s="17">
        <f t="shared" si="4"/>
        <v>3171</v>
      </c>
      <c r="K110" s="18" t="str">
        <f t="shared" si="2"/>
        <v>Approval Threshold</v>
      </c>
    </row>
    <row r="111">
      <c r="A111" s="9" t="s">
        <v>337</v>
      </c>
      <c r="B111" s="10">
        <v>4.8</v>
      </c>
      <c r="C111" s="21">
        <v>332.0</v>
      </c>
      <c r="D111" s="12">
        <v>3.9637439E7</v>
      </c>
      <c r="E111" s="12">
        <v>4.0233562E7</v>
      </c>
      <c r="F111" s="13">
        <f t="shared" si="1"/>
        <v>-596123</v>
      </c>
      <c r="G111" s="14" t="str">
        <f>IF(E111=0,"YES",IF(D111/E111&gt;=1.15, IF(D111+E111&gt;=percent,"YES","NO"),"NO"))</f>
        <v>NO</v>
      </c>
      <c r="H111" s="15">
        <v>45500.0</v>
      </c>
      <c r="I111" s="16" t="str">
        <f t="shared" si="3"/>
        <v>NOT FUNDED</v>
      </c>
      <c r="J111" s="17">
        <f t="shared" si="4"/>
        <v>3171</v>
      </c>
      <c r="K111" s="18" t="str">
        <f t="shared" si="2"/>
        <v>Approval Threshold</v>
      </c>
    </row>
    <row r="112">
      <c r="A112" s="9" t="s">
        <v>338</v>
      </c>
      <c r="B112" s="10">
        <v>4.67</v>
      </c>
      <c r="C112" s="21">
        <v>303.0</v>
      </c>
      <c r="D112" s="12">
        <v>4.0266901E7</v>
      </c>
      <c r="E112" s="12">
        <v>4.1210184E7</v>
      </c>
      <c r="F112" s="13">
        <f t="shared" si="1"/>
        <v>-943283</v>
      </c>
      <c r="G112" s="14" t="str">
        <f>IF(E112=0,"YES",IF(D112/E112&gt;=1.15, IF(D112+E112&gt;=percent,"YES","NO"),"NO"))</f>
        <v>NO</v>
      </c>
      <c r="H112" s="15">
        <v>138000.0</v>
      </c>
      <c r="I112" s="16" t="str">
        <f t="shared" si="3"/>
        <v>NOT FUNDED</v>
      </c>
      <c r="J112" s="17">
        <f t="shared" si="4"/>
        <v>3171</v>
      </c>
      <c r="K112" s="18" t="str">
        <f t="shared" si="2"/>
        <v>Approval Threshold</v>
      </c>
    </row>
    <row r="113">
      <c r="A113" s="9" t="s">
        <v>339</v>
      </c>
      <c r="B113" s="10">
        <v>4.48</v>
      </c>
      <c r="C113" s="21">
        <v>222.0</v>
      </c>
      <c r="D113" s="12">
        <v>3.1226655E7</v>
      </c>
      <c r="E113" s="12">
        <v>3.2584457E7</v>
      </c>
      <c r="F113" s="13">
        <f t="shared" si="1"/>
        <v>-1357802</v>
      </c>
      <c r="G113" s="14" t="str">
        <f>IF(E113=0,"YES",IF(D113/E113&gt;=1.15, IF(D113+E113&gt;=percent,"YES","NO"),"NO"))</f>
        <v>NO</v>
      </c>
      <c r="H113" s="15">
        <v>29750.0</v>
      </c>
      <c r="I113" s="16" t="str">
        <f t="shared" si="3"/>
        <v>NOT FUNDED</v>
      </c>
      <c r="J113" s="17">
        <f t="shared" si="4"/>
        <v>3171</v>
      </c>
      <c r="K113" s="18" t="str">
        <f t="shared" si="2"/>
        <v>Approval Threshold</v>
      </c>
    </row>
    <row r="114">
      <c r="A114" s="9" t="s">
        <v>340</v>
      </c>
      <c r="B114" s="10">
        <v>4.17</v>
      </c>
      <c r="C114" s="21">
        <v>156.0</v>
      </c>
      <c r="D114" s="12">
        <v>1.8216351E7</v>
      </c>
      <c r="E114" s="12">
        <v>2.0242507E7</v>
      </c>
      <c r="F114" s="13">
        <f t="shared" si="1"/>
        <v>-2026156</v>
      </c>
      <c r="G114" s="14" t="str">
        <f>IF(E114=0,"YES",IF(D114/E114&gt;=1.15, IF(D114+E114&gt;=percent,"YES","NO"),"NO"))</f>
        <v>NO</v>
      </c>
      <c r="H114" s="15">
        <v>50000.0</v>
      </c>
      <c r="I114" s="16" t="str">
        <f t="shared" si="3"/>
        <v>NOT FUNDED</v>
      </c>
      <c r="J114" s="17">
        <f t="shared" si="4"/>
        <v>3171</v>
      </c>
      <c r="K114" s="18" t="str">
        <f t="shared" si="2"/>
        <v>Approval Threshold</v>
      </c>
    </row>
    <row r="115">
      <c r="A115" s="9" t="s">
        <v>341</v>
      </c>
      <c r="B115" s="10">
        <v>4.4</v>
      </c>
      <c r="C115" s="21">
        <v>211.0</v>
      </c>
      <c r="D115" s="12">
        <v>1.9733228E7</v>
      </c>
      <c r="E115" s="12">
        <v>2.2131797E7</v>
      </c>
      <c r="F115" s="13">
        <f t="shared" si="1"/>
        <v>-2398569</v>
      </c>
      <c r="G115" s="14" t="str">
        <f>IF(E115=0,"YES",IF(D115/E115&gt;=1.15, IF(D115+E115&gt;=percent,"YES","NO"),"NO"))</f>
        <v>NO</v>
      </c>
      <c r="H115" s="15">
        <v>63660.0</v>
      </c>
      <c r="I115" s="16" t="str">
        <f t="shared" si="3"/>
        <v>NOT FUNDED</v>
      </c>
      <c r="J115" s="17">
        <f t="shared" si="4"/>
        <v>3171</v>
      </c>
      <c r="K115" s="18" t="str">
        <f t="shared" si="2"/>
        <v>Approval Threshold</v>
      </c>
    </row>
    <row r="116">
      <c r="A116" s="9" t="s">
        <v>342</v>
      </c>
      <c r="B116" s="10">
        <v>4.9</v>
      </c>
      <c r="C116" s="21">
        <v>462.0</v>
      </c>
      <c r="D116" s="12">
        <v>1.12372663E8</v>
      </c>
      <c r="E116" s="12">
        <v>1.15250962E8</v>
      </c>
      <c r="F116" s="13">
        <f t="shared" si="1"/>
        <v>-2878299</v>
      </c>
      <c r="G116" s="14" t="str">
        <f>IF(E116=0,"YES",IF(D116/E116&gt;=1.15, IF(D116+E116&gt;=percent,"YES","NO"),"NO"))</f>
        <v>NO</v>
      </c>
      <c r="H116" s="15">
        <v>52400.0</v>
      </c>
      <c r="I116" s="16" t="str">
        <f t="shared" si="3"/>
        <v>NOT FUNDED</v>
      </c>
      <c r="J116" s="17">
        <f t="shared" si="4"/>
        <v>3171</v>
      </c>
      <c r="K116" s="18" t="str">
        <f t="shared" si="2"/>
        <v>Approval Threshold</v>
      </c>
    </row>
    <row r="117">
      <c r="A117" s="9" t="s">
        <v>343</v>
      </c>
      <c r="B117" s="10">
        <v>4.51</v>
      </c>
      <c r="C117" s="21">
        <v>208.0</v>
      </c>
      <c r="D117" s="12">
        <v>1.8913847E7</v>
      </c>
      <c r="E117" s="12">
        <v>2.2370476E7</v>
      </c>
      <c r="F117" s="13">
        <f t="shared" si="1"/>
        <v>-3456629</v>
      </c>
      <c r="G117" s="14" t="str">
        <f>IF(E117=0,"YES",IF(D117/E117&gt;=1.15, IF(D117+E117&gt;=percent,"YES","NO"),"NO"))</f>
        <v>NO</v>
      </c>
      <c r="H117" s="15">
        <v>19850.0</v>
      </c>
      <c r="I117" s="16" t="str">
        <f t="shared" si="3"/>
        <v>NOT FUNDED</v>
      </c>
      <c r="J117" s="17">
        <f t="shared" si="4"/>
        <v>3171</v>
      </c>
      <c r="K117" s="18" t="str">
        <f t="shared" si="2"/>
        <v>Approval Threshold</v>
      </c>
    </row>
    <row r="118">
      <c r="A118" s="9" t="s">
        <v>344</v>
      </c>
      <c r="B118" s="10">
        <v>4.53</v>
      </c>
      <c r="C118" s="21">
        <v>219.0</v>
      </c>
      <c r="D118" s="12">
        <v>3.194977E7</v>
      </c>
      <c r="E118" s="12">
        <v>3.6282362E7</v>
      </c>
      <c r="F118" s="13">
        <f t="shared" si="1"/>
        <v>-4332592</v>
      </c>
      <c r="G118" s="14" t="str">
        <f>IF(E118=0,"YES",IF(D118/E118&gt;=1.15, IF(D118+E118&gt;=percent,"YES","NO"),"NO"))</f>
        <v>NO</v>
      </c>
      <c r="H118" s="15">
        <v>47300.0</v>
      </c>
      <c r="I118" s="16" t="str">
        <f t="shared" si="3"/>
        <v>NOT FUNDED</v>
      </c>
      <c r="J118" s="17">
        <f t="shared" si="4"/>
        <v>3171</v>
      </c>
      <c r="K118" s="18" t="str">
        <f t="shared" si="2"/>
        <v>Approval Threshold</v>
      </c>
    </row>
    <row r="119">
      <c r="A119" s="9" t="s">
        <v>345</v>
      </c>
      <c r="B119" s="10">
        <v>4.58</v>
      </c>
      <c r="C119" s="21">
        <v>217.0</v>
      </c>
      <c r="D119" s="12">
        <v>3.2761896E7</v>
      </c>
      <c r="E119" s="12">
        <v>3.7537859E7</v>
      </c>
      <c r="F119" s="13">
        <f t="shared" si="1"/>
        <v>-4775963</v>
      </c>
      <c r="G119" s="14" t="str">
        <f>IF(E119=0,"YES",IF(D119/E119&gt;=1.15, IF(D119+E119&gt;=percent,"YES","NO"),"NO"))</f>
        <v>NO</v>
      </c>
      <c r="H119" s="15">
        <v>85500.0</v>
      </c>
      <c r="I119" s="16" t="str">
        <f t="shared" si="3"/>
        <v>NOT FUNDED</v>
      </c>
      <c r="J119" s="17">
        <f t="shared" si="4"/>
        <v>3171</v>
      </c>
      <c r="K119" s="18" t="str">
        <f t="shared" si="2"/>
        <v>Approval Threshold</v>
      </c>
    </row>
    <row r="120">
      <c r="A120" s="9" t="s">
        <v>346</v>
      </c>
      <c r="B120" s="10">
        <v>4.33</v>
      </c>
      <c r="C120" s="21">
        <v>176.0</v>
      </c>
      <c r="D120" s="12">
        <v>1.484273E7</v>
      </c>
      <c r="E120" s="12">
        <v>1.962672E7</v>
      </c>
      <c r="F120" s="13">
        <f t="shared" si="1"/>
        <v>-4783990</v>
      </c>
      <c r="G120" s="14" t="str">
        <f>IF(E120=0,"YES",IF(D120/E120&gt;=1.15, IF(D120+E120&gt;=percent,"YES","NO"),"NO"))</f>
        <v>NO</v>
      </c>
      <c r="H120" s="15">
        <v>33000.0</v>
      </c>
      <c r="I120" s="16" t="str">
        <f t="shared" si="3"/>
        <v>NOT FUNDED</v>
      </c>
      <c r="J120" s="17">
        <f t="shared" si="4"/>
        <v>3171</v>
      </c>
      <c r="K120" s="18" t="str">
        <f t="shared" si="2"/>
        <v>Approval Threshold</v>
      </c>
    </row>
    <row r="121">
      <c r="A121" s="9" t="s">
        <v>347</v>
      </c>
      <c r="B121" s="10">
        <v>4.33</v>
      </c>
      <c r="C121" s="21">
        <v>163.0</v>
      </c>
      <c r="D121" s="12">
        <v>1.5683236E7</v>
      </c>
      <c r="E121" s="12">
        <v>2.071188E7</v>
      </c>
      <c r="F121" s="13">
        <f t="shared" si="1"/>
        <v>-5028644</v>
      </c>
      <c r="G121" s="14" t="str">
        <f>IF(E121=0,"YES",IF(D121/E121&gt;=1.15, IF(D121+E121&gt;=percent,"YES","NO"),"NO"))</f>
        <v>NO</v>
      </c>
      <c r="H121" s="15">
        <v>35000.0</v>
      </c>
      <c r="I121" s="16" t="str">
        <f t="shared" si="3"/>
        <v>NOT FUNDED</v>
      </c>
      <c r="J121" s="17">
        <f t="shared" si="4"/>
        <v>3171</v>
      </c>
      <c r="K121" s="18" t="str">
        <f t="shared" si="2"/>
        <v>Approval Threshold</v>
      </c>
    </row>
    <row r="122">
      <c r="A122" s="9" t="s">
        <v>348</v>
      </c>
      <c r="B122" s="10">
        <v>4.62</v>
      </c>
      <c r="C122" s="21">
        <v>225.0</v>
      </c>
      <c r="D122" s="12">
        <v>3.0203772E7</v>
      </c>
      <c r="E122" s="12">
        <v>3.5869581E7</v>
      </c>
      <c r="F122" s="13">
        <f t="shared" si="1"/>
        <v>-5665809</v>
      </c>
      <c r="G122" s="14" t="str">
        <f>IF(E122=0,"YES",IF(D122/E122&gt;=1.15, IF(D122+E122&gt;=percent,"YES","NO"),"NO"))</f>
        <v>NO</v>
      </c>
      <c r="H122" s="15">
        <v>38802.0</v>
      </c>
      <c r="I122" s="16" t="str">
        <f t="shared" si="3"/>
        <v>NOT FUNDED</v>
      </c>
      <c r="J122" s="17">
        <f t="shared" si="4"/>
        <v>3171</v>
      </c>
      <c r="K122" s="18" t="str">
        <f t="shared" si="2"/>
        <v>Approval Threshold</v>
      </c>
    </row>
    <row r="123">
      <c r="A123" s="9" t="s">
        <v>349</v>
      </c>
      <c r="B123" s="10">
        <v>4.59</v>
      </c>
      <c r="C123" s="21">
        <v>225.0</v>
      </c>
      <c r="D123" s="12">
        <v>2.0675341E7</v>
      </c>
      <c r="E123" s="12">
        <v>2.6481022E7</v>
      </c>
      <c r="F123" s="13">
        <f t="shared" si="1"/>
        <v>-5805681</v>
      </c>
      <c r="G123" s="14" t="str">
        <f>IF(E123=0,"YES",IF(D123/E123&gt;=1.15, IF(D123+E123&gt;=percent,"YES","NO"),"NO"))</f>
        <v>NO</v>
      </c>
      <c r="H123" s="15">
        <v>35000.0</v>
      </c>
      <c r="I123" s="16" t="str">
        <f t="shared" si="3"/>
        <v>NOT FUNDED</v>
      </c>
      <c r="J123" s="17">
        <f t="shared" si="4"/>
        <v>3171</v>
      </c>
      <c r="K123" s="18" t="str">
        <f t="shared" si="2"/>
        <v>Approval Threshold</v>
      </c>
    </row>
    <row r="124">
      <c r="A124" s="9" t="s">
        <v>350</v>
      </c>
      <c r="B124" s="10">
        <v>4.33</v>
      </c>
      <c r="C124" s="21">
        <v>190.0</v>
      </c>
      <c r="D124" s="12">
        <v>1.3066006E7</v>
      </c>
      <c r="E124" s="12">
        <v>1.9125341E7</v>
      </c>
      <c r="F124" s="13">
        <f t="shared" si="1"/>
        <v>-6059335</v>
      </c>
      <c r="G124" s="14" t="str">
        <f>IF(E124=0,"YES",IF(D124/E124&gt;=1.15, IF(D124+E124&gt;=percent,"YES","NO"),"NO"))</f>
        <v>NO</v>
      </c>
      <c r="H124" s="15">
        <v>17600.0</v>
      </c>
      <c r="I124" s="16" t="str">
        <f t="shared" si="3"/>
        <v>NOT FUNDED</v>
      </c>
      <c r="J124" s="17">
        <f t="shared" si="4"/>
        <v>3171</v>
      </c>
      <c r="K124" s="18" t="str">
        <f t="shared" si="2"/>
        <v>Approval Threshold</v>
      </c>
    </row>
    <row r="125">
      <c r="A125" s="9" t="s">
        <v>351</v>
      </c>
      <c r="B125" s="10">
        <v>4.55</v>
      </c>
      <c r="C125" s="21">
        <v>204.0</v>
      </c>
      <c r="D125" s="12">
        <v>2.5668245E7</v>
      </c>
      <c r="E125" s="12">
        <v>3.1873322E7</v>
      </c>
      <c r="F125" s="13">
        <f t="shared" si="1"/>
        <v>-6205077</v>
      </c>
      <c r="G125" s="14" t="str">
        <f>IF(E125=0,"YES",IF(D125/E125&gt;=1.15, IF(D125+E125&gt;=percent,"YES","NO"),"NO"))</f>
        <v>NO</v>
      </c>
      <c r="H125" s="15">
        <v>27000.0</v>
      </c>
      <c r="I125" s="16" t="str">
        <f t="shared" si="3"/>
        <v>NOT FUNDED</v>
      </c>
      <c r="J125" s="17">
        <f t="shared" si="4"/>
        <v>3171</v>
      </c>
      <c r="K125" s="18" t="str">
        <f t="shared" si="2"/>
        <v>Approval Threshold</v>
      </c>
    </row>
    <row r="126">
      <c r="A126" s="9" t="s">
        <v>352</v>
      </c>
      <c r="B126" s="10">
        <v>3.81</v>
      </c>
      <c r="C126" s="21">
        <v>154.0</v>
      </c>
      <c r="D126" s="12">
        <v>1.1069483E7</v>
      </c>
      <c r="E126" s="12">
        <v>1.7412182E7</v>
      </c>
      <c r="F126" s="13">
        <f t="shared" si="1"/>
        <v>-6342699</v>
      </c>
      <c r="G126" s="14" t="str">
        <f>IF(E126=0,"YES",IF(D126/E126&gt;=1.15, IF(D126+E126&gt;=percent,"YES","NO"),"NO"))</f>
        <v>NO</v>
      </c>
      <c r="H126" s="15">
        <v>33500.0</v>
      </c>
      <c r="I126" s="16" t="str">
        <f t="shared" si="3"/>
        <v>NOT FUNDED</v>
      </c>
      <c r="J126" s="17">
        <f t="shared" si="4"/>
        <v>3171</v>
      </c>
      <c r="K126" s="18" t="str">
        <f t="shared" si="2"/>
        <v>Approval Threshold</v>
      </c>
    </row>
    <row r="127">
      <c r="A127" s="19" t="s">
        <v>353</v>
      </c>
      <c r="B127" s="10">
        <v>3.87</v>
      </c>
      <c r="C127" s="21">
        <v>148.0</v>
      </c>
      <c r="D127" s="12">
        <v>1.227214E7</v>
      </c>
      <c r="E127" s="12">
        <v>1.8632347E7</v>
      </c>
      <c r="F127" s="13">
        <f t="shared" si="1"/>
        <v>-6360207</v>
      </c>
      <c r="G127" s="14" t="str">
        <f>IF(E127=0,"YES",IF(D127/E127&gt;=1.15, IF(D127+E127&gt;=percent,"YES","NO"),"NO"))</f>
        <v>NO</v>
      </c>
      <c r="H127" s="15">
        <v>29500.0</v>
      </c>
      <c r="I127" s="16" t="str">
        <f t="shared" si="3"/>
        <v>NOT FUNDED</v>
      </c>
      <c r="J127" s="17">
        <f t="shared" si="4"/>
        <v>3171</v>
      </c>
      <c r="K127" s="18" t="str">
        <f t="shared" si="2"/>
        <v>Approval Threshold</v>
      </c>
    </row>
    <row r="128">
      <c r="A128" s="9" t="s">
        <v>354</v>
      </c>
      <c r="B128" s="10">
        <v>4.78</v>
      </c>
      <c r="C128" s="21">
        <v>306.0</v>
      </c>
      <c r="D128" s="12">
        <v>3.6339579E7</v>
      </c>
      <c r="E128" s="12">
        <v>4.2721277E7</v>
      </c>
      <c r="F128" s="13">
        <f t="shared" si="1"/>
        <v>-6381698</v>
      </c>
      <c r="G128" s="14" t="str">
        <f>IF(E128=0,"YES",IF(D128/E128&gt;=1.15, IF(D128+E128&gt;=percent,"YES","NO"),"NO"))</f>
        <v>NO</v>
      </c>
      <c r="H128" s="15">
        <v>89850.0</v>
      </c>
      <c r="I128" s="16" t="str">
        <f t="shared" si="3"/>
        <v>NOT FUNDED</v>
      </c>
      <c r="J128" s="17">
        <f t="shared" si="4"/>
        <v>3171</v>
      </c>
      <c r="K128" s="18" t="str">
        <f t="shared" si="2"/>
        <v>Approval Threshold</v>
      </c>
    </row>
    <row r="129">
      <c r="A129" s="9" t="s">
        <v>355</v>
      </c>
      <c r="B129" s="10">
        <v>4.93</v>
      </c>
      <c r="C129" s="21">
        <v>617.0</v>
      </c>
      <c r="D129" s="12">
        <v>9.9261315E7</v>
      </c>
      <c r="E129" s="12">
        <v>1.06026244E8</v>
      </c>
      <c r="F129" s="13">
        <f t="shared" si="1"/>
        <v>-6764929</v>
      </c>
      <c r="G129" s="14" t="str">
        <f>IF(E129=0,"YES",IF(D129/E129&gt;=1.15, IF(D129+E129&gt;=percent,"YES","NO"),"NO"))</f>
        <v>NO</v>
      </c>
      <c r="H129" s="15">
        <v>97715.0</v>
      </c>
      <c r="I129" s="16" t="str">
        <f t="shared" si="3"/>
        <v>NOT FUNDED</v>
      </c>
      <c r="J129" s="17">
        <f t="shared" si="4"/>
        <v>3171</v>
      </c>
      <c r="K129" s="18" t="str">
        <f t="shared" si="2"/>
        <v>Approval Threshold</v>
      </c>
    </row>
    <row r="130">
      <c r="A130" s="9" t="s">
        <v>356</v>
      </c>
      <c r="B130" s="10">
        <v>4.07</v>
      </c>
      <c r="C130" s="21">
        <v>167.0</v>
      </c>
      <c r="D130" s="12">
        <v>1.4356231E7</v>
      </c>
      <c r="E130" s="12">
        <v>2.1395128E7</v>
      </c>
      <c r="F130" s="13">
        <f t="shared" si="1"/>
        <v>-7038897</v>
      </c>
      <c r="G130" s="14" t="str">
        <f>IF(E130=0,"YES",IF(D130/E130&gt;=1.15, IF(D130+E130&gt;=percent,"YES","NO"),"NO"))</f>
        <v>NO</v>
      </c>
      <c r="H130" s="15">
        <v>62400.0</v>
      </c>
      <c r="I130" s="16" t="str">
        <f t="shared" si="3"/>
        <v>NOT FUNDED</v>
      </c>
      <c r="J130" s="17">
        <f t="shared" si="4"/>
        <v>3171</v>
      </c>
      <c r="K130" s="18" t="str">
        <f t="shared" si="2"/>
        <v>Approval Threshold</v>
      </c>
    </row>
    <row r="131">
      <c r="A131" s="9" t="s">
        <v>357</v>
      </c>
      <c r="B131" s="10">
        <v>4.26</v>
      </c>
      <c r="C131" s="21">
        <v>160.0</v>
      </c>
      <c r="D131" s="12">
        <v>2.5673913E7</v>
      </c>
      <c r="E131" s="12">
        <v>3.2722954E7</v>
      </c>
      <c r="F131" s="13">
        <f t="shared" si="1"/>
        <v>-7049041</v>
      </c>
      <c r="G131" s="14" t="str">
        <f>IF(E131=0,"YES",IF(D131/E131&gt;=1.15, IF(D131+E131&gt;=percent,"YES","NO"),"NO"))</f>
        <v>NO</v>
      </c>
      <c r="H131" s="15">
        <v>40140.0</v>
      </c>
      <c r="I131" s="16" t="str">
        <f t="shared" si="3"/>
        <v>NOT FUNDED</v>
      </c>
      <c r="J131" s="17">
        <f t="shared" si="4"/>
        <v>3171</v>
      </c>
      <c r="K131" s="18" t="str">
        <f t="shared" si="2"/>
        <v>Approval Threshold</v>
      </c>
    </row>
    <row r="132">
      <c r="A132" s="9" t="s">
        <v>358</v>
      </c>
      <c r="B132" s="10">
        <v>4.38</v>
      </c>
      <c r="C132" s="21">
        <v>228.0</v>
      </c>
      <c r="D132" s="12">
        <v>2.2097981E7</v>
      </c>
      <c r="E132" s="12">
        <v>2.9735861E7</v>
      </c>
      <c r="F132" s="13">
        <f t="shared" si="1"/>
        <v>-7637880</v>
      </c>
      <c r="G132" s="14" t="str">
        <f>IF(E132=0,"YES",IF(D132/E132&gt;=1.15, IF(D132+E132&gt;=percent,"YES","NO"),"NO"))</f>
        <v>NO</v>
      </c>
      <c r="H132" s="15">
        <v>44900.0</v>
      </c>
      <c r="I132" s="16" t="str">
        <f t="shared" si="3"/>
        <v>NOT FUNDED</v>
      </c>
      <c r="J132" s="17">
        <f t="shared" si="4"/>
        <v>3171</v>
      </c>
      <c r="K132" s="18" t="str">
        <f t="shared" si="2"/>
        <v>Approval Threshold</v>
      </c>
    </row>
    <row r="133">
      <c r="A133" s="9" t="s">
        <v>359</v>
      </c>
      <c r="B133" s="10">
        <v>4.54</v>
      </c>
      <c r="C133" s="21">
        <v>223.0</v>
      </c>
      <c r="D133" s="12">
        <v>2.5708119E7</v>
      </c>
      <c r="E133" s="12">
        <v>3.3547172E7</v>
      </c>
      <c r="F133" s="13">
        <f t="shared" si="1"/>
        <v>-7839053</v>
      </c>
      <c r="G133" s="14" t="str">
        <f>IF(E133=0,"YES",IF(D133/E133&gt;=1.15, IF(D133+E133&gt;=percent,"YES","NO"),"NO"))</f>
        <v>NO</v>
      </c>
      <c r="H133" s="15">
        <v>11000.0</v>
      </c>
      <c r="I133" s="16" t="str">
        <f t="shared" si="3"/>
        <v>NOT FUNDED</v>
      </c>
      <c r="J133" s="17">
        <f t="shared" si="4"/>
        <v>3171</v>
      </c>
      <c r="K133" s="18" t="str">
        <f t="shared" si="2"/>
        <v>Approval Threshold</v>
      </c>
    </row>
    <row r="134">
      <c r="A134" s="9" t="s">
        <v>360</v>
      </c>
      <c r="B134" s="10">
        <v>4.28</v>
      </c>
      <c r="C134" s="21">
        <v>158.0</v>
      </c>
      <c r="D134" s="12">
        <v>2.5075071E7</v>
      </c>
      <c r="E134" s="12">
        <v>3.3025331E7</v>
      </c>
      <c r="F134" s="13">
        <f t="shared" si="1"/>
        <v>-7950260</v>
      </c>
      <c r="G134" s="14" t="str">
        <f>IF(E134=0,"YES",IF(D134/E134&gt;=1.15, IF(D134+E134&gt;=percent,"YES","NO"),"NO"))</f>
        <v>NO</v>
      </c>
      <c r="H134" s="15">
        <v>40000.0</v>
      </c>
      <c r="I134" s="16" t="str">
        <f t="shared" si="3"/>
        <v>NOT FUNDED</v>
      </c>
      <c r="J134" s="17">
        <f t="shared" si="4"/>
        <v>3171</v>
      </c>
      <c r="K134" s="18" t="str">
        <f t="shared" si="2"/>
        <v>Approval Threshold</v>
      </c>
    </row>
    <row r="135">
      <c r="A135" s="19" t="s">
        <v>361</v>
      </c>
      <c r="B135" s="10">
        <v>4.55</v>
      </c>
      <c r="C135" s="21">
        <v>285.0</v>
      </c>
      <c r="D135" s="12">
        <v>3.0019286E7</v>
      </c>
      <c r="E135" s="12">
        <v>3.8219117E7</v>
      </c>
      <c r="F135" s="13">
        <f t="shared" si="1"/>
        <v>-8199831</v>
      </c>
      <c r="G135" s="14" t="str">
        <f>IF(E135=0,"YES",IF(D135/E135&gt;=1.15, IF(D135+E135&gt;=percent,"YES","NO"),"NO"))</f>
        <v>NO</v>
      </c>
      <c r="H135" s="15">
        <v>88100.0</v>
      </c>
      <c r="I135" s="16" t="str">
        <f t="shared" si="3"/>
        <v>NOT FUNDED</v>
      </c>
      <c r="J135" s="17">
        <f t="shared" si="4"/>
        <v>3171</v>
      </c>
      <c r="K135" s="18" t="str">
        <f t="shared" si="2"/>
        <v>Approval Threshold</v>
      </c>
    </row>
    <row r="136">
      <c r="A136" s="9" t="s">
        <v>362</v>
      </c>
      <c r="B136" s="10">
        <v>4.72</v>
      </c>
      <c r="C136" s="21">
        <v>274.0</v>
      </c>
      <c r="D136" s="12">
        <v>2.9514234E7</v>
      </c>
      <c r="E136" s="12">
        <v>3.8132565E7</v>
      </c>
      <c r="F136" s="13">
        <f t="shared" si="1"/>
        <v>-8618331</v>
      </c>
      <c r="G136" s="14" t="str">
        <f>IF(E136=0,"YES",IF(D136/E136&gt;=1.15, IF(D136+E136&gt;=percent,"YES","NO"),"NO"))</f>
        <v>NO</v>
      </c>
      <c r="H136" s="15">
        <v>13110.0</v>
      </c>
      <c r="I136" s="16" t="str">
        <f t="shared" si="3"/>
        <v>NOT FUNDED</v>
      </c>
      <c r="J136" s="17">
        <f t="shared" si="4"/>
        <v>3171</v>
      </c>
      <c r="K136" s="18" t="str">
        <f t="shared" si="2"/>
        <v>Approval Threshold</v>
      </c>
    </row>
    <row r="137">
      <c r="A137" s="9" t="s">
        <v>363</v>
      </c>
      <c r="B137" s="10">
        <v>4.73</v>
      </c>
      <c r="C137" s="21">
        <v>283.0</v>
      </c>
      <c r="D137" s="12">
        <v>3.5184363E7</v>
      </c>
      <c r="E137" s="12">
        <v>4.3907744E7</v>
      </c>
      <c r="F137" s="13">
        <f t="shared" si="1"/>
        <v>-8723381</v>
      </c>
      <c r="G137" s="14" t="str">
        <f>IF(E137=0,"YES",IF(D137/E137&gt;=1.15, IF(D137+E137&gt;=percent,"YES","NO"),"NO"))</f>
        <v>NO</v>
      </c>
      <c r="H137" s="15">
        <v>88000.0</v>
      </c>
      <c r="I137" s="16" t="str">
        <f t="shared" si="3"/>
        <v>NOT FUNDED</v>
      </c>
      <c r="J137" s="17">
        <f t="shared" si="4"/>
        <v>3171</v>
      </c>
      <c r="K137" s="18" t="str">
        <f t="shared" si="2"/>
        <v>Approval Threshold</v>
      </c>
    </row>
    <row r="138">
      <c r="A138" s="9" t="s">
        <v>364</v>
      </c>
      <c r="B138" s="10">
        <v>3.79</v>
      </c>
      <c r="C138" s="21">
        <v>163.0</v>
      </c>
      <c r="D138" s="12">
        <v>9527595.0</v>
      </c>
      <c r="E138" s="12">
        <v>1.8689736E7</v>
      </c>
      <c r="F138" s="13">
        <f t="shared" si="1"/>
        <v>-9162141</v>
      </c>
      <c r="G138" s="14" t="str">
        <f>IF(E138=0,"YES",IF(D138/E138&gt;=1.15, IF(D138+E138&gt;=percent,"YES","NO"),"NO"))</f>
        <v>NO</v>
      </c>
      <c r="H138" s="15">
        <v>30000.0</v>
      </c>
      <c r="I138" s="16" t="str">
        <f t="shared" si="3"/>
        <v>NOT FUNDED</v>
      </c>
      <c r="J138" s="17">
        <f t="shared" si="4"/>
        <v>3171</v>
      </c>
      <c r="K138" s="18" t="str">
        <f t="shared" si="2"/>
        <v>Approval Threshold</v>
      </c>
    </row>
    <row r="139">
      <c r="A139" s="9" t="s">
        <v>365</v>
      </c>
      <c r="B139" s="10">
        <v>4.67</v>
      </c>
      <c r="C139" s="21">
        <v>272.0</v>
      </c>
      <c r="D139" s="12">
        <v>2.6344369E7</v>
      </c>
      <c r="E139" s="12">
        <v>3.5512373E7</v>
      </c>
      <c r="F139" s="13">
        <f t="shared" si="1"/>
        <v>-9168004</v>
      </c>
      <c r="G139" s="14" t="str">
        <f>IF(E139=0,"YES",IF(D139/E139&gt;=1.15, IF(D139+E139&gt;=percent,"YES","NO"),"NO"))</f>
        <v>NO</v>
      </c>
      <c r="H139" s="15">
        <v>14820.0</v>
      </c>
      <c r="I139" s="16" t="str">
        <f t="shared" si="3"/>
        <v>NOT FUNDED</v>
      </c>
      <c r="J139" s="17">
        <f t="shared" si="4"/>
        <v>3171</v>
      </c>
      <c r="K139" s="18" t="str">
        <f t="shared" si="2"/>
        <v>Approval Threshold</v>
      </c>
    </row>
    <row r="140">
      <c r="A140" s="9" t="s">
        <v>366</v>
      </c>
      <c r="B140" s="10">
        <v>4.5</v>
      </c>
      <c r="C140" s="21">
        <v>185.0</v>
      </c>
      <c r="D140" s="12">
        <v>2.5251854E7</v>
      </c>
      <c r="E140" s="12">
        <v>3.4423478E7</v>
      </c>
      <c r="F140" s="13">
        <f t="shared" si="1"/>
        <v>-9171624</v>
      </c>
      <c r="G140" s="14" t="str">
        <f>IF(E140=0,"YES",IF(D140/E140&gt;=1.15, IF(D140+E140&gt;=percent,"YES","NO"),"NO"))</f>
        <v>NO</v>
      </c>
      <c r="H140" s="15">
        <v>47392.0</v>
      </c>
      <c r="I140" s="16" t="str">
        <f t="shared" si="3"/>
        <v>NOT FUNDED</v>
      </c>
      <c r="J140" s="17">
        <f t="shared" si="4"/>
        <v>3171</v>
      </c>
      <c r="K140" s="18" t="str">
        <f t="shared" si="2"/>
        <v>Approval Threshold</v>
      </c>
    </row>
    <row r="141">
      <c r="A141" s="9" t="s">
        <v>367</v>
      </c>
      <c r="B141" s="10">
        <v>4.47</v>
      </c>
      <c r="C141" s="21">
        <v>220.0</v>
      </c>
      <c r="D141" s="12">
        <v>1.6217355E7</v>
      </c>
      <c r="E141" s="12">
        <v>2.5875816E7</v>
      </c>
      <c r="F141" s="13">
        <f t="shared" si="1"/>
        <v>-9658461</v>
      </c>
      <c r="G141" s="14" t="str">
        <f>IF(E141=0,"YES",IF(D141/E141&gt;=1.15, IF(D141+E141&gt;=percent,"YES","NO"),"NO"))</f>
        <v>NO</v>
      </c>
      <c r="H141" s="15">
        <v>19420.0</v>
      </c>
      <c r="I141" s="16" t="str">
        <f t="shared" si="3"/>
        <v>NOT FUNDED</v>
      </c>
      <c r="J141" s="17">
        <f t="shared" si="4"/>
        <v>3171</v>
      </c>
      <c r="K141" s="18" t="str">
        <f t="shared" si="2"/>
        <v>Approval Threshold</v>
      </c>
    </row>
    <row r="142">
      <c r="A142" s="9" t="s">
        <v>368</v>
      </c>
      <c r="B142" s="10">
        <v>4.47</v>
      </c>
      <c r="C142" s="21">
        <v>177.0</v>
      </c>
      <c r="D142" s="12">
        <v>8165576.0</v>
      </c>
      <c r="E142" s="12">
        <v>1.7831194E7</v>
      </c>
      <c r="F142" s="13">
        <f t="shared" si="1"/>
        <v>-9665618</v>
      </c>
      <c r="G142" s="14" t="str">
        <f>IF(E142=0,"YES",IF(D142/E142&gt;=1.15, IF(D142+E142&gt;=percent,"YES","NO"),"NO"))</f>
        <v>NO</v>
      </c>
      <c r="H142" s="15">
        <v>18000.0</v>
      </c>
      <c r="I142" s="16" t="str">
        <f t="shared" si="3"/>
        <v>NOT FUNDED</v>
      </c>
      <c r="J142" s="17">
        <f t="shared" si="4"/>
        <v>3171</v>
      </c>
      <c r="K142" s="18" t="str">
        <f t="shared" si="2"/>
        <v>Approval Threshold</v>
      </c>
    </row>
    <row r="143">
      <c r="A143" s="9" t="s">
        <v>369</v>
      </c>
      <c r="B143" s="10">
        <v>4.5</v>
      </c>
      <c r="C143" s="21">
        <v>180.0</v>
      </c>
      <c r="D143" s="12">
        <v>2.0619562E7</v>
      </c>
      <c r="E143" s="12">
        <v>3.0765685E7</v>
      </c>
      <c r="F143" s="13">
        <f t="shared" si="1"/>
        <v>-10146123</v>
      </c>
      <c r="G143" s="14" t="str">
        <f>IF(E143=0,"YES",IF(D143/E143&gt;=1.15, IF(D143+E143&gt;=percent,"YES","NO"),"NO"))</f>
        <v>NO</v>
      </c>
      <c r="H143" s="15">
        <v>12480.0</v>
      </c>
      <c r="I143" s="16" t="str">
        <f t="shared" si="3"/>
        <v>NOT FUNDED</v>
      </c>
      <c r="J143" s="17">
        <f t="shared" si="4"/>
        <v>3171</v>
      </c>
      <c r="K143" s="18" t="str">
        <f t="shared" si="2"/>
        <v>Approval Threshold</v>
      </c>
    </row>
    <row r="144">
      <c r="A144" s="9" t="s">
        <v>370</v>
      </c>
      <c r="B144" s="10">
        <v>4.5</v>
      </c>
      <c r="C144" s="21">
        <v>204.0</v>
      </c>
      <c r="D144" s="12">
        <v>1.8818802E7</v>
      </c>
      <c r="E144" s="12">
        <v>2.9216709E7</v>
      </c>
      <c r="F144" s="13">
        <f t="shared" si="1"/>
        <v>-10397907</v>
      </c>
      <c r="G144" s="14" t="str">
        <f>IF(E144=0,"YES",IF(D144/E144&gt;=1.15, IF(D144+E144&gt;=percent,"YES","NO"),"NO"))</f>
        <v>NO</v>
      </c>
      <c r="H144" s="15">
        <v>15000.0</v>
      </c>
      <c r="I144" s="16" t="str">
        <f t="shared" si="3"/>
        <v>NOT FUNDED</v>
      </c>
      <c r="J144" s="17">
        <f t="shared" si="4"/>
        <v>3171</v>
      </c>
      <c r="K144" s="18" t="str">
        <f t="shared" si="2"/>
        <v>Approval Threshold</v>
      </c>
    </row>
    <row r="145">
      <c r="A145" s="9" t="s">
        <v>371</v>
      </c>
      <c r="B145" s="10">
        <v>4.61</v>
      </c>
      <c r="C145" s="21">
        <v>222.0</v>
      </c>
      <c r="D145" s="12">
        <v>2.8854017E7</v>
      </c>
      <c r="E145" s="12">
        <v>3.9482138E7</v>
      </c>
      <c r="F145" s="13">
        <f t="shared" si="1"/>
        <v>-10628121</v>
      </c>
      <c r="G145" s="14" t="str">
        <f>IF(E145=0,"YES",IF(D145/E145&gt;=1.15, IF(D145+E145&gt;=percent,"YES","NO"),"NO"))</f>
        <v>NO</v>
      </c>
      <c r="H145" s="15">
        <v>52000.0</v>
      </c>
      <c r="I145" s="16" t="str">
        <f t="shared" si="3"/>
        <v>NOT FUNDED</v>
      </c>
      <c r="J145" s="17">
        <f t="shared" si="4"/>
        <v>3171</v>
      </c>
      <c r="K145" s="18" t="str">
        <f t="shared" si="2"/>
        <v>Approval Threshold</v>
      </c>
    </row>
    <row r="146">
      <c r="A146" s="9" t="s">
        <v>372</v>
      </c>
      <c r="B146" s="10">
        <v>3.14</v>
      </c>
      <c r="C146" s="21">
        <v>241.0</v>
      </c>
      <c r="D146" s="12">
        <v>1.2338814E7</v>
      </c>
      <c r="E146" s="12">
        <v>2.380518E7</v>
      </c>
      <c r="F146" s="13">
        <f t="shared" si="1"/>
        <v>-11466366</v>
      </c>
      <c r="G146" s="14" t="str">
        <f>IF(E146=0,"YES",IF(D146/E146&gt;=1.15, IF(D146+E146&gt;=percent,"YES","NO"),"NO"))</f>
        <v>NO</v>
      </c>
      <c r="H146" s="15">
        <v>10000.0</v>
      </c>
      <c r="I146" s="16" t="str">
        <f t="shared" si="3"/>
        <v>NOT FUNDED</v>
      </c>
      <c r="J146" s="17">
        <f t="shared" si="4"/>
        <v>3171</v>
      </c>
      <c r="K146" s="18" t="str">
        <f t="shared" si="2"/>
        <v>Approval Threshold</v>
      </c>
    </row>
    <row r="147">
      <c r="A147" s="9" t="s">
        <v>373</v>
      </c>
      <c r="B147" s="10">
        <v>4.83</v>
      </c>
      <c r="C147" s="21">
        <v>678.0</v>
      </c>
      <c r="D147" s="12">
        <v>9.4627968E7</v>
      </c>
      <c r="E147" s="12">
        <v>1.06620855E8</v>
      </c>
      <c r="F147" s="13">
        <f t="shared" si="1"/>
        <v>-11992887</v>
      </c>
      <c r="G147" s="14" t="str">
        <f>IF(E147=0,"YES",IF(D147/E147&gt;=1.15, IF(D147+E147&gt;=percent,"YES","NO"),"NO"))</f>
        <v>NO</v>
      </c>
      <c r="H147" s="15">
        <v>39150.0</v>
      </c>
      <c r="I147" s="16" t="str">
        <f t="shared" si="3"/>
        <v>NOT FUNDED</v>
      </c>
      <c r="J147" s="17">
        <f t="shared" si="4"/>
        <v>3171</v>
      </c>
      <c r="K147" s="18" t="str">
        <f t="shared" si="2"/>
        <v>Approval Threshold</v>
      </c>
    </row>
    <row r="148">
      <c r="A148" s="9" t="s">
        <v>374</v>
      </c>
      <c r="B148" s="10">
        <v>3.78</v>
      </c>
      <c r="C148" s="21">
        <v>159.0</v>
      </c>
      <c r="D148" s="12">
        <v>7122096.0</v>
      </c>
      <c r="E148" s="12">
        <v>1.9230641E7</v>
      </c>
      <c r="F148" s="13">
        <f t="shared" si="1"/>
        <v>-12108545</v>
      </c>
      <c r="G148" s="14" t="str">
        <f>IF(E148=0,"YES",IF(D148/E148&gt;=1.15, IF(D148+E148&gt;=percent,"YES","NO"),"NO"))</f>
        <v>NO</v>
      </c>
      <c r="H148" s="15">
        <v>30400.0</v>
      </c>
      <c r="I148" s="16" t="str">
        <f t="shared" si="3"/>
        <v>NOT FUNDED</v>
      </c>
      <c r="J148" s="17">
        <f t="shared" si="4"/>
        <v>3171</v>
      </c>
      <c r="K148" s="18" t="str">
        <f t="shared" si="2"/>
        <v>Approval Threshold</v>
      </c>
    </row>
    <row r="149">
      <c r="A149" s="9" t="s">
        <v>375</v>
      </c>
      <c r="B149" s="10">
        <v>4.58</v>
      </c>
      <c r="C149" s="21">
        <v>202.0</v>
      </c>
      <c r="D149" s="12">
        <v>2.3510793E7</v>
      </c>
      <c r="E149" s="12">
        <v>3.5668796E7</v>
      </c>
      <c r="F149" s="13">
        <f t="shared" si="1"/>
        <v>-12158003</v>
      </c>
      <c r="G149" s="14" t="str">
        <f>IF(E149=0,"YES",IF(D149/E149&gt;=1.15, IF(D149+E149&gt;=percent,"YES","NO"),"NO"))</f>
        <v>NO</v>
      </c>
      <c r="H149" s="15">
        <v>95100.0</v>
      </c>
      <c r="I149" s="16" t="str">
        <f t="shared" si="3"/>
        <v>NOT FUNDED</v>
      </c>
      <c r="J149" s="17">
        <f t="shared" si="4"/>
        <v>3171</v>
      </c>
      <c r="K149" s="18" t="str">
        <f t="shared" si="2"/>
        <v>Approval Threshold</v>
      </c>
    </row>
    <row r="150">
      <c r="A150" s="9" t="s">
        <v>376</v>
      </c>
      <c r="B150" s="10">
        <v>4.53</v>
      </c>
      <c r="C150" s="21">
        <v>229.0</v>
      </c>
      <c r="D150" s="12">
        <v>2.0169823E7</v>
      </c>
      <c r="E150" s="12">
        <v>3.2975411E7</v>
      </c>
      <c r="F150" s="13">
        <f t="shared" si="1"/>
        <v>-12805588</v>
      </c>
      <c r="G150" s="14" t="str">
        <f>IF(E150=0,"YES",IF(D150/E150&gt;=1.15, IF(D150+E150&gt;=percent,"YES","NO"),"NO"))</f>
        <v>NO</v>
      </c>
      <c r="H150" s="15">
        <v>40000.0</v>
      </c>
      <c r="I150" s="16" t="str">
        <f t="shared" si="3"/>
        <v>NOT FUNDED</v>
      </c>
      <c r="J150" s="17">
        <f t="shared" si="4"/>
        <v>3171</v>
      </c>
      <c r="K150" s="18" t="str">
        <f t="shared" si="2"/>
        <v>Approval Threshold</v>
      </c>
    </row>
    <row r="151">
      <c r="A151" s="19" t="s">
        <v>377</v>
      </c>
      <c r="B151" s="10">
        <v>4.61</v>
      </c>
      <c r="C151" s="21">
        <v>213.0</v>
      </c>
      <c r="D151" s="12">
        <v>2.0667043E7</v>
      </c>
      <c r="E151" s="12">
        <v>3.3679904E7</v>
      </c>
      <c r="F151" s="13">
        <f t="shared" si="1"/>
        <v>-13012861</v>
      </c>
      <c r="G151" s="14" t="str">
        <f>IF(E151=0,"YES",IF(D151/E151&gt;=1.15, IF(D151+E151&gt;=percent,"YES","NO"),"NO"))</f>
        <v>NO</v>
      </c>
      <c r="H151" s="15">
        <v>30000.0</v>
      </c>
      <c r="I151" s="16" t="str">
        <f t="shared" si="3"/>
        <v>NOT FUNDED</v>
      </c>
      <c r="J151" s="17">
        <f t="shared" si="4"/>
        <v>3171</v>
      </c>
      <c r="K151" s="18" t="str">
        <f t="shared" si="2"/>
        <v>Approval Threshold</v>
      </c>
    </row>
    <row r="152">
      <c r="A152" s="9" t="s">
        <v>378</v>
      </c>
      <c r="B152" s="10">
        <v>3.9</v>
      </c>
      <c r="C152" s="21">
        <v>130.0</v>
      </c>
      <c r="D152" s="12">
        <v>4471180.0</v>
      </c>
      <c r="E152" s="12">
        <v>1.7621305E7</v>
      </c>
      <c r="F152" s="13">
        <f t="shared" si="1"/>
        <v>-13150125</v>
      </c>
      <c r="G152" s="14" t="str">
        <f>IF(E152=0,"YES",IF(D152/E152&gt;=1.15, IF(D152+E152&gt;=percent,"YES","NO"),"NO"))</f>
        <v>NO</v>
      </c>
      <c r="H152" s="15">
        <v>22800.0</v>
      </c>
      <c r="I152" s="16" t="str">
        <f t="shared" si="3"/>
        <v>NOT FUNDED</v>
      </c>
      <c r="J152" s="17">
        <f t="shared" si="4"/>
        <v>3171</v>
      </c>
      <c r="K152" s="18" t="str">
        <f t="shared" si="2"/>
        <v>Approval Threshold</v>
      </c>
    </row>
    <row r="153">
      <c r="A153" s="9" t="s">
        <v>379</v>
      </c>
      <c r="B153" s="10">
        <v>4.58</v>
      </c>
      <c r="C153" s="21">
        <v>221.0</v>
      </c>
      <c r="D153" s="12">
        <v>2.6543612E7</v>
      </c>
      <c r="E153" s="12">
        <v>3.9930171E7</v>
      </c>
      <c r="F153" s="13">
        <f t="shared" si="1"/>
        <v>-13386559</v>
      </c>
      <c r="G153" s="14" t="str">
        <f>IF(E153=0,"YES",IF(D153/E153&gt;=1.15, IF(D153+E153&gt;=percent,"YES","NO"),"NO"))</f>
        <v>NO</v>
      </c>
      <c r="H153" s="15">
        <v>93000.0</v>
      </c>
      <c r="I153" s="16" t="str">
        <f t="shared" si="3"/>
        <v>NOT FUNDED</v>
      </c>
      <c r="J153" s="17">
        <f t="shared" si="4"/>
        <v>3171</v>
      </c>
      <c r="K153" s="18" t="str">
        <f t="shared" si="2"/>
        <v>Approval Threshold</v>
      </c>
    </row>
    <row r="154">
      <c r="A154" s="9" t="s">
        <v>380</v>
      </c>
      <c r="B154" s="10">
        <v>3.95</v>
      </c>
      <c r="C154" s="21">
        <v>150.0</v>
      </c>
      <c r="D154" s="12">
        <v>4698836.0</v>
      </c>
      <c r="E154" s="12">
        <v>1.814983E7</v>
      </c>
      <c r="F154" s="13">
        <f t="shared" si="1"/>
        <v>-13450994</v>
      </c>
      <c r="G154" s="14" t="str">
        <f>IF(E154=0,"YES",IF(D154/E154&gt;=1.15, IF(D154+E154&gt;=percent,"YES","NO"),"NO"))</f>
        <v>NO</v>
      </c>
      <c r="H154" s="15">
        <v>10500.0</v>
      </c>
      <c r="I154" s="16" t="str">
        <f t="shared" si="3"/>
        <v>NOT FUNDED</v>
      </c>
      <c r="J154" s="17">
        <f t="shared" si="4"/>
        <v>3171</v>
      </c>
      <c r="K154" s="18" t="str">
        <f t="shared" si="2"/>
        <v>Approval Threshold</v>
      </c>
    </row>
    <row r="155">
      <c r="A155" s="9" t="s">
        <v>381</v>
      </c>
      <c r="B155" s="10">
        <v>4.0</v>
      </c>
      <c r="C155" s="21">
        <v>159.0</v>
      </c>
      <c r="D155" s="12">
        <v>8617945.0</v>
      </c>
      <c r="E155" s="12">
        <v>2.2085238E7</v>
      </c>
      <c r="F155" s="13">
        <f t="shared" si="1"/>
        <v>-13467293</v>
      </c>
      <c r="G155" s="14" t="str">
        <f>IF(E155=0,"YES",IF(D155/E155&gt;=1.15, IF(D155+E155&gt;=percent,"YES","NO"),"NO"))</f>
        <v>NO</v>
      </c>
      <c r="H155" s="15">
        <v>96000.0</v>
      </c>
      <c r="I155" s="16" t="str">
        <f t="shared" si="3"/>
        <v>NOT FUNDED</v>
      </c>
      <c r="J155" s="17">
        <f t="shared" si="4"/>
        <v>3171</v>
      </c>
      <c r="K155" s="18" t="str">
        <f t="shared" si="2"/>
        <v>Approval Threshold</v>
      </c>
    </row>
    <row r="156">
      <c r="A156" s="9" t="s">
        <v>382</v>
      </c>
      <c r="B156" s="10">
        <v>4.0</v>
      </c>
      <c r="C156" s="21">
        <v>140.0</v>
      </c>
      <c r="D156" s="12">
        <v>5364665.0</v>
      </c>
      <c r="E156" s="12">
        <v>1.8959064E7</v>
      </c>
      <c r="F156" s="13">
        <f t="shared" si="1"/>
        <v>-13594399</v>
      </c>
      <c r="G156" s="14" t="str">
        <f>IF(E156=0,"YES",IF(D156/E156&gt;=1.15, IF(D156+E156&gt;=percent,"YES","NO"),"NO"))</f>
        <v>NO</v>
      </c>
      <c r="H156" s="15">
        <v>24905.0</v>
      </c>
      <c r="I156" s="16" t="str">
        <f t="shared" si="3"/>
        <v>NOT FUNDED</v>
      </c>
      <c r="J156" s="17">
        <f t="shared" si="4"/>
        <v>3171</v>
      </c>
      <c r="K156" s="18" t="str">
        <f t="shared" si="2"/>
        <v>Approval Threshold</v>
      </c>
    </row>
    <row r="157">
      <c r="A157" s="9" t="s">
        <v>383</v>
      </c>
      <c r="B157" s="10">
        <v>4.36</v>
      </c>
      <c r="C157" s="21">
        <v>194.0</v>
      </c>
      <c r="D157" s="12">
        <v>8558083.0</v>
      </c>
      <c r="E157" s="12">
        <v>2.2489614E7</v>
      </c>
      <c r="F157" s="13">
        <f t="shared" si="1"/>
        <v>-13931531</v>
      </c>
      <c r="G157" s="14" t="str">
        <f>IF(E157=0,"YES",IF(D157/E157&gt;=1.15, IF(D157+E157&gt;=percent,"YES","NO"),"NO"))</f>
        <v>NO</v>
      </c>
      <c r="H157" s="15">
        <v>46000.0</v>
      </c>
      <c r="I157" s="16" t="str">
        <f t="shared" si="3"/>
        <v>NOT FUNDED</v>
      </c>
      <c r="J157" s="17">
        <f t="shared" si="4"/>
        <v>3171</v>
      </c>
      <c r="K157" s="18" t="str">
        <f t="shared" si="2"/>
        <v>Approval Threshold</v>
      </c>
    </row>
    <row r="158">
      <c r="A158" s="9" t="s">
        <v>384</v>
      </c>
      <c r="B158" s="10">
        <v>4.5</v>
      </c>
      <c r="C158" s="21">
        <v>213.0</v>
      </c>
      <c r="D158" s="12">
        <v>2.7527811E7</v>
      </c>
      <c r="E158" s="12">
        <v>4.1670897E7</v>
      </c>
      <c r="F158" s="13">
        <f t="shared" si="1"/>
        <v>-14143086</v>
      </c>
      <c r="G158" s="14" t="str">
        <f>IF(E158=0,"YES",IF(D158/E158&gt;=1.15, IF(D158+E158&gt;=percent,"YES","NO"),"NO"))</f>
        <v>NO</v>
      </c>
      <c r="H158" s="15">
        <v>35000.0</v>
      </c>
      <c r="I158" s="16" t="str">
        <f t="shared" si="3"/>
        <v>NOT FUNDED</v>
      </c>
      <c r="J158" s="17">
        <f t="shared" si="4"/>
        <v>3171</v>
      </c>
      <c r="K158" s="18" t="str">
        <f t="shared" si="2"/>
        <v>Approval Threshold</v>
      </c>
    </row>
    <row r="159">
      <c r="A159" s="9" t="s">
        <v>385</v>
      </c>
      <c r="B159" s="10">
        <v>3.52</v>
      </c>
      <c r="C159" s="21">
        <v>124.0</v>
      </c>
      <c r="D159" s="12">
        <v>7788241.0</v>
      </c>
      <c r="E159" s="12">
        <v>2.2422036E7</v>
      </c>
      <c r="F159" s="13">
        <f t="shared" si="1"/>
        <v>-14633795</v>
      </c>
      <c r="G159" s="14" t="str">
        <f>IF(E159=0,"YES",IF(D159/E159&gt;=1.15, IF(D159+E159&gt;=percent,"YES","NO"),"NO"))</f>
        <v>NO</v>
      </c>
      <c r="H159" s="15">
        <v>52000.0</v>
      </c>
      <c r="I159" s="16" t="str">
        <f t="shared" si="3"/>
        <v>NOT FUNDED</v>
      </c>
      <c r="J159" s="17">
        <f t="shared" si="4"/>
        <v>3171</v>
      </c>
      <c r="K159" s="18" t="str">
        <f t="shared" si="2"/>
        <v>Approval Threshold</v>
      </c>
    </row>
    <row r="160">
      <c r="A160" s="9" t="s">
        <v>386</v>
      </c>
      <c r="B160" s="10">
        <v>3.57</v>
      </c>
      <c r="C160" s="21">
        <v>144.0</v>
      </c>
      <c r="D160" s="12">
        <v>5816562.0</v>
      </c>
      <c r="E160" s="12">
        <v>2.0829419E7</v>
      </c>
      <c r="F160" s="13">
        <f t="shared" si="1"/>
        <v>-15012857</v>
      </c>
      <c r="G160" s="14" t="str">
        <f>IF(E160=0,"YES",IF(D160/E160&gt;=1.15, IF(D160+E160&gt;=percent,"YES","NO"),"NO"))</f>
        <v>NO</v>
      </c>
      <c r="H160" s="15">
        <v>40000.0</v>
      </c>
      <c r="I160" s="16" t="str">
        <f t="shared" si="3"/>
        <v>NOT FUNDED</v>
      </c>
      <c r="J160" s="17">
        <f t="shared" si="4"/>
        <v>3171</v>
      </c>
      <c r="K160" s="18" t="str">
        <f t="shared" si="2"/>
        <v>Approval Threshold</v>
      </c>
    </row>
    <row r="161">
      <c r="A161" s="9" t="s">
        <v>387</v>
      </c>
      <c r="B161" s="10">
        <v>4.29</v>
      </c>
      <c r="C161" s="21">
        <v>164.0</v>
      </c>
      <c r="D161" s="12">
        <v>1.772903E7</v>
      </c>
      <c r="E161" s="12">
        <v>3.2929296E7</v>
      </c>
      <c r="F161" s="13">
        <f t="shared" si="1"/>
        <v>-15200266</v>
      </c>
      <c r="G161" s="14" t="str">
        <f>IF(E161=0,"YES",IF(D161/E161&gt;=1.15, IF(D161+E161&gt;=percent,"YES","NO"),"NO"))</f>
        <v>NO</v>
      </c>
      <c r="H161" s="15">
        <v>8000.0</v>
      </c>
      <c r="I161" s="16" t="str">
        <f t="shared" si="3"/>
        <v>NOT FUNDED</v>
      </c>
      <c r="J161" s="17">
        <f t="shared" si="4"/>
        <v>3171</v>
      </c>
      <c r="K161" s="18" t="str">
        <f t="shared" si="2"/>
        <v>Approval Threshold</v>
      </c>
    </row>
    <row r="162">
      <c r="A162" s="9" t="s">
        <v>388</v>
      </c>
      <c r="B162" s="10">
        <v>4.83</v>
      </c>
      <c r="C162" s="21">
        <v>553.0</v>
      </c>
      <c r="D162" s="12">
        <v>9.3043498E7</v>
      </c>
      <c r="E162" s="12">
        <v>1.0827247E8</v>
      </c>
      <c r="F162" s="13">
        <f t="shared" si="1"/>
        <v>-15228972</v>
      </c>
      <c r="G162" s="14" t="str">
        <f>IF(E162=0,"YES",IF(D162/E162&gt;=1.15, IF(D162+E162&gt;=percent,"YES","NO"),"NO"))</f>
        <v>NO</v>
      </c>
      <c r="H162" s="15">
        <v>121000.0</v>
      </c>
      <c r="I162" s="16" t="str">
        <f t="shared" si="3"/>
        <v>NOT FUNDED</v>
      </c>
      <c r="J162" s="17">
        <f t="shared" si="4"/>
        <v>3171</v>
      </c>
      <c r="K162" s="18" t="str">
        <f t="shared" si="2"/>
        <v>Approval Threshold</v>
      </c>
    </row>
    <row r="163">
      <c r="A163" s="9" t="s">
        <v>389</v>
      </c>
      <c r="B163" s="10">
        <v>4.04</v>
      </c>
      <c r="C163" s="21">
        <v>150.0</v>
      </c>
      <c r="D163" s="12">
        <v>4440555.0</v>
      </c>
      <c r="E163" s="12">
        <v>2.0358324E7</v>
      </c>
      <c r="F163" s="13">
        <f t="shared" si="1"/>
        <v>-15917769</v>
      </c>
      <c r="G163" s="14" t="str">
        <f>IF(E163=0,"YES",IF(D163/E163&gt;=1.15, IF(D163+E163&gt;=percent,"YES","NO"),"NO"))</f>
        <v>NO</v>
      </c>
      <c r="H163" s="15">
        <v>50000.0</v>
      </c>
      <c r="I163" s="16" t="str">
        <f t="shared" si="3"/>
        <v>NOT FUNDED</v>
      </c>
      <c r="J163" s="17">
        <f t="shared" si="4"/>
        <v>3171</v>
      </c>
      <c r="K163" s="18" t="str">
        <f t="shared" si="2"/>
        <v>Approval Threshold</v>
      </c>
    </row>
    <row r="164">
      <c r="A164" s="9" t="s">
        <v>390</v>
      </c>
      <c r="B164" s="10">
        <v>3.48</v>
      </c>
      <c r="C164" s="21">
        <v>159.0</v>
      </c>
      <c r="D164" s="12">
        <v>1.0975868E7</v>
      </c>
      <c r="E164" s="12">
        <v>2.7008606E7</v>
      </c>
      <c r="F164" s="13">
        <f t="shared" si="1"/>
        <v>-16032738</v>
      </c>
      <c r="G164" s="14" t="str">
        <f>IF(E164=0,"YES",IF(D164/E164&gt;=1.15, IF(D164+E164&gt;=percent,"YES","NO"),"NO"))</f>
        <v>NO</v>
      </c>
      <c r="H164" s="15">
        <v>100000.0</v>
      </c>
      <c r="I164" s="16" t="str">
        <f t="shared" si="3"/>
        <v>NOT FUNDED</v>
      </c>
      <c r="J164" s="17">
        <f t="shared" si="4"/>
        <v>3171</v>
      </c>
      <c r="K164" s="18" t="str">
        <f t="shared" si="2"/>
        <v>Approval Threshold</v>
      </c>
    </row>
    <row r="165">
      <c r="A165" s="9" t="s">
        <v>391</v>
      </c>
      <c r="B165" s="10">
        <v>3.8</v>
      </c>
      <c r="C165" s="21">
        <v>127.0</v>
      </c>
      <c r="D165" s="12">
        <v>3346804.0</v>
      </c>
      <c r="E165" s="12">
        <v>1.9406258E7</v>
      </c>
      <c r="F165" s="13">
        <f t="shared" si="1"/>
        <v>-16059454</v>
      </c>
      <c r="G165" s="14" t="str">
        <f>IF(E165=0,"YES",IF(D165/E165&gt;=1.15, IF(D165+E165&gt;=percent,"YES","NO"),"NO"))</f>
        <v>NO</v>
      </c>
      <c r="H165" s="15">
        <v>42380.0</v>
      </c>
      <c r="I165" s="16" t="str">
        <f t="shared" si="3"/>
        <v>NOT FUNDED</v>
      </c>
      <c r="J165" s="17">
        <f t="shared" si="4"/>
        <v>3171</v>
      </c>
      <c r="K165" s="18" t="str">
        <f t="shared" si="2"/>
        <v>Approval Threshold</v>
      </c>
    </row>
    <row r="166">
      <c r="A166" s="9" t="s">
        <v>392</v>
      </c>
      <c r="B166" s="10">
        <v>4.11</v>
      </c>
      <c r="C166" s="21">
        <v>400.0</v>
      </c>
      <c r="D166" s="12">
        <v>8.0952453E7</v>
      </c>
      <c r="E166" s="12">
        <v>9.7176787E7</v>
      </c>
      <c r="F166" s="13">
        <f t="shared" si="1"/>
        <v>-16224334</v>
      </c>
      <c r="G166" s="14" t="str">
        <f>IF(E166=0,"YES",IF(D166/E166&gt;=1.15, IF(D166+E166&gt;=percent,"YES","NO"),"NO"))</f>
        <v>NO</v>
      </c>
      <c r="H166" s="15">
        <v>245000.0</v>
      </c>
      <c r="I166" s="16" t="str">
        <f t="shared" si="3"/>
        <v>NOT FUNDED</v>
      </c>
      <c r="J166" s="17">
        <f t="shared" si="4"/>
        <v>3171</v>
      </c>
      <c r="K166" s="18" t="str">
        <f t="shared" si="2"/>
        <v>Approval Threshold</v>
      </c>
    </row>
    <row r="167">
      <c r="A167" s="9" t="s">
        <v>393</v>
      </c>
      <c r="B167" s="10">
        <v>3.43</v>
      </c>
      <c r="C167" s="21">
        <v>134.0</v>
      </c>
      <c r="D167" s="12">
        <v>3093079.0</v>
      </c>
      <c r="E167" s="12">
        <v>1.9346249E7</v>
      </c>
      <c r="F167" s="13">
        <f t="shared" si="1"/>
        <v>-16253170</v>
      </c>
      <c r="G167" s="14" t="str">
        <f>IF(E167=0,"YES",IF(D167/E167&gt;=1.15, IF(D167+E167&gt;=percent,"YES","NO"),"NO"))</f>
        <v>NO</v>
      </c>
      <c r="H167" s="15">
        <v>57000.0</v>
      </c>
      <c r="I167" s="16" t="str">
        <f t="shared" si="3"/>
        <v>NOT FUNDED</v>
      </c>
      <c r="J167" s="17">
        <f t="shared" si="4"/>
        <v>3171</v>
      </c>
      <c r="K167" s="18" t="str">
        <f t="shared" si="2"/>
        <v>Approval Threshold</v>
      </c>
    </row>
    <row r="168">
      <c r="A168" s="9" t="s">
        <v>394</v>
      </c>
      <c r="B168" s="10">
        <v>3.92</v>
      </c>
      <c r="C168" s="21">
        <v>134.0</v>
      </c>
      <c r="D168" s="12">
        <v>4035982.0</v>
      </c>
      <c r="E168" s="12">
        <v>2.0401459E7</v>
      </c>
      <c r="F168" s="13">
        <f t="shared" si="1"/>
        <v>-16365477</v>
      </c>
      <c r="G168" s="14" t="str">
        <f>IF(E168=0,"YES",IF(D168/E168&gt;=1.15, IF(D168+E168&gt;=percent,"YES","NO"),"NO"))</f>
        <v>NO</v>
      </c>
      <c r="H168" s="15">
        <v>30000.0</v>
      </c>
      <c r="I168" s="16" t="str">
        <f t="shared" si="3"/>
        <v>NOT FUNDED</v>
      </c>
      <c r="J168" s="17">
        <f t="shared" si="4"/>
        <v>3171</v>
      </c>
      <c r="K168" s="18" t="str">
        <f t="shared" si="2"/>
        <v>Approval Threshold</v>
      </c>
    </row>
    <row r="169">
      <c r="A169" s="9" t="s">
        <v>395</v>
      </c>
      <c r="B169" s="10">
        <v>4.25</v>
      </c>
      <c r="C169" s="21">
        <v>179.0</v>
      </c>
      <c r="D169" s="12">
        <v>1.7228665E7</v>
      </c>
      <c r="E169" s="12">
        <v>3.3801351E7</v>
      </c>
      <c r="F169" s="13">
        <f t="shared" si="1"/>
        <v>-16572686</v>
      </c>
      <c r="G169" s="14" t="str">
        <f>IF(E169=0,"YES",IF(D169/E169&gt;=1.15, IF(D169+E169&gt;=percent,"YES","NO"),"NO"))</f>
        <v>NO</v>
      </c>
      <c r="H169" s="15">
        <v>63200.0</v>
      </c>
      <c r="I169" s="16" t="str">
        <f t="shared" si="3"/>
        <v>NOT FUNDED</v>
      </c>
      <c r="J169" s="17">
        <f t="shared" si="4"/>
        <v>3171</v>
      </c>
      <c r="K169" s="18" t="str">
        <f t="shared" si="2"/>
        <v>Approval Threshold</v>
      </c>
    </row>
    <row r="170">
      <c r="A170" s="9" t="s">
        <v>396</v>
      </c>
      <c r="B170" s="10">
        <v>3.95</v>
      </c>
      <c r="C170" s="21">
        <v>141.0</v>
      </c>
      <c r="D170" s="12">
        <v>3550322.0</v>
      </c>
      <c r="E170" s="12">
        <v>2.0126941E7</v>
      </c>
      <c r="F170" s="13">
        <f t="shared" si="1"/>
        <v>-16576619</v>
      </c>
      <c r="G170" s="14" t="str">
        <f>IF(E170=0,"YES",IF(D170/E170&gt;=1.15, IF(D170+E170&gt;=percent,"YES","NO"),"NO"))</f>
        <v>NO</v>
      </c>
      <c r="H170" s="15">
        <v>52000.0</v>
      </c>
      <c r="I170" s="16" t="str">
        <f t="shared" si="3"/>
        <v>NOT FUNDED</v>
      </c>
      <c r="J170" s="17">
        <f t="shared" si="4"/>
        <v>3171</v>
      </c>
      <c r="K170" s="18" t="str">
        <f t="shared" si="2"/>
        <v>Approval Threshold</v>
      </c>
    </row>
    <row r="171">
      <c r="A171" s="9" t="s">
        <v>397</v>
      </c>
      <c r="B171" s="10">
        <v>3.94</v>
      </c>
      <c r="C171" s="21">
        <v>162.0</v>
      </c>
      <c r="D171" s="12">
        <v>8841556.0</v>
      </c>
      <c r="E171" s="12">
        <v>2.5422912E7</v>
      </c>
      <c r="F171" s="13">
        <f t="shared" si="1"/>
        <v>-16581356</v>
      </c>
      <c r="G171" s="14" t="str">
        <f>IF(E171=0,"YES",IF(D171/E171&gt;=1.15, IF(D171+E171&gt;=percent,"YES","NO"),"NO"))</f>
        <v>NO</v>
      </c>
      <c r="H171" s="15">
        <v>97800.0</v>
      </c>
      <c r="I171" s="16" t="str">
        <f t="shared" si="3"/>
        <v>NOT FUNDED</v>
      </c>
      <c r="J171" s="17">
        <f t="shared" si="4"/>
        <v>3171</v>
      </c>
      <c r="K171" s="18" t="str">
        <f t="shared" si="2"/>
        <v>Approval Threshold</v>
      </c>
    </row>
    <row r="172">
      <c r="A172" s="9" t="s">
        <v>398</v>
      </c>
      <c r="B172" s="10">
        <v>4.0</v>
      </c>
      <c r="C172" s="21">
        <v>136.0</v>
      </c>
      <c r="D172" s="12">
        <v>3363384.0</v>
      </c>
      <c r="E172" s="12">
        <v>2.0194691E7</v>
      </c>
      <c r="F172" s="13">
        <f t="shared" si="1"/>
        <v>-16831307</v>
      </c>
      <c r="G172" s="14" t="str">
        <f>IF(E172=0,"YES",IF(D172/E172&gt;=1.15, IF(D172+E172&gt;=percent,"YES","NO"),"NO"))</f>
        <v>NO</v>
      </c>
      <c r="H172" s="15">
        <v>15000.0</v>
      </c>
      <c r="I172" s="16" t="str">
        <f t="shared" si="3"/>
        <v>NOT FUNDED</v>
      </c>
      <c r="J172" s="17">
        <f t="shared" si="4"/>
        <v>3171</v>
      </c>
      <c r="K172" s="18" t="str">
        <f t="shared" si="2"/>
        <v>Approval Threshold</v>
      </c>
    </row>
    <row r="173">
      <c r="A173" s="9" t="s">
        <v>399</v>
      </c>
      <c r="B173" s="10">
        <v>3.44</v>
      </c>
      <c r="C173" s="21">
        <v>149.0</v>
      </c>
      <c r="D173" s="12">
        <v>3166156.0</v>
      </c>
      <c r="E173" s="12">
        <v>2.0165004E7</v>
      </c>
      <c r="F173" s="13">
        <f t="shared" si="1"/>
        <v>-16998848</v>
      </c>
      <c r="G173" s="14" t="str">
        <f>IF(E173=0,"YES",IF(D173/E173&gt;=1.15, IF(D173+E173&gt;=percent,"YES","NO"),"NO"))</f>
        <v>NO</v>
      </c>
      <c r="H173" s="15">
        <v>44000.0</v>
      </c>
      <c r="I173" s="16" t="str">
        <f t="shared" si="3"/>
        <v>NOT FUNDED</v>
      </c>
      <c r="J173" s="17">
        <f t="shared" si="4"/>
        <v>3171</v>
      </c>
      <c r="K173" s="18" t="str">
        <f t="shared" si="2"/>
        <v>Approval Threshold</v>
      </c>
    </row>
    <row r="174">
      <c r="A174" s="9" t="s">
        <v>400</v>
      </c>
      <c r="B174" s="10">
        <v>3.83</v>
      </c>
      <c r="C174" s="21">
        <v>131.0</v>
      </c>
      <c r="D174" s="12">
        <v>3463112.0</v>
      </c>
      <c r="E174" s="12">
        <v>2.0520107E7</v>
      </c>
      <c r="F174" s="13">
        <f t="shared" si="1"/>
        <v>-17056995</v>
      </c>
      <c r="G174" s="14" t="str">
        <f>IF(E174=0,"YES",IF(D174/E174&gt;=1.15, IF(D174+E174&gt;=percent,"YES","NO"),"NO"))</f>
        <v>NO</v>
      </c>
      <c r="H174" s="15">
        <v>74420.0</v>
      </c>
      <c r="I174" s="16" t="str">
        <f t="shared" si="3"/>
        <v>NOT FUNDED</v>
      </c>
      <c r="J174" s="17">
        <f t="shared" si="4"/>
        <v>3171</v>
      </c>
      <c r="K174" s="18" t="str">
        <f t="shared" si="2"/>
        <v>Approval Threshold</v>
      </c>
    </row>
    <row r="175">
      <c r="A175" s="9" t="s">
        <v>401</v>
      </c>
      <c r="B175" s="10">
        <v>3.22</v>
      </c>
      <c r="C175" s="21">
        <v>157.0</v>
      </c>
      <c r="D175" s="12">
        <v>5685407.0</v>
      </c>
      <c r="E175" s="12">
        <v>2.2760148E7</v>
      </c>
      <c r="F175" s="13">
        <f t="shared" si="1"/>
        <v>-17074741</v>
      </c>
      <c r="G175" s="14" t="str">
        <f>IF(E175=0,"YES",IF(D175/E175&gt;=1.15, IF(D175+E175&gt;=percent,"YES","NO"),"NO"))</f>
        <v>NO</v>
      </c>
      <c r="H175" s="15">
        <v>28438.0</v>
      </c>
      <c r="I175" s="16" t="str">
        <f t="shared" si="3"/>
        <v>NOT FUNDED</v>
      </c>
      <c r="J175" s="17">
        <f t="shared" si="4"/>
        <v>3171</v>
      </c>
      <c r="K175" s="18" t="str">
        <f t="shared" si="2"/>
        <v>Approval Threshold</v>
      </c>
    </row>
    <row r="176">
      <c r="A176" s="9" t="s">
        <v>402</v>
      </c>
      <c r="B176" s="10">
        <v>3.5</v>
      </c>
      <c r="C176" s="21">
        <v>145.0</v>
      </c>
      <c r="D176" s="12">
        <v>3331114.0</v>
      </c>
      <c r="E176" s="12">
        <v>2.0446526E7</v>
      </c>
      <c r="F176" s="13">
        <f t="shared" si="1"/>
        <v>-17115412</v>
      </c>
      <c r="G176" s="14" t="str">
        <f>IF(E176=0,"YES",IF(D176/E176&gt;=1.15, IF(D176+E176&gt;=percent,"YES","NO"),"NO"))</f>
        <v>NO</v>
      </c>
      <c r="H176" s="15">
        <v>9420.0</v>
      </c>
      <c r="I176" s="16" t="str">
        <f t="shared" si="3"/>
        <v>NOT FUNDED</v>
      </c>
      <c r="J176" s="17">
        <f t="shared" si="4"/>
        <v>3171</v>
      </c>
      <c r="K176" s="18" t="str">
        <f t="shared" si="2"/>
        <v>Approval Threshold</v>
      </c>
    </row>
    <row r="177">
      <c r="A177" s="9" t="s">
        <v>403</v>
      </c>
      <c r="B177" s="10">
        <v>3.81</v>
      </c>
      <c r="C177" s="21">
        <v>130.0</v>
      </c>
      <c r="D177" s="12">
        <v>3158353.0</v>
      </c>
      <c r="E177" s="12">
        <v>2.0754371E7</v>
      </c>
      <c r="F177" s="13">
        <f t="shared" si="1"/>
        <v>-17596018</v>
      </c>
      <c r="G177" s="14" t="str">
        <f>IF(E177=0,"YES",IF(D177/E177&gt;=1.15, IF(D177+E177&gt;=percent,"YES","NO"),"NO"))</f>
        <v>NO</v>
      </c>
      <c r="H177" s="15">
        <v>50000.0</v>
      </c>
      <c r="I177" s="16" t="str">
        <f t="shared" si="3"/>
        <v>NOT FUNDED</v>
      </c>
      <c r="J177" s="17">
        <f t="shared" si="4"/>
        <v>3171</v>
      </c>
      <c r="K177" s="18" t="str">
        <f t="shared" si="2"/>
        <v>Approval Threshold</v>
      </c>
    </row>
    <row r="178">
      <c r="A178" s="9" t="s">
        <v>404</v>
      </c>
      <c r="B178" s="10">
        <v>3.67</v>
      </c>
      <c r="C178" s="21">
        <v>177.0</v>
      </c>
      <c r="D178" s="12">
        <v>7532710.0</v>
      </c>
      <c r="E178" s="12">
        <v>2.5294736E7</v>
      </c>
      <c r="F178" s="13">
        <f t="shared" si="1"/>
        <v>-17762026</v>
      </c>
      <c r="G178" s="14" t="str">
        <f>IF(E178=0,"YES",IF(D178/E178&gt;=1.15, IF(D178+E178&gt;=percent,"YES","NO"),"NO"))</f>
        <v>NO</v>
      </c>
      <c r="H178" s="15">
        <v>96000.0</v>
      </c>
      <c r="I178" s="16" t="str">
        <f t="shared" si="3"/>
        <v>NOT FUNDED</v>
      </c>
      <c r="J178" s="17">
        <f t="shared" si="4"/>
        <v>3171</v>
      </c>
      <c r="K178" s="18" t="str">
        <f t="shared" si="2"/>
        <v>Approval Threshold</v>
      </c>
    </row>
    <row r="179">
      <c r="A179" s="9" t="s">
        <v>405</v>
      </c>
      <c r="B179" s="10">
        <v>3.56</v>
      </c>
      <c r="C179" s="21">
        <v>171.0</v>
      </c>
      <c r="D179" s="12">
        <v>4974136.0</v>
      </c>
      <c r="E179" s="12">
        <v>2.3090635E7</v>
      </c>
      <c r="F179" s="13">
        <f t="shared" si="1"/>
        <v>-18116499</v>
      </c>
      <c r="G179" s="14" t="str">
        <f>IF(E179=0,"YES",IF(D179/E179&gt;=1.15, IF(D179+E179&gt;=percent,"YES","NO"),"NO"))</f>
        <v>NO</v>
      </c>
      <c r="H179" s="15">
        <v>35000.0</v>
      </c>
      <c r="I179" s="16" t="str">
        <f t="shared" si="3"/>
        <v>NOT FUNDED</v>
      </c>
      <c r="J179" s="17">
        <f t="shared" si="4"/>
        <v>3171</v>
      </c>
      <c r="K179" s="18" t="str">
        <f t="shared" si="2"/>
        <v>Approval Threshold</v>
      </c>
    </row>
    <row r="180">
      <c r="A180" s="9" t="s">
        <v>406</v>
      </c>
      <c r="B180" s="10">
        <v>4.11</v>
      </c>
      <c r="C180" s="21">
        <v>146.0</v>
      </c>
      <c r="D180" s="12">
        <v>3544730.0</v>
      </c>
      <c r="E180" s="12">
        <v>2.1830583E7</v>
      </c>
      <c r="F180" s="13">
        <f t="shared" si="1"/>
        <v>-18285853</v>
      </c>
      <c r="G180" s="14" t="str">
        <f>IF(E180=0,"YES",IF(D180/E180&gt;=1.15, IF(D180+E180&gt;=percent,"YES","NO"),"NO"))</f>
        <v>NO</v>
      </c>
      <c r="H180" s="15">
        <v>24500.0</v>
      </c>
      <c r="I180" s="16" t="str">
        <f t="shared" si="3"/>
        <v>NOT FUNDED</v>
      </c>
      <c r="J180" s="17">
        <f t="shared" si="4"/>
        <v>3171</v>
      </c>
      <c r="K180" s="18" t="str">
        <f t="shared" si="2"/>
        <v>Approval Threshold</v>
      </c>
    </row>
    <row r="181">
      <c r="A181" s="9" t="s">
        <v>407</v>
      </c>
      <c r="B181" s="10">
        <v>3.56</v>
      </c>
      <c r="C181" s="21">
        <v>121.0</v>
      </c>
      <c r="D181" s="12">
        <v>1759457.0</v>
      </c>
      <c r="E181" s="12">
        <v>2.015505E7</v>
      </c>
      <c r="F181" s="13">
        <f t="shared" si="1"/>
        <v>-18395593</v>
      </c>
      <c r="G181" s="14" t="str">
        <f>IF(E181=0,"YES",IF(D181/E181&gt;=1.15, IF(D181+E181&gt;=percent,"YES","NO"),"NO"))</f>
        <v>NO</v>
      </c>
      <c r="H181" s="15">
        <v>29915.0</v>
      </c>
      <c r="I181" s="16" t="str">
        <f t="shared" si="3"/>
        <v>NOT FUNDED</v>
      </c>
      <c r="J181" s="17">
        <f t="shared" si="4"/>
        <v>3171</v>
      </c>
      <c r="K181" s="18" t="str">
        <f t="shared" si="2"/>
        <v>Approval Threshold</v>
      </c>
    </row>
    <row r="182">
      <c r="A182" s="9" t="s">
        <v>408</v>
      </c>
      <c r="B182" s="10">
        <v>3.27</v>
      </c>
      <c r="C182" s="21">
        <v>129.0</v>
      </c>
      <c r="D182" s="12">
        <v>3164000.0</v>
      </c>
      <c r="E182" s="12">
        <v>2.1615484E7</v>
      </c>
      <c r="F182" s="13">
        <f t="shared" si="1"/>
        <v>-18451484</v>
      </c>
      <c r="G182" s="14" t="str">
        <f>IF(E182=0,"YES",IF(D182/E182&gt;=1.15, IF(D182+E182&gt;=percent,"YES","NO"),"NO"))</f>
        <v>NO</v>
      </c>
      <c r="H182" s="15">
        <v>15000.0</v>
      </c>
      <c r="I182" s="16" t="str">
        <f t="shared" si="3"/>
        <v>NOT FUNDED</v>
      </c>
      <c r="J182" s="17">
        <f t="shared" si="4"/>
        <v>3171</v>
      </c>
      <c r="K182" s="18" t="str">
        <f t="shared" si="2"/>
        <v>Approval Threshold</v>
      </c>
    </row>
    <row r="183">
      <c r="A183" s="9" t="s">
        <v>409</v>
      </c>
      <c r="B183" s="10">
        <v>3.52</v>
      </c>
      <c r="C183" s="21">
        <v>147.0</v>
      </c>
      <c r="D183" s="12">
        <v>3209822.0</v>
      </c>
      <c r="E183" s="12">
        <v>2.1752613E7</v>
      </c>
      <c r="F183" s="13">
        <f t="shared" si="1"/>
        <v>-18542791</v>
      </c>
      <c r="G183" s="14" t="str">
        <f>IF(E183=0,"YES",IF(D183/E183&gt;=1.15, IF(D183+E183&gt;=percent,"YES","NO"),"NO"))</f>
        <v>NO</v>
      </c>
      <c r="H183" s="15">
        <v>8000.0</v>
      </c>
      <c r="I183" s="16" t="str">
        <f t="shared" si="3"/>
        <v>NOT FUNDED</v>
      </c>
      <c r="J183" s="17">
        <f t="shared" si="4"/>
        <v>3171</v>
      </c>
      <c r="K183" s="18" t="str">
        <f t="shared" si="2"/>
        <v>Approval Threshold</v>
      </c>
    </row>
    <row r="184">
      <c r="A184" s="19" t="s">
        <v>410</v>
      </c>
      <c r="B184" s="10">
        <v>3.52</v>
      </c>
      <c r="C184" s="21">
        <v>122.0</v>
      </c>
      <c r="D184" s="12">
        <v>1754693.0</v>
      </c>
      <c r="E184" s="12">
        <v>2.0339727E7</v>
      </c>
      <c r="F184" s="13">
        <f t="shared" si="1"/>
        <v>-18585034</v>
      </c>
      <c r="G184" s="14" t="str">
        <f>IF(E184=0,"YES",IF(D184/E184&gt;=1.15, IF(D184+E184&gt;=percent,"YES","NO"),"NO"))</f>
        <v>NO</v>
      </c>
      <c r="H184" s="15">
        <v>15000.0</v>
      </c>
      <c r="I184" s="16" t="str">
        <f t="shared" si="3"/>
        <v>NOT FUNDED</v>
      </c>
      <c r="J184" s="17">
        <f t="shared" si="4"/>
        <v>3171</v>
      </c>
      <c r="K184" s="18" t="str">
        <f t="shared" si="2"/>
        <v>Approval Threshold</v>
      </c>
    </row>
    <row r="185">
      <c r="A185" s="9" t="s">
        <v>411</v>
      </c>
      <c r="B185" s="10">
        <v>3.67</v>
      </c>
      <c r="C185" s="21">
        <v>123.0</v>
      </c>
      <c r="D185" s="12">
        <v>1495475.0</v>
      </c>
      <c r="E185" s="12">
        <v>2.0116406E7</v>
      </c>
      <c r="F185" s="13">
        <f t="shared" si="1"/>
        <v>-18620931</v>
      </c>
      <c r="G185" s="14" t="str">
        <f>IF(E185=0,"YES",IF(D185/E185&gt;=1.15, IF(D185+E185&gt;=percent,"YES","NO"),"NO"))</f>
        <v>NO</v>
      </c>
      <c r="H185" s="15">
        <v>39000.0</v>
      </c>
      <c r="I185" s="16" t="str">
        <f t="shared" si="3"/>
        <v>NOT FUNDED</v>
      </c>
      <c r="J185" s="17">
        <f t="shared" si="4"/>
        <v>3171</v>
      </c>
      <c r="K185" s="18" t="str">
        <f t="shared" si="2"/>
        <v>Approval Threshold</v>
      </c>
    </row>
    <row r="186">
      <c r="A186" s="9" t="s">
        <v>412</v>
      </c>
      <c r="B186" s="10">
        <v>3.39</v>
      </c>
      <c r="C186" s="21">
        <v>132.0</v>
      </c>
      <c r="D186" s="12">
        <v>1922899.0</v>
      </c>
      <c r="E186" s="12">
        <v>2.0606424E7</v>
      </c>
      <c r="F186" s="13">
        <f t="shared" si="1"/>
        <v>-18683525</v>
      </c>
      <c r="G186" s="14" t="str">
        <f>IF(E186=0,"YES",IF(D186/E186&gt;=1.15, IF(D186+E186&gt;=percent,"YES","NO"),"NO"))</f>
        <v>NO</v>
      </c>
      <c r="H186" s="15">
        <v>19000.0</v>
      </c>
      <c r="I186" s="16" t="str">
        <f t="shared" si="3"/>
        <v>NOT FUNDED</v>
      </c>
      <c r="J186" s="17">
        <f t="shared" si="4"/>
        <v>3171</v>
      </c>
      <c r="K186" s="18" t="str">
        <f t="shared" si="2"/>
        <v>Approval Threshold</v>
      </c>
    </row>
    <row r="187">
      <c r="A187" s="9" t="s">
        <v>413</v>
      </c>
      <c r="B187" s="10">
        <v>3.47</v>
      </c>
      <c r="C187" s="21">
        <v>140.0</v>
      </c>
      <c r="D187" s="12">
        <v>2186374.0</v>
      </c>
      <c r="E187" s="12">
        <v>2.0872098E7</v>
      </c>
      <c r="F187" s="13">
        <f t="shared" si="1"/>
        <v>-18685724</v>
      </c>
      <c r="G187" s="14" t="str">
        <f>IF(E187=0,"YES",IF(D187/E187&gt;=1.15, IF(D187+E187&gt;=percent,"YES","NO"),"NO"))</f>
        <v>NO</v>
      </c>
      <c r="H187" s="15">
        <v>25000.0</v>
      </c>
      <c r="I187" s="16" t="str">
        <f t="shared" si="3"/>
        <v>NOT FUNDED</v>
      </c>
      <c r="J187" s="17">
        <f t="shared" si="4"/>
        <v>3171</v>
      </c>
      <c r="K187" s="18" t="str">
        <f t="shared" si="2"/>
        <v>Approval Threshold</v>
      </c>
    </row>
    <row r="188">
      <c r="A188" s="9" t="s">
        <v>414</v>
      </c>
      <c r="B188" s="10">
        <v>3.6</v>
      </c>
      <c r="C188" s="21">
        <v>151.0</v>
      </c>
      <c r="D188" s="12">
        <v>3321798.0</v>
      </c>
      <c r="E188" s="12">
        <v>2.2065428E7</v>
      </c>
      <c r="F188" s="13">
        <f t="shared" si="1"/>
        <v>-18743630</v>
      </c>
      <c r="G188" s="14" t="str">
        <f>IF(E188=0,"YES",IF(D188/E188&gt;=1.15, IF(D188+E188&gt;=percent,"YES","NO"),"NO"))</f>
        <v>NO</v>
      </c>
      <c r="H188" s="15">
        <v>46080.0</v>
      </c>
      <c r="I188" s="16" t="str">
        <f t="shared" si="3"/>
        <v>NOT FUNDED</v>
      </c>
      <c r="J188" s="17">
        <f t="shared" si="4"/>
        <v>3171</v>
      </c>
      <c r="K188" s="18" t="str">
        <f t="shared" si="2"/>
        <v>Approval Threshold</v>
      </c>
    </row>
    <row r="189">
      <c r="A189" s="9" t="s">
        <v>415</v>
      </c>
      <c r="B189" s="10">
        <v>3.54</v>
      </c>
      <c r="C189" s="21">
        <v>128.0</v>
      </c>
      <c r="D189" s="12">
        <v>1642713.0</v>
      </c>
      <c r="E189" s="12">
        <v>2.0567888E7</v>
      </c>
      <c r="F189" s="13">
        <f t="shared" si="1"/>
        <v>-18925175</v>
      </c>
      <c r="G189" s="14" t="str">
        <f>IF(E189=0,"YES",IF(D189/E189&gt;=1.15, IF(D189+E189&gt;=percent,"YES","NO"),"NO"))</f>
        <v>NO</v>
      </c>
      <c r="H189" s="15">
        <v>12500.0</v>
      </c>
      <c r="I189" s="16" t="str">
        <f t="shared" si="3"/>
        <v>NOT FUNDED</v>
      </c>
      <c r="J189" s="17">
        <f t="shared" si="4"/>
        <v>3171</v>
      </c>
      <c r="K189" s="18" t="str">
        <f t="shared" si="2"/>
        <v>Approval Threshold</v>
      </c>
    </row>
    <row r="190">
      <c r="A190" s="9" t="s">
        <v>416</v>
      </c>
      <c r="B190" s="10">
        <v>4.0</v>
      </c>
      <c r="C190" s="21">
        <v>227.0</v>
      </c>
      <c r="D190" s="12">
        <v>1.9911052E7</v>
      </c>
      <c r="E190" s="12">
        <v>3.8844451E7</v>
      </c>
      <c r="F190" s="13">
        <f t="shared" si="1"/>
        <v>-18933399</v>
      </c>
      <c r="G190" s="14" t="str">
        <f>IF(E190=0,"YES",IF(D190/E190&gt;=1.15, IF(D190+E190&gt;=percent,"YES","NO"),"NO"))</f>
        <v>NO</v>
      </c>
      <c r="H190" s="15">
        <v>420069.0</v>
      </c>
      <c r="I190" s="16" t="str">
        <f t="shared" si="3"/>
        <v>NOT FUNDED</v>
      </c>
      <c r="J190" s="17">
        <f t="shared" si="4"/>
        <v>3171</v>
      </c>
      <c r="K190" s="18" t="str">
        <f t="shared" si="2"/>
        <v>Approval Threshold</v>
      </c>
    </row>
    <row r="191">
      <c r="A191" s="9" t="s">
        <v>417</v>
      </c>
      <c r="B191" s="10">
        <v>3.5</v>
      </c>
      <c r="C191" s="21">
        <v>121.0</v>
      </c>
      <c r="D191" s="12">
        <v>1516991.0</v>
      </c>
      <c r="E191" s="12">
        <v>2.0452762E7</v>
      </c>
      <c r="F191" s="13">
        <f t="shared" si="1"/>
        <v>-18935771</v>
      </c>
      <c r="G191" s="14" t="str">
        <f>IF(E191=0,"YES",IF(D191/E191&gt;=1.15, IF(D191+E191&gt;=percent,"YES","NO"),"NO"))</f>
        <v>NO</v>
      </c>
      <c r="H191" s="15">
        <v>22500.0</v>
      </c>
      <c r="I191" s="16" t="str">
        <f t="shared" si="3"/>
        <v>NOT FUNDED</v>
      </c>
      <c r="J191" s="17">
        <f t="shared" si="4"/>
        <v>3171</v>
      </c>
      <c r="K191" s="18" t="str">
        <f t="shared" si="2"/>
        <v>Approval Threshold</v>
      </c>
    </row>
    <row r="192">
      <c r="A192" s="9" t="s">
        <v>418</v>
      </c>
      <c r="B192" s="10">
        <v>3.61</v>
      </c>
      <c r="C192" s="21">
        <v>129.0</v>
      </c>
      <c r="D192" s="12">
        <v>1519140.0</v>
      </c>
      <c r="E192" s="12">
        <v>2.0611281E7</v>
      </c>
      <c r="F192" s="13">
        <f t="shared" si="1"/>
        <v>-19092141</v>
      </c>
      <c r="G192" s="14" t="str">
        <f>IF(E192=0,"YES",IF(D192/E192&gt;=1.15, IF(D192+E192&gt;=percent,"YES","NO"),"NO"))</f>
        <v>NO</v>
      </c>
      <c r="H192" s="15">
        <v>12500.0</v>
      </c>
      <c r="I192" s="16" t="str">
        <f t="shared" si="3"/>
        <v>NOT FUNDED</v>
      </c>
      <c r="J192" s="17">
        <f t="shared" si="4"/>
        <v>3171</v>
      </c>
      <c r="K192" s="18" t="str">
        <f t="shared" si="2"/>
        <v>Approval Threshold</v>
      </c>
    </row>
    <row r="193">
      <c r="A193" s="9" t="s">
        <v>419</v>
      </c>
      <c r="B193" s="10">
        <v>3.29</v>
      </c>
      <c r="C193" s="21">
        <v>121.0</v>
      </c>
      <c r="D193" s="12">
        <v>1517993.0</v>
      </c>
      <c r="E193" s="12">
        <v>2.0628983E7</v>
      </c>
      <c r="F193" s="13">
        <f t="shared" si="1"/>
        <v>-19110990</v>
      </c>
      <c r="G193" s="14" t="str">
        <f>IF(E193=0,"YES",IF(D193/E193&gt;=1.15, IF(D193+E193&gt;=percent,"YES","NO"),"NO"))</f>
        <v>NO</v>
      </c>
      <c r="H193" s="15">
        <v>16100.0</v>
      </c>
      <c r="I193" s="16" t="str">
        <f t="shared" si="3"/>
        <v>NOT FUNDED</v>
      </c>
      <c r="J193" s="17">
        <f t="shared" si="4"/>
        <v>3171</v>
      </c>
      <c r="K193" s="18" t="str">
        <f t="shared" si="2"/>
        <v>Approval Threshold</v>
      </c>
    </row>
    <row r="194">
      <c r="A194" s="9" t="s">
        <v>420</v>
      </c>
      <c r="B194" s="10">
        <v>3.47</v>
      </c>
      <c r="C194" s="21">
        <v>124.0</v>
      </c>
      <c r="D194" s="12">
        <v>1471557.0</v>
      </c>
      <c r="E194" s="12">
        <v>2.0619759E7</v>
      </c>
      <c r="F194" s="13">
        <f t="shared" si="1"/>
        <v>-19148202</v>
      </c>
      <c r="G194" s="14" t="str">
        <f>IF(E194=0,"YES",IF(D194/E194&gt;=1.15, IF(D194+E194&gt;=percent,"YES","NO"),"NO"))</f>
        <v>NO</v>
      </c>
      <c r="H194" s="15">
        <v>25000.0</v>
      </c>
      <c r="I194" s="16" t="str">
        <f t="shared" si="3"/>
        <v>NOT FUNDED</v>
      </c>
      <c r="J194" s="17">
        <f t="shared" si="4"/>
        <v>3171</v>
      </c>
      <c r="K194" s="18" t="str">
        <f t="shared" si="2"/>
        <v>Approval Threshold</v>
      </c>
    </row>
    <row r="195">
      <c r="A195" s="9" t="s">
        <v>421</v>
      </c>
      <c r="B195" s="10">
        <v>3.29</v>
      </c>
      <c r="C195" s="21">
        <v>145.0</v>
      </c>
      <c r="D195" s="12">
        <v>2788275.0</v>
      </c>
      <c r="E195" s="12">
        <v>2.1949287E7</v>
      </c>
      <c r="F195" s="13">
        <f t="shared" si="1"/>
        <v>-19161012</v>
      </c>
      <c r="G195" s="14" t="str">
        <f>IF(E195=0,"YES",IF(D195/E195&gt;=1.15, IF(D195+E195&gt;=percent,"YES","NO"),"NO"))</f>
        <v>NO</v>
      </c>
      <c r="H195" s="15">
        <v>30000.0</v>
      </c>
      <c r="I195" s="16" t="str">
        <f t="shared" si="3"/>
        <v>NOT FUNDED</v>
      </c>
      <c r="J195" s="17">
        <f t="shared" si="4"/>
        <v>3171</v>
      </c>
      <c r="K195" s="18" t="str">
        <f t="shared" si="2"/>
        <v>Approval Threshold</v>
      </c>
    </row>
    <row r="196">
      <c r="A196" s="9" t="s">
        <v>422</v>
      </c>
      <c r="B196" s="10">
        <v>3.47</v>
      </c>
      <c r="C196" s="21">
        <v>134.0</v>
      </c>
      <c r="D196" s="12">
        <v>2253997.0</v>
      </c>
      <c r="E196" s="12">
        <v>2.1459163E7</v>
      </c>
      <c r="F196" s="13">
        <f t="shared" si="1"/>
        <v>-19205166</v>
      </c>
      <c r="G196" s="14" t="str">
        <f>IF(E196=0,"YES",IF(D196/E196&gt;=1.15, IF(D196+E196&gt;=percent,"YES","NO"),"NO"))</f>
        <v>NO</v>
      </c>
      <c r="H196" s="15">
        <v>15000.0</v>
      </c>
      <c r="I196" s="16" t="str">
        <f t="shared" si="3"/>
        <v>NOT FUNDED</v>
      </c>
      <c r="J196" s="17">
        <f t="shared" si="4"/>
        <v>3171</v>
      </c>
      <c r="K196" s="18" t="str">
        <f t="shared" si="2"/>
        <v>Approval Threshold</v>
      </c>
    </row>
    <row r="197">
      <c r="A197" s="19" t="s">
        <v>423</v>
      </c>
      <c r="B197" s="10">
        <v>3.56</v>
      </c>
      <c r="C197" s="21">
        <v>129.0</v>
      </c>
      <c r="D197" s="12">
        <v>1778394.0</v>
      </c>
      <c r="E197" s="12">
        <v>2.0986828E7</v>
      </c>
      <c r="F197" s="13">
        <f t="shared" si="1"/>
        <v>-19208434</v>
      </c>
      <c r="G197" s="14" t="str">
        <f>IF(E197=0,"YES",IF(D197/E197&gt;=1.15, IF(D197+E197&gt;=percent,"YES","NO"),"NO"))</f>
        <v>NO</v>
      </c>
      <c r="H197" s="15">
        <v>20000.0</v>
      </c>
      <c r="I197" s="16" t="str">
        <f t="shared" si="3"/>
        <v>NOT FUNDED</v>
      </c>
      <c r="J197" s="17">
        <f t="shared" si="4"/>
        <v>3171</v>
      </c>
      <c r="K197" s="18" t="str">
        <f t="shared" si="2"/>
        <v>Approval Threshold</v>
      </c>
    </row>
    <row r="198">
      <c r="A198" s="9" t="s">
        <v>424</v>
      </c>
      <c r="B198" s="10">
        <v>3.53</v>
      </c>
      <c r="C198" s="21">
        <v>140.0</v>
      </c>
      <c r="D198" s="12">
        <v>4735649.0</v>
      </c>
      <c r="E198" s="12">
        <v>2.4076819E7</v>
      </c>
      <c r="F198" s="13">
        <f t="shared" si="1"/>
        <v>-19341170</v>
      </c>
      <c r="G198" s="14" t="str">
        <f>IF(E198=0,"YES",IF(D198/E198&gt;=1.15, IF(D198+E198&gt;=percent,"YES","NO"),"NO"))</f>
        <v>NO</v>
      </c>
      <c r="H198" s="15">
        <v>57000.0</v>
      </c>
      <c r="I198" s="16" t="str">
        <f t="shared" si="3"/>
        <v>NOT FUNDED</v>
      </c>
      <c r="J198" s="17">
        <f t="shared" si="4"/>
        <v>3171</v>
      </c>
      <c r="K198" s="18" t="str">
        <f t="shared" si="2"/>
        <v>Approval Threshold</v>
      </c>
    </row>
    <row r="199">
      <c r="A199" s="9" t="s">
        <v>425</v>
      </c>
      <c r="B199" s="10">
        <v>3.61</v>
      </c>
      <c r="C199" s="21">
        <v>137.0</v>
      </c>
      <c r="D199" s="12">
        <v>2282201.0</v>
      </c>
      <c r="E199" s="12">
        <v>2.1744816E7</v>
      </c>
      <c r="F199" s="13">
        <f t="shared" si="1"/>
        <v>-19462615</v>
      </c>
      <c r="G199" s="14" t="str">
        <f>IF(E199=0,"YES",IF(D199/E199&gt;=1.15, IF(D199+E199&gt;=percent,"YES","NO"),"NO"))</f>
        <v>NO</v>
      </c>
      <c r="H199" s="15">
        <v>25000.0</v>
      </c>
      <c r="I199" s="16" t="str">
        <f t="shared" si="3"/>
        <v>NOT FUNDED</v>
      </c>
      <c r="J199" s="17">
        <f t="shared" si="4"/>
        <v>3171</v>
      </c>
      <c r="K199" s="18" t="str">
        <f t="shared" si="2"/>
        <v>Approval Threshold</v>
      </c>
    </row>
    <row r="200">
      <c r="A200" s="9" t="s">
        <v>426</v>
      </c>
      <c r="B200" s="10">
        <v>3.22</v>
      </c>
      <c r="C200" s="21">
        <v>130.0</v>
      </c>
      <c r="D200" s="12">
        <v>1432187.0</v>
      </c>
      <c r="E200" s="12">
        <v>2.1116385E7</v>
      </c>
      <c r="F200" s="13">
        <f t="shared" si="1"/>
        <v>-19684198</v>
      </c>
      <c r="G200" s="14" t="str">
        <f>IF(E200=0,"YES",IF(D200/E200&gt;=1.15, IF(D200+E200&gt;=percent,"YES","NO"),"NO"))</f>
        <v>NO</v>
      </c>
      <c r="H200" s="15">
        <v>20000.0</v>
      </c>
      <c r="I200" s="16" t="str">
        <f t="shared" si="3"/>
        <v>NOT FUNDED</v>
      </c>
      <c r="J200" s="17">
        <f t="shared" si="4"/>
        <v>3171</v>
      </c>
      <c r="K200" s="18" t="str">
        <f t="shared" si="2"/>
        <v>Approval Threshold</v>
      </c>
    </row>
    <row r="201">
      <c r="A201" s="9" t="s">
        <v>427</v>
      </c>
      <c r="B201" s="10">
        <v>4.38</v>
      </c>
      <c r="C201" s="21">
        <v>185.0</v>
      </c>
      <c r="D201" s="12">
        <v>5584820.0</v>
      </c>
      <c r="E201" s="12">
        <v>2.543401E7</v>
      </c>
      <c r="F201" s="13">
        <f t="shared" si="1"/>
        <v>-19849190</v>
      </c>
      <c r="G201" s="14" t="str">
        <f>IF(E201=0,"YES",IF(D201/E201&gt;=1.15, IF(D201+E201&gt;=percent,"YES","NO"),"NO"))</f>
        <v>NO</v>
      </c>
      <c r="H201" s="15">
        <v>80000.0</v>
      </c>
      <c r="I201" s="16" t="str">
        <f t="shared" si="3"/>
        <v>NOT FUNDED</v>
      </c>
      <c r="J201" s="17">
        <f t="shared" si="4"/>
        <v>3171</v>
      </c>
      <c r="K201" s="18" t="str">
        <f t="shared" si="2"/>
        <v>Approval Threshold</v>
      </c>
    </row>
    <row r="202">
      <c r="A202" s="9" t="s">
        <v>428</v>
      </c>
      <c r="B202" s="10">
        <v>3.52</v>
      </c>
      <c r="C202" s="21">
        <v>139.0</v>
      </c>
      <c r="D202" s="12">
        <v>1877701.0</v>
      </c>
      <c r="E202" s="12">
        <v>2.1928876E7</v>
      </c>
      <c r="F202" s="13">
        <f t="shared" si="1"/>
        <v>-20051175</v>
      </c>
      <c r="G202" s="14" t="str">
        <f>IF(E202=0,"YES",IF(D202/E202&gt;=1.15, IF(D202+E202&gt;=percent,"YES","NO"),"NO"))</f>
        <v>NO</v>
      </c>
      <c r="H202" s="15">
        <v>50000.0</v>
      </c>
      <c r="I202" s="16" t="str">
        <f t="shared" si="3"/>
        <v>NOT FUNDED</v>
      </c>
      <c r="J202" s="17">
        <f t="shared" si="4"/>
        <v>3171</v>
      </c>
      <c r="K202" s="18" t="str">
        <f t="shared" si="2"/>
        <v>Approval Threshold</v>
      </c>
    </row>
    <row r="203">
      <c r="A203" s="9" t="s">
        <v>429</v>
      </c>
      <c r="B203" s="10">
        <v>3.71</v>
      </c>
      <c r="C203" s="21">
        <v>134.0</v>
      </c>
      <c r="D203" s="12">
        <v>2353899.0</v>
      </c>
      <c r="E203" s="12">
        <v>2.2439115E7</v>
      </c>
      <c r="F203" s="13">
        <f t="shared" si="1"/>
        <v>-20085216</v>
      </c>
      <c r="G203" s="14" t="str">
        <f>IF(E203=0,"YES",IF(D203/E203&gt;=1.15, IF(D203+E203&gt;=percent,"YES","NO"),"NO"))</f>
        <v>NO</v>
      </c>
      <c r="H203" s="15">
        <v>50000.0</v>
      </c>
      <c r="I203" s="16" t="str">
        <f t="shared" si="3"/>
        <v>NOT FUNDED</v>
      </c>
      <c r="J203" s="17">
        <f t="shared" si="4"/>
        <v>3171</v>
      </c>
      <c r="K203" s="18" t="str">
        <f t="shared" si="2"/>
        <v>Approval Threshold</v>
      </c>
    </row>
    <row r="204">
      <c r="A204" s="9" t="s">
        <v>430</v>
      </c>
      <c r="B204" s="10">
        <v>3.33</v>
      </c>
      <c r="C204" s="21">
        <v>130.0</v>
      </c>
      <c r="D204" s="12">
        <v>2154368.0</v>
      </c>
      <c r="E204" s="12">
        <v>2.2290899E7</v>
      </c>
      <c r="F204" s="13">
        <f t="shared" si="1"/>
        <v>-20136531</v>
      </c>
      <c r="G204" s="14" t="str">
        <f>IF(E204=0,"YES",IF(D204/E204&gt;=1.15, IF(D204+E204&gt;=percent,"YES","NO"),"NO"))</f>
        <v>NO</v>
      </c>
      <c r="H204" s="15">
        <v>68800.0</v>
      </c>
      <c r="I204" s="16" t="str">
        <f t="shared" si="3"/>
        <v>NOT FUNDED</v>
      </c>
      <c r="J204" s="17">
        <f t="shared" si="4"/>
        <v>3171</v>
      </c>
      <c r="K204" s="18" t="str">
        <f t="shared" si="2"/>
        <v>Approval Threshold</v>
      </c>
    </row>
    <row r="205">
      <c r="A205" s="9" t="s">
        <v>431</v>
      </c>
      <c r="B205" s="10">
        <v>3.43</v>
      </c>
      <c r="C205" s="21">
        <v>137.0</v>
      </c>
      <c r="D205" s="12">
        <v>1841447.0</v>
      </c>
      <c r="E205" s="12">
        <v>2.2007466E7</v>
      </c>
      <c r="F205" s="13">
        <f t="shared" si="1"/>
        <v>-20166019</v>
      </c>
      <c r="G205" s="14" t="str">
        <f>IF(E205=0,"YES",IF(D205/E205&gt;=1.15, IF(D205+E205&gt;=percent,"YES","NO"),"NO"))</f>
        <v>NO</v>
      </c>
      <c r="H205" s="15">
        <v>30000.0</v>
      </c>
      <c r="I205" s="16" t="str">
        <f t="shared" si="3"/>
        <v>NOT FUNDED</v>
      </c>
      <c r="J205" s="17">
        <f t="shared" si="4"/>
        <v>3171</v>
      </c>
      <c r="K205" s="18" t="str">
        <f t="shared" si="2"/>
        <v>Approval Threshold</v>
      </c>
    </row>
    <row r="206">
      <c r="A206" s="9" t="s">
        <v>432</v>
      </c>
      <c r="B206" s="10">
        <v>3.26</v>
      </c>
      <c r="C206" s="21">
        <v>128.0</v>
      </c>
      <c r="D206" s="12">
        <v>1514340.0</v>
      </c>
      <c r="E206" s="12">
        <v>2.1780911E7</v>
      </c>
      <c r="F206" s="13">
        <f t="shared" si="1"/>
        <v>-20266571</v>
      </c>
      <c r="G206" s="14" t="str">
        <f>IF(E206=0,"YES",IF(D206/E206&gt;=1.15, IF(D206+E206&gt;=percent,"YES","NO"),"NO"))</f>
        <v>NO</v>
      </c>
      <c r="H206" s="15">
        <v>12000.0</v>
      </c>
      <c r="I206" s="16" t="str">
        <f t="shared" si="3"/>
        <v>NOT FUNDED</v>
      </c>
      <c r="J206" s="17">
        <f t="shared" si="4"/>
        <v>3171</v>
      </c>
      <c r="K206" s="18" t="str">
        <f t="shared" si="2"/>
        <v>Approval Threshold</v>
      </c>
    </row>
    <row r="207">
      <c r="A207" s="9" t="s">
        <v>433</v>
      </c>
      <c r="B207" s="10">
        <v>3.47</v>
      </c>
      <c r="C207" s="21">
        <v>135.0</v>
      </c>
      <c r="D207" s="12">
        <v>1719824.0</v>
      </c>
      <c r="E207" s="12">
        <v>2.2148867E7</v>
      </c>
      <c r="F207" s="13">
        <f t="shared" si="1"/>
        <v>-20429043</v>
      </c>
      <c r="G207" s="14" t="str">
        <f>IF(E207=0,"YES",IF(D207/E207&gt;=1.15, IF(D207+E207&gt;=percent,"YES","NO"),"NO"))</f>
        <v>NO</v>
      </c>
      <c r="H207" s="15">
        <v>40583.0</v>
      </c>
      <c r="I207" s="16" t="str">
        <f t="shared" si="3"/>
        <v>NOT FUNDED</v>
      </c>
      <c r="J207" s="17">
        <f t="shared" si="4"/>
        <v>3171</v>
      </c>
      <c r="K207" s="18" t="str">
        <f t="shared" si="2"/>
        <v>Approval Threshold</v>
      </c>
    </row>
    <row r="208">
      <c r="A208" s="9" t="s">
        <v>434</v>
      </c>
      <c r="B208" s="10">
        <v>3.38</v>
      </c>
      <c r="C208" s="21">
        <v>137.0</v>
      </c>
      <c r="D208" s="12">
        <v>1809786.0</v>
      </c>
      <c r="E208" s="12">
        <v>2.2286869E7</v>
      </c>
      <c r="F208" s="13">
        <f t="shared" si="1"/>
        <v>-20477083</v>
      </c>
      <c r="G208" s="14" t="str">
        <f>IF(E208=0,"YES",IF(D208/E208&gt;=1.15, IF(D208+E208&gt;=percent,"YES","NO"),"NO"))</f>
        <v>NO</v>
      </c>
      <c r="H208" s="15">
        <v>30000.0</v>
      </c>
      <c r="I208" s="16" t="str">
        <f t="shared" si="3"/>
        <v>NOT FUNDED</v>
      </c>
      <c r="J208" s="17">
        <f t="shared" si="4"/>
        <v>3171</v>
      </c>
      <c r="K208" s="18" t="str">
        <f t="shared" si="2"/>
        <v>Approval Threshold</v>
      </c>
    </row>
    <row r="209">
      <c r="A209" s="9" t="s">
        <v>435</v>
      </c>
      <c r="B209" s="10">
        <v>3.48</v>
      </c>
      <c r="C209" s="21">
        <v>131.0</v>
      </c>
      <c r="D209" s="12">
        <v>1571610.0</v>
      </c>
      <c r="E209" s="12">
        <v>2.2560857E7</v>
      </c>
      <c r="F209" s="13">
        <f t="shared" si="1"/>
        <v>-20989247</v>
      </c>
      <c r="G209" s="14" t="str">
        <f>IF(E209=0,"YES",IF(D209/E209&gt;=1.15, IF(D209+E209&gt;=percent,"YES","NO"),"NO"))</f>
        <v>NO</v>
      </c>
      <c r="H209" s="15">
        <v>65000.0</v>
      </c>
      <c r="I209" s="16" t="str">
        <f t="shared" si="3"/>
        <v>NOT FUNDED</v>
      </c>
      <c r="J209" s="17">
        <f t="shared" si="4"/>
        <v>3171</v>
      </c>
      <c r="K209" s="18" t="str">
        <f t="shared" si="2"/>
        <v>Approval Threshold</v>
      </c>
    </row>
    <row r="210">
      <c r="A210" s="9" t="s">
        <v>436</v>
      </c>
      <c r="B210" s="10">
        <v>4.3</v>
      </c>
      <c r="C210" s="21">
        <v>206.0</v>
      </c>
      <c r="D210" s="12">
        <v>1.9583657E7</v>
      </c>
      <c r="E210" s="12">
        <v>4.0742677E7</v>
      </c>
      <c r="F210" s="13">
        <f t="shared" si="1"/>
        <v>-21159020</v>
      </c>
      <c r="G210" s="14" t="str">
        <f>IF(E210=0,"YES",IF(D210/E210&gt;=1.15, IF(D210+E210&gt;=percent,"YES","NO"),"NO"))</f>
        <v>NO</v>
      </c>
      <c r="H210" s="15">
        <v>139500.0</v>
      </c>
      <c r="I210" s="16" t="str">
        <f t="shared" si="3"/>
        <v>NOT FUNDED</v>
      </c>
      <c r="J210" s="17">
        <f t="shared" si="4"/>
        <v>3171</v>
      </c>
      <c r="K210" s="18" t="str">
        <f t="shared" si="2"/>
        <v>Approval Threshold</v>
      </c>
    </row>
    <row r="211">
      <c r="A211" s="9" t="s">
        <v>437</v>
      </c>
      <c r="B211" s="10">
        <v>3.8</v>
      </c>
      <c r="C211" s="21">
        <v>148.0</v>
      </c>
      <c r="D211" s="12">
        <v>3647167.0</v>
      </c>
      <c r="E211" s="12">
        <v>2.5015115E7</v>
      </c>
      <c r="F211" s="13">
        <f t="shared" si="1"/>
        <v>-21367948</v>
      </c>
      <c r="G211" s="14" t="str">
        <f>IF(E211=0,"YES",IF(D211/E211&gt;=1.15, IF(D211+E211&gt;=percent,"YES","NO"),"NO"))</f>
        <v>NO</v>
      </c>
      <c r="H211" s="15">
        <v>137860.0</v>
      </c>
      <c r="I211" s="16" t="str">
        <f t="shared" si="3"/>
        <v>NOT FUNDED</v>
      </c>
      <c r="J211" s="17">
        <f t="shared" si="4"/>
        <v>3171</v>
      </c>
      <c r="K211" s="18" t="str">
        <f t="shared" si="2"/>
        <v>Approval Threshold</v>
      </c>
    </row>
    <row r="212">
      <c r="A212" s="9" t="s">
        <v>438</v>
      </c>
      <c r="B212" s="10">
        <v>3.15</v>
      </c>
      <c r="C212" s="21">
        <v>132.0</v>
      </c>
      <c r="D212" s="12">
        <v>1484960.0</v>
      </c>
      <c r="E212" s="12">
        <v>2.3128211E7</v>
      </c>
      <c r="F212" s="13">
        <f t="shared" si="1"/>
        <v>-21643251</v>
      </c>
      <c r="G212" s="14" t="str">
        <f>IF(E212=0,"YES",IF(D212/E212&gt;=1.15, IF(D212+E212&gt;=percent,"YES","NO"),"NO"))</f>
        <v>NO</v>
      </c>
      <c r="H212" s="15">
        <v>45000.0</v>
      </c>
      <c r="I212" s="16" t="str">
        <f t="shared" si="3"/>
        <v>NOT FUNDED</v>
      </c>
      <c r="J212" s="17">
        <f t="shared" si="4"/>
        <v>3171</v>
      </c>
      <c r="K212" s="18" t="str">
        <f t="shared" si="2"/>
        <v>Approval Threshold</v>
      </c>
    </row>
    <row r="213">
      <c r="A213" s="9" t="s">
        <v>439</v>
      </c>
      <c r="B213" s="10">
        <v>4.28</v>
      </c>
      <c r="C213" s="21">
        <v>167.0</v>
      </c>
      <c r="D213" s="12">
        <v>1.6204425E7</v>
      </c>
      <c r="E213" s="12">
        <v>3.7986656E7</v>
      </c>
      <c r="F213" s="13">
        <f t="shared" si="1"/>
        <v>-21782231</v>
      </c>
      <c r="G213" s="14" t="str">
        <f>IF(E213=0,"YES",IF(D213/E213&gt;=1.15, IF(D213+E213&gt;=percent,"YES","NO"),"NO"))</f>
        <v>NO</v>
      </c>
      <c r="H213" s="15">
        <v>85000.0</v>
      </c>
      <c r="I213" s="16" t="str">
        <f t="shared" si="3"/>
        <v>NOT FUNDED</v>
      </c>
      <c r="J213" s="17">
        <f t="shared" si="4"/>
        <v>3171</v>
      </c>
      <c r="K213" s="18" t="str">
        <f t="shared" si="2"/>
        <v>Approval Threshold</v>
      </c>
    </row>
    <row r="214">
      <c r="A214" s="9" t="s">
        <v>440</v>
      </c>
      <c r="B214" s="10">
        <v>5.0</v>
      </c>
      <c r="C214" s="21">
        <v>819.0</v>
      </c>
      <c r="D214" s="12">
        <v>1.18955716E8</v>
      </c>
      <c r="E214" s="12">
        <v>1.40747821E8</v>
      </c>
      <c r="F214" s="13">
        <f t="shared" si="1"/>
        <v>-21792105</v>
      </c>
      <c r="G214" s="14" t="str">
        <f>IF(E214=0,"YES",IF(D214/E214&gt;=1.15, IF(D214+E214&gt;=percent,"YES","NO"),"NO"))</f>
        <v>NO</v>
      </c>
      <c r="H214" s="15">
        <v>88880.0</v>
      </c>
      <c r="I214" s="16" t="str">
        <f t="shared" si="3"/>
        <v>NOT FUNDED</v>
      </c>
      <c r="J214" s="17">
        <f t="shared" si="4"/>
        <v>3171</v>
      </c>
      <c r="K214" s="18" t="str">
        <f t="shared" si="2"/>
        <v>Approval Threshold</v>
      </c>
    </row>
    <row r="215">
      <c r="A215" s="9" t="s">
        <v>441</v>
      </c>
      <c r="B215" s="10">
        <v>3.67</v>
      </c>
      <c r="C215" s="21">
        <v>155.0</v>
      </c>
      <c r="D215" s="12">
        <v>2456854.0</v>
      </c>
      <c r="E215" s="12">
        <v>2.493431E7</v>
      </c>
      <c r="F215" s="13">
        <f t="shared" si="1"/>
        <v>-22477456</v>
      </c>
      <c r="G215" s="14" t="str">
        <f>IF(E215=0,"YES",IF(D215/E215&gt;=1.15, IF(D215+E215&gt;=percent,"YES","NO"),"NO"))</f>
        <v>NO</v>
      </c>
      <c r="H215" s="15">
        <v>6200.0</v>
      </c>
      <c r="I215" s="16" t="str">
        <f t="shared" si="3"/>
        <v>NOT FUNDED</v>
      </c>
      <c r="J215" s="17">
        <f t="shared" si="4"/>
        <v>3171</v>
      </c>
      <c r="K215" s="18" t="str">
        <f t="shared" si="2"/>
        <v>Approval Threshold</v>
      </c>
    </row>
    <row r="216">
      <c r="A216" s="9" t="s">
        <v>442</v>
      </c>
      <c r="B216" s="10">
        <v>3.6</v>
      </c>
      <c r="C216" s="21">
        <v>128.0</v>
      </c>
      <c r="D216" s="12">
        <v>1450056.0</v>
      </c>
      <c r="E216" s="12">
        <v>2.3997672E7</v>
      </c>
      <c r="F216" s="13">
        <f t="shared" si="1"/>
        <v>-22547616</v>
      </c>
      <c r="G216" s="14" t="str">
        <f>IF(E216=0,"YES",IF(D216/E216&gt;=1.15, IF(D216+E216&gt;=percent,"YES","NO"),"NO"))</f>
        <v>NO</v>
      </c>
      <c r="H216" s="15">
        <v>50005.0</v>
      </c>
      <c r="I216" s="16" t="str">
        <f t="shared" si="3"/>
        <v>NOT FUNDED</v>
      </c>
      <c r="J216" s="17">
        <f t="shared" si="4"/>
        <v>3171</v>
      </c>
      <c r="K216" s="18" t="str">
        <f t="shared" si="2"/>
        <v>Approval Threshold</v>
      </c>
    </row>
    <row r="217">
      <c r="A217" s="9" t="s">
        <v>443</v>
      </c>
      <c r="B217" s="10">
        <v>3.65</v>
      </c>
      <c r="C217" s="21">
        <v>149.0</v>
      </c>
      <c r="D217" s="12">
        <v>2015007.0</v>
      </c>
      <c r="E217" s="12">
        <v>2.4562796E7</v>
      </c>
      <c r="F217" s="13">
        <f t="shared" si="1"/>
        <v>-22547789</v>
      </c>
      <c r="G217" s="14" t="str">
        <f>IF(E217=0,"YES",IF(D217/E217&gt;=1.15, IF(D217+E217&gt;=percent,"YES","NO"),"NO"))</f>
        <v>NO</v>
      </c>
      <c r="H217" s="15">
        <v>50000.0</v>
      </c>
      <c r="I217" s="16" t="str">
        <f t="shared" si="3"/>
        <v>NOT FUNDED</v>
      </c>
      <c r="J217" s="17">
        <f t="shared" si="4"/>
        <v>3171</v>
      </c>
      <c r="K217" s="18" t="str">
        <f t="shared" si="2"/>
        <v>Approval Threshold</v>
      </c>
    </row>
    <row r="218">
      <c r="A218" s="9" t="s">
        <v>444</v>
      </c>
      <c r="B218" s="10">
        <v>4.26</v>
      </c>
      <c r="C218" s="21">
        <v>230.0</v>
      </c>
      <c r="D218" s="12">
        <v>6398169.0</v>
      </c>
      <c r="E218" s="12">
        <v>2.9183585E7</v>
      </c>
      <c r="F218" s="13">
        <f t="shared" si="1"/>
        <v>-22785416</v>
      </c>
      <c r="G218" s="14" t="str">
        <f>IF(E218=0,"YES",IF(D218/E218&gt;=1.15, IF(D218+E218&gt;=percent,"YES","NO"),"NO"))</f>
        <v>NO</v>
      </c>
      <c r="H218" s="15">
        <v>35650.0</v>
      </c>
      <c r="I218" s="16" t="str">
        <f t="shared" si="3"/>
        <v>NOT FUNDED</v>
      </c>
      <c r="J218" s="17">
        <f t="shared" si="4"/>
        <v>3171</v>
      </c>
      <c r="K218" s="18" t="str">
        <f t="shared" si="2"/>
        <v>Approval Threshold</v>
      </c>
    </row>
    <row r="219">
      <c r="A219" s="9" t="s">
        <v>445</v>
      </c>
      <c r="B219" s="10">
        <v>4.84</v>
      </c>
      <c r="C219" s="21">
        <v>731.0</v>
      </c>
      <c r="D219" s="12">
        <v>7.7039652E7</v>
      </c>
      <c r="E219" s="12">
        <v>1.00035466E8</v>
      </c>
      <c r="F219" s="13">
        <f t="shared" si="1"/>
        <v>-22995814</v>
      </c>
      <c r="G219" s="14" t="str">
        <f>IF(E219=0,"YES",IF(D219/E219&gt;=1.15, IF(D219+E219&gt;=percent,"YES","NO"),"NO"))</f>
        <v>NO</v>
      </c>
      <c r="H219" s="15">
        <v>78000.0</v>
      </c>
      <c r="I219" s="16" t="str">
        <f t="shared" si="3"/>
        <v>NOT FUNDED</v>
      </c>
      <c r="J219" s="17">
        <f t="shared" si="4"/>
        <v>3171</v>
      </c>
      <c r="K219" s="18" t="str">
        <f t="shared" si="2"/>
        <v>Approval Threshold</v>
      </c>
    </row>
    <row r="220">
      <c r="A220" s="9" t="s">
        <v>446</v>
      </c>
      <c r="B220" s="10">
        <v>3.47</v>
      </c>
      <c r="C220" s="21">
        <v>137.0</v>
      </c>
      <c r="D220" s="12">
        <v>1683806.0</v>
      </c>
      <c r="E220" s="12">
        <v>2.4842806E7</v>
      </c>
      <c r="F220" s="13">
        <f t="shared" si="1"/>
        <v>-23159000</v>
      </c>
      <c r="G220" s="14" t="str">
        <f>IF(E220=0,"YES",IF(D220/E220&gt;=1.15, IF(D220+E220&gt;=percent,"YES","NO"),"NO"))</f>
        <v>NO</v>
      </c>
      <c r="H220" s="15">
        <v>59760.0</v>
      </c>
      <c r="I220" s="16" t="str">
        <f t="shared" si="3"/>
        <v>NOT FUNDED</v>
      </c>
      <c r="J220" s="17">
        <f t="shared" si="4"/>
        <v>3171</v>
      </c>
      <c r="K220" s="18" t="str">
        <f t="shared" si="2"/>
        <v>Approval Threshold</v>
      </c>
    </row>
    <row r="221">
      <c r="A221" s="9" t="s">
        <v>447</v>
      </c>
      <c r="B221" s="10">
        <v>3.42</v>
      </c>
      <c r="C221" s="21">
        <v>136.0</v>
      </c>
      <c r="D221" s="12">
        <v>1762687.0</v>
      </c>
      <c r="E221" s="12">
        <v>2.5174752E7</v>
      </c>
      <c r="F221" s="13">
        <f t="shared" si="1"/>
        <v>-23412065</v>
      </c>
      <c r="G221" s="14" t="str">
        <f>IF(E221=0,"YES",IF(D221/E221&gt;=1.15, IF(D221+E221&gt;=percent,"YES","NO"),"NO"))</f>
        <v>NO</v>
      </c>
      <c r="H221" s="15">
        <v>50000.0</v>
      </c>
      <c r="I221" s="16" t="str">
        <f t="shared" si="3"/>
        <v>NOT FUNDED</v>
      </c>
      <c r="J221" s="17">
        <f t="shared" si="4"/>
        <v>3171</v>
      </c>
      <c r="K221" s="18" t="str">
        <f t="shared" si="2"/>
        <v>Approval Threshold</v>
      </c>
    </row>
    <row r="222">
      <c r="A222" s="9" t="s">
        <v>448</v>
      </c>
      <c r="B222" s="10">
        <v>3.67</v>
      </c>
      <c r="C222" s="21">
        <v>142.0</v>
      </c>
      <c r="D222" s="12">
        <v>2527470.0</v>
      </c>
      <c r="E222" s="12">
        <v>2.596946E7</v>
      </c>
      <c r="F222" s="13">
        <f t="shared" si="1"/>
        <v>-23441990</v>
      </c>
      <c r="G222" s="14" t="str">
        <f>IF(E222=0,"YES",IF(D222/E222&gt;=1.15, IF(D222+E222&gt;=percent,"YES","NO"),"NO"))</f>
        <v>NO</v>
      </c>
      <c r="H222" s="15">
        <v>90000.0</v>
      </c>
      <c r="I222" s="16" t="str">
        <f t="shared" si="3"/>
        <v>NOT FUNDED</v>
      </c>
      <c r="J222" s="17">
        <f t="shared" si="4"/>
        <v>3171</v>
      </c>
      <c r="K222" s="18" t="str">
        <f t="shared" si="2"/>
        <v>Approval Threshold</v>
      </c>
    </row>
    <row r="223">
      <c r="A223" s="9" t="s">
        <v>449</v>
      </c>
      <c r="B223" s="10">
        <v>3.44</v>
      </c>
      <c r="C223" s="21">
        <v>159.0</v>
      </c>
      <c r="D223" s="12">
        <v>3296456.0</v>
      </c>
      <c r="E223" s="12">
        <v>2.6914399E7</v>
      </c>
      <c r="F223" s="13">
        <f t="shared" si="1"/>
        <v>-23617943</v>
      </c>
      <c r="G223" s="14" t="str">
        <f>IF(E223=0,"YES",IF(D223/E223&gt;=1.15, IF(D223+E223&gt;=percent,"YES","NO"),"NO"))</f>
        <v>NO</v>
      </c>
      <c r="H223" s="15">
        <v>100000.0</v>
      </c>
      <c r="I223" s="16" t="str">
        <f t="shared" si="3"/>
        <v>NOT FUNDED</v>
      </c>
      <c r="J223" s="17">
        <f t="shared" si="4"/>
        <v>3171</v>
      </c>
      <c r="K223" s="18" t="str">
        <f t="shared" si="2"/>
        <v>Approval Threshold</v>
      </c>
    </row>
    <row r="224">
      <c r="A224" s="9" t="s">
        <v>450</v>
      </c>
      <c r="B224" s="10">
        <v>4.93</v>
      </c>
      <c r="C224" s="21">
        <v>447.0</v>
      </c>
      <c r="D224" s="12">
        <v>7.9872727E7</v>
      </c>
      <c r="E224" s="12">
        <v>1.03550608E8</v>
      </c>
      <c r="F224" s="13">
        <f t="shared" si="1"/>
        <v>-23677881</v>
      </c>
      <c r="G224" s="14" t="str">
        <f>IF(E224=0,"YES",IF(D224/E224&gt;=1.15, IF(D224+E224&gt;=percent,"YES","NO"),"NO"))</f>
        <v>NO</v>
      </c>
      <c r="H224" s="15">
        <v>49460.0</v>
      </c>
      <c r="I224" s="16" t="str">
        <f t="shared" si="3"/>
        <v>NOT FUNDED</v>
      </c>
      <c r="J224" s="17">
        <f t="shared" si="4"/>
        <v>3171</v>
      </c>
      <c r="K224" s="18" t="str">
        <f t="shared" si="2"/>
        <v>Approval Threshold</v>
      </c>
    </row>
    <row r="225">
      <c r="A225" s="9" t="s">
        <v>451</v>
      </c>
      <c r="B225" s="10">
        <v>4.59</v>
      </c>
      <c r="C225" s="21">
        <v>196.0</v>
      </c>
      <c r="D225" s="12">
        <v>1.0040032E7</v>
      </c>
      <c r="E225" s="12">
        <v>3.3882586E7</v>
      </c>
      <c r="F225" s="13">
        <f t="shared" si="1"/>
        <v>-23842554</v>
      </c>
      <c r="G225" s="14" t="str">
        <f>IF(E225=0,"YES",IF(D225/E225&gt;=1.15, IF(D225+E225&gt;=percent,"YES","NO"),"NO"))</f>
        <v>NO</v>
      </c>
      <c r="H225" s="15">
        <v>25000.0</v>
      </c>
      <c r="I225" s="16" t="str">
        <f t="shared" si="3"/>
        <v>NOT FUNDED</v>
      </c>
      <c r="J225" s="17">
        <f t="shared" si="4"/>
        <v>3171</v>
      </c>
      <c r="K225" s="18" t="str">
        <f t="shared" si="2"/>
        <v>Approval Threshold</v>
      </c>
    </row>
    <row r="226">
      <c r="A226" s="9" t="s">
        <v>452</v>
      </c>
      <c r="B226" s="10">
        <v>4.15</v>
      </c>
      <c r="C226" s="21">
        <v>175.0</v>
      </c>
      <c r="D226" s="12">
        <v>1.406786E7</v>
      </c>
      <c r="E226" s="12">
        <v>3.8804136E7</v>
      </c>
      <c r="F226" s="13">
        <f t="shared" si="1"/>
        <v>-24736276</v>
      </c>
      <c r="G226" s="14" t="str">
        <f>IF(E226=0,"YES",IF(D226/E226&gt;=1.15, IF(D226+E226&gt;=percent,"YES","NO"),"NO"))</f>
        <v>NO</v>
      </c>
      <c r="H226" s="15">
        <v>145700.0</v>
      </c>
      <c r="I226" s="16" t="str">
        <f t="shared" si="3"/>
        <v>NOT FUNDED</v>
      </c>
      <c r="J226" s="17">
        <f t="shared" si="4"/>
        <v>3171</v>
      </c>
      <c r="K226" s="18" t="str">
        <f t="shared" si="2"/>
        <v>Approval Threshold</v>
      </c>
    </row>
    <row r="227">
      <c r="A227" s="9" t="s">
        <v>453</v>
      </c>
      <c r="B227" s="10">
        <v>4.71</v>
      </c>
      <c r="C227" s="21">
        <v>459.0</v>
      </c>
      <c r="D227" s="12">
        <v>7.3862981E7</v>
      </c>
      <c r="E227" s="12">
        <v>9.9163723E7</v>
      </c>
      <c r="F227" s="13">
        <f t="shared" si="1"/>
        <v>-25300742</v>
      </c>
      <c r="G227" s="14" t="str">
        <f>IF(E227=0,"YES",IF(D227/E227&gt;=1.15, IF(D227+E227&gt;=percent,"YES","NO"),"NO"))</f>
        <v>NO</v>
      </c>
      <c r="H227" s="15">
        <v>29400.0</v>
      </c>
      <c r="I227" s="16" t="str">
        <f t="shared" si="3"/>
        <v>NOT FUNDED</v>
      </c>
      <c r="J227" s="17">
        <f t="shared" si="4"/>
        <v>3171</v>
      </c>
      <c r="K227" s="18" t="str">
        <f t="shared" si="2"/>
        <v>Approval Threshold</v>
      </c>
    </row>
    <row r="228">
      <c r="A228" s="9" t="s">
        <v>454</v>
      </c>
      <c r="B228" s="10">
        <v>4.87</v>
      </c>
      <c r="C228" s="21">
        <v>486.0</v>
      </c>
      <c r="D228" s="12">
        <v>7.0629347E7</v>
      </c>
      <c r="E228" s="12">
        <v>9.6323139E7</v>
      </c>
      <c r="F228" s="13">
        <f t="shared" si="1"/>
        <v>-25693792</v>
      </c>
      <c r="G228" s="14" t="str">
        <f>IF(E228=0,"YES",IF(D228/E228&gt;=1.15, IF(D228+E228&gt;=percent,"YES","NO"),"NO"))</f>
        <v>NO</v>
      </c>
      <c r="H228" s="15">
        <v>49500.0</v>
      </c>
      <c r="I228" s="16" t="str">
        <f t="shared" si="3"/>
        <v>NOT FUNDED</v>
      </c>
      <c r="J228" s="17">
        <f t="shared" si="4"/>
        <v>3171</v>
      </c>
      <c r="K228" s="18" t="str">
        <f t="shared" si="2"/>
        <v>Approval Threshold</v>
      </c>
    </row>
    <row r="229">
      <c r="A229" s="9" t="s">
        <v>455</v>
      </c>
      <c r="B229" s="10">
        <v>4.67</v>
      </c>
      <c r="C229" s="21">
        <v>272.0</v>
      </c>
      <c r="D229" s="12">
        <v>2.4971928E7</v>
      </c>
      <c r="E229" s="12">
        <v>5.0920597E7</v>
      </c>
      <c r="F229" s="13">
        <f t="shared" si="1"/>
        <v>-25948669</v>
      </c>
      <c r="G229" s="14" t="str">
        <f>IF(E229=0,"YES",IF(D229/E229&gt;=1.15, IF(D229+E229&gt;=percent,"YES","NO"),"NO"))</f>
        <v>NO</v>
      </c>
      <c r="H229" s="15">
        <v>101899.0</v>
      </c>
      <c r="I229" s="16" t="str">
        <f t="shared" si="3"/>
        <v>NOT FUNDED</v>
      </c>
      <c r="J229" s="17">
        <f t="shared" si="4"/>
        <v>3171</v>
      </c>
      <c r="K229" s="18" t="str">
        <f t="shared" si="2"/>
        <v>Approval Threshold</v>
      </c>
    </row>
    <row r="230">
      <c r="A230" s="9" t="s">
        <v>456</v>
      </c>
      <c r="B230" s="10">
        <v>5.0</v>
      </c>
      <c r="C230" s="21">
        <v>847.0</v>
      </c>
      <c r="D230" s="12">
        <v>1.17375774E8</v>
      </c>
      <c r="E230" s="12">
        <v>1.43454707E8</v>
      </c>
      <c r="F230" s="13">
        <f t="shared" si="1"/>
        <v>-26078933</v>
      </c>
      <c r="G230" s="14" t="str">
        <f>IF(E230=0,"YES",IF(D230/E230&gt;=1.15, IF(D230+E230&gt;=percent,"YES","NO"),"NO"))</f>
        <v>NO</v>
      </c>
      <c r="H230" s="15">
        <v>81015.0</v>
      </c>
      <c r="I230" s="16" t="str">
        <f t="shared" si="3"/>
        <v>NOT FUNDED</v>
      </c>
      <c r="J230" s="17">
        <f t="shared" si="4"/>
        <v>3171</v>
      </c>
      <c r="K230" s="18" t="str">
        <f t="shared" si="2"/>
        <v>Approval Threshold</v>
      </c>
    </row>
    <row r="231">
      <c r="A231" s="9" t="s">
        <v>457</v>
      </c>
      <c r="B231" s="10">
        <v>4.2</v>
      </c>
      <c r="C231" s="21">
        <v>146.0</v>
      </c>
      <c r="D231" s="12">
        <v>5340911.0</v>
      </c>
      <c r="E231" s="12">
        <v>3.1502747E7</v>
      </c>
      <c r="F231" s="13">
        <f t="shared" si="1"/>
        <v>-26161836</v>
      </c>
      <c r="G231" s="14" t="str">
        <f>IF(E231=0,"YES",IF(D231/E231&gt;=1.15, IF(D231+E231&gt;=percent,"YES","NO"),"NO"))</f>
        <v>NO</v>
      </c>
      <c r="H231" s="15">
        <v>30000.0</v>
      </c>
      <c r="I231" s="16" t="str">
        <f t="shared" si="3"/>
        <v>NOT FUNDED</v>
      </c>
      <c r="J231" s="17">
        <f t="shared" si="4"/>
        <v>3171</v>
      </c>
      <c r="K231" s="18" t="str">
        <f t="shared" si="2"/>
        <v>Approval Threshold</v>
      </c>
    </row>
    <row r="232">
      <c r="A232" s="9" t="s">
        <v>458</v>
      </c>
      <c r="B232" s="10">
        <v>3.44</v>
      </c>
      <c r="C232" s="21">
        <v>184.0</v>
      </c>
      <c r="D232" s="12">
        <v>1455668.0</v>
      </c>
      <c r="E232" s="12">
        <v>2.7731906E7</v>
      </c>
      <c r="F232" s="13">
        <f t="shared" si="1"/>
        <v>-26276238</v>
      </c>
      <c r="G232" s="14" t="str">
        <f>IF(E232=0,"YES",IF(D232/E232&gt;=1.15, IF(D232+E232&gt;=percent,"YES","NO"),"NO"))</f>
        <v>NO</v>
      </c>
      <c r="H232" s="15">
        <v>40500.0</v>
      </c>
      <c r="I232" s="16" t="str">
        <f t="shared" si="3"/>
        <v>NOT FUNDED</v>
      </c>
      <c r="J232" s="17">
        <f t="shared" si="4"/>
        <v>3171</v>
      </c>
      <c r="K232" s="18" t="str">
        <f t="shared" si="2"/>
        <v>Approval Threshold</v>
      </c>
    </row>
    <row r="233">
      <c r="A233" s="9" t="s">
        <v>459</v>
      </c>
      <c r="B233" s="10">
        <v>3.17</v>
      </c>
      <c r="C233" s="21">
        <v>187.0</v>
      </c>
      <c r="D233" s="12">
        <v>1472510.0</v>
      </c>
      <c r="E233" s="12">
        <v>2.8395478E7</v>
      </c>
      <c r="F233" s="13">
        <f t="shared" si="1"/>
        <v>-26922968</v>
      </c>
      <c r="G233" s="14" t="str">
        <f>IF(E233=0,"YES",IF(D233/E233&gt;=1.15, IF(D233+E233&gt;=percent,"YES","NO"),"NO"))</f>
        <v>NO</v>
      </c>
      <c r="H233" s="15">
        <v>19000.0</v>
      </c>
      <c r="I233" s="16" t="str">
        <f t="shared" si="3"/>
        <v>NOT FUNDED</v>
      </c>
      <c r="J233" s="17">
        <f t="shared" si="4"/>
        <v>3171</v>
      </c>
      <c r="K233" s="18" t="str">
        <f t="shared" si="2"/>
        <v>Approval Threshold</v>
      </c>
    </row>
    <row r="234">
      <c r="A234" s="9" t="s">
        <v>460</v>
      </c>
      <c r="B234" s="10">
        <v>3.71</v>
      </c>
      <c r="C234" s="21">
        <v>181.0</v>
      </c>
      <c r="D234" s="12">
        <v>1.0222867E7</v>
      </c>
      <c r="E234" s="12">
        <v>3.730534E7</v>
      </c>
      <c r="F234" s="13">
        <f t="shared" si="1"/>
        <v>-27082473</v>
      </c>
      <c r="G234" s="14" t="str">
        <f>IF(E234=0,"YES",IF(D234/E234&gt;=1.15, IF(D234+E234&gt;=percent,"YES","NO"),"NO"))</f>
        <v>NO</v>
      </c>
      <c r="H234" s="15">
        <v>200000.0</v>
      </c>
      <c r="I234" s="16" t="str">
        <f t="shared" si="3"/>
        <v>NOT FUNDED</v>
      </c>
      <c r="J234" s="17">
        <f t="shared" si="4"/>
        <v>3171</v>
      </c>
      <c r="K234" s="18" t="str">
        <f t="shared" si="2"/>
        <v>Approval Threshold</v>
      </c>
    </row>
    <row r="235">
      <c r="A235" s="9" t="s">
        <v>461</v>
      </c>
      <c r="B235" s="10">
        <v>4.22</v>
      </c>
      <c r="C235" s="21">
        <v>163.0</v>
      </c>
      <c r="D235" s="12">
        <v>6029386.0</v>
      </c>
      <c r="E235" s="12">
        <v>3.3126704E7</v>
      </c>
      <c r="F235" s="13">
        <f t="shared" si="1"/>
        <v>-27097318</v>
      </c>
      <c r="G235" s="14" t="str">
        <f>IF(E235=0,"YES",IF(D235/E235&gt;=1.15, IF(D235+E235&gt;=percent,"YES","NO"),"NO"))</f>
        <v>NO</v>
      </c>
      <c r="H235" s="15">
        <v>48652.0</v>
      </c>
      <c r="I235" s="16" t="str">
        <f t="shared" si="3"/>
        <v>NOT FUNDED</v>
      </c>
      <c r="J235" s="17">
        <f t="shared" si="4"/>
        <v>3171</v>
      </c>
      <c r="K235" s="18" t="str">
        <f t="shared" si="2"/>
        <v>Approval Threshold</v>
      </c>
    </row>
    <row r="236">
      <c r="A236" s="9" t="s">
        <v>462</v>
      </c>
      <c r="B236" s="10">
        <v>4.61</v>
      </c>
      <c r="C236" s="21">
        <v>465.0</v>
      </c>
      <c r="D236" s="12">
        <v>7.6201196E7</v>
      </c>
      <c r="E236" s="12">
        <v>1.03659016E8</v>
      </c>
      <c r="F236" s="13">
        <f t="shared" si="1"/>
        <v>-27457820</v>
      </c>
      <c r="G236" s="14" t="str">
        <f>IF(E236=0,"YES",IF(D236/E236&gt;=1.15, IF(D236+E236&gt;=percent,"YES","NO"),"NO"))</f>
        <v>NO</v>
      </c>
      <c r="H236" s="15">
        <v>91000.0</v>
      </c>
      <c r="I236" s="16" t="str">
        <f t="shared" si="3"/>
        <v>NOT FUNDED</v>
      </c>
      <c r="J236" s="17">
        <f t="shared" si="4"/>
        <v>3171</v>
      </c>
      <c r="K236" s="18" t="str">
        <f t="shared" si="2"/>
        <v>Approval Threshold</v>
      </c>
    </row>
    <row r="237">
      <c r="A237" s="9" t="s">
        <v>463</v>
      </c>
      <c r="B237" s="10">
        <v>4.33</v>
      </c>
      <c r="C237" s="21">
        <v>675.0</v>
      </c>
      <c r="D237" s="12">
        <v>6.9932491E7</v>
      </c>
      <c r="E237" s="12">
        <v>9.7864549E7</v>
      </c>
      <c r="F237" s="13">
        <f t="shared" si="1"/>
        <v>-27932058</v>
      </c>
      <c r="G237" s="14" t="str">
        <f>IF(E237=0,"YES",IF(D237/E237&gt;=1.15, IF(D237+E237&gt;=percent,"YES","NO"),"NO"))</f>
        <v>NO</v>
      </c>
      <c r="H237" s="15">
        <v>165000.0</v>
      </c>
      <c r="I237" s="16" t="str">
        <f t="shared" si="3"/>
        <v>NOT FUNDED</v>
      </c>
      <c r="J237" s="17">
        <f t="shared" si="4"/>
        <v>3171</v>
      </c>
      <c r="K237" s="18" t="str">
        <f t="shared" si="2"/>
        <v>Approval Threshold</v>
      </c>
    </row>
    <row r="238">
      <c r="A238" s="9" t="s">
        <v>464</v>
      </c>
      <c r="B238" s="10">
        <v>4.8</v>
      </c>
      <c r="C238" s="21">
        <v>469.0</v>
      </c>
      <c r="D238" s="12">
        <v>7.2130305E7</v>
      </c>
      <c r="E238" s="12">
        <v>1.00369189E8</v>
      </c>
      <c r="F238" s="13">
        <f t="shared" si="1"/>
        <v>-28238884</v>
      </c>
      <c r="G238" s="14" t="str">
        <f>IF(E238=0,"YES",IF(D238/E238&gt;=1.15, IF(D238+E238&gt;=percent,"YES","NO"),"NO"))</f>
        <v>NO</v>
      </c>
      <c r="H238" s="15">
        <v>49600.0</v>
      </c>
      <c r="I238" s="16" t="str">
        <f t="shared" si="3"/>
        <v>NOT FUNDED</v>
      </c>
      <c r="J238" s="17">
        <f t="shared" si="4"/>
        <v>3171</v>
      </c>
      <c r="K238" s="18" t="str">
        <f t="shared" si="2"/>
        <v>Approval Threshold</v>
      </c>
    </row>
    <row r="239">
      <c r="A239" s="9" t="s">
        <v>465</v>
      </c>
      <c r="B239" s="10">
        <v>4.67</v>
      </c>
      <c r="C239" s="21">
        <v>536.0</v>
      </c>
      <c r="D239" s="12">
        <v>7.1779835E7</v>
      </c>
      <c r="E239" s="12">
        <v>1.00067414E8</v>
      </c>
      <c r="F239" s="13">
        <f t="shared" si="1"/>
        <v>-28287579</v>
      </c>
      <c r="G239" s="14" t="str">
        <f>IF(E239=0,"YES",IF(D239/E239&gt;=1.15, IF(D239+E239&gt;=percent,"YES","NO"),"NO"))</f>
        <v>NO</v>
      </c>
      <c r="H239" s="15">
        <v>52000.0</v>
      </c>
      <c r="I239" s="16" t="str">
        <f t="shared" si="3"/>
        <v>NOT FUNDED</v>
      </c>
      <c r="J239" s="17">
        <f t="shared" si="4"/>
        <v>3171</v>
      </c>
      <c r="K239" s="18" t="str">
        <f t="shared" si="2"/>
        <v>Approval Threshold</v>
      </c>
    </row>
    <row r="240">
      <c r="A240" s="9" t="s">
        <v>466</v>
      </c>
      <c r="B240" s="10">
        <v>4.67</v>
      </c>
      <c r="C240" s="21">
        <v>230.0</v>
      </c>
      <c r="D240" s="12">
        <v>1.8837534E7</v>
      </c>
      <c r="E240" s="12">
        <v>4.7545228E7</v>
      </c>
      <c r="F240" s="13">
        <f t="shared" si="1"/>
        <v>-28707694</v>
      </c>
      <c r="G240" s="14" t="str">
        <f>IF(E240=0,"YES",IF(D240/E240&gt;=1.15, IF(D240+E240&gt;=percent,"YES","NO"),"NO"))</f>
        <v>NO</v>
      </c>
      <c r="H240" s="15">
        <v>95350.0</v>
      </c>
      <c r="I240" s="16" t="str">
        <f t="shared" si="3"/>
        <v>NOT FUNDED</v>
      </c>
      <c r="J240" s="17">
        <f t="shared" si="4"/>
        <v>3171</v>
      </c>
      <c r="K240" s="18" t="str">
        <f t="shared" si="2"/>
        <v>Approval Threshold</v>
      </c>
    </row>
    <row r="241">
      <c r="A241" s="9" t="s">
        <v>467</v>
      </c>
      <c r="B241" s="10">
        <v>1.92</v>
      </c>
      <c r="C241" s="21">
        <v>183.0</v>
      </c>
      <c r="D241" s="12">
        <v>9687431.0</v>
      </c>
      <c r="E241" s="12">
        <v>3.9074023E7</v>
      </c>
      <c r="F241" s="13">
        <f t="shared" si="1"/>
        <v>-29386592</v>
      </c>
      <c r="G241" s="14" t="str">
        <f>IF(E241=0,"YES",IF(D241/E241&gt;=1.15, IF(D241+E241&gt;=percent,"YES","NO"),"NO"))</f>
        <v>NO</v>
      </c>
      <c r="H241" s="15">
        <v>25000.0</v>
      </c>
      <c r="I241" s="16" t="str">
        <f t="shared" si="3"/>
        <v>NOT FUNDED</v>
      </c>
      <c r="J241" s="17">
        <f t="shared" si="4"/>
        <v>3171</v>
      </c>
      <c r="K241" s="18" t="str">
        <f t="shared" si="2"/>
        <v>Approval Threshold</v>
      </c>
    </row>
    <row r="242">
      <c r="A242" s="9" t="s">
        <v>468</v>
      </c>
      <c r="B242" s="10">
        <v>4.59</v>
      </c>
      <c r="C242" s="21">
        <v>356.0</v>
      </c>
      <c r="D242" s="12">
        <v>8.1450375E7</v>
      </c>
      <c r="E242" s="12">
        <v>1.11934708E8</v>
      </c>
      <c r="F242" s="13">
        <f t="shared" si="1"/>
        <v>-30484333</v>
      </c>
      <c r="G242" s="14" t="str">
        <f>IF(E242=0,"YES",IF(D242/E242&gt;=1.15, IF(D242+E242&gt;=percent,"YES","NO"),"NO"))</f>
        <v>NO</v>
      </c>
      <c r="H242" s="15">
        <v>250000.0</v>
      </c>
      <c r="I242" s="16" t="str">
        <f t="shared" si="3"/>
        <v>NOT FUNDED</v>
      </c>
      <c r="J242" s="17">
        <f t="shared" si="4"/>
        <v>3171</v>
      </c>
      <c r="K242" s="18" t="str">
        <f t="shared" si="2"/>
        <v>Approval Threshold</v>
      </c>
    </row>
    <row r="243">
      <c r="A243" s="9" t="s">
        <v>469</v>
      </c>
      <c r="B243" s="10">
        <v>4.59</v>
      </c>
      <c r="C243" s="21">
        <v>498.0</v>
      </c>
      <c r="D243" s="12">
        <v>7.1823429E7</v>
      </c>
      <c r="E243" s="12">
        <v>1.02489458E8</v>
      </c>
      <c r="F243" s="13">
        <f t="shared" si="1"/>
        <v>-30666029</v>
      </c>
      <c r="G243" s="14" t="str">
        <f>IF(E243=0,"YES",IF(D243/E243&gt;=1.15, IF(D243+E243&gt;=percent,"YES","NO"),"NO"))</f>
        <v>NO</v>
      </c>
      <c r="H243" s="15">
        <v>70225.0</v>
      </c>
      <c r="I243" s="16" t="str">
        <f t="shared" si="3"/>
        <v>NOT FUNDED</v>
      </c>
      <c r="J243" s="17">
        <f t="shared" si="4"/>
        <v>3171</v>
      </c>
      <c r="K243" s="18" t="str">
        <f t="shared" si="2"/>
        <v>Approval Threshold</v>
      </c>
    </row>
    <row r="244">
      <c r="A244" s="9" t="s">
        <v>470</v>
      </c>
      <c r="B244" s="10">
        <v>2.76</v>
      </c>
      <c r="C244" s="21">
        <v>150.0</v>
      </c>
      <c r="D244" s="12">
        <v>2996518.0</v>
      </c>
      <c r="E244" s="12">
        <v>3.3969426E7</v>
      </c>
      <c r="F244" s="13">
        <f t="shared" si="1"/>
        <v>-30972908</v>
      </c>
      <c r="G244" s="14" t="str">
        <f>IF(E244=0,"YES",IF(D244/E244&gt;=1.15, IF(D244+E244&gt;=percent,"YES","NO"),"NO"))</f>
        <v>NO</v>
      </c>
      <c r="H244" s="15">
        <v>3000.0</v>
      </c>
      <c r="I244" s="16" t="str">
        <f t="shared" si="3"/>
        <v>NOT FUNDED</v>
      </c>
      <c r="J244" s="17">
        <f t="shared" si="4"/>
        <v>3171</v>
      </c>
      <c r="K244" s="18" t="str">
        <f t="shared" si="2"/>
        <v>Approval Threshold</v>
      </c>
    </row>
    <row r="245">
      <c r="A245" s="9" t="s">
        <v>471</v>
      </c>
      <c r="B245" s="10">
        <v>4.19</v>
      </c>
      <c r="C245" s="21">
        <v>151.0</v>
      </c>
      <c r="D245" s="12">
        <v>3897970.0</v>
      </c>
      <c r="E245" s="12">
        <v>3.5422593E7</v>
      </c>
      <c r="F245" s="13">
        <f t="shared" si="1"/>
        <v>-31524623</v>
      </c>
      <c r="G245" s="14" t="str">
        <f>IF(E245=0,"YES",IF(D245/E245&gt;=1.15, IF(D245+E245&gt;=percent,"YES","NO"),"NO"))</f>
        <v>NO</v>
      </c>
      <c r="H245" s="15">
        <v>25000.0</v>
      </c>
      <c r="I245" s="16" t="str">
        <f t="shared" si="3"/>
        <v>NOT FUNDED</v>
      </c>
      <c r="J245" s="17">
        <f t="shared" si="4"/>
        <v>3171</v>
      </c>
      <c r="K245" s="18" t="str">
        <f t="shared" si="2"/>
        <v>Approval Threshold</v>
      </c>
    </row>
    <row r="246">
      <c r="A246" s="9" t="s">
        <v>472</v>
      </c>
      <c r="B246" s="10">
        <v>3.04</v>
      </c>
      <c r="C246" s="21">
        <v>135.0</v>
      </c>
      <c r="D246" s="12">
        <v>2655782.0</v>
      </c>
      <c r="E246" s="12">
        <v>3.4376545E7</v>
      </c>
      <c r="F246" s="13">
        <f t="shared" si="1"/>
        <v>-31720763</v>
      </c>
      <c r="G246" s="14" t="str">
        <f>IF(E246=0,"YES",IF(D246/E246&gt;=1.15, IF(D246+E246&gt;=percent,"YES","NO"),"NO"))</f>
        <v>NO</v>
      </c>
      <c r="H246" s="15">
        <v>30000.0</v>
      </c>
      <c r="I246" s="16" t="str">
        <f t="shared" si="3"/>
        <v>NOT FUNDED</v>
      </c>
      <c r="J246" s="17">
        <f t="shared" si="4"/>
        <v>3171</v>
      </c>
      <c r="K246" s="18" t="str">
        <f t="shared" si="2"/>
        <v>Approval Threshold</v>
      </c>
    </row>
    <row r="247">
      <c r="A247" s="9" t="s">
        <v>473</v>
      </c>
      <c r="B247" s="10">
        <v>4.0</v>
      </c>
      <c r="C247" s="21">
        <v>228.0</v>
      </c>
      <c r="D247" s="12">
        <v>5.7519007E7</v>
      </c>
      <c r="E247" s="12">
        <v>8.93326E7</v>
      </c>
      <c r="F247" s="13">
        <f t="shared" si="1"/>
        <v>-31813593</v>
      </c>
      <c r="G247" s="14" t="str">
        <f>IF(E247=0,"YES",IF(D247/E247&gt;=1.15, IF(D247+E247&gt;=percent,"YES","NO"),"NO"))</f>
        <v>NO</v>
      </c>
      <c r="H247" s="15">
        <v>78880.0</v>
      </c>
      <c r="I247" s="16" t="str">
        <f t="shared" si="3"/>
        <v>NOT FUNDED</v>
      </c>
      <c r="J247" s="17">
        <f t="shared" si="4"/>
        <v>3171</v>
      </c>
      <c r="K247" s="18" t="str">
        <f t="shared" si="2"/>
        <v>Approval Threshold</v>
      </c>
    </row>
    <row r="248">
      <c r="A248" s="9" t="s">
        <v>474</v>
      </c>
      <c r="B248" s="10">
        <v>2.67</v>
      </c>
      <c r="C248" s="21">
        <v>153.0</v>
      </c>
      <c r="D248" s="12">
        <v>4049234.0</v>
      </c>
      <c r="E248" s="12">
        <v>3.6268222E7</v>
      </c>
      <c r="F248" s="13">
        <f t="shared" si="1"/>
        <v>-32218988</v>
      </c>
      <c r="G248" s="14" t="str">
        <f>IF(E248=0,"YES",IF(D248/E248&gt;=1.15, IF(D248+E248&gt;=percent,"YES","NO"),"NO"))</f>
        <v>NO</v>
      </c>
      <c r="H248" s="15">
        <v>50000.0</v>
      </c>
      <c r="I248" s="16" t="str">
        <f t="shared" si="3"/>
        <v>NOT FUNDED</v>
      </c>
      <c r="J248" s="17">
        <f t="shared" si="4"/>
        <v>3171</v>
      </c>
      <c r="K248" s="18" t="str">
        <f t="shared" si="2"/>
        <v>Approval Threshold</v>
      </c>
    </row>
    <row r="249">
      <c r="A249" s="9" t="s">
        <v>475</v>
      </c>
      <c r="B249" s="10">
        <v>3.0</v>
      </c>
      <c r="C249" s="21">
        <v>159.0</v>
      </c>
      <c r="D249" s="12">
        <v>2.2102711E7</v>
      </c>
      <c r="E249" s="12">
        <v>5.4328532E7</v>
      </c>
      <c r="F249" s="13">
        <f t="shared" si="1"/>
        <v>-32225821</v>
      </c>
      <c r="G249" s="14" t="str">
        <f>IF(E249=0,"YES",IF(D249/E249&gt;=1.15, IF(D249+E249&gt;=percent,"YES","NO"),"NO"))</f>
        <v>NO</v>
      </c>
      <c r="H249" s="15">
        <v>40000.0</v>
      </c>
      <c r="I249" s="16" t="str">
        <f t="shared" si="3"/>
        <v>NOT FUNDED</v>
      </c>
      <c r="J249" s="17">
        <f t="shared" si="4"/>
        <v>3171</v>
      </c>
      <c r="K249" s="18" t="str">
        <f t="shared" si="2"/>
        <v>Approval Threshold</v>
      </c>
    </row>
    <row r="250">
      <c r="A250" s="9" t="s">
        <v>476</v>
      </c>
      <c r="B250" s="10">
        <v>4.67</v>
      </c>
      <c r="C250" s="21">
        <v>286.0</v>
      </c>
      <c r="D250" s="12">
        <v>7.2268214E7</v>
      </c>
      <c r="E250" s="12">
        <v>1.05363331E8</v>
      </c>
      <c r="F250" s="13">
        <f t="shared" si="1"/>
        <v>-33095117</v>
      </c>
      <c r="G250" s="14" t="str">
        <f>IF(E250=0,"YES",IF(D250/E250&gt;=1.15, IF(D250+E250&gt;=percent,"YES","NO"),"NO"))</f>
        <v>NO</v>
      </c>
      <c r="H250" s="15">
        <v>40124.0</v>
      </c>
      <c r="I250" s="16" t="str">
        <f t="shared" si="3"/>
        <v>NOT FUNDED</v>
      </c>
      <c r="J250" s="17">
        <f t="shared" si="4"/>
        <v>3171</v>
      </c>
      <c r="K250" s="18" t="str">
        <f t="shared" si="2"/>
        <v>Approval Threshold</v>
      </c>
    </row>
    <row r="251">
      <c r="A251" s="9" t="s">
        <v>477</v>
      </c>
      <c r="B251" s="10">
        <v>4.88</v>
      </c>
      <c r="C251" s="21">
        <v>679.0</v>
      </c>
      <c r="D251" s="12">
        <v>8.5863711E7</v>
      </c>
      <c r="E251" s="12">
        <v>1.19076675E8</v>
      </c>
      <c r="F251" s="13">
        <f t="shared" si="1"/>
        <v>-33212964</v>
      </c>
      <c r="G251" s="14" t="str">
        <f>IF(E251=0,"YES",IF(D251/E251&gt;=1.15, IF(D251+E251&gt;=percent,"YES","NO"),"NO"))</f>
        <v>NO</v>
      </c>
      <c r="H251" s="15">
        <v>138600.0</v>
      </c>
      <c r="I251" s="16" t="str">
        <f t="shared" si="3"/>
        <v>NOT FUNDED</v>
      </c>
      <c r="J251" s="17">
        <f t="shared" si="4"/>
        <v>3171</v>
      </c>
      <c r="K251" s="18" t="str">
        <f t="shared" si="2"/>
        <v>Approval Threshold</v>
      </c>
    </row>
    <row r="252">
      <c r="A252" s="9" t="s">
        <v>478</v>
      </c>
      <c r="B252" s="10">
        <v>2.81</v>
      </c>
      <c r="C252" s="21">
        <v>137.0</v>
      </c>
      <c r="D252" s="12">
        <v>1378151.0</v>
      </c>
      <c r="E252" s="12">
        <v>3.4792975E7</v>
      </c>
      <c r="F252" s="13">
        <f t="shared" si="1"/>
        <v>-33414824</v>
      </c>
      <c r="G252" s="14" t="str">
        <f>IF(E252=0,"YES",IF(D252/E252&gt;=1.15, IF(D252+E252&gt;=percent,"YES","NO"),"NO"))</f>
        <v>NO</v>
      </c>
      <c r="H252" s="15">
        <v>40000.0</v>
      </c>
      <c r="I252" s="16" t="str">
        <f t="shared" si="3"/>
        <v>NOT FUNDED</v>
      </c>
      <c r="J252" s="17">
        <f t="shared" si="4"/>
        <v>3171</v>
      </c>
      <c r="K252" s="18" t="str">
        <f t="shared" si="2"/>
        <v>Approval Threshold</v>
      </c>
    </row>
    <row r="253">
      <c r="A253" s="9" t="s">
        <v>479</v>
      </c>
      <c r="B253" s="10">
        <v>2.93</v>
      </c>
      <c r="C253" s="21">
        <v>129.0</v>
      </c>
      <c r="D253" s="12">
        <v>1483630.0</v>
      </c>
      <c r="E253" s="12">
        <v>3.5292106E7</v>
      </c>
      <c r="F253" s="13">
        <f t="shared" si="1"/>
        <v>-33808476</v>
      </c>
      <c r="G253" s="14" t="str">
        <f>IF(E253=0,"YES",IF(D253/E253&gt;=1.15, IF(D253+E253&gt;=percent,"YES","NO"),"NO"))</f>
        <v>NO</v>
      </c>
      <c r="H253" s="15">
        <v>25000.0</v>
      </c>
      <c r="I253" s="16" t="str">
        <f t="shared" si="3"/>
        <v>NOT FUNDED</v>
      </c>
      <c r="J253" s="17">
        <f t="shared" si="4"/>
        <v>3171</v>
      </c>
      <c r="K253" s="18" t="str">
        <f t="shared" si="2"/>
        <v>Approval Threshold</v>
      </c>
    </row>
    <row r="254">
      <c r="A254" s="9" t="s">
        <v>480</v>
      </c>
      <c r="B254" s="10">
        <v>1.87</v>
      </c>
      <c r="C254" s="21">
        <v>175.0</v>
      </c>
      <c r="D254" s="12">
        <v>1.028271E7</v>
      </c>
      <c r="E254" s="12">
        <v>4.4227137E7</v>
      </c>
      <c r="F254" s="13">
        <f t="shared" si="1"/>
        <v>-33944427</v>
      </c>
      <c r="G254" s="14" t="str">
        <f>IF(E254=0,"YES",IF(D254/E254&gt;=1.15, IF(D254+E254&gt;=percent,"YES","NO"),"NO"))</f>
        <v>NO</v>
      </c>
      <c r="H254" s="15">
        <v>340.0</v>
      </c>
      <c r="I254" s="16" t="str">
        <f t="shared" si="3"/>
        <v>NOT FUNDED</v>
      </c>
      <c r="J254" s="17">
        <f t="shared" si="4"/>
        <v>3171</v>
      </c>
      <c r="K254" s="18" t="str">
        <f t="shared" si="2"/>
        <v>Approval Threshold</v>
      </c>
    </row>
    <row r="255">
      <c r="A255" s="9" t="s">
        <v>481</v>
      </c>
      <c r="B255" s="10">
        <v>3.12</v>
      </c>
      <c r="C255" s="21">
        <v>153.0</v>
      </c>
      <c r="D255" s="12">
        <v>2695043.0</v>
      </c>
      <c r="E255" s="12">
        <v>3.7407175E7</v>
      </c>
      <c r="F255" s="13">
        <f t="shared" si="1"/>
        <v>-34712132</v>
      </c>
      <c r="G255" s="14" t="str">
        <f>IF(E255=0,"YES",IF(D255/E255&gt;=1.15, IF(D255+E255&gt;=percent,"YES","NO"),"NO"))</f>
        <v>NO</v>
      </c>
      <c r="H255" s="15">
        <v>22200.0</v>
      </c>
      <c r="I255" s="16" t="str">
        <f t="shared" si="3"/>
        <v>NOT FUNDED</v>
      </c>
      <c r="J255" s="17">
        <f t="shared" si="4"/>
        <v>3171</v>
      </c>
      <c r="K255" s="18" t="str">
        <f t="shared" si="2"/>
        <v>Approval Threshold</v>
      </c>
    </row>
    <row r="256">
      <c r="A256" s="9" t="s">
        <v>482</v>
      </c>
      <c r="B256" s="10">
        <v>3.13</v>
      </c>
      <c r="C256" s="21">
        <v>135.0</v>
      </c>
      <c r="D256" s="12">
        <v>1994522.0</v>
      </c>
      <c r="E256" s="12">
        <v>3.674457E7</v>
      </c>
      <c r="F256" s="13">
        <f t="shared" si="1"/>
        <v>-34750048</v>
      </c>
      <c r="G256" s="14" t="str">
        <f>IF(E256=0,"YES",IF(D256/E256&gt;=1.15, IF(D256+E256&gt;=percent,"YES","NO"),"NO"))</f>
        <v>NO</v>
      </c>
      <c r="H256" s="15">
        <v>58700.0</v>
      </c>
      <c r="I256" s="16" t="str">
        <f t="shared" si="3"/>
        <v>NOT FUNDED</v>
      </c>
      <c r="J256" s="17">
        <f t="shared" si="4"/>
        <v>3171</v>
      </c>
      <c r="K256" s="18" t="str">
        <f t="shared" si="2"/>
        <v>Approval Threshold</v>
      </c>
    </row>
    <row r="257">
      <c r="A257" s="9" t="s">
        <v>483</v>
      </c>
      <c r="B257" s="10">
        <v>2.67</v>
      </c>
      <c r="C257" s="21">
        <v>147.0</v>
      </c>
      <c r="D257" s="12">
        <v>1048330.0</v>
      </c>
      <c r="E257" s="12">
        <v>3.6099474E7</v>
      </c>
      <c r="F257" s="13">
        <f t="shared" si="1"/>
        <v>-35051144</v>
      </c>
      <c r="G257" s="14" t="str">
        <f>IF(E257=0,"YES",IF(D257/E257&gt;=1.15, IF(D257+E257&gt;=percent,"YES","NO"),"NO"))</f>
        <v>NO</v>
      </c>
      <c r="H257" s="15">
        <v>8936.0</v>
      </c>
      <c r="I257" s="16" t="str">
        <f t="shared" si="3"/>
        <v>NOT FUNDED</v>
      </c>
      <c r="J257" s="17">
        <f t="shared" si="4"/>
        <v>3171</v>
      </c>
      <c r="K257" s="18" t="str">
        <f t="shared" si="2"/>
        <v>Approval Threshold</v>
      </c>
    </row>
    <row r="258">
      <c r="A258" s="9" t="s">
        <v>484</v>
      </c>
      <c r="B258" s="10">
        <v>2.56</v>
      </c>
      <c r="C258" s="21">
        <v>153.0</v>
      </c>
      <c r="D258" s="12">
        <v>2327551.0</v>
      </c>
      <c r="E258" s="12">
        <v>3.7482201E7</v>
      </c>
      <c r="F258" s="13">
        <f t="shared" si="1"/>
        <v>-35154650</v>
      </c>
      <c r="G258" s="14" t="str">
        <f>IF(E258=0,"YES",IF(D258/E258&gt;=1.15, IF(D258+E258&gt;=percent,"YES","NO"),"NO"))</f>
        <v>NO</v>
      </c>
      <c r="H258" s="15">
        <v>20000.0</v>
      </c>
      <c r="I258" s="16" t="str">
        <f t="shared" si="3"/>
        <v>NOT FUNDED</v>
      </c>
      <c r="J258" s="17">
        <f t="shared" si="4"/>
        <v>3171</v>
      </c>
      <c r="K258" s="18" t="str">
        <f t="shared" si="2"/>
        <v>Approval Threshold</v>
      </c>
    </row>
    <row r="259">
      <c r="A259" s="9" t="s">
        <v>485</v>
      </c>
      <c r="B259" s="10">
        <v>3.13</v>
      </c>
      <c r="C259" s="21">
        <v>131.0</v>
      </c>
      <c r="D259" s="12">
        <v>1449516.0</v>
      </c>
      <c r="E259" s="12">
        <v>3.6622473E7</v>
      </c>
      <c r="F259" s="13">
        <f t="shared" si="1"/>
        <v>-35172957</v>
      </c>
      <c r="G259" s="14" t="str">
        <f>IF(E259=0,"YES",IF(D259/E259&gt;=1.15, IF(D259+E259&gt;=percent,"YES","NO"),"NO"))</f>
        <v>NO</v>
      </c>
      <c r="H259" s="15">
        <v>58000.0</v>
      </c>
      <c r="I259" s="16" t="str">
        <f t="shared" si="3"/>
        <v>NOT FUNDED</v>
      </c>
      <c r="J259" s="17">
        <f t="shared" si="4"/>
        <v>3171</v>
      </c>
      <c r="K259" s="18" t="str">
        <f t="shared" si="2"/>
        <v>Approval Threshold</v>
      </c>
    </row>
    <row r="260">
      <c r="A260" s="9" t="s">
        <v>486</v>
      </c>
      <c r="B260" s="10">
        <v>2.9</v>
      </c>
      <c r="C260" s="21">
        <v>143.0</v>
      </c>
      <c r="D260" s="12">
        <v>3050889.0</v>
      </c>
      <c r="E260" s="12">
        <v>3.8372018E7</v>
      </c>
      <c r="F260" s="13">
        <f t="shared" si="1"/>
        <v>-35321129</v>
      </c>
      <c r="G260" s="14" t="str">
        <f>IF(E260=0,"YES",IF(D260/E260&gt;=1.15, IF(D260+E260&gt;=percent,"YES","NO"),"NO"))</f>
        <v>NO</v>
      </c>
      <c r="H260" s="15">
        <v>45000.0</v>
      </c>
      <c r="I260" s="16" t="str">
        <f t="shared" si="3"/>
        <v>NOT FUNDED</v>
      </c>
      <c r="J260" s="17">
        <f t="shared" si="4"/>
        <v>3171</v>
      </c>
      <c r="K260" s="18" t="str">
        <f t="shared" si="2"/>
        <v>Approval Threshold</v>
      </c>
    </row>
    <row r="261">
      <c r="A261" s="9" t="s">
        <v>487</v>
      </c>
      <c r="B261" s="10">
        <v>4.94</v>
      </c>
      <c r="C261" s="21">
        <v>578.0</v>
      </c>
      <c r="D261" s="12">
        <v>8.6987615E7</v>
      </c>
      <c r="E261" s="12">
        <v>1.22326256E8</v>
      </c>
      <c r="F261" s="13">
        <f t="shared" si="1"/>
        <v>-35338641</v>
      </c>
      <c r="G261" s="14" t="str">
        <f>IF(E261=0,"YES",IF(D261/E261&gt;=1.15, IF(D261+E261&gt;=percent,"YES","NO"),"NO"))</f>
        <v>NO</v>
      </c>
      <c r="H261" s="15">
        <v>102214.0</v>
      </c>
      <c r="I261" s="16" t="str">
        <f t="shared" si="3"/>
        <v>NOT FUNDED</v>
      </c>
      <c r="J261" s="17">
        <f t="shared" si="4"/>
        <v>3171</v>
      </c>
      <c r="K261" s="18" t="str">
        <f t="shared" si="2"/>
        <v>Approval Threshold</v>
      </c>
    </row>
    <row r="262">
      <c r="A262" s="9" t="s">
        <v>488</v>
      </c>
      <c r="B262" s="10">
        <v>2.71</v>
      </c>
      <c r="C262" s="21">
        <v>164.0</v>
      </c>
      <c r="D262" s="12">
        <v>2233385.0</v>
      </c>
      <c r="E262" s="12">
        <v>3.7895281E7</v>
      </c>
      <c r="F262" s="13">
        <f t="shared" si="1"/>
        <v>-35661896</v>
      </c>
      <c r="G262" s="14" t="str">
        <f>IF(E262=0,"YES",IF(D262/E262&gt;=1.15, IF(D262+E262&gt;=percent,"YES","NO"),"NO"))</f>
        <v>NO</v>
      </c>
      <c r="H262" s="15">
        <v>30000.0</v>
      </c>
      <c r="I262" s="16" t="str">
        <f t="shared" si="3"/>
        <v>NOT FUNDED</v>
      </c>
      <c r="J262" s="17">
        <f t="shared" si="4"/>
        <v>3171</v>
      </c>
      <c r="K262" s="18" t="str">
        <f t="shared" si="2"/>
        <v>Approval Threshold</v>
      </c>
    </row>
    <row r="263">
      <c r="A263" s="9" t="s">
        <v>489</v>
      </c>
      <c r="B263" s="10">
        <v>3.06</v>
      </c>
      <c r="C263" s="21">
        <v>129.0</v>
      </c>
      <c r="D263" s="12">
        <v>879708.0</v>
      </c>
      <c r="E263" s="12">
        <v>3.671787E7</v>
      </c>
      <c r="F263" s="13">
        <f t="shared" si="1"/>
        <v>-35838162</v>
      </c>
      <c r="G263" s="14" t="str">
        <f>IF(E263=0,"YES",IF(D263/E263&gt;=1.15, IF(D263+E263&gt;=percent,"YES","NO"),"NO"))</f>
        <v>NO</v>
      </c>
      <c r="H263" s="15">
        <v>39500.0</v>
      </c>
      <c r="I263" s="16" t="str">
        <f t="shared" si="3"/>
        <v>NOT FUNDED</v>
      </c>
      <c r="J263" s="17">
        <f t="shared" si="4"/>
        <v>3171</v>
      </c>
      <c r="K263" s="18" t="str">
        <f t="shared" si="2"/>
        <v>Approval Threshold</v>
      </c>
    </row>
    <row r="264">
      <c r="A264" s="9" t="s">
        <v>490</v>
      </c>
      <c r="B264" s="10">
        <v>5.0</v>
      </c>
      <c r="C264" s="21">
        <v>677.0</v>
      </c>
      <c r="D264" s="12">
        <v>1.01737313E8</v>
      </c>
      <c r="E264" s="12">
        <v>1.37577843E8</v>
      </c>
      <c r="F264" s="13">
        <f t="shared" si="1"/>
        <v>-35840530</v>
      </c>
      <c r="G264" s="14" t="str">
        <f>IF(E264=0,"YES",IF(D264/E264&gt;=1.15, IF(D264+E264&gt;=percent,"YES","NO"),"NO"))</f>
        <v>NO</v>
      </c>
      <c r="H264" s="15">
        <v>91400.0</v>
      </c>
      <c r="I264" s="16" t="str">
        <f t="shared" si="3"/>
        <v>NOT FUNDED</v>
      </c>
      <c r="J264" s="17">
        <f t="shared" si="4"/>
        <v>3171</v>
      </c>
      <c r="K264" s="18" t="str">
        <f t="shared" si="2"/>
        <v>Approval Threshold</v>
      </c>
    </row>
    <row r="265">
      <c r="A265" s="9" t="s">
        <v>491</v>
      </c>
      <c r="B265" s="10">
        <v>2.19</v>
      </c>
      <c r="C265" s="21">
        <v>152.0</v>
      </c>
      <c r="D265" s="12">
        <v>1220629.0</v>
      </c>
      <c r="E265" s="12">
        <v>3.7859565E7</v>
      </c>
      <c r="F265" s="13">
        <f t="shared" si="1"/>
        <v>-36638936</v>
      </c>
      <c r="G265" s="14" t="str">
        <f>IF(E265=0,"YES",IF(D265/E265&gt;=1.15, IF(D265+E265&gt;=percent,"YES","NO"),"NO"))</f>
        <v>NO</v>
      </c>
      <c r="H265" s="15">
        <v>23000.0</v>
      </c>
      <c r="I265" s="16" t="str">
        <f t="shared" si="3"/>
        <v>NOT FUNDED</v>
      </c>
      <c r="J265" s="17">
        <f t="shared" si="4"/>
        <v>3171</v>
      </c>
      <c r="K265" s="18" t="str">
        <f t="shared" si="2"/>
        <v>Approval Threshold</v>
      </c>
    </row>
    <row r="266">
      <c r="A266" s="9" t="s">
        <v>492</v>
      </c>
      <c r="B266" s="10">
        <v>4.59</v>
      </c>
      <c r="C266" s="21">
        <v>224.0</v>
      </c>
      <c r="D266" s="12">
        <v>7406819.0</v>
      </c>
      <c r="E266" s="12">
        <v>4.4049204E7</v>
      </c>
      <c r="F266" s="13">
        <f t="shared" si="1"/>
        <v>-36642385</v>
      </c>
      <c r="G266" s="14" t="str">
        <f>IF(E266=0,"YES",IF(D266/E266&gt;=1.15, IF(D266+E266&gt;=percent,"YES","NO"),"NO"))</f>
        <v>NO</v>
      </c>
      <c r="H266" s="15">
        <v>57073.0</v>
      </c>
      <c r="I266" s="16" t="str">
        <f t="shared" si="3"/>
        <v>NOT FUNDED</v>
      </c>
      <c r="J266" s="17">
        <f t="shared" si="4"/>
        <v>3171</v>
      </c>
      <c r="K266" s="18" t="str">
        <f t="shared" si="2"/>
        <v>Approval Threshold</v>
      </c>
    </row>
    <row r="267">
      <c r="A267" s="9" t="s">
        <v>493</v>
      </c>
      <c r="B267" s="10">
        <v>2.39</v>
      </c>
      <c r="C267" s="21">
        <v>151.0</v>
      </c>
      <c r="D267" s="12">
        <v>813981.0</v>
      </c>
      <c r="E267" s="12">
        <v>3.7905453E7</v>
      </c>
      <c r="F267" s="13">
        <f t="shared" si="1"/>
        <v>-37091472</v>
      </c>
      <c r="G267" s="14" t="str">
        <f>IF(E267=0,"YES",IF(D267/E267&gt;=1.15, IF(D267+E267&gt;=percent,"YES","NO"),"NO"))</f>
        <v>NO</v>
      </c>
      <c r="H267" s="15">
        <v>15000.0</v>
      </c>
      <c r="I267" s="16" t="str">
        <f t="shared" si="3"/>
        <v>NOT FUNDED</v>
      </c>
      <c r="J267" s="17">
        <f t="shared" si="4"/>
        <v>3171</v>
      </c>
      <c r="K267" s="18" t="str">
        <f t="shared" si="2"/>
        <v>Approval Threshold</v>
      </c>
    </row>
    <row r="268">
      <c r="A268" s="9" t="s">
        <v>494</v>
      </c>
      <c r="B268" s="10">
        <v>4.55</v>
      </c>
      <c r="C268" s="21">
        <v>264.0</v>
      </c>
      <c r="D268" s="12">
        <v>1.1135101E7</v>
      </c>
      <c r="E268" s="12">
        <v>4.838788E7</v>
      </c>
      <c r="F268" s="13">
        <f t="shared" si="1"/>
        <v>-37252779</v>
      </c>
      <c r="G268" s="14" t="str">
        <f>IF(E268=0,"YES",IF(D268/E268&gt;=1.15, IF(D268+E268&gt;=percent,"YES","NO"),"NO"))</f>
        <v>NO</v>
      </c>
      <c r="H268" s="15">
        <v>88500.0</v>
      </c>
      <c r="I268" s="16" t="str">
        <f t="shared" si="3"/>
        <v>NOT FUNDED</v>
      </c>
      <c r="J268" s="17">
        <f t="shared" si="4"/>
        <v>3171</v>
      </c>
      <c r="K268" s="18" t="str">
        <f t="shared" si="2"/>
        <v>Approval Threshold</v>
      </c>
    </row>
    <row r="269">
      <c r="A269" s="9" t="s">
        <v>495</v>
      </c>
      <c r="B269" s="10">
        <v>2.4</v>
      </c>
      <c r="C269" s="21">
        <v>155.0</v>
      </c>
      <c r="D269" s="12">
        <v>799415.0</v>
      </c>
      <c r="E269" s="12">
        <v>3.8409008E7</v>
      </c>
      <c r="F269" s="13">
        <f t="shared" si="1"/>
        <v>-37609593</v>
      </c>
      <c r="G269" s="14" t="str">
        <f>IF(E269=0,"YES",IF(D269/E269&gt;=1.15, IF(D269+E269&gt;=percent,"YES","NO"),"NO"))</f>
        <v>NO</v>
      </c>
      <c r="H269" s="15">
        <v>9500.0</v>
      </c>
      <c r="I269" s="16" t="str">
        <f t="shared" si="3"/>
        <v>NOT FUNDED</v>
      </c>
      <c r="J269" s="17">
        <f t="shared" si="4"/>
        <v>3171</v>
      </c>
      <c r="K269" s="18" t="str">
        <f t="shared" si="2"/>
        <v>Approval Threshold</v>
      </c>
    </row>
    <row r="270">
      <c r="A270" s="9" t="s">
        <v>496</v>
      </c>
      <c r="B270" s="10">
        <v>3.12</v>
      </c>
      <c r="C270" s="21">
        <v>135.0</v>
      </c>
      <c r="D270" s="12">
        <v>1496007.0</v>
      </c>
      <c r="E270" s="12">
        <v>3.9617441E7</v>
      </c>
      <c r="F270" s="13">
        <f t="shared" si="1"/>
        <v>-38121434</v>
      </c>
      <c r="G270" s="14" t="str">
        <f>IF(E270=0,"YES",IF(D270/E270&gt;=1.15, IF(D270+E270&gt;=percent,"YES","NO"),"NO"))</f>
        <v>NO</v>
      </c>
      <c r="H270" s="15">
        <v>50000.0</v>
      </c>
      <c r="I270" s="16" t="str">
        <f t="shared" si="3"/>
        <v>NOT FUNDED</v>
      </c>
      <c r="J270" s="17">
        <f t="shared" si="4"/>
        <v>3171</v>
      </c>
      <c r="K270" s="18" t="str">
        <f t="shared" si="2"/>
        <v>Approval Threshold</v>
      </c>
    </row>
    <row r="271">
      <c r="A271" s="9" t="s">
        <v>497</v>
      </c>
      <c r="B271" s="10">
        <v>2.81</v>
      </c>
      <c r="C271" s="21">
        <v>136.0</v>
      </c>
      <c r="D271" s="12">
        <v>872286.0</v>
      </c>
      <c r="E271" s="12">
        <v>3.906179E7</v>
      </c>
      <c r="F271" s="13">
        <f t="shared" si="1"/>
        <v>-38189504</v>
      </c>
      <c r="G271" s="14" t="str">
        <f>IF(E271=0,"YES",IF(D271/E271&gt;=1.15, IF(D271+E271&gt;=percent,"YES","NO"),"NO"))</f>
        <v>NO</v>
      </c>
      <c r="H271" s="15">
        <v>28000.0</v>
      </c>
      <c r="I271" s="16" t="str">
        <f t="shared" si="3"/>
        <v>NOT FUNDED</v>
      </c>
      <c r="J271" s="17">
        <f t="shared" si="4"/>
        <v>3171</v>
      </c>
      <c r="K271" s="18" t="str">
        <f t="shared" si="2"/>
        <v>Approval Threshold</v>
      </c>
    </row>
    <row r="272">
      <c r="A272" s="9" t="s">
        <v>498</v>
      </c>
      <c r="B272" s="10">
        <v>2.22</v>
      </c>
      <c r="C272" s="21">
        <v>158.0</v>
      </c>
      <c r="D272" s="12">
        <v>1115482.0</v>
      </c>
      <c r="E272" s="12">
        <v>3.9330337E7</v>
      </c>
      <c r="F272" s="13">
        <f t="shared" si="1"/>
        <v>-38214855</v>
      </c>
      <c r="G272" s="14" t="str">
        <f>IF(E272=0,"YES",IF(D272/E272&gt;=1.15, IF(D272+E272&gt;=percent,"YES","NO"),"NO"))</f>
        <v>NO</v>
      </c>
      <c r="H272" s="15">
        <v>15000.0</v>
      </c>
      <c r="I272" s="16" t="str">
        <f t="shared" si="3"/>
        <v>NOT FUNDED</v>
      </c>
      <c r="J272" s="17">
        <f t="shared" si="4"/>
        <v>3171</v>
      </c>
      <c r="K272" s="18" t="str">
        <f t="shared" si="2"/>
        <v>Approval Threshold</v>
      </c>
    </row>
    <row r="273">
      <c r="A273" s="9" t="s">
        <v>499</v>
      </c>
      <c r="B273" s="10">
        <v>5.0</v>
      </c>
      <c r="C273" s="21">
        <v>733.0</v>
      </c>
      <c r="D273" s="12">
        <v>9.6484517E7</v>
      </c>
      <c r="E273" s="12">
        <v>1.35325367E8</v>
      </c>
      <c r="F273" s="13">
        <f t="shared" si="1"/>
        <v>-38840850</v>
      </c>
      <c r="G273" s="14" t="str">
        <f>IF(E273=0,"YES",IF(D273/E273&gt;=1.15, IF(D273+E273&gt;=percent,"YES","NO"),"NO"))</f>
        <v>NO</v>
      </c>
      <c r="H273" s="15">
        <v>98667.0</v>
      </c>
      <c r="I273" s="16" t="str">
        <f t="shared" si="3"/>
        <v>NOT FUNDED</v>
      </c>
      <c r="J273" s="17">
        <f t="shared" si="4"/>
        <v>3171</v>
      </c>
      <c r="K273" s="18" t="str">
        <f t="shared" si="2"/>
        <v>Approval Threshold</v>
      </c>
    </row>
    <row r="274">
      <c r="A274" s="9" t="s">
        <v>500</v>
      </c>
      <c r="B274" s="10">
        <v>3.94</v>
      </c>
      <c r="C274" s="21">
        <v>320.0</v>
      </c>
      <c r="D274" s="12">
        <v>4.5361265E7</v>
      </c>
      <c r="E274" s="12">
        <v>8.4622532E7</v>
      </c>
      <c r="F274" s="13">
        <f t="shared" si="1"/>
        <v>-39261267</v>
      </c>
      <c r="G274" s="14" t="str">
        <f>IF(E274=0,"YES",IF(D274/E274&gt;=1.15, IF(D274+E274&gt;=percent,"YES","NO"),"NO"))</f>
        <v>NO</v>
      </c>
      <c r="H274" s="15">
        <v>44250.0</v>
      </c>
      <c r="I274" s="16" t="str">
        <f t="shared" si="3"/>
        <v>NOT FUNDED</v>
      </c>
      <c r="J274" s="17">
        <f t="shared" si="4"/>
        <v>3171</v>
      </c>
      <c r="K274" s="18" t="str">
        <f t="shared" si="2"/>
        <v>Approval Threshold</v>
      </c>
    </row>
    <row r="275">
      <c r="A275" s="9" t="s">
        <v>501</v>
      </c>
      <c r="B275" s="10">
        <v>2.82</v>
      </c>
      <c r="C275" s="21">
        <v>145.0</v>
      </c>
      <c r="D275" s="12">
        <v>1820173.0</v>
      </c>
      <c r="E275" s="12">
        <v>4.122289E7</v>
      </c>
      <c r="F275" s="13">
        <f t="shared" si="1"/>
        <v>-39402717</v>
      </c>
      <c r="G275" s="14" t="str">
        <f>IF(E275=0,"YES",IF(D275/E275&gt;=1.15, IF(D275+E275&gt;=percent,"YES","NO"),"NO"))</f>
        <v>NO</v>
      </c>
      <c r="H275" s="15">
        <v>87018.0</v>
      </c>
      <c r="I275" s="16" t="str">
        <f t="shared" si="3"/>
        <v>NOT FUNDED</v>
      </c>
      <c r="J275" s="17">
        <f t="shared" si="4"/>
        <v>3171</v>
      </c>
      <c r="K275" s="18" t="str">
        <f t="shared" si="2"/>
        <v>Approval Threshold</v>
      </c>
    </row>
    <row r="276">
      <c r="A276" s="9" t="s">
        <v>502</v>
      </c>
      <c r="B276" s="10">
        <v>3.41</v>
      </c>
      <c r="C276" s="21">
        <v>178.0</v>
      </c>
      <c r="D276" s="12">
        <v>2582496.0</v>
      </c>
      <c r="E276" s="12">
        <v>4.2764834E7</v>
      </c>
      <c r="F276" s="13">
        <f t="shared" si="1"/>
        <v>-40182338</v>
      </c>
      <c r="G276" s="14" t="str">
        <f>IF(E276=0,"YES",IF(D276/E276&gt;=1.15, IF(D276+E276&gt;=percent,"YES","NO"),"NO"))</f>
        <v>NO</v>
      </c>
      <c r="H276" s="15">
        <v>225000.0</v>
      </c>
      <c r="I276" s="16" t="str">
        <f t="shared" si="3"/>
        <v>NOT FUNDED</v>
      </c>
      <c r="J276" s="17">
        <f t="shared" si="4"/>
        <v>3171</v>
      </c>
      <c r="K276" s="18" t="str">
        <f t="shared" si="2"/>
        <v>Approval Threshold</v>
      </c>
    </row>
    <row r="277">
      <c r="A277" s="9" t="s">
        <v>503</v>
      </c>
      <c r="B277" s="10">
        <v>3.0</v>
      </c>
      <c r="C277" s="21">
        <v>186.0</v>
      </c>
      <c r="D277" s="12">
        <v>1110648.0</v>
      </c>
      <c r="E277" s="12">
        <v>4.1512083E7</v>
      </c>
      <c r="F277" s="13">
        <f t="shared" si="1"/>
        <v>-40401435</v>
      </c>
      <c r="G277" s="14" t="str">
        <f>IF(E277=0,"YES",IF(D277/E277&gt;=1.15, IF(D277+E277&gt;=percent,"YES","NO"),"NO"))</f>
        <v>NO</v>
      </c>
      <c r="H277" s="15">
        <v>39000.0</v>
      </c>
      <c r="I277" s="16" t="str">
        <f t="shared" si="3"/>
        <v>NOT FUNDED</v>
      </c>
      <c r="J277" s="17">
        <f t="shared" si="4"/>
        <v>3171</v>
      </c>
      <c r="K277" s="18" t="str">
        <f t="shared" si="2"/>
        <v>Approval Threshold</v>
      </c>
    </row>
    <row r="278">
      <c r="A278" s="9" t="s">
        <v>504</v>
      </c>
      <c r="B278" s="10">
        <v>2.94</v>
      </c>
      <c r="C278" s="21">
        <v>187.0</v>
      </c>
      <c r="D278" s="12">
        <v>1501376.0</v>
      </c>
      <c r="E278" s="12">
        <v>4.2117366E7</v>
      </c>
      <c r="F278" s="13">
        <f t="shared" si="1"/>
        <v>-40615990</v>
      </c>
      <c r="G278" s="14" t="str">
        <f>IF(E278=0,"YES",IF(D278/E278&gt;=1.15, IF(D278+E278&gt;=percent,"YES","NO"),"NO"))</f>
        <v>NO</v>
      </c>
      <c r="H278" s="15">
        <v>36000.0</v>
      </c>
      <c r="I278" s="16" t="str">
        <f t="shared" si="3"/>
        <v>NOT FUNDED</v>
      </c>
      <c r="J278" s="17">
        <f t="shared" si="4"/>
        <v>3171</v>
      </c>
      <c r="K278" s="18" t="str">
        <f t="shared" si="2"/>
        <v>Approval Threshold</v>
      </c>
    </row>
    <row r="279">
      <c r="A279" s="9" t="s">
        <v>505</v>
      </c>
      <c r="B279" s="10">
        <v>4.83</v>
      </c>
      <c r="C279" s="21">
        <v>424.0</v>
      </c>
      <c r="D279" s="12">
        <v>5.5576726E7</v>
      </c>
      <c r="E279" s="12">
        <v>9.6287799E7</v>
      </c>
      <c r="F279" s="13">
        <f t="shared" si="1"/>
        <v>-40711073</v>
      </c>
      <c r="G279" s="14" t="str">
        <f>IF(E279=0,"YES",IF(D279/E279&gt;=1.15, IF(D279+E279&gt;=percent,"YES","NO"),"NO"))</f>
        <v>NO</v>
      </c>
      <c r="H279" s="15">
        <v>60000.0</v>
      </c>
      <c r="I279" s="16" t="str">
        <f t="shared" si="3"/>
        <v>NOT FUNDED</v>
      </c>
      <c r="J279" s="17">
        <f t="shared" si="4"/>
        <v>3171</v>
      </c>
      <c r="K279" s="18" t="str">
        <f t="shared" si="2"/>
        <v>Approval Threshold</v>
      </c>
    </row>
    <row r="280">
      <c r="A280" s="9" t="s">
        <v>506</v>
      </c>
      <c r="B280" s="10">
        <v>2.39</v>
      </c>
      <c r="C280" s="21">
        <v>184.0</v>
      </c>
      <c r="D280" s="12">
        <v>2026000.0</v>
      </c>
      <c r="E280" s="12">
        <v>4.4574292E7</v>
      </c>
      <c r="F280" s="13">
        <f t="shared" si="1"/>
        <v>-42548292</v>
      </c>
      <c r="G280" s="14" t="str">
        <f>IF(E280=0,"YES",IF(D280/E280&gt;=1.15, IF(D280+E280&gt;=percent,"YES","NO"),"NO"))</f>
        <v>NO</v>
      </c>
      <c r="H280" s="15">
        <v>80000.0</v>
      </c>
      <c r="I280" s="16" t="str">
        <f t="shared" si="3"/>
        <v>NOT FUNDED</v>
      </c>
      <c r="J280" s="17">
        <f t="shared" si="4"/>
        <v>3171</v>
      </c>
      <c r="K280" s="18" t="str">
        <f t="shared" si="2"/>
        <v>Approval Threshold</v>
      </c>
    </row>
    <row r="281">
      <c r="A281" s="9" t="s">
        <v>507</v>
      </c>
      <c r="B281" s="10">
        <v>4.93</v>
      </c>
      <c r="C281" s="21">
        <v>502.0</v>
      </c>
      <c r="D281" s="12">
        <v>7.1333151E7</v>
      </c>
      <c r="E281" s="12">
        <v>1.14247034E8</v>
      </c>
      <c r="F281" s="13">
        <f t="shared" si="1"/>
        <v>-42913883</v>
      </c>
      <c r="G281" s="14" t="str">
        <f>IF(E281=0,"YES",IF(D281/E281&gt;=1.15, IF(D281+E281&gt;=percent,"YES","NO"),"NO"))</f>
        <v>NO</v>
      </c>
      <c r="H281" s="15">
        <v>74000.0</v>
      </c>
      <c r="I281" s="16" t="str">
        <f t="shared" si="3"/>
        <v>NOT FUNDED</v>
      </c>
      <c r="J281" s="17">
        <f t="shared" si="4"/>
        <v>3171</v>
      </c>
      <c r="K281" s="18" t="str">
        <f t="shared" si="2"/>
        <v>Approval Threshold</v>
      </c>
    </row>
    <row r="282">
      <c r="A282" s="9" t="s">
        <v>508</v>
      </c>
      <c r="B282" s="10">
        <v>4.8</v>
      </c>
      <c r="C282" s="21">
        <v>441.0</v>
      </c>
      <c r="D282" s="12">
        <v>6.6182402E7</v>
      </c>
      <c r="E282" s="12">
        <v>1.09666573E8</v>
      </c>
      <c r="F282" s="13">
        <f t="shared" si="1"/>
        <v>-43484171</v>
      </c>
      <c r="G282" s="14" t="str">
        <f>IF(E282=0,"YES",IF(D282/E282&gt;=1.15, IF(D282+E282&gt;=percent,"YES","NO"),"NO"))</f>
        <v>NO</v>
      </c>
      <c r="H282" s="15">
        <v>88090.0</v>
      </c>
      <c r="I282" s="16" t="str">
        <f t="shared" si="3"/>
        <v>NOT FUNDED</v>
      </c>
      <c r="J282" s="17">
        <f t="shared" si="4"/>
        <v>3171</v>
      </c>
      <c r="K282" s="18" t="str">
        <f t="shared" si="2"/>
        <v>Approval Threshold</v>
      </c>
    </row>
    <row r="283">
      <c r="A283" s="9" t="s">
        <v>509</v>
      </c>
      <c r="B283" s="10">
        <v>3.08</v>
      </c>
      <c r="C283" s="21">
        <v>145.0</v>
      </c>
      <c r="D283" s="12">
        <v>1049105.0</v>
      </c>
      <c r="E283" s="12">
        <v>4.4825309E7</v>
      </c>
      <c r="F283" s="13">
        <f t="shared" si="1"/>
        <v>-43776204</v>
      </c>
      <c r="G283" s="14" t="str">
        <f>IF(E283=0,"YES",IF(D283/E283&gt;=1.15, IF(D283+E283&gt;=percent,"YES","NO"),"NO"))</f>
        <v>NO</v>
      </c>
      <c r="H283" s="15">
        <v>94000.0</v>
      </c>
      <c r="I283" s="16" t="str">
        <f t="shared" si="3"/>
        <v>NOT FUNDED</v>
      </c>
      <c r="J283" s="17">
        <f t="shared" si="4"/>
        <v>3171</v>
      </c>
      <c r="K283" s="18" t="str">
        <f t="shared" si="2"/>
        <v>Approval Threshold</v>
      </c>
    </row>
    <row r="284">
      <c r="A284" s="9" t="s">
        <v>510</v>
      </c>
      <c r="B284" s="10">
        <v>4.78</v>
      </c>
      <c r="C284" s="21">
        <v>364.0</v>
      </c>
      <c r="D284" s="12">
        <v>6.1752633E7</v>
      </c>
      <c r="E284" s="12">
        <v>1.07037078E8</v>
      </c>
      <c r="F284" s="13">
        <f t="shared" si="1"/>
        <v>-45284445</v>
      </c>
      <c r="G284" s="14" t="str">
        <f>IF(E284=0,"YES",IF(D284/E284&gt;=1.15, IF(D284+E284&gt;=percent,"YES","NO"),"NO"))</f>
        <v>NO</v>
      </c>
      <c r="H284" s="15">
        <v>155918.0</v>
      </c>
      <c r="I284" s="16" t="str">
        <f t="shared" si="3"/>
        <v>NOT FUNDED</v>
      </c>
      <c r="J284" s="17">
        <f t="shared" si="4"/>
        <v>3171</v>
      </c>
      <c r="K284" s="18" t="str">
        <f t="shared" si="2"/>
        <v>Approval Threshold</v>
      </c>
    </row>
    <row r="285">
      <c r="A285" s="9" t="s">
        <v>511</v>
      </c>
      <c r="B285" s="10">
        <v>4.2</v>
      </c>
      <c r="C285" s="21">
        <v>243.0</v>
      </c>
      <c r="D285" s="12">
        <v>4.810113E7</v>
      </c>
      <c r="E285" s="12">
        <v>9.4238251E7</v>
      </c>
      <c r="F285" s="13">
        <f t="shared" si="1"/>
        <v>-46137121</v>
      </c>
      <c r="G285" s="14" t="str">
        <f>IF(E285=0,"YES",IF(D285/E285&gt;=1.15, IF(D285+E285&gt;=percent,"YES","NO"),"NO"))</f>
        <v>NO</v>
      </c>
      <c r="H285" s="15">
        <v>138000.0</v>
      </c>
      <c r="I285" s="16" t="str">
        <f t="shared" si="3"/>
        <v>NOT FUNDED</v>
      </c>
      <c r="J285" s="17">
        <f t="shared" si="4"/>
        <v>3171</v>
      </c>
      <c r="K285" s="18" t="str">
        <f t="shared" si="2"/>
        <v>Approval Threshold</v>
      </c>
    </row>
    <row r="286">
      <c r="A286" s="9" t="s">
        <v>512</v>
      </c>
      <c r="B286" s="10">
        <v>2.04</v>
      </c>
      <c r="C286" s="21">
        <v>165.0</v>
      </c>
      <c r="D286" s="12">
        <v>968752.0</v>
      </c>
      <c r="E286" s="12">
        <v>4.7172863E7</v>
      </c>
      <c r="F286" s="13">
        <f t="shared" si="1"/>
        <v>-46204111</v>
      </c>
      <c r="G286" s="14" t="str">
        <f>IF(E286=0,"YES",IF(D286/E286&gt;=1.15, IF(D286+E286&gt;=percent,"YES","NO"),"NO"))</f>
        <v>NO</v>
      </c>
      <c r="H286" s="15">
        <v>35000.0</v>
      </c>
      <c r="I286" s="16" t="str">
        <f t="shared" si="3"/>
        <v>NOT FUNDED</v>
      </c>
      <c r="J286" s="17">
        <f t="shared" si="4"/>
        <v>3171</v>
      </c>
      <c r="K286" s="18" t="str">
        <f t="shared" si="2"/>
        <v>Approval Threshold</v>
      </c>
    </row>
    <row r="287">
      <c r="A287" s="9" t="s">
        <v>513</v>
      </c>
      <c r="B287" s="10">
        <v>2.71</v>
      </c>
      <c r="C287" s="21">
        <v>192.0</v>
      </c>
      <c r="D287" s="12">
        <v>1109548.0</v>
      </c>
      <c r="E287" s="12">
        <v>4.795388E7</v>
      </c>
      <c r="F287" s="13">
        <f t="shared" si="1"/>
        <v>-46844332</v>
      </c>
      <c r="G287" s="14" t="str">
        <f>IF(E287=0,"YES",IF(D287/E287&gt;=1.15, IF(D287+E287&gt;=percent,"YES","NO"),"NO"))</f>
        <v>NO</v>
      </c>
      <c r="H287" s="15">
        <v>180000.0</v>
      </c>
      <c r="I287" s="16" t="str">
        <f t="shared" si="3"/>
        <v>NOT FUNDED</v>
      </c>
      <c r="J287" s="17">
        <f t="shared" si="4"/>
        <v>3171</v>
      </c>
      <c r="K287" s="18" t="str">
        <f t="shared" si="2"/>
        <v>Approval Threshold</v>
      </c>
    </row>
    <row r="288">
      <c r="A288" s="9" t="s">
        <v>514</v>
      </c>
      <c r="B288" s="10">
        <v>4.88</v>
      </c>
      <c r="C288" s="21">
        <v>431.0</v>
      </c>
      <c r="D288" s="12">
        <v>6.6224281E7</v>
      </c>
      <c r="E288" s="12">
        <v>1.14446896E8</v>
      </c>
      <c r="F288" s="13">
        <f t="shared" si="1"/>
        <v>-48222615</v>
      </c>
      <c r="G288" s="14" t="str">
        <f>IF(E288=0,"YES",IF(D288/E288&gt;=1.15, IF(D288+E288&gt;=percent,"YES","NO"),"NO"))</f>
        <v>NO</v>
      </c>
      <c r="H288" s="15">
        <v>93440.0</v>
      </c>
      <c r="I288" s="16" t="str">
        <f t="shared" si="3"/>
        <v>NOT FUNDED</v>
      </c>
      <c r="J288" s="17">
        <f t="shared" si="4"/>
        <v>3171</v>
      </c>
      <c r="K288" s="18" t="str">
        <f t="shared" si="2"/>
        <v>Approval Threshold</v>
      </c>
    </row>
    <row r="289">
      <c r="A289" s="9" t="s">
        <v>515</v>
      </c>
      <c r="B289" s="10">
        <v>4.51</v>
      </c>
      <c r="C289" s="21">
        <v>202.0</v>
      </c>
      <c r="D289" s="12">
        <v>3.8435991E7</v>
      </c>
      <c r="E289" s="12">
        <v>8.6918678E7</v>
      </c>
      <c r="F289" s="13">
        <f t="shared" si="1"/>
        <v>-48482687</v>
      </c>
      <c r="G289" s="14" t="str">
        <f>IF(E289=0,"YES",IF(D289/E289&gt;=1.15, IF(D289+E289&gt;=percent,"YES","NO"),"NO"))</f>
        <v>NO</v>
      </c>
      <c r="H289" s="15">
        <v>69000.0</v>
      </c>
      <c r="I289" s="16" t="str">
        <f t="shared" si="3"/>
        <v>NOT FUNDED</v>
      </c>
      <c r="J289" s="17">
        <f t="shared" si="4"/>
        <v>3171</v>
      </c>
      <c r="K289" s="18" t="str">
        <f t="shared" si="2"/>
        <v>Approval Threshold</v>
      </c>
    </row>
    <row r="290">
      <c r="A290" s="9" t="s">
        <v>516</v>
      </c>
      <c r="B290" s="10">
        <v>5.0</v>
      </c>
      <c r="C290" s="21">
        <v>527.0</v>
      </c>
      <c r="D290" s="12">
        <v>7.700005E7</v>
      </c>
      <c r="E290" s="12">
        <v>1.26379439E8</v>
      </c>
      <c r="F290" s="13">
        <f t="shared" si="1"/>
        <v>-49379389</v>
      </c>
      <c r="G290" s="14" t="str">
        <f>IF(E290=0,"YES",IF(D290/E290&gt;=1.15, IF(D290+E290&gt;=percent,"YES","NO"),"NO"))</f>
        <v>NO</v>
      </c>
      <c r="H290" s="15">
        <v>88600.0</v>
      </c>
      <c r="I290" s="16" t="str">
        <f t="shared" si="3"/>
        <v>NOT FUNDED</v>
      </c>
      <c r="J290" s="17">
        <f t="shared" si="4"/>
        <v>3171</v>
      </c>
      <c r="K290" s="18" t="str">
        <f t="shared" si="2"/>
        <v>Approval Threshold</v>
      </c>
    </row>
    <row r="291">
      <c r="A291" s="9" t="s">
        <v>517</v>
      </c>
      <c r="B291" s="10">
        <v>4.33</v>
      </c>
      <c r="C291" s="21">
        <v>293.0</v>
      </c>
      <c r="D291" s="12">
        <v>4.929638E7</v>
      </c>
      <c r="E291" s="12">
        <v>9.869677E7</v>
      </c>
      <c r="F291" s="13">
        <f t="shared" si="1"/>
        <v>-49400390</v>
      </c>
      <c r="G291" s="14" t="str">
        <f>IF(E291=0,"YES",IF(D291/E291&gt;=1.15, IF(D291+E291&gt;=percent,"YES","NO"),"NO"))</f>
        <v>NO</v>
      </c>
      <c r="H291" s="15">
        <v>365000.0</v>
      </c>
      <c r="I291" s="16" t="str">
        <f t="shared" si="3"/>
        <v>NOT FUNDED</v>
      </c>
      <c r="J291" s="17">
        <f t="shared" si="4"/>
        <v>3171</v>
      </c>
      <c r="K291" s="18" t="str">
        <f t="shared" si="2"/>
        <v>Approval Threshold</v>
      </c>
    </row>
    <row r="292">
      <c r="A292" s="9" t="s">
        <v>518</v>
      </c>
      <c r="B292" s="10">
        <v>4.83</v>
      </c>
      <c r="C292" s="21">
        <v>351.0</v>
      </c>
      <c r="D292" s="12">
        <v>4.5649599E7</v>
      </c>
      <c r="E292" s="12">
        <v>9.5107284E7</v>
      </c>
      <c r="F292" s="13">
        <f t="shared" si="1"/>
        <v>-49457685</v>
      </c>
      <c r="G292" s="14" t="str">
        <f>IF(E292=0,"YES",IF(D292/E292&gt;=1.15, IF(D292+E292&gt;=percent,"YES","NO"),"NO"))</f>
        <v>NO</v>
      </c>
      <c r="H292" s="15">
        <v>50150.0</v>
      </c>
      <c r="I292" s="16" t="str">
        <f t="shared" si="3"/>
        <v>NOT FUNDED</v>
      </c>
      <c r="J292" s="17">
        <f t="shared" si="4"/>
        <v>3171</v>
      </c>
      <c r="K292" s="18" t="str">
        <f t="shared" si="2"/>
        <v>Approval Threshold</v>
      </c>
    </row>
    <row r="293">
      <c r="A293" s="19" t="s">
        <v>519</v>
      </c>
      <c r="B293" s="10">
        <v>4.08</v>
      </c>
      <c r="C293" s="21">
        <v>224.0</v>
      </c>
      <c r="D293" s="12">
        <v>1.5184963E7</v>
      </c>
      <c r="E293" s="12">
        <v>6.5079814E7</v>
      </c>
      <c r="F293" s="13">
        <f t="shared" si="1"/>
        <v>-49894851</v>
      </c>
      <c r="G293" s="14" t="str">
        <f>IF(E293=0,"YES",IF(D293/E293&gt;=1.15, IF(D293+E293&gt;=percent,"YES","NO"),"NO"))</f>
        <v>NO</v>
      </c>
      <c r="H293" s="15">
        <v>509395.0</v>
      </c>
      <c r="I293" s="16" t="str">
        <f t="shared" si="3"/>
        <v>NOT FUNDED</v>
      </c>
      <c r="J293" s="17">
        <f t="shared" si="4"/>
        <v>3171</v>
      </c>
      <c r="K293" s="18" t="str">
        <f t="shared" si="2"/>
        <v>Approval Threshold</v>
      </c>
    </row>
    <row r="294">
      <c r="A294" s="9" t="s">
        <v>520</v>
      </c>
      <c r="B294" s="10">
        <v>4.8</v>
      </c>
      <c r="C294" s="21">
        <v>384.0</v>
      </c>
      <c r="D294" s="12">
        <v>6.9987205E7</v>
      </c>
      <c r="E294" s="12">
        <v>1.20123721E8</v>
      </c>
      <c r="F294" s="13">
        <f t="shared" si="1"/>
        <v>-50136516</v>
      </c>
      <c r="G294" s="14" t="str">
        <f>IF(E294=0,"YES",IF(D294/E294&gt;=1.15, IF(D294+E294&gt;=percent,"YES","NO"),"NO"))</f>
        <v>NO</v>
      </c>
      <c r="H294" s="15">
        <v>223749.0</v>
      </c>
      <c r="I294" s="16" t="str">
        <f t="shared" si="3"/>
        <v>NOT FUNDED</v>
      </c>
      <c r="J294" s="17">
        <f t="shared" si="4"/>
        <v>3171</v>
      </c>
      <c r="K294" s="18" t="str">
        <f t="shared" si="2"/>
        <v>Approval Threshold</v>
      </c>
    </row>
    <row r="295">
      <c r="A295" s="9" t="s">
        <v>521</v>
      </c>
      <c r="B295" s="10">
        <v>4.8</v>
      </c>
      <c r="C295" s="21">
        <v>410.0</v>
      </c>
      <c r="D295" s="12">
        <v>5.9728697E7</v>
      </c>
      <c r="E295" s="12">
        <v>1.10922298E8</v>
      </c>
      <c r="F295" s="13">
        <f t="shared" si="1"/>
        <v>-51193601</v>
      </c>
      <c r="G295" s="14" t="str">
        <f>IF(E295=0,"YES",IF(D295/E295&gt;=1.15, IF(D295+E295&gt;=percent,"YES","NO"),"NO"))</f>
        <v>NO</v>
      </c>
      <c r="H295" s="15">
        <v>49600.0</v>
      </c>
      <c r="I295" s="16" t="str">
        <f t="shared" si="3"/>
        <v>NOT FUNDED</v>
      </c>
      <c r="J295" s="17">
        <f t="shared" si="4"/>
        <v>3171</v>
      </c>
      <c r="K295" s="18" t="str">
        <f t="shared" si="2"/>
        <v>Approval Threshold</v>
      </c>
    </row>
    <row r="296">
      <c r="A296" s="9" t="s">
        <v>522</v>
      </c>
      <c r="B296" s="10">
        <v>4.8</v>
      </c>
      <c r="C296" s="21">
        <v>390.0</v>
      </c>
      <c r="D296" s="12">
        <v>6.0679579E7</v>
      </c>
      <c r="E296" s="12">
        <v>1.12319432E8</v>
      </c>
      <c r="F296" s="13">
        <f t="shared" si="1"/>
        <v>-51639853</v>
      </c>
      <c r="G296" s="14" t="str">
        <f>IF(E296=0,"YES",IF(D296/E296&gt;=1.15, IF(D296+E296&gt;=percent,"YES","NO"),"NO"))</f>
        <v>NO</v>
      </c>
      <c r="H296" s="15">
        <v>164000.0</v>
      </c>
      <c r="I296" s="16" t="str">
        <f t="shared" si="3"/>
        <v>NOT FUNDED</v>
      </c>
      <c r="J296" s="17">
        <f t="shared" si="4"/>
        <v>3171</v>
      </c>
      <c r="K296" s="18" t="str">
        <f t="shared" si="2"/>
        <v>Approval Threshold</v>
      </c>
    </row>
    <row r="297">
      <c r="A297" s="9" t="s">
        <v>523</v>
      </c>
      <c r="B297" s="10">
        <v>4.61</v>
      </c>
      <c r="C297" s="21">
        <v>287.0</v>
      </c>
      <c r="D297" s="12">
        <v>6.3530854E7</v>
      </c>
      <c r="E297" s="12">
        <v>1.1538281E8</v>
      </c>
      <c r="F297" s="13">
        <f t="shared" si="1"/>
        <v>-51851956</v>
      </c>
      <c r="G297" s="14" t="str">
        <f>IF(E297=0,"YES",IF(D297/E297&gt;=1.15, IF(D297+E297&gt;=percent,"YES","NO"),"NO"))</f>
        <v>NO</v>
      </c>
      <c r="H297" s="15">
        <v>268814.0</v>
      </c>
      <c r="I297" s="16" t="str">
        <f t="shared" si="3"/>
        <v>NOT FUNDED</v>
      </c>
      <c r="J297" s="17">
        <f t="shared" si="4"/>
        <v>3171</v>
      </c>
      <c r="K297" s="18" t="str">
        <f t="shared" si="2"/>
        <v>Approval Threshold</v>
      </c>
    </row>
    <row r="298">
      <c r="A298" s="9" t="s">
        <v>524</v>
      </c>
      <c r="B298" s="10">
        <v>4.61</v>
      </c>
      <c r="C298" s="21">
        <v>589.0</v>
      </c>
      <c r="D298" s="12">
        <v>5.733472E7</v>
      </c>
      <c r="E298" s="12">
        <v>1.09273021E8</v>
      </c>
      <c r="F298" s="13">
        <f t="shared" si="1"/>
        <v>-51938301</v>
      </c>
      <c r="G298" s="14" t="str">
        <f>IF(E298=0,"YES",IF(D298/E298&gt;=1.15, IF(D298+E298&gt;=percent,"YES","NO"),"NO"))</f>
        <v>NO</v>
      </c>
      <c r="H298" s="15">
        <v>100000.0</v>
      </c>
      <c r="I298" s="16" t="str">
        <f t="shared" si="3"/>
        <v>NOT FUNDED</v>
      </c>
      <c r="J298" s="17">
        <f t="shared" si="4"/>
        <v>3171</v>
      </c>
      <c r="K298" s="18" t="str">
        <f t="shared" si="2"/>
        <v>Approval Threshold</v>
      </c>
    </row>
    <row r="299">
      <c r="A299" s="9" t="s">
        <v>525</v>
      </c>
      <c r="B299" s="10">
        <v>4.43</v>
      </c>
      <c r="C299" s="21">
        <v>261.0</v>
      </c>
      <c r="D299" s="12">
        <v>4.5493237E7</v>
      </c>
      <c r="E299" s="12">
        <v>9.7545362E7</v>
      </c>
      <c r="F299" s="13">
        <f t="shared" si="1"/>
        <v>-52052125</v>
      </c>
      <c r="G299" s="14" t="str">
        <f>IF(E299=0,"YES",IF(D299/E299&gt;=1.15, IF(D299+E299&gt;=percent,"YES","NO"),"NO"))</f>
        <v>NO</v>
      </c>
      <c r="H299" s="15">
        <v>220000.0</v>
      </c>
      <c r="I299" s="16" t="str">
        <f t="shared" si="3"/>
        <v>NOT FUNDED</v>
      </c>
      <c r="J299" s="17">
        <f t="shared" si="4"/>
        <v>3171</v>
      </c>
      <c r="K299" s="18" t="str">
        <f t="shared" si="2"/>
        <v>Approval Threshold</v>
      </c>
    </row>
    <row r="300">
      <c r="A300" s="9" t="s">
        <v>526</v>
      </c>
      <c r="B300" s="10">
        <v>4.86</v>
      </c>
      <c r="C300" s="21">
        <v>509.0</v>
      </c>
      <c r="D300" s="12">
        <v>5.0284866E7</v>
      </c>
      <c r="E300" s="12">
        <v>1.02816565E8</v>
      </c>
      <c r="F300" s="13">
        <f t="shared" si="1"/>
        <v>-52531699</v>
      </c>
      <c r="G300" s="14" t="str">
        <f>IF(E300=0,"YES",IF(D300/E300&gt;=1.15, IF(D300+E300&gt;=percent,"YES","NO"),"NO"))</f>
        <v>NO</v>
      </c>
      <c r="H300" s="15">
        <v>110000.0</v>
      </c>
      <c r="I300" s="16" t="str">
        <f t="shared" si="3"/>
        <v>NOT FUNDED</v>
      </c>
      <c r="J300" s="17">
        <f t="shared" si="4"/>
        <v>3171</v>
      </c>
      <c r="K300" s="18" t="str">
        <f t="shared" si="2"/>
        <v>Approval Threshold</v>
      </c>
    </row>
    <row r="301">
      <c r="A301" s="9" t="s">
        <v>527</v>
      </c>
      <c r="B301" s="10">
        <v>4.96</v>
      </c>
      <c r="C301" s="21">
        <v>557.0</v>
      </c>
      <c r="D301" s="12">
        <v>7.3836041E7</v>
      </c>
      <c r="E301" s="12">
        <v>1.26825078E8</v>
      </c>
      <c r="F301" s="13">
        <f t="shared" si="1"/>
        <v>-52989037</v>
      </c>
      <c r="G301" s="14" t="str">
        <f>IF(E301=0,"YES",IF(D301/E301&gt;=1.15, IF(D301+E301&gt;=percent,"YES","NO"),"NO"))</f>
        <v>NO</v>
      </c>
      <c r="H301" s="15">
        <v>67375.0</v>
      </c>
      <c r="I301" s="16" t="str">
        <f t="shared" si="3"/>
        <v>NOT FUNDED</v>
      </c>
      <c r="J301" s="17">
        <f t="shared" si="4"/>
        <v>3171</v>
      </c>
      <c r="K301" s="18" t="str">
        <f t="shared" si="2"/>
        <v>Approval Threshold</v>
      </c>
    </row>
    <row r="302">
      <c r="A302" s="9" t="s">
        <v>528</v>
      </c>
      <c r="B302" s="10">
        <v>5.0</v>
      </c>
      <c r="C302" s="21">
        <v>528.0</v>
      </c>
      <c r="D302" s="12">
        <v>7.0102059E7</v>
      </c>
      <c r="E302" s="12">
        <v>1.23846637E8</v>
      </c>
      <c r="F302" s="13">
        <f t="shared" si="1"/>
        <v>-53744578</v>
      </c>
      <c r="G302" s="14" t="str">
        <f>IF(E302=0,"YES",IF(D302/E302&gt;=1.15, IF(D302+E302&gt;=percent,"YES","NO"),"NO"))</f>
        <v>NO</v>
      </c>
      <c r="H302" s="15">
        <v>86860.0</v>
      </c>
      <c r="I302" s="16" t="str">
        <f t="shared" si="3"/>
        <v>NOT FUNDED</v>
      </c>
      <c r="J302" s="17">
        <f t="shared" si="4"/>
        <v>3171</v>
      </c>
      <c r="K302" s="18" t="str">
        <f t="shared" si="2"/>
        <v>Approval Threshold</v>
      </c>
    </row>
    <row r="303">
      <c r="A303" s="9" t="s">
        <v>529</v>
      </c>
      <c r="B303" s="10">
        <v>4.73</v>
      </c>
      <c r="C303" s="21">
        <v>348.0</v>
      </c>
      <c r="D303" s="12">
        <v>5.5221239E7</v>
      </c>
      <c r="E303" s="12">
        <v>1.09104246E8</v>
      </c>
      <c r="F303" s="13">
        <f t="shared" si="1"/>
        <v>-53883007</v>
      </c>
      <c r="G303" s="14" t="str">
        <f>IF(E303=0,"YES",IF(D303/E303&gt;=1.15, IF(D303+E303&gt;=percent,"YES","NO"),"NO"))</f>
        <v>NO</v>
      </c>
      <c r="H303" s="15">
        <v>175000.0</v>
      </c>
      <c r="I303" s="16" t="str">
        <f t="shared" si="3"/>
        <v>NOT FUNDED</v>
      </c>
      <c r="J303" s="17">
        <f t="shared" si="4"/>
        <v>3171</v>
      </c>
      <c r="K303" s="18" t="str">
        <f t="shared" si="2"/>
        <v>Approval Threshold</v>
      </c>
    </row>
    <row r="304">
      <c r="A304" s="9" t="s">
        <v>530</v>
      </c>
      <c r="B304" s="10">
        <v>4.73</v>
      </c>
      <c r="C304" s="21">
        <v>265.0</v>
      </c>
      <c r="D304" s="12">
        <v>4.8779241E7</v>
      </c>
      <c r="E304" s="12">
        <v>1.0383597E8</v>
      </c>
      <c r="F304" s="13">
        <f t="shared" si="1"/>
        <v>-55056729</v>
      </c>
      <c r="G304" s="14" t="str">
        <f>IF(E304=0,"YES",IF(D304/E304&gt;=1.15, IF(D304+E304&gt;=percent,"YES","NO"),"NO"))</f>
        <v>NO</v>
      </c>
      <c r="H304" s="15">
        <v>36800.0</v>
      </c>
      <c r="I304" s="16" t="str">
        <f t="shared" si="3"/>
        <v>NOT FUNDED</v>
      </c>
      <c r="J304" s="17">
        <f t="shared" si="4"/>
        <v>3171</v>
      </c>
      <c r="K304" s="18" t="str">
        <f t="shared" si="2"/>
        <v>Approval Threshold</v>
      </c>
    </row>
    <row r="305">
      <c r="A305" s="9" t="s">
        <v>531</v>
      </c>
      <c r="B305" s="10">
        <v>4.87</v>
      </c>
      <c r="C305" s="21">
        <v>432.0</v>
      </c>
      <c r="D305" s="12">
        <v>4.9038383E7</v>
      </c>
      <c r="E305" s="12">
        <v>1.04216044E8</v>
      </c>
      <c r="F305" s="13">
        <f t="shared" si="1"/>
        <v>-55177661</v>
      </c>
      <c r="G305" s="14" t="str">
        <f>IF(E305=0,"YES",IF(D305/E305&gt;=1.15, IF(D305+E305&gt;=percent,"YES","NO"),"NO"))</f>
        <v>NO</v>
      </c>
      <c r="H305" s="15">
        <v>104000.0</v>
      </c>
      <c r="I305" s="16" t="str">
        <f t="shared" si="3"/>
        <v>NOT FUNDED</v>
      </c>
      <c r="J305" s="17">
        <f t="shared" si="4"/>
        <v>3171</v>
      </c>
      <c r="K305" s="18" t="str">
        <f t="shared" si="2"/>
        <v>Approval Threshold</v>
      </c>
    </row>
    <row r="306">
      <c r="A306" s="9" t="s">
        <v>532</v>
      </c>
      <c r="B306" s="10">
        <v>4.86</v>
      </c>
      <c r="C306" s="21">
        <v>366.0</v>
      </c>
      <c r="D306" s="12">
        <v>4.2742673E7</v>
      </c>
      <c r="E306" s="12">
        <v>9.8643751E7</v>
      </c>
      <c r="F306" s="13">
        <f t="shared" si="1"/>
        <v>-55901078</v>
      </c>
      <c r="G306" s="14" t="str">
        <f>IF(E306=0,"YES",IF(D306/E306&gt;=1.15, IF(D306+E306&gt;=percent,"YES","NO"),"NO"))</f>
        <v>NO</v>
      </c>
      <c r="H306" s="15">
        <v>49098.0</v>
      </c>
      <c r="I306" s="16" t="str">
        <f t="shared" si="3"/>
        <v>NOT FUNDED</v>
      </c>
      <c r="J306" s="17">
        <f t="shared" si="4"/>
        <v>3171</v>
      </c>
      <c r="K306" s="18" t="str">
        <f t="shared" si="2"/>
        <v>Approval Threshold</v>
      </c>
    </row>
    <row r="307">
      <c r="A307" s="9" t="s">
        <v>533</v>
      </c>
      <c r="B307" s="10">
        <v>4.62</v>
      </c>
      <c r="C307" s="21">
        <v>295.0</v>
      </c>
      <c r="D307" s="12">
        <v>5.091497E7</v>
      </c>
      <c r="E307" s="12">
        <v>1.07211161E8</v>
      </c>
      <c r="F307" s="13">
        <f t="shared" si="1"/>
        <v>-56296191</v>
      </c>
      <c r="G307" s="14" t="str">
        <f>IF(E307=0,"YES",IF(D307/E307&gt;=1.15, IF(D307+E307&gt;=percent,"YES","NO"),"NO"))</f>
        <v>NO</v>
      </c>
      <c r="H307" s="15">
        <v>198200.0</v>
      </c>
      <c r="I307" s="16" t="str">
        <f t="shared" si="3"/>
        <v>NOT FUNDED</v>
      </c>
      <c r="J307" s="17">
        <f t="shared" si="4"/>
        <v>3171</v>
      </c>
      <c r="K307" s="18" t="str">
        <f t="shared" si="2"/>
        <v>Approval Threshold</v>
      </c>
    </row>
    <row r="308">
      <c r="A308" s="9" t="s">
        <v>534</v>
      </c>
      <c r="B308" s="10">
        <v>4.33</v>
      </c>
      <c r="C308" s="21">
        <v>186.0</v>
      </c>
      <c r="D308" s="12">
        <v>2.8435505E7</v>
      </c>
      <c r="E308" s="12">
        <v>8.5342483E7</v>
      </c>
      <c r="F308" s="13">
        <f t="shared" si="1"/>
        <v>-56906978</v>
      </c>
      <c r="G308" s="14" t="str">
        <f>IF(E308=0,"YES",IF(D308/E308&gt;=1.15, IF(D308+E308&gt;=percent,"YES","NO"),"NO"))</f>
        <v>NO</v>
      </c>
      <c r="H308" s="15">
        <v>54000.0</v>
      </c>
      <c r="I308" s="16" t="str">
        <f t="shared" si="3"/>
        <v>NOT FUNDED</v>
      </c>
      <c r="J308" s="17">
        <f t="shared" si="4"/>
        <v>3171</v>
      </c>
      <c r="K308" s="18" t="str">
        <f t="shared" si="2"/>
        <v>Approval Threshold</v>
      </c>
    </row>
    <row r="309">
      <c r="A309" s="9" t="s">
        <v>535</v>
      </c>
      <c r="B309" s="10">
        <v>4.79</v>
      </c>
      <c r="C309" s="21">
        <v>422.0</v>
      </c>
      <c r="D309" s="12">
        <v>5.2774875E7</v>
      </c>
      <c r="E309" s="12">
        <v>1.09722614E8</v>
      </c>
      <c r="F309" s="13">
        <f t="shared" si="1"/>
        <v>-56947739</v>
      </c>
      <c r="G309" s="14" t="str">
        <f>IF(E309=0,"YES",IF(D309/E309&gt;=1.15, IF(D309+E309&gt;=percent,"YES","NO"),"NO"))</f>
        <v>NO</v>
      </c>
      <c r="H309" s="15">
        <v>66570.0</v>
      </c>
      <c r="I309" s="16" t="str">
        <f t="shared" si="3"/>
        <v>NOT FUNDED</v>
      </c>
      <c r="J309" s="17">
        <f t="shared" si="4"/>
        <v>3171</v>
      </c>
      <c r="K309" s="18" t="str">
        <f t="shared" si="2"/>
        <v>Approval Threshold</v>
      </c>
    </row>
    <row r="310">
      <c r="A310" s="9" t="s">
        <v>536</v>
      </c>
      <c r="B310" s="10">
        <v>4.33</v>
      </c>
      <c r="C310" s="21">
        <v>225.0</v>
      </c>
      <c r="D310" s="12">
        <v>3.359529E7</v>
      </c>
      <c r="E310" s="12">
        <v>9.1347574E7</v>
      </c>
      <c r="F310" s="13">
        <f t="shared" si="1"/>
        <v>-57752284</v>
      </c>
      <c r="G310" s="14" t="str">
        <f>IF(E310=0,"YES",IF(D310/E310&gt;=1.15, IF(D310+E310&gt;=percent,"YES","NO"),"NO"))</f>
        <v>NO</v>
      </c>
      <c r="H310" s="15">
        <v>59989.0</v>
      </c>
      <c r="I310" s="16" t="str">
        <f t="shared" si="3"/>
        <v>NOT FUNDED</v>
      </c>
      <c r="J310" s="17">
        <f t="shared" si="4"/>
        <v>3171</v>
      </c>
      <c r="K310" s="18" t="str">
        <f t="shared" si="2"/>
        <v>Approval Threshold</v>
      </c>
    </row>
    <row r="311">
      <c r="A311" s="9" t="s">
        <v>537</v>
      </c>
      <c r="B311" s="10">
        <v>4.44</v>
      </c>
      <c r="C311" s="21">
        <v>223.0</v>
      </c>
      <c r="D311" s="12">
        <v>3.1689827E7</v>
      </c>
      <c r="E311" s="12">
        <v>9.0127344E7</v>
      </c>
      <c r="F311" s="13">
        <f t="shared" si="1"/>
        <v>-58437517</v>
      </c>
      <c r="G311" s="14" t="str">
        <f>IF(E311=0,"YES",IF(D311/E311&gt;=1.15, IF(D311+E311&gt;=percent,"YES","NO"),"NO"))</f>
        <v>NO</v>
      </c>
      <c r="H311" s="15">
        <v>65000.0</v>
      </c>
      <c r="I311" s="16" t="str">
        <f t="shared" si="3"/>
        <v>NOT FUNDED</v>
      </c>
      <c r="J311" s="17">
        <f t="shared" si="4"/>
        <v>3171</v>
      </c>
      <c r="K311" s="18" t="str">
        <f t="shared" si="2"/>
        <v>Approval Threshold</v>
      </c>
    </row>
    <row r="312">
      <c r="A312" s="9" t="s">
        <v>538</v>
      </c>
      <c r="B312" s="10">
        <v>4.38</v>
      </c>
      <c r="C312" s="21">
        <v>205.0</v>
      </c>
      <c r="D312" s="12">
        <v>3.9834651E7</v>
      </c>
      <c r="E312" s="12">
        <v>9.8303393E7</v>
      </c>
      <c r="F312" s="13">
        <f t="shared" si="1"/>
        <v>-58468742</v>
      </c>
      <c r="G312" s="14" t="str">
        <f>IF(E312=0,"YES",IF(D312/E312&gt;=1.15, IF(D312+E312&gt;=percent,"YES","NO"),"NO"))</f>
        <v>NO</v>
      </c>
      <c r="H312" s="15">
        <v>251200.0</v>
      </c>
      <c r="I312" s="16" t="str">
        <f t="shared" si="3"/>
        <v>NOT FUNDED</v>
      </c>
      <c r="J312" s="17">
        <f t="shared" si="4"/>
        <v>3171</v>
      </c>
      <c r="K312" s="18" t="str">
        <f t="shared" si="2"/>
        <v>Approval Threshold</v>
      </c>
    </row>
    <row r="313">
      <c r="A313" s="9" t="s">
        <v>539</v>
      </c>
      <c r="B313" s="10">
        <v>4.33</v>
      </c>
      <c r="C313" s="21">
        <v>287.0</v>
      </c>
      <c r="D313" s="12">
        <v>3.0589703E7</v>
      </c>
      <c r="E313" s="12">
        <v>8.9164851E7</v>
      </c>
      <c r="F313" s="13">
        <f t="shared" si="1"/>
        <v>-58575148</v>
      </c>
      <c r="G313" s="14" t="str">
        <f>IF(E313=0,"YES",IF(D313/E313&gt;=1.15, IF(D313+E313&gt;=percent,"YES","NO"),"NO"))</f>
        <v>NO</v>
      </c>
      <c r="H313" s="15">
        <v>43000.0</v>
      </c>
      <c r="I313" s="16" t="str">
        <f t="shared" si="3"/>
        <v>NOT FUNDED</v>
      </c>
      <c r="J313" s="17">
        <f t="shared" si="4"/>
        <v>3171</v>
      </c>
      <c r="K313" s="18" t="str">
        <f t="shared" si="2"/>
        <v>Approval Threshold</v>
      </c>
    </row>
    <row r="314">
      <c r="A314" s="9" t="s">
        <v>540</v>
      </c>
      <c r="B314" s="10">
        <v>4.38</v>
      </c>
      <c r="C314" s="21">
        <v>214.0</v>
      </c>
      <c r="D314" s="12">
        <v>3.1247009E7</v>
      </c>
      <c r="E314" s="12">
        <v>9.0063001E7</v>
      </c>
      <c r="F314" s="13">
        <f t="shared" si="1"/>
        <v>-58815992</v>
      </c>
      <c r="G314" s="14" t="str">
        <f>IF(E314=0,"YES",IF(D314/E314&gt;=1.15, IF(D314+E314&gt;=percent,"YES","NO"),"NO"))</f>
        <v>NO</v>
      </c>
      <c r="H314" s="15">
        <v>74000.0</v>
      </c>
      <c r="I314" s="16" t="str">
        <f t="shared" si="3"/>
        <v>NOT FUNDED</v>
      </c>
      <c r="J314" s="17">
        <f t="shared" si="4"/>
        <v>3171</v>
      </c>
      <c r="K314" s="18" t="str">
        <f t="shared" si="2"/>
        <v>Approval Threshold</v>
      </c>
    </row>
    <row r="315">
      <c r="A315" s="9" t="s">
        <v>541</v>
      </c>
      <c r="B315" s="10">
        <v>4.74</v>
      </c>
      <c r="C315" s="21">
        <v>302.0</v>
      </c>
      <c r="D315" s="12">
        <v>4.3950442E7</v>
      </c>
      <c r="E315" s="12">
        <v>1.04190635E8</v>
      </c>
      <c r="F315" s="13">
        <f t="shared" si="1"/>
        <v>-60240193</v>
      </c>
      <c r="G315" s="14" t="str">
        <f>IF(E315=0,"YES",IF(D315/E315&gt;=1.15, IF(D315+E315&gt;=percent,"YES","NO"),"NO"))</f>
        <v>NO</v>
      </c>
      <c r="H315" s="15">
        <v>33400.0</v>
      </c>
      <c r="I315" s="16" t="str">
        <f t="shared" si="3"/>
        <v>NOT FUNDED</v>
      </c>
      <c r="J315" s="17">
        <f t="shared" si="4"/>
        <v>3171</v>
      </c>
      <c r="K315" s="18" t="str">
        <f t="shared" si="2"/>
        <v>Approval Threshold</v>
      </c>
    </row>
    <row r="316">
      <c r="A316" s="9" t="s">
        <v>542</v>
      </c>
      <c r="B316" s="10">
        <v>4.83</v>
      </c>
      <c r="C316" s="21">
        <v>383.0</v>
      </c>
      <c r="D316" s="12">
        <v>4.5151892E7</v>
      </c>
      <c r="E316" s="12">
        <v>1.05590464E8</v>
      </c>
      <c r="F316" s="13">
        <f t="shared" si="1"/>
        <v>-60438572</v>
      </c>
      <c r="G316" s="14" t="str">
        <f>IF(E316=0,"YES",IF(D316/E316&gt;=1.15, IF(D316+E316&gt;=percent,"YES","NO"),"NO"))</f>
        <v>NO</v>
      </c>
      <c r="H316" s="15">
        <v>35500.0</v>
      </c>
      <c r="I316" s="16" t="str">
        <f t="shared" si="3"/>
        <v>NOT FUNDED</v>
      </c>
      <c r="J316" s="17">
        <f t="shared" si="4"/>
        <v>3171</v>
      </c>
      <c r="K316" s="18" t="str">
        <f t="shared" si="2"/>
        <v>Approval Threshold</v>
      </c>
    </row>
    <row r="317">
      <c r="A317" s="9" t="s">
        <v>543</v>
      </c>
      <c r="B317" s="10">
        <v>4.33</v>
      </c>
      <c r="C317" s="21">
        <v>209.0</v>
      </c>
      <c r="D317" s="12">
        <v>3.5406418E7</v>
      </c>
      <c r="E317" s="12">
        <v>9.6089199E7</v>
      </c>
      <c r="F317" s="13">
        <f t="shared" si="1"/>
        <v>-60682781</v>
      </c>
      <c r="G317" s="14" t="str">
        <f>IF(E317=0,"YES",IF(D317/E317&gt;=1.15, IF(D317+E317&gt;=percent,"YES","NO"),"NO"))</f>
        <v>NO</v>
      </c>
      <c r="H317" s="15">
        <v>154400.0</v>
      </c>
      <c r="I317" s="16" t="str">
        <f t="shared" si="3"/>
        <v>NOT FUNDED</v>
      </c>
      <c r="J317" s="17">
        <f t="shared" si="4"/>
        <v>3171</v>
      </c>
      <c r="K317" s="18" t="str">
        <f t="shared" si="2"/>
        <v>Approval Threshold</v>
      </c>
    </row>
    <row r="318">
      <c r="A318" s="9" t="s">
        <v>544</v>
      </c>
      <c r="B318" s="10">
        <v>4.62</v>
      </c>
      <c r="C318" s="21">
        <v>273.0</v>
      </c>
      <c r="D318" s="12">
        <v>4.0201658E7</v>
      </c>
      <c r="E318" s="12">
        <v>1.00948326E8</v>
      </c>
      <c r="F318" s="13">
        <f t="shared" si="1"/>
        <v>-60746668</v>
      </c>
      <c r="G318" s="14" t="str">
        <f>IF(E318=0,"YES",IF(D318/E318&gt;=1.15, IF(D318+E318&gt;=percent,"YES","NO"),"NO"))</f>
        <v>NO</v>
      </c>
      <c r="H318" s="15">
        <v>45299.0</v>
      </c>
      <c r="I318" s="16" t="str">
        <f t="shared" si="3"/>
        <v>NOT FUNDED</v>
      </c>
      <c r="J318" s="17">
        <f t="shared" si="4"/>
        <v>3171</v>
      </c>
      <c r="K318" s="18" t="str">
        <f t="shared" si="2"/>
        <v>Approval Threshold</v>
      </c>
    </row>
    <row r="319">
      <c r="A319" s="9" t="s">
        <v>545</v>
      </c>
      <c r="B319" s="10">
        <v>4.47</v>
      </c>
      <c r="C319" s="21">
        <v>204.0</v>
      </c>
      <c r="D319" s="12">
        <v>3.1009181E7</v>
      </c>
      <c r="E319" s="12">
        <v>9.2328853E7</v>
      </c>
      <c r="F319" s="13">
        <f t="shared" si="1"/>
        <v>-61319672</v>
      </c>
      <c r="G319" s="14" t="str">
        <f>IF(E319=0,"YES",IF(D319/E319&gt;=1.15, IF(D319+E319&gt;=percent,"YES","NO"),"NO"))</f>
        <v>NO</v>
      </c>
      <c r="H319" s="15">
        <v>69500.0</v>
      </c>
      <c r="I319" s="16" t="str">
        <f t="shared" si="3"/>
        <v>NOT FUNDED</v>
      </c>
      <c r="J319" s="17">
        <f t="shared" si="4"/>
        <v>3171</v>
      </c>
      <c r="K319" s="18" t="str">
        <f t="shared" si="2"/>
        <v>Approval Threshold</v>
      </c>
    </row>
    <row r="320">
      <c r="A320" s="9" t="s">
        <v>546</v>
      </c>
      <c r="B320" s="10">
        <v>4.83</v>
      </c>
      <c r="C320" s="21">
        <v>318.0</v>
      </c>
      <c r="D320" s="12">
        <v>3.6595326E7</v>
      </c>
      <c r="E320" s="12">
        <v>9.792457E7</v>
      </c>
      <c r="F320" s="13">
        <f t="shared" si="1"/>
        <v>-61329244</v>
      </c>
      <c r="G320" s="14" t="str">
        <f>IF(E320=0,"YES",IF(D320/E320&gt;=1.15, IF(D320+E320&gt;=percent,"YES","NO"),"NO"))</f>
        <v>NO</v>
      </c>
      <c r="H320" s="15">
        <v>48400.0</v>
      </c>
      <c r="I320" s="16" t="str">
        <f t="shared" si="3"/>
        <v>NOT FUNDED</v>
      </c>
      <c r="J320" s="17">
        <f t="shared" si="4"/>
        <v>3171</v>
      </c>
      <c r="K320" s="18" t="str">
        <f t="shared" si="2"/>
        <v>Approval Threshold</v>
      </c>
    </row>
    <row r="321">
      <c r="A321" s="9" t="s">
        <v>547</v>
      </c>
      <c r="B321" s="10">
        <v>4.8</v>
      </c>
      <c r="C321" s="21">
        <v>330.0</v>
      </c>
      <c r="D321" s="12">
        <v>5.0218289E7</v>
      </c>
      <c r="E321" s="12">
        <v>1.11762602E8</v>
      </c>
      <c r="F321" s="13">
        <f t="shared" si="1"/>
        <v>-61544313</v>
      </c>
      <c r="G321" s="14" t="str">
        <f>IF(E321=0,"YES",IF(D321/E321&gt;=1.15, IF(D321+E321&gt;=percent,"YES","NO"),"NO"))</f>
        <v>NO</v>
      </c>
      <c r="H321" s="15">
        <v>63000.0</v>
      </c>
      <c r="I321" s="16" t="str">
        <f t="shared" si="3"/>
        <v>NOT FUNDED</v>
      </c>
      <c r="J321" s="17">
        <f t="shared" si="4"/>
        <v>3171</v>
      </c>
      <c r="K321" s="18" t="str">
        <f t="shared" si="2"/>
        <v>Approval Threshold</v>
      </c>
    </row>
    <row r="322">
      <c r="A322" s="9" t="s">
        <v>548</v>
      </c>
      <c r="B322" s="10">
        <v>4.38</v>
      </c>
      <c r="C322" s="21">
        <v>215.0</v>
      </c>
      <c r="D322" s="12">
        <v>3.157339E7</v>
      </c>
      <c r="E322" s="12">
        <v>9.3215765E7</v>
      </c>
      <c r="F322" s="13">
        <f t="shared" si="1"/>
        <v>-61642375</v>
      </c>
      <c r="G322" s="14" t="str">
        <f>IF(E322=0,"YES",IF(D322/E322&gt;=1.15, IF(D322+E322&gt;=percent,"YES","NO"),"NO"))</f>
        <v>NO</v>
      </c>
      <c r="H322" s="15">
        <v>84000.0</v>
      </c>
      <c r="I322" s="16" t="str">
        <f t="shared" si="3"/>
        <v>NOT FUNDED</v>
      </c>
      <c r="J322" s="17">
        <f t="shared" si="4"/>
        <v>3171</v>
      </c>
      <c r="K322" s="18" t="str">
        <f t="shared" si="2"/>
        <v>Approval Threshold</v>
      </c>
    </row>
    <row r="323">
      <c r="A323" s="9" t="s">
        <v>549</v>
      </c>
      <c r="B323" s="10">
        <v>4.67</v>
      </c>
      <c r="C323" s="21">
        <v>279.0</v>
      </c>
      <c r="D323" s="12">
        <v>5.556817E7</v>
      </c>
      <c r="E323" s="12">
        <v>1.18331808E8</v>
      </c>
      <c r="F323" s="13">
        <f t="shared" si="1"/>
        <v>-62763638</v>
      </c>
      <c r="G323" s="14" t="str">
        <f>IF(E323=0,"YES",IF(D323/E323&gt;=1.15, IF(D323+E323&gt;=percent,"YES","NO"),"NO"))</f>
        <v>NO</v>
      </c>
      <c r="H323" s="15">
        <v>264600.0</v>
      </c>
      <c r="I323" s="16" t="str">
        <f t="shared" si="3"/>
        <v>NOT FUNDED</v>
      </c>
      <c r="J323" s="17">
        <f t="shared" si="4"/>
        <v>3171</v>
      </c>
      <c r="K323" s="18" t="str">
        <f t="shared" si="2"/>
        <v>Approval Threshold</v>
      </c>
    </row>
    <row r="324">
      <c r="A324" s="9" t="s">
        <v>550</v>
      </c>
      <c r="B324" s="10">
        <v>4.61</v>
      </c>
      <c r="C324" s="21">
        <v>322.0</v>
      </c>
      <c r="D324" s="12">
        <v>4.1666622E7</v>
      </c>
      <c r="E324" s="12">
        <v>1.0508463E8</v>
      </c>
      <c r="F324" s="13">
        <f t="shared" si="1"/>
        <v>-63418008</v>
      </c>
      <c r="G324" s="14" t="str">
        <f>IF(E324=0,"YES",IF(D324/E324&gt;=1.15, IF(D324+E324&gt;=percent,"YES","NO"),"NO"))</f>
        <v>NO</v>
      </c>
      <c r="H324" s="15">
        <v>90000.0</v>
      </c>
      <c r="I324" s="16" t="str">
        <f t="shared" si="3"/>
        <v>NOT FUNDED</v>
      </c>
      <c r="J324" s="17">
        <f t="shared" si="4"/>
        <v>3171</v>
      </c>
      <c r="K324" s="18" t="str">
        <f t="shared" si="2"/>
        <v>Approval Threshold</v>
      </c>
    </row>
    <row r="325">
      <c r="A325" s="9" t="s">
        <v>551</v>
      </c>
      <c r="B325" s="10">
        <v>2.67</v>
      </c>
      <c r="C325" s="21">
        <v>178.0</v>
      </c>
      <c r="D325" s="12">
        <v>1.297236E7</v>
      </c>
      <c r="E325" s="12">
        <v>7.6474456E7</v>
      </c>
      <c r="F325" s="13">
        <f t="shared" si="1"/>
        <v>-63502096</v>
      </c>
      <c r="G325" s="14" t="str">
        <f>IF(E325=0,"YES",IF(D325/E325&gt;=1.15, IF(D325+E325&gt;=percent,"YES","NO"),"NO"))</f>
        <v>NO</v>
      </c>
      <c r="H325" s="15">
        <v>70000.0</v>
      </c>
      <c r="I325" s="16" t="str">
        <f t="shared" si="3"/>
        <v>NOT FUNDED</v>
      </c>
      <c r="J325" s="17">
        <f t="shared" si="4"/>
        <v>3171</v>
      </c>
      <c r="K325" s="18" t="str">
        <f t="shared" si="2"/>
        <v>Approval Threshold</v>
      </c>
    </row>
    <row r="326">
      <c r="A326" s="9" t="s">
        <v>552</v>
      </c>
      <c r="B326" s="10">
        <v>4.55</v>
      </c>
      <c r="C326" s="21">
        <v>243.0</v>
      </c>
      <c r="D326" s="12">
        <v>4.3555565E7</v>
      </c>
      <c r="E326" s="12">
        <v>1.07538355E8</v>
      </c>
      <c r="F326" s="13">
        <f t="shared" si="1"/>
        <v>-63982790</v>
      </c>
      <c r="G326" s="14" t="str">
        <f>IF(E326=0,"YES",IF(D326/E326&gt;=1.15, IF(D326+E326&gt;=percent,"YES","NO"),"NO"))</f>
        <v>NO</v>
      </c>
      <c r="H326" s="15">
        <v>128000.0</v>
      </c>
      <c r="I326" s="16" t="str">
        <f t="shared" si="3"/>
        <v>NOT FUNDED</v>
      </c>
      <c r="J326" s="17">
        <f t="shared" si="4"/>
        <v>3171</v>
      </c>
      <c r="K326" s="18" t="str">
        <f t="shared" si="2"/>
        <v>Approval Threshold</v>
      </c>
    </row>
    <row r="327">
      <c r="A327" s="9" t="s">
        <v>553</v>
      </c>
      <c r="B327" s="10">
        <v>4.71</v>
      </c>
      <c r="C327" s="21">
        <v>282.0</v>
      </c>
      <c r="D327" s="12">
        <v>4.2463266E7</v>
      </c>
      <c r="E327" s="12">
        <v>1.06821032E8</v>
      </c>
      <c r="F327" s="13">
        <f t="shared" si="1"/>
        <v>-64357766</v>
      </c>
      <c r="G327" s="14" t="str">
        <f>IF(E327=0,"YES",IF(D327/E327&gt;=1.15, IF(D327+E327&gt;=percent,"YES","NO"),"NO"))</f>
        <v>NO</v>
      </c>
      <c r="H327" s="15">
        <v>110000.0</v>
      </c>
      <c r="I327" s="16" t="str">
        <f t="shared" si="3"/>
        <v>NOT FUNDED</v>
      </c>
      <c r="J327" s="17">
        <f t="shared" si="4"/>
        <v>3171</v>
      </c>
      <c r="K327" s="18" t="str">
        <f t="shared" si="2"/>
        <v>Approval Threshold</v>
      </c>
    </row>
    <row r="328">
      <c r="A328" s="9" t="s">
        <v>554</v>
      </c>
      <c r="B328" s="10">
        <v>4.38</v>
      </c>
      <c r="C328" s="21">
        <v>250.0</v>
      </c>
      <c r="D328" s="12">
        <v>4.1783619E7</v>
      </c>
      <c r="E328" s="12">
        <v>1.07743445E8</v>
      </c>
      <c r="F328" s="13">
        <f t="shared" si="1"/>
        <v>-65959826</v>
      </c>
      <c r="G328" s="14" t="str">
        <f>IF(E328=0,"YES",IF(D328/E328&gt;=1.15, IF(D328+E328&gt;=percent,"YES","NO"),"NO"))</f>
        <v>NO</v>
      </c>
      <c r="H328" s="15">
        <v>258900.0</v>
      </c>
      <c r="I328" s="16" t="str">
        <f t="shared" si="3"/>
        <v>NOT FUNDED</v>
      </c>
      <c r="J328" s="17">
        <f t="shared" si="4"/>
        <v>3171</v>
      </c>
      <c r="K328" s="18" t="str">
        <f t="shared" si="2"/>
        <v>Approval Threshold</v>
      </c>
    </row>
    <row r="329">
      <c r="A329" s="9" t="s">
        <v>555</v>
      </c>
      <c r="B329" s="10">
        <v>4.78</v>
      </c>
      <c r="C329" s="21">
        <v>331.0</v>
      </c>
      <c r="D329" s="12">
        <v>4.3587978E7</v>
      </c>
      <c r="E329" s="12">
        <v>1.09572828E8</v>
      </c>
      <c r="F329" s="13">
        <f t="shared" si="1"/>
        <v>-65984850</v>
      </c>
      <c r="G329" s="14" t="str">
        <f>IF(E329=0,"YES",IF(D329/E329&gt;=1.15, IF(D329+E329&gt;=percent,"YES","NO"),"NO"))</f>
        <v>NO</v>
      </c>
      <c r="H329" s="15">
        <v>73000.0</v>
      </c>
      <c r="I329" s="16" t="str">
        <f t="shared" si="3"/>
        <v>NOT FUNDED</v>
      </c>
      <c r="J329" s="17">
        <f t="shared" si="4"/>
        <v>3171</v>
      </c>
      <c r="K329" s="18" t="str">
        <f t="shared" si="2"/>
        <v>Approval Threshold</v>
      </c>
    </row>
    <row r="330">
      <c r="A330" s="9" t="s">
        <v>556</v>
      </c>
      <c r="B330" s="10">
        <v>4.44</v>
      </c>
      <c r="C330" s="21">
        <v>196.0</v>
      </c>
      <c r="D330" s="12">
        <v>2.677374E7</v>
      </c>
      <c r="E330" s="12">
        <v>9.2862558E7</v>
      </c>
      <c r="F330" s="13">
        <f t="shared" si="1"/>
        <v>-66088818</v>
      </c>
      <c r="G330" s="14" t="str">
        <f>IF(E330=0,"YES",IF(D330/E330&gt;=1.15, IF(D330+E330&gt;=percent,"YES","NO"),"NO"))</f>
        <v>NO</v>
      </c>
      <c r="H330" s="15">
        <v>105250.0</v>
      </c>
      <c r="I330" s="16" t="str">
        <f t="shared" si="3"/>
        <v>NOT FUNDED</v>
      </c>
      <c r="J330" s="17">
        <f t="shared" si="4"/>
        <v>3171</v>
      </c>
      <c r="K330" s="18" t="str">
        <f t="shared" si="2"/>
        <v>Approval Threshold</v>
      </c>
    </row>
    <row r="331">
      <c r="A331" s="9" t="s">
        <v>557</v>
      </c>
      <c r="B331" s="10">
        <v>4.38</v>
      </c>
      <c r="C331" s="21">
        <v>211.0</v>
      </c>
      <c r="D331" s="12">
        <v>2.0885396E7</v>
      </c>
      <c r="E331" s="12">
        <v>8.7068862E7</v>
      </c>
      <c r="F331" s="13">
        <f t="shared" si="1"/>
        <v>-66183466</v>
      </c>
      <c r="G331" s="14" t="str">
        <f>IF(E331=0,"YES",IF(D331/E331&gt;=1.15, IF(D331+E331&gt;=percent,"YES","NO"),"NO"))</f>
        <v>NO</v>
      </c>
      <c r="H331" s="15">
        <v>12975.0</v>
      </c>
      <c r="I331" s="16" t="str">
        <f t="shared" si="3"/>
        <v>NOT FUNDED</v>
      </c>
      <c r="J331" s="17">
        <f t="shared" si="4"/>
        <v>3171</v>
      </c>
      <c r="K331" s="18" t="str">
        <f t="shared" si="2"/>
        <v>Approval Threshold</v>
      </c>
    </row>
    <row r="332">
      <c r="A332" s="9" t="s">
        <v>558</v>
      </c>
      <c r="B332" s="10">
        <v>4.45</v>
      </c>
      <c r="C332" s="21">
        <v>202.0</v>
      </c>
      <c r="D332" s="12">
        <v>2.3236433E7</v>
      </c>
      <c r="E332" s="12">
        <v>9.0130495E7</v>
      </c>
      <c r="F332" s="13">
        <f t="shared" si="1"/>
        <v>-66894062</v>
      </c>
      <c r="G332" s="14" t="str">
        <f>IF(E332=0,"YES",IF(D332/E332&gt;=1.15, IF(D332+E332&gt;=percent,"YES","NO"),"NO"))</f>
        <v>NO</v>
      </c>
      <c r="H332" s="15">
        <v>73000.0</v>
      </c>
      <c r="I332" s="16" t="str">
        <f t="shared" si="3"/>
        <v>NOT FUNDED</v>
      </c>
      <c r="J332" s="17">
        <f t="shared" si="4"/>
        <v>3171</v>
      </c>
      <c r="K332" s="18" t="str">
        <f t="shared" si="2"/>
        <v>Approval Threshold</v>
      </c>
    </row>
    <row r="333">
      <c r="A333" s="9" t="s">
        <v>559</v>
      </c>
      <c r="B333" s="10">
        <v>4.26</v>
      </c>
      <c r="C333" s="21">
        <v>222.0</v>
      </c>
      <c r="D333" s="12">
        <v>4.6243562E7</v>
      </c>
      <c r="E333" s="12">
        <v>1.13198938E8</v>
      </c>
      <c r="F333" s="13">
        <f t="shared" si="1"/>
        <v>-66955376</v>
      </c>
      <c r="G333" s="14" t="str">
        <f>IF(E333=0,"YES",IF(D333/E333&gt;=1.15, IF(D333+E333&gt;=percent,"YES","NO"),"NO"))</f>
        <v>NO</v>
      </c>
      <c r="H333" s="15">
        <v>358300.0</v>
      </c>
      <c r="I333" s="16" t="str">
        <f t="shared" si="3"/>
        <v>NOT FUNDED</v>
      </c>
      <c r="J333" s="17">
        <f t="shared" si="4"/>
        <v>3171</v>
      </c>
      <c r="K333" s="18" t="str">
        <f t="shared" si="2"/>
        <v>Approval Threshold</v>
      </c>
    </row>
    <row r="334">
      <c r="A334" s="9" t="s">
        <v>560</v>
      </c>
      <c r="B334" s="10">
        <v>4.33</v>
      </c>
      <c r="C334" s="21">
        <v>224.0</v>
      </c>
      <c r="D334" s="12">
        <v>2.9836299E7</v>
      </c>
      <c r="E334" s="12">
        <v>9.7294234E7</v>
      </c>
      <c r="F334" s="13">
        <f t="shared" si="1"/>
        <v>-67457935</v>
      </c>
      <c r="G334" s="14" t="str">
        <f>IF(E334=0,"YES",IF(D334/E334&gt;=1.15, IF(D334+E334&gt;=percent,"YES","NO"),"NO"))</f>
        <v>NO</v>
      </c>
      <c r="H334" s="15">
        <v>100000.0</v>
      </c>
      <c r="I334" s="16" t="str">
        <f t="shared" si="3"/>
        <v>NOT FUNDED</v>
      </c>
      <c r="J334" s="17">
        <f t="shared" si="4"/>
        <v>3171</v>
      </c>
      <c r="K334" s="18" t="str">
        <f t="shared" si="2"/>
        <v>Approval Threshold</v>
      </c>
    </row>
    <row r="335">
      <c r="A335" s="9" t="s">
        <v>561</v>
      </c>
      <c r="B335" s="10">
        <v>4.59</v>
      </c>
      <c r="C335" s="21">
        <v>251.0</v>
      </c>
      <c r="D335" s="12">
        <v>3.3823986E7</v>
      </c>
      <c r="E335" s="12">
        <v>1.02043375E8</v>
      </c>
      <c r="F335" s="13">
        <f t="shared" si="1"/>
        <v>-68219389</v>
      </c>
      <c r="G335" s="14" t="str">
        <f>IF(E335=0,"YES",IF(D335/E335&gt;=1.15, IF(D335+E335&gt;=percent,"YES","NO"),"NO"))</f>
        <v>NO</v>
      </c>
      <c r="H335" s="15">
        <v>28750.0</v>
      </c>
      <c r="I335" s="16" t="str">
        <f t="shared" si="3"/>
        <v>NOT FUNDED</v>
      </c>
      <c r="J335" s="17">
        <f t="shared" si="4"/>
        <v>3171</v>
      </c>
      <c r="K335" s="18" t="str">
        <f t="shared" si="2"/>
        <v>Approval Threshold</v>
      </c>
    </row>
    <row r="336">
      <c r="A336" s="9" t="s">
        <v>562</v>
      </c>
      <c r="B336" s="10">
        <v>4.37</v>
      </c>
      <c r="C336" s="21">
        <v>177.0</v>
      </c>
      <c r="D336" s="12">
        <v>1.7199901E7</v>
      </c>
      <c r="E336" s="12">
        <v>8.6378858E7</v>
      </c>
      <c r="F336" s="13">
        <f t="shared" si="1"/>
        <v>-69178957</v>
      </c>
      <c r="G336" s="14" t="str">
        <f>IF(E336=0,"YES",IF(D336/E336&gt;=1.15, IF(D336+E336&gt;=percent,"YES","NO"),"NO"))</f>
        <v>NO</v>
      </c>
      <c r="H336" s="15">
        <v>27000.0</v>
      </c>
      <c r="I336" s="16" t="str">
        <f t="shared" si="3"/>
        <v>NOT FUNDED</v>
      </c>
      <c r="J336" s="17">
        <f t="shared" si="4"/>
        <v>3171</v>
      </c>
      <c r="K336" s="18" t="str">
        <f t="shared" si="2"/>
        <v>Approval Threshold</v>
      </c>
    </row>
    <row r="337">
      <c r="A337" s="9" t="s">
        <v>563</v>
      </c>
      <c r="B337" s="10">
        <v>4.78</v>
      </c>
      <c r="C337" s="21">
        <v>299.0</v>
      </c>
      <c r="D337" s="12">
        <v>4.4072264E7</v>
      </c>
      <c r="E337" s="12">
        <v>1.13318524E8</v>
      </c>
      <c r="F337" s="13">
        <f t="shared" si="1"/>
        <v>-69246260</v>
      </c>
      <c r="G337" s="14" t="str">
        <f>IF(E337=0,"YES",IF(D337/E337&gt;=1.15, IF(D337+E337&gt;=percent,"YES","NO"),"NO"))</f>
        <v>NO</v>
      </c>
      <c r="H337" s="15">
        <v>86000.0</v>
      </c>
      <c r="I337" s="16" t="str">
        <f t="shared" si="3"/>
        <v>NOT FUNDED</v>
      </c>
      <c r="J337" s="17">
        <f t="shared" si="4"/>
        <v>3171</v>
      </c>
      <c r="K337" s="18" t="str">
        <f t="shared" si="2"/>
        <v>Approval Threshold</v>
      </c>
    </row>
    <row r="338">
      <c r="A338" s="9" t="s">
        <v>564</v>
      </c>
      <c r="B338" s="10">
        <v>4.53</v>
      </c>
      <c r="C338" s="21">
        <v>192.0</v>
      </c>
      <c r="D338" s="12">
        <v>2.0894179E7</v>
      </c>
      <c r="E338" s="12">
        <v>9.0760094E7</v>
      </c>
      <c r="F338" s="13">
        <f t="shared" si="1"/>
        <v>-69865915</v>
      </c>
      <c r="G338" s="14" t="str">
        <f>IF(E338=0,"YES",IF(D338/E338&gt;=1.15, IF(D338+E338&gt;=percent,"YES","NO"),"NO"))</f>
        <v>NO</v>
      </c>
      <c r="H338" s="15">
        <v>50000.0</v>
      </c>
      <c r="I338" s="16" t="str">
        <f t="shared" si="3"/>
        <v>NOT FUNDED</v>
      </c>
      <c r="J338" s="17">
        <f t="shared" si="4"/>
        <v>3171</v>
      </c>
      <c r="K338" s="18" t="str">
        <f t="shared" si="2"/>
        <v>Approval Threshold</v>
      </c>
    </row>
    <row r="339">
      <c r="A339" s="9" t="s">
        <v>565</v>
      </c>
      <c r="B339" s="10">
        <v>4.4</v>
      </c>
      <c r="C339" s="21">
        <v>185.0</v>
      </c>
      <c r="D339" s="12">
        <v>1.9056597E7</v>
      </c>
      <c r="E339" s="12">
        <v>8.8951578E7</v>
      </c>
      <c r="F339" s="13">
        <f t="shared" si="1"/>
        <v>-69894981</v>
      </c>
      <c r="G339" s="14" t="str">
        <f>IF(E339=0,"YES",IF(D339/E339&gt;=1.15, IF(D339+E339&gt;=percent,"YES","NO"),"NO"))</f>
        <v>NO</v>
      </c>
      <c r="H339" s="15">
        <v>57000.0</v>
      </c>
      <c r="I339" s="16" t="str">
        <f t="shared" si="3"/>
        <v>NOT FUNDED</v>
      </c>
      <c r="J339" s="17">
        <f t="shared" si="4"/>
        <v>3171</v>
      </c>
      <c r="K339" s="18" t="str">
        <f t="shared" si="2"/>
        <v>Approval Threshold</v>
      </c>
    </row>
    <row r="340">
      <c r="A340" s="9" t="s">
        <v>566</v>
      </c>
      <c r="B340" s="10">
        <v>4.67</v>
      </c>
      <c r="C340" s="21">
        <v>274.0</v>
      </c>
      <c r="D340" s="12">
        <v>4.3431148E7</v>
      </c>
      <c r="E340" s="12">
        <v>1.13854685E8</v>
      </c>
      <c r="F340" s="13">
        <f t="shared" si="1"/>
        <v>-70423537</v>
      </c>
      <c r="G340" s="14" t="str">
        <f>IF(E340=0,"YES",IF(D340/E340&gt;=1.15, IF(D340+E340&gt;=percent,"YES","NO"),"NO"))</f>
        <v>NO</v>
      </c>
      <c r="H340" s="15">
        <v>234000.0</v>
      </c>
      <c r="I340" s="16" t="str">
        <f t="shared" si="3"/>
        <v>NOT FUNDED</v>
      </c>
      <c r="J340" s="17">
        <f t="shared" si="4"/>
        <v>3171</v>
      </c>
      <c r="K340" s="18" t="str">
        <f t="shared" si="2"/>
        <v>Approval Threshold</v>
      </c>
    </row>
    <row r="341">
      <c r="A341" s="9" t="s">
        <v>567</v>
      </c>
      <c r="B341" s="10">
        <v>4.75</v>
      </c>
      <c r="C341" s="21">
        <v>310.0</v>
      </c>
      <c r="D341" s="12">
        <v>4.4163151E7</v>
      </c>
      <c r="E341" s="12">
        <v>1.14856194E8</v>
      </c>
      <c r="F341" s="13">
        <f t="shared" si="1"/>
        <v>-70693043</v>
      </c>
      <c r="G341" s="14" t="str">
        <f>IF(E341=0,"YES",IF(D341/E341&gt;=1.15, IF(D341+E341&gt;=percent,"YES","NO"),"NO"))</f>
        <v>NO</v>
      </c>
      <c r="H341" s="15">
        <v>98860.0</v>
      </c>
      <c r="I341" s="16" t="str">
        <f t="shared" si="3"/>
        <v>NOT FUNDED</v>
      </c>
      <c r="J341" s="17">
        <f t="shared" si="4"/>
        <v>3171</v>
      </c>
      <c r="K341" s="18" t="str">
        <f t="shared" si="2"/>
        <v>Approval Threshold</v>
      </c>
    </row>
    <row r="342">
      <c r="A342" s="9" t="s">
        <v>568</v>
      </c>
      <c r="B342" s="10">
        <v>4.78</v>
      </c>
      <c r="C342" s="21">
        <v>394.0</v>
      </c>
      <c r="D342" s="12">
        <v>4.5358465E7</v>
      </c>
      <c r="E342" s="12">
        <v>1.16822645E8</v>
      </c>
      <c r="F342" s="13">
        <f t="shared" si="1"/>
        <v>-71464180</v>
      </c>
      <c r="G342" s="14" t="str">
        <f>IF(E342=0,"YES",IF(D342/E342&gt;=1.15, IF(D342+E342&gt;=percent,"YES","NO"),"NO"))</f>
        <v>NO</v>
      </c>
      <c r="H342" s="15">
        <v>162400.0</v>
      </c>
      <c r="I342" s="16" t="str">
        <f t="shared" si="3"/>
        <v>NOT FUNDED</v>
      </c>
      <c r="J342" s="17">
        <f t="shared" si="4"/>
        <v>3171</v>
      </c>
      <c r="K342" s="18" t="str">
        <f t="shared" si="2"/>
        <v>Approval Threshold</v>
      </c>
    </row>
    <row r="343">
      <c r="A343" s="9" t="s">
        <v>569</v>
      </c>
      <c r="B343" s="10">
        <v>4.33</v>
      </c>
      <c r="C343" s="21">
        <v>168.0</v>
      </c>
      <c r="D343" s="12">
        <v>1.7187474E7</v>
      </c>
      <c r="E343" s="12">
        <v>8.9186075E7</v>
      </c>
      <c r="F343" s="13">
        <f t="shared" si="1"/>
        <v>-71998601</v>
      </c>
      <c r="G343" s="14" t="str">
        <f>IF(E343=0,"YES",IF(D343/E343&gt;=1.15, IF(D343+E343&gt;=percent,"YES","NO"),"NO"))</f>
        <v>NO</v>
      </c>
      <c r="H343" s="15">
        <v>62475.0</v>
      </c>
      <c r="I343" s="16" t="str">
        <f t="shared" si="3"/>
        <v>NOT FUNDED</v>
      </c>
      <c r="J343" s="17">
        <f t="shared" si="4"/>
        <v>3171</v>
      </c>
      <c r="K343" s="18" t="str">
        <f t="shared" si="2"/>
        <v>Approval Threshold</v>
      </c>
    </row>
    <row r="344">
      <c r="A344" s="9" t="s">
        <v>570</v>
      </c>
      <c r="B344" s="10">
        <v>4.53</v>
      </c>
      <c r="C344" s="21">
        <v>288.0</v>
      </c>
      <c r="D344" s="12">
        <v>3.692656E7</v>
      </c>
      <c r="E344" s="12">
        <v>1.09182297E8</v>
      </c>
      <c r="F344" s="13">
        <f t="shared" si="1"/>
        <v>-72255737</v>
      </c>
      <c r="G344" s="14" t="str">
        <f>IF(E344=0,"YES",IF(D344/E344&gt;=1.15, IF(D344+E344&gt;=percent,"YES","NO"),"NO"))</f>
        <v>NO</v>
      </c>
      <c r="H344" s="15">
        <v>179000.0</v>
      </c>
      <c r="I344" s="16" t="str">
        <f t="shared" si="3"/>
        <v>NOT FUNDED</v>
      </c>
      <c r="J344" s="17">
        <f t="shared" si="4"/>
        <v>3171</v>
      </c>
      <c r="K344" s="18" t="str">
        <f t="shared" si="2"/>
        <v>Approval Threshold</v>
      </c>
    </row>
    <row r="345">
      <c r="A345" s="9" t="s">
        <v>571</v>
      </c>
      <c r="B345" s="10">
        <v>4.73</v>
      </c>
      <c r="C345" s="21">
        <v>311.0</v>
      </c>
      <c r="D345" s="12">
        <v>4.2325728E7</v>
      </c>
      <c r="E345" s="12">
        <v>1.14744704E8</v>
      </c>
      <c r="F345" s="13">
        <f t="shared" si="1"/>
        <v>-72418976</v>
      </c>
      <c r="G345" s="14" t="str">
        <f>IF(E345=0,"YES",IF(D345/E345&gt;=1.15, IF(D345+E345&gt;=percent,"YES","NO"),"NO"))</f>
        <v>NO</v>
      </c>
      <c r="H345" s="15">
        <v>149820.0</v>
      </c>
      <c r="I345" s="16" t="str">
        <f t="shared" si="3"/>
        <v>NOT FUNDED</v>
      </c>
      <c r="J345" s="17">
        <f t="shared" si="4"/>
        <v>3171</v>
      </c>
      <c r="K345" s="18" t="str">
        <f t="shared" si="2"/>
        <v>Approval Threshold</v>
      </c>
    </row>
    <row r="346">
      <c r="A346" s="9" t="s">
        <v>572</v>
      </c>
      <c r="B346" s="10">
        <v>4.61</v>
      </c>
      <c r="C346" s="21">
        <v>225.0</v>
      </c>
      <c r="D346" s="12">
        <v>3.3746877E7</v>
      </c>
      <c r="E346" s="12">
        <v>1.06280372E8</v>
      </c>
      <c r="F346" s="13">
        <f t="shared" si="1"/>
        <v>-72533495</v>
      </c>
      <c r="G346" s="14" t="str">
        <f>IF(E346=0,"YES",IF(D346/E346&gt;=1.15, IF(D346+E346&gt;=percent,"YES","NO"),"NO"))</f>
        <v>NO</v>
      </c>
      <c r="H346" s="15">
        <v>71070.0</v>
      </c>
      <c r="I346" s="16" t="str">
        <f t="shared" si="3"/>
        <v>NOT FUNDED</v>
      </c>
      <c r="J346" s="17">
        <f t="shared" si="4"/>
        <v>3171</v>
      </c>
      <c r="K346" s="18" t="str">
        <f t="shared" si="2"/>
        <v>Approval Threshold</v>
      </c>
    </row>
    <row r="347">
      <c r="A347" s="9" t="s">
        <v>573</v>
      </c>
      <c r="B347" s="10">
        <v>4.67</v>
      </c>
      <c r="C347" s="21">
        <v>287.0</v>
      </c>
      <c r="D347" s="12">
        <v>3.0513412E7</v>
      </c>
      <c r="E347" s="12">
        <v>1.03630501E8</v>
      </c>
      <c r="F347" s="13">
        <f t="shared" si="1"/>
        <v>-73117089</v>
      </c>
      <c r="G347" s="14" t="str">
        <f>IF(E347=0,"YES",IF(D347/E347&gt;=1.15, IF(D347+E347&gt;=percent,"YES","NO"),"NO"))</f>
        <v>NO</v>
      </c>
      <c r="H347" s="15">
        <v>50000.0</v>
      </c>
      <c r="I347" s="16" t="str">
        <f t="shared" si="3"/>
        <v>NOT FUNDED</v>
      </c>
      <c r="J347" s="17">
        <f t="shared" si="4"/>
        <v>3171</v>
      </c>
      <c r="K347" s="18" t="str">
        <f t="shared" si="2"/>
        <v>Approval Threshold</v>
      </c>
    </row>
    <row r="348">
      <c r="A348" s="9" t="s">
        <v>574</v>
      </c>
      <c r="B348" s="10">
        <v>4.5</v>
      </c>
      <c r="C348" s="21">
        <v>180.0</v>
      </c>
      <c r="D348" s="12">
        <v>3.2539983E7</v>
      </c>
      <c r="E348" s="12">
        <v>1.05844814E8</v>
      </c>
      <c r="F348" s="13">
        <f t="shared" si="1"/>
        <v>-73304831</v>
      </c>
      <c r="G348" s="14" t="str">
        <f>IF(E348=0,"YES",IF(D348/E348&gt;=1.15, IF(D348+E348&gt;=percent,"YES","NO"),"NO"))</f>
        <v>NO</v>
      </c>
      <c r="H348" s="15">
        <v>55000.0</v>
      </c>
      <c r="I348" s="16" t="str">
        <f t="shared" si="3"/>
        <v>NOT FUNDED</v>
      </c>
      <c r="J348" s="17">
        <f t="shared" si="4"/>
        <v>3171</v>
      </c>
      <c r="K348" s="18" t="str">
        <f t="shared" si="2"/>
        <v>Approval Threshold</v>
      </c>
    </row>
    <row r="349">
      <c r="A349" s="9" t="s">
        <v>575</v>
      </c>
      <c r="B349" s="10">
        <v>4.67</v>
      </c>
      <c r="C349" s="21">
        <v>230.0</v>
      </c>
      <c r="D349" s="12">
        <v>3.3659377E7</v>
      </c>
      <c r="E349" s="12">
        <v>1.07021787E8</v>
      </c>
      <c r="F349" s="13">
        <f t="shared" si="1"/>
        <v>-73362410</v>
      </c>
      <c r="G349" s="14" t="str">
        <f>IF(E349=0,"YES",IF(D349/E349&gt;=1.15, IF(D349+E349&gt;=percent,"YES","NO"),"NO"))</f>
        <v>NO</v>
      </c>
      <c r="H349" s="15">
        <v>49800.0</v>
      </c>
      <c r="I349" s="16" t="str">
        <f t="shared" si="3"/>
        <v>NOT FUNDED</v>
      </c>
      <c r="J349" s="17">
        <f t="shared" si="4"/>
        <v>3171</v>
      </c>
      <c r="K349" s="18" t="str">
        <f t="shared" si="2"/>
        <v>Approval Threshold</v>
      </c>
    </row>
    <row r="350">
      <c r="A350" s="9" t="s">
        <v>576</v>
      </c>
      <c r="B350" s="10">
        <v>4.33</v>
      </c>
      <c r="C350" s="21">
        <v>175.0</v>
      </c>
      <c r="D350" s="12">
        <v>1.7762323E7</v>
      </c>
      <c r="E350" s="12">
        <v>9.1417223E7</v>
      </c>
      <c r="F350" s="13">
        <f t="shared" si="1"/>
        <v>-73654900</v>
      </c>
      <c r="G350" s="14" t="str">
        <f>IF(E350=0,"YES",IF(D350/E350&gt;=1.15, IF(D350+E350&gt;=percent,"YES","NO"),"NO"))</f>
        <v>NO</v>
      </c>
      <c r="H350" s="15">
        <v>68900.0</v>
      </c>
      <c r="I350" s="16" t="str">
        <f t="shared" si="3"/>
        <v>NOT FUNDED</v>
      </c>
      <c r="J350" s="17">
        <f t="shared" si="4"/>
        <v>3171</v>
      </c>
      <c r="K350" s="18" t="str">
        <f t="shared" si="2"/>
        <v>Approval Threshold</v>
      </c>
    </row>
    <row r="351">
      <c r="A351" s="9" t="s">
        <v>577</v>
      </c>
      <c r="B351" s="10">
        <v>4.57</v>
      </c>
      <c r="C351" s="21">
        <v>202.0</v>
      </c>
      <c r="D351" s="12">
        <v>3.0578463E7</v>
      </c>
      <c r="E351" s="12">
        <v>1.0426614E8</v>
      </c>
      <c r="F351" s="13">
        <f t="shared" si="1"/>
        <v>-73687677</v>
      </c>
      <c r="G351" s="14" t="str">
        <f>IF(E351=0,"YES",IF(D351/E351&gt;=1.15, IF(D351+E351&gt;=percent,"YES","NO"),"NO"))</f>
        <v>NO</v>
      </c>
      <c r="H351" s="15">
        <v>68000.0</v>
      </c>
      <c r="I351" s="16" t="str">
        <f t="shared" si="3"/>
        <v>NOT FUNDED</v>
      </c>
      <c r="J351" s="17">
        <f t="shared" si="4"/>
        <v>3171</v>
      </c>
      <c r="K351" s="18" t="str">
        <f t="shared" si="2"/>
        <v>Approval Threshold</v>
      </c>
    </row>
    <row r="352">
      <c r="A352" s="9" t="s">
        <v>578</v>
      </c>
      <c r="B352" s="10">
        <v>4.67</v>
      </c>
      <c r="C352" s="21">
        <v>289.0</v>
      </c>
      <c r="D352" s="12">
        <v>3.3700354E7</v>
      </c>
      <c r="E352" s="12">
        <v>1.07522527E8</v>
      </c>
      <c r="F352" s="13">
        <f t="shared" si="1"/>
        <v>-73822173</v>
      </c>
      <c r="G352" s="14" t="str">
        <f>IF(E352=0,"YES",IF(D352/E352&gt;=1.15, IF(D352+E352&gt;=percent,"YES","NO"),"NO"))</f>
        <v>NO</v>
      </c>
      <c r="H352" s="15">
        <v>85000.0</v>
      </c>
      <c r="I352" s="16" t="str">
        <f t="shared" si="3"/>
        <v>NOT FUNDED</v>
      </c>
      <c r="J352" s="17">
        <f t="shared" si="4"/>
        <v>3171</v>
      </c>
      <c r="K352" s="18" t="str">
        <f t="shared" si="2"/>
        <v>Approval Threshold</v>
      </c>
    </row>
    <row r="353">
      <c r="A353" s="9" t="s">
        <v>579</v>
      </c>
      <c r="B353" s="10">
        <v>4.24</v>
      </c>
      <c r="C353" s="21">
        <v>163.0</v>
      </c>
      <c r="D353" s="12">
        <v>1.7664183E7</v>
      </c>
      <c r="E353" s="12">
        <v>9.1844116E7</v>
      </c>
      <c r="F353" s="13">
        <f t="shared" si="1"/>
        <v>-74179933</v>
      </c>
      <c r="G353" s="14" t="str">
        <f>IF(E353=0,"YES",IF(D353/E353&gt;=1.15, IF(D353+E353&gt;=percent,"YES","NO"),"NO"))</f>
        <v>NO</v>
      </c>
      <c r="H353" s="15">
        <v>50000.0</v>
      </c>
      <c r="I353" s="16" t="str">
        <f t="shared" si="3"/>
        <v>NOT FUNDED</v>
      </c>
      <c r="J353" s="17">
        <f t="shared" si="4"/>
        <v>3171</v>
      </c>
      <c r="K353" s="18" t="str">
        <f t="shared" si="2"/>
        <v>Approval Threshold</v>
      </c>
    </row>
    <row r="354">
      <c r="A354" s="9" t="s">
        <v>580</v>
      </c>
      <c r="B354" s="10">
        <v>2.83</v>
      </c>
      <c r="C354" s="21">
        <v>187.0</v>
      </c>
      <c r="D354" s="12">
        <v>1.9855477E7</v>
      </c>
      <c r="E354" s="12">
        <v>9.4242272E7</v>
      </c>
      <c r="F354" s="13">
        <f t="shared" si="1"/>
        <v>-74386795</v>
      </c>
      <c r="G354" s="14" t="str">
        <f>IF(E354=0,"YES",IF(D354/E354&gt;=1.15, IF(D354+E354&gt;=percent,"YES","NO"),"NO"))</f>
        <v>NO</v>
      </c>
      <c r="H354" s="15">
        <v>80000.0</v>
      </c>
      <c r="I354" s="16" t="str">
        <f t="shared" si="3"/>
        <v>NOT FUNDED</v>
      </c>
      <c r="J354" s="17">
        <f t="shared" si="4"/>
        <v>3171</v>
      </c>
      <c r="K354" s="18" t="str">
        <f t="shared" si="2"/>
        <v>Approval Threshold</v>
      </c>
    </row>
    <row r="355">
      <c r="A355" s="9" t="s">
        <v>581</v>
      </c>
      <c r="B355" s="10">
        <v>4.55</v>
      </c>
      <c r="C355" s="21">
        <v>229.0</v>
      </c>
      <c r="D355" s="12">
        <v>3.0874547E7</v>
      </c>
      <c r="E355" s="12">
        <v>1.05891299E8</v>
      </c>
      <c r="F355" s="13">
        <f t="shared" si="1"/>
        <v>-75016752</v>
      </c>
      <c r="G355" s="14" t="str">
        <f>IF(E355=0,"YES",IF(D355/E355&gt;=1.15, IF(D355+E355&gt;=percent,"YES","NO"),"NO"))</f>
        <v>NO</v>
      </c>
      <c r="H355" s="15">
        <v>118200.0</v>
      </c>
      <c r="I355" s="16" t="str">
        <f t="shared" si="3"/>
        <v>NOT FUNDED</v>
      </c>
      <c r="J355" s="17">
        <f t="shared" si="4"/>
        <v>3171</v>
      </c>
      <c r="K355" s="18" t="str">
        <f t="shared" si="2"/>
        <v>Approval Threshold</v>
      </c>
    </row>
    <row r="356">
      <c r="A356" s="9" t="s">
        <v>582</v>
      </c>
      <c r="B356" s="10">
        <v>4.42</v>
      </c>
      <c r="C356" s="21">
        <v>207.0</v>
      </c>
      <c r="D356" s="12">
        <v>1.3711183E7</v>
      </c>
      <c r="E356" s="12">
        <v>8.898339E7</v>
      </c>
      <c r="F356" s="13">
        <f t="shared" si="1"/>
        <v>-75272207</v>
      </c>
      <c r="G356" s="14" t="str">
        <f>IF(E356=0,"YES",IF(D356/E356&gt;=1.15, IF(D356+E356&gt;=percent,"YES","NO"),"NO"))</f>
        <v>NO</v>
      </c>
      <c r="H356" s="15">
        <v>60000.0</v>
      </c>
      <c r="I356" s="16" t="str">
        <f t="shared" si="3"/>
        <v>NOT FUNDED</v>
      </c>
      <c r="J356" s="17">
        <f t="shared" si="4"/>
        <v>3171</v>
      </c>
      <c r="K356" s="18" t="str">
        <f t="shared" si="2"/>
        <v>Approval Threshold</v>
      </c>
    </row>
    <row r="357">
      <c r="A357" s="9" t="s">
        <v>583</v>
      </c>
      <c r="B357" s="10">
        <v>4.59</v>
      </c>
      <c r="C357" s="21">
        <v>228.0</v>
      </c>
      <c r="D357" s="12">
        <v>2.9126547E7</v>
      </c>
      <c r="E357" s="12">
        <v>1.04543539E8</v>
      </c>
      <c r="F357" s="13">
        <f t="shared" si="1"/>
        <v>-75416992</v>
      </c>
      <c r="G357" s="14" t="str">
        <f>IF(E357=0,"YES",IF(D357/E357&gt;=1.15, IF(D357+E357&gt;=percent,"YES","NO"),"NO"))</f>
        <v>NO</v>
      </c>
      <c r="H357" s="15">
        <v>94000.0</v>
      </c>
      <c r="I357" s="16" t="str">
        <f t="shared" si="3"/>
        <v>NOT FUNDED</v>
      </c>
      <c r="J357" s="17">
        <f t="shared" si="4"/>
        <v>3171</v>
      </c>
      <c r="K357" s="18" t="str">
        <f t="shared" si="2"/>
        <v>Approval Threshold</v>
      </c>
    </row>
    <row r="358">
      <c r="A358" s="9" t="s">
        <v>584</v>
      </c>
      <c r="B358" s="10">
        <v>4.44</v>
      </c>
      <c r="C358" s="21">
        <v>178.0</v>
      </c>
      <c r="D358" s="12">
        <v>1.5702225E7</v>
      </c>
      <c r="E358" s="12">
        <v>9.1162766E7</v>
      </c>
      <c r="F358" s="13">
        <f t="shared" si="1"/>
        <v>-75460541</v>
      </c>
      <c r="G358" s="14" t="str">
        <f>IF(E358=0,"YES",IF(D358/E358&gt;=1.15, IF(D358+E358&gt;=percent,"YES","NO"),"NO"))</f>
        <v>NO</v>
      </c>
      <c r="H358" s="15">
        <v>49500.0</v>
      </c>
      <c r="I358" s="16" t="str">
        <f t="shared" si="3"/>
        <v>NOT FUNDED</v>
      </c>
      <c r="J358" s="17">
        <f t="shared" si="4"/>
        <v>3171</v>
      </c>
      <c r="K358" s="18" t="str">
        <f t="shared" si="2"/>
        <v>Approval Threshold</v>
      </c>
    </row>
    <row r="359">
      <c r="A359" s="9" t="s">
        <v>585</v>
      </c>
      <c r="B359" s="10">
        <v>4.51</v>
      </c>
      <c r="C359" s="21">
        <v>234.0</v>
      </c>
      <c r="D359" s="12">
        <v>2.958522E7</v>
      </c>
      <c r="E359" s="12">
        <v>1.05265582E8</v>
      </c>
      <c r="F359" s="13">
        <f t="shared" si="1"/>
        <v>-75680362</v>
      </c>
      <c r="G359" s="14" t="str">
        <f>IF(E359=0,"YES",IF(D359/E359&gt;=1.15, IF(D359+E359&gt;=percent,"YES","NO"),"NO"))</f>
        <v>NO</v>
      </c>
      <c r="H359" s="15">
        <v>110000.0</v>
      </c>
      <c r="I359" s="16" t="str">
        <f t="shared" si="3"/>
        <v>NOT FUNDED</v>
      </c>
      <c r="J359" s="17">
        <f t="shared" si="4"/>
        <v>3171</v>
      </c>
      <c r="K359" s="18" t="str">
        <f t="shared" si="2"/>
        <v>Approval Threshold</v>
      </c>
    </row>
    <row r="360">
      <c r="A360" s="9" t="s">
        <v>586</v>
      </c>
      <c r="B360" s="10">
        <v>4.83</v>
      </c>
      <c r="C360" s="21">
        <v>357.0</v>
      </c>
      <c r="D360" s="12">
        <v>3.9708338E7</v>
      </c>
      <c r="E360" s="12">
        <v>1.15425722E8</v>
      </c>
      <c r="F360" s="13">
        <f t="shared" si="1"/>
        <v>-75717384</v>
      </c>
      <c r="G360" s="14" t="str">
        <f>IF(E360=0,"YES",IF(D360/E360&gt;=1.15, IF(D360+E360&gt;=percent,"YES","NO"),"NO"))</f>
        <v>NO</v>
      </c>
      <c r="H360" s="15">
        <v>67170.0</v>
      </c>
      <c r="I360" s="16" t="str">
        <f t="shared" si="3"/>
        <v>NOT FUNDED</v>
      </c>
      <c r="J360" s="17">
        <f t="shared" si="4"/>
        <v>3171</v>
      </c>
      <c r="K360" s="18" t="str">
        <f t="shared" si="2"/>
        <v>Approval Threshold</v>
      </c>
    </row>
    <row r="361">
      <c r="A361" s="9" t="s">
        <v>587</v>
      </c>
      <c r="B361" s="10">
        <v>4.24</v>
      </c>
      <c r="C361" s="21">
        <v>194.0</v>
      </c>
      <c r="D361" s="12">
        <v>2.8537735E7</v>
      </c>
      <c r="E361" s="12">
        <v>1.04387765E8</v>
      </c>
      <c r="F361" s="13">
        <f t="shared" si="1"/>
        <v>-75850030</v>
      </c>
      <c r="G361" s="14" t="str">
        <f>IF(E361=0,"YES",IF(D361/E361&gt;=1.15, IF(D361+E361&gt;=percent,"YES","NO"),"NO"))</f>
        <v>NO</v>
      </c>
      <c r="H361" s="15">
        <v>174000.0</v>
      </c>
      <c r="I361" s="16" t="str">
        <f t="shared" si="3"/>
        <v>NOT FUNDED</v>
      </c>
      <c r="J361" s="17">
        <f t="shared" si="4"/>
        <v>3171</v>
      </c>
      <c r="K361" s="18" t="str">
        <f t="shared" si="2"/>
        <v>Approval Threshold</v>
      </c>
    </row>
    <row r="362">
      <c r="A362" s="9" t="s">
        <v>588</v>
      </c>
      <c r="B362" s="10">
        <v>4.33</v>
      </c>
      <c r="C362" s="21">
        <v>181.0</v>
      </c>
      <c r="D362" s="12">
        <v>1.6409828E7</v>
      </c>
      <c r="E362" s="12">
        <v>9.2540354E7</v>
      </c>
      <c r="F362" s="13">
        <f t="shared" si="1"/>
        <v>-76130526</v>
      </c>
      <c r="G362" s="14" t="str">
        <f>IF(E362=0,"YES",IF(D362/E362&gt;=1.15, IF(D362+E362&gt;=percent,"YES","NO"),"NO"))</f>
        <v>NO</v>
      </c>
      <c r="H362" s="15">
        <v>76000.0</v>
      </c>
      <c r="I362" s="16" t="str">
        <f t="shared" si="3"/>
        <v>NOT FUNDED</v>
      </c>
      <c r="J362" s="17">
        <f t="shared" si="4"/>
        <v>3171</v>
      </c>
      <c r="K362" s="18" t="str">
        <f t="shared" si="2"/>
        <v>Approval Threshold</v>
      </c>
    </row>
    <row r="363">
      <c r="A363" s="9" t="s">
        <v>589</v>
      </c>
      <c r="B363" s="10">
        <v>4.28</v>
      </c>
      <c r="C363" s="21">
        <v>199.0</v>
      </c>
      <c r="D363" s="12">
        <v>3.9593919E7</v>
      </c>
      <c r="E363" s="12">
        <v>1.16147629E8</v>
      </c>
      <c r="F363" s="13">
        <f t="shared" si="1"/>
        <v>-76553710</v>
      </c>
      <c r="G363" s="14" t="str">
        <f>IF(E363=0,"YES",IF(D363/E363&gt;=1.15, IF(D363+E363&gt;=percent,"YES","NO"),"NO"))</f>
        <v>NO</v>
      </c>
      <c r="H363" s="15">
        <v>240000.0</v>
      </c>
      <c r="I363" s="16" t="str">
        <f t="shared" si="3"/>
        <v>NOT FUNDED</v>
      </c>
      <c r="J363" s="17">
        <f t="shared" si="4"/>
        <v>3171</v>
      </c>
      <c r="K363" s="18" t="str">
        <f t="shared" si="2"/>
        <v>Approval Threshold</v>
      </c>
    </row>
    <row r="364">
      <c r="A364" s="9" t="s">
        <v>590</v>
      </c>
      <c r="B364" s="10">
        <v>4.61</v>
      </c>
      <c r="C364" s="21">
        <v>220.0</v>
      </c>
      <c r="D364" s="12">
        <v>2.5128291E7</v>
      </c>
      <c r="E364" s="12">
        <v>1.01747827E8</v>
      </c>
      <c r="F364" s="13">
        <f t="shared" si="1"/>
        <v>-76619536</v>
      </c>
      <c r="G364" s="14" t="str">
        <f>IF(E364=0,"YES",IF(D364/E364&gt;=1.15, IF(D364+E364&gt;=percent,"YES","NO"),"NO"))</f>
        <v>NO</v>
      </c>
      <c r="H364" s="15">
        <v>51600.0</v>
      </c>
      <c r="I364" s="16" t="str">
        <f t="shared" si="3"/>
        <v>NOT FUNDED</v>
      </c>
      <c r="J364" s="17">
        <f t="shared" si="4"/>
        <v>3171</v>
      </c>
      <c r="K364" s="18" t="str">
        <f t="shared" si="2"/>
        <v>Approval Threshold</v>
      </c>
    </row>
    <row r="365">
      <c r="A365" s="9" t="s">
        <v>591</v>
      </c>
      <c r="B365" s="10">
        <v>4.72</v>
      </c>
      <c r="C365" s="21">
        <v>258.0</v>
      </c>
      <c r="D365" s="12">
        <v>3.3613026E7</v>
      </c>
      <c r="E365" s="12">
        <v>1.10322015E8</v>
      </c>
      <c r="F365" s="13">
        <f t="shared" si="1"/>
        <v>-76708989</v>
      </c>
      <c r="G365" s="14" t="str">
        <f>IF(E365=0,"YES",IF(D365/E365&gt;=1.15, IF(D365+E365&gt;=percent,"YES","NO"),"NO"))</f>
        <v>NO</v>
      </c>
      <c r="H365" s="15">
        <v>128700.0</v>
      </c>
      <c r="I365" s="16" t="str">
        <f t="shared" si="3"/>
        <v>NOT FUNDED</v>
      </c>
      <c r="J365" s="17">
        <f t="shared" si="4"/>
        <v>3171</v>
      </c>
      <c r="K365" s="18" t="str">
        <f t="shared" si="2"/>
        <v>Approval Threshold</v>
      </c>
    </row>
    <row r="366">
      <c r="A366" s="9" t="s">
        <v>592</v>
      </c>
      <c r="B366" s="10">
        <v>4.88</v>
      </c>
      <c r="C366" s="21">
        <v>388.0</v>
      </c>
      <c r="D366" s="12">
        <v>3.9355228E7</v>
      </c>
      <c r="E366" s="12">
        <v>1.16071559E8</v>
      </c>
      <c r="F366" s="13">
        <f t="shared" si="1"/>
        <v>-76716331</v>
      </c>
      <c r="G366" s="14" t="str">
        <f>IF(E366=0,"YES",IF(D366/E366&gt;=1.15, IF(D366+E366&gt;=percent,"YES","NO"),"NO"))</f>
        <v>NO</v>
      </c>
      <c r="H366" s="15">
        <v>38600.0</v>
      </c>
      <c r="I366" s="16" t="str">
        <f t="shared" si="3"/>
        <v>NOT FUNDED</v>
      </c>
      <c r="J366" s="17">
        <f t="shared" si="4"/>
        <v>3171</v>
      </c>
      <c r="K366" s="18" t="str">
        <f t="shared" si="2"/>
        <v>Approval Threshold</v>
      </c>
    </row>
    <row r="367">
      <c r="A367" s="9" t="s">
        <v>593</v>
      </c>
      <c r="B367" s="10">
        <v>4.38</v>
      </c>
      <c r="C367" s="21">
        <v>180.0</v>
      </c>
      <c r="D367" s="12">
        <v>1.6281065E7</v>
      </c>
      <c r="E367" s="12">
        <v>9.3508461E7</v>
      </c>
      <c r="F367" s="13">
        <f t="shared" si="1"/>
        <v>-77227396</v>
      </c>
      <c r="G367" s="14" t="str">
        <f>IF(E367=0,"YES",IF(D367/E367&gt;=1.15, IF(D367+E367&gt;=percent,"YES","NO"),"NO"))</f>
        <v>NO</v>
      </c>
      <c r="H367" s="15">
        <v>33600.0</v>
      </c>
      <c r="I367" s="16" t="str">
        <f t="shared" si="3"/>
        <v>NOT FUNDED</v>
      </c>
      <c r="J367" s="17">
        <f t="shared" si="4"/>
        <v>3171</v>
      </c>
      <c r="K367" s="18" t="str">
        <f t="shared" si="2"/>
        <v>Approval Threshold</v>
      </c>
    </row>
    <row r="368">
      <c r="A368" s="9" t="s">
        <v>594</v>
      </c>
      <c r="B368" s="10">
        <v>4.67</v>
      </c>
      <c r="C368" s="21">
        <v>238.0</v>
      </c>
      <c r="D368" s="12">
        <v>2.4997018E7</v>
      </c>
      <c r="E368" s="12">
        <v>1.0239119E8</v>
      </c>
      <c r="F368" s="13">
        <f t="shared" si="1"/>
        <v>-77394172</v>
      </c>
      <c r="G368" s="14" t="str">
        <f>IF(E368=0,"YES",IF(D368/E368&gt;=1.15, IF(D368+E368&gt;=percent,"YES","NO"),"NO"))</f>
        <v>NO</v>
      </c>
      <c r="H368" s="15">
        <v>30000.0</v>
      </c>
      <c r="I368" s="16" t="str">
        <f t="shared" si="3"/>
        <v>NOT FUNDED</v>
      </c>
      <c r="J368" s="17">
        <f t="shared" si="4"/>
        <v>3171</v>
      </c>
      <c r="K368" s="18" t="str">
        <f t="shared" si="2"/>
        <v>Approval Threshold</v>
      </c>
    </row>
    <row r="369">
      <c r="A369" s="9" t="s">
        <v>595</v>
      </c>
      <c r="B369" s="10">
        <v>4.57</v>
      </c>
      <c r="C369" s="21">
        <v>238.0</v>
      </c>
      <c r="D369" s="12">
        <v>3.310626E7</v>
      </c>
      <c r="E369" s="12">
        <v>1.10678227E8</v>
      </c>
      <c r="F369" s="13">
        <f t="shared" si="1"/>
        <v>-77571967</v>
      </c>
      <c r="G369" s="14" t="str">
        <f>IF(E369=0,"YES",IF(D369/E369&gt;=1.15, IF(D369+E369&gt;=percent,"YES","NO"),"NO"))</f>
        <v>NO</v>
      </c>
      <c r="H369" s="15">
        <v>111300.0</v>
      </c>
      <c r="I369" s="16" t="str">
        <f t="shared" si="3"/>
        <v>NOT FUNDED</v>
      </c>
      <c r="J369" s="17">
        <f t="shared" si="4"/>
        <v>3171</v>
      </c>
      <c r="K369" s="18" t="str">
        <f t="shared" si="2"/>
        <v>Approval Threshold</v>
      </c>
    </row>
    <row r="370">
      <c r="A370" s="9" t="s">
        <v>596</v>
      </c>
      <c r="B370" s="10">
        <v>3.96</v>
      </c>
      <c r="C370" s="21">
        <v>178.0</v>
      </c>
      <c r="D370" s="12">
        <v>1.4224641E7</v>
      </c>
      <c r="E370" s="12">
        <v>9.2221139E7</v>
      </c>
      <c r="F370" s="13">
        <f t="shared" si="1"/>
        <v>-77996498</v>
      </c>
      <c r="G370" s="14" t="str">
        <f>IF(E370=0,"YES",IF(D370/E370&gt;=1.15, IF(D370+E370&gt;=percent,"YES","NO"),"NO"))</f>
        <v>NO</v>
      </c>
      <c r="H370" s="15">
        <v>160000.0</v>
      </c>
      <c r="I370" s="16" t="str">
        <f t="shared" si="3"/>
        <v>NOT FUNDED</v>
      </c>
      <c r="J370" s="17">
        <f t="shared" si="4"/>
        <v>3171</v>
      </c>
      <c r="K370" s="18" t="str">
        <f t="shared" si="2"/>
        <v>Approval Threshold</v>
      </c>
    </row>
    <row r="371">
      <c r="A371" s="9" t="s">
        <v>597</v>
      </c>
      <c r="B371" s="10">
        <v>4.8</v>
      </c>
      <c r="C371" s="21">
        <v>358.0</v>
      </c>
      <c r="D371" s="12">
        <v>3.9573109E7</v>
      </c>
      <c r="E371" s="12">
        <v>1.17991399E8</v>
      </c>
      <c r="F371" s="13">
        <f t="shared" si="1"/>
        <v>-78418290</v>
      </c>
      <c r="G371" s="14" t="str">
        <f>IF(E371=0,"YES",IF(D371/E371&gt;=1.15, IF(D371+E371&gt;=percent,"YES","NO"),"NO"))</f>
        <v>NO</v>
      </c>
      <c r="H371" s="15">
        <v>168000.0</v>
      </c>
      <c r="I371" s="16" t="str">
        <f t="shared" si="3"/>
        <v>NOT FUNDED</v>
      </c>
      <c r="J371" s="17">
        <f t="shared" si="4"/>
        <v>3171</v>
      </c>
      <c r="K371" s="18" t="str">
        <f t="shared" si="2"/>
        <v>Approval Threshold</v>
      </c>
    </row>
    <row r="372">
      <c r="A372" s="9" t="s">
        <v>598</v>
      </c>
      <c r="B372" s="10">
        <v>4.49</v>
      </c>
      <c r="C372" s="21">
        <v>215.0</v>
      </c>
      <c r="D372" s="12">
        <v>2.626114E7</v>
      </c>
      <c r="E372" s="12">
        <v>1.04826946E8</v>
      </c>
      <c r="F372" s="13">
        <f t="shared" si="1"/>
        <v>-78565806</v>
      </c>
      <c r="G372" s="14" t="str">
        <f>IF(E372=0,"YES",IF(D372/E372&gt;=1.15, IF(D372+E372&gt;=percent,"YES","NO"),"NO"))</f>
        <v>NO</v>
      </c>
      <c r="H372" s="15">
        <v>85500.0</v>
      </c>
      <c r="I372" s="16" t="str">
        <f t="shared" si="3"/>
        <v>NOT FUNDED</v>
      </c>
      <c r="J372" s="17">
        <f t="shared" si="4"/>
        <v>3171</v>
      </c>
      <c r="K372" s="18" t="str">
        <f t="shared" si="2"/>
        <v>Approval Threshold</v>
      </c>
    </row>
    <row r="373">
      <c r="A373" s="9" t="s">
        <v>599</v>
      </c>
      <c r="B373" s="10">
        <v>4.58</v>
      </c>
      <c r="C373" s="21">
        <v>196.0</v>
      </c>
      <c r="D373" s="12">
        <v>2.7582481E7</v>
      </c>
      <c r="E373" s="12">
        <v>1.06276146E8</v>
      </c>
      <c r="F373" s="13">
        <f t="shared" si="1"/>
        <v>-78693665</v>
      </c>
      <c r="G373" s="14" t="str">
        <f>IF(E373=0,"YES",IF(D373/E373&gt;=1.15, IF(D373+E373&gt;=percent,"YES","NO"),"NO"))</f>
        <v>NO</v>
      </c>
      <c r="H373" s="15">
        <v>50000.0</v>
      </c>
      <c r="I373" s="16" t="str">
        <f t="shared" si="3"/>
        <v>NOT FUNDED</v>
      </c>
      <c r="J373" s="17">
        <f t="shared" si="4"/>
        <v>3171</v>
      </c>
      <c r="K373" s="18" t="str">
        <f t="shared" si="2"/>
        <v>Approval Threshold</v>
      </c>
    </row>
    <row r="374">
      <c r="A374" s="9" t="s">
        <v>600</v>
      </c>
      <c r="B374" s="10">
        <v>4.13</v>
      </c>
      <c r="C374" s="21">
        <v>198.0</v>
      </c>
      <c r="D374" s="12">
        <v>3.0761715E7</v>
      </c>
      <c r="E374" s="12">
        <v>1.09497377E8</v>
      </c>
      <c r="F374" s="13">
        <f t="shared" si="1"/>
        <v>-78735662</v>
      </c>
      <c r="G374" s="14" t="str">
        <f>IF(E374=0,"YES",IF(D374/E374&gt;=1.15, IF(D374+E374&gt;=percent,"YES","NO"),"NO"))</f>
        <v>NO</v>
      </c>
      <c r="H374" s="15">
        <v>212000.0</v>
      </c>
      <c r="I374" s="16" t="str">
        <f t="shared" si="3"/>
        <v>NOT FUNDED</v>
      </c>
      <c r="J374" s="17">
        <f t="shared" si="4"/>
        <v>3171</v>
      </c>
      <c r="K374" s="18" t="str">
        <f t="shared" si="2"/>
        <v>Approval Threshold</v>
      </c>
    </row>
    <row r="375">
      <c r="A375" s="9" t="s">
        <v>601</v>
      </c>
      <c r="B375" s="10">
        <v>4.79</v>
      </c>
      <c r="C375" s="21">
        <v>395.0</v>
      </c>
      <c r="D375" s="12">
        <v>4.2295927E7</v>
      </c>
      <c r="E375" s="12">
        <v>1.22063744E8</v>
      </c>
      <c r="F375" s="13">
        <f t="shared" si="1"/>
        <v>-79767817</v>
      </c>
      <c r="G375" s="14" t="str">
        <f>IF(E375=0,"YES",IF(D375/E375&gt;=1.15, IF(D375+E375&gt;=percent,"YES","NO"),"NO"))</f>
        <v>NO</v>
      </c>
      <c r="H375" s="15">
        <v>86708.0</v>
      </c>
      <c r="I375" s="16" t="str">
        <f t="shared" si="3"/>
        <v>NOT FUNDED</v>
      </c>
      <c r="J375" s="17">
        <f t="shared" si="4"/>
        <v>3171</v>
      </c>
      <c r="K375" s="18" t="str">
        <f t="shared" si="2"/>
        <v>Approval Threshold</v>
      </c>
    </row>
    <row r="376">
      <c r="A376" s="9" t="s">
        <v>602</v>
      </c>
      <c r="B376" s="10">
        <v>4.3</v>
      </c>
      <c r="C376" s="21">
        <v>172.0</v>
      </c>
      <c r="D376" s="12">
        <v>9298972.0</v>
      </c>
      <c r="E376" s="12">
        <v>8.9328934E7</v>
      </c>
      <c r="F376" s="13">
        <f t="shared" si="1"/>
        <v>-80029962</v>
      </c>
      <c r="G376" s="14" t="str">
        <f>IF(E376=0,"YES",IF(D376/E376&gt;=1.15, IF(D376+E376&gt;=percent,"YES","NO"),"NO"))</f>
        <v>NO</v>
      </c>
      <c r="H376" s="15">
        <v>39500.0</v>
      </c>
      <c r="I376" s="16" t="str">
        <f t="shared" si="3"/>
        <v>NOT FUNDED</v>
      </c>
      <c r="J376" s="17">
        <f t="shared" si="4"/>
        <v>3171</v>
      </c>
      <c r="K376" s="18" t="str">
        <f t="shared" si="2"/>
        <v>Approval Threshold</v>
      </c>
    </row>
    <row r="377">
      <c r="A377" s="9" t="s">
        <v>603</v>
      </c>
      <c r="B377" s="10">
        <v>4.67</v>
      </c>
      <c r="C377" s="21">
        <v>267.0</v>
      </c>
      <c r="D377" s="12">
        <v>2.5977213E7</v>
      </c>
      <c r="E377" s="12">
        <v>1.06076088E8</v>
      </c>
      <c r="F377" s="13">
        <f t="shared" si="1"/>
        <v>-80098875</v>
      </c>
      <c r="G377" s="14" t="str">
        <f>IF(E377=0,"YES",IF(D377/E377&gt;=1.15, IF(D377+E377&gt;=percent,"YES","NO"),"NO"))</f>
        <v>NO</v>
      </c>
      <c r="H377" s="15">
        <v>91200.0</v>
      </c>
      <c r="I377" s="16" t="str">
        <f t="shared" si="3"/>
        <v>NOT FUNDED</v>
      </c>
      <c r="J377" s="17">
        <f t="shared" si="4"/>
        <v>3171</v>
      </c>
      <c r="K377" s="18" t="str">
        <f t="shared" si="2"/>
        <v>Approval Threshold</v>
      </c>
    </row>
    <row r="378">
      <c r="A378" s="9" t="s">
        <v>604</v>
      </c>
      <c r="B378" s="10">
        <v>4.67</v>
      </c>
      <c r="C378" s="21">
        <v>281.0</v>
      </c>
      <c r="D378" s="12">
        <v>3.0672589E7</v>
      </c>
      <c r="E378" s="12">
        <v>1.10801089E8</v>
      </c>
      <c r="F378" s="13">
        <f t="shared" si="1"/>
        <v>-80128500</v>
      </c>
      <c r="G378" s="14" t="str">
        <f>IF(E378=0,"YES",IF(D378/E378&gt;=1.15, IF(D378+E378&gt;=percent,"YES","NO"),"NO"))</f>
        <v>NO</v>
      </c>
      <c r="H378" s="15">
        <v>105000.0</v>
      </c>
      <c r="I378" s="16" t="str">
        <f t="shared" si="3"/>
        <v>NOT FUNDED</v>
      </c>
      <c r="J378" s="17">
        <f t="shared" si="4"/>
        <v>3171</v>
      </c>
      <c r="K378" s="18" t="str">
        <f t="shared" si="2"/>
        <v>Approval Threshold</v>
      </c>
    </row>
    <row r="379">
      <c r="A379" s="9" t="s">
        <v>605</v>
      </c>
      <c r="B379" s="10">
        <v>4.05</v>
      </c>
      <c r="C379" s="21">
        <v>145.0</v>
      </c>
      <c r="D379" s="12">
        <v>5144194.0</v>
      </c>
      <c r="E379" s="12">
        <v>8.5445576E7</v>
      </c>
      <c r="F379" s="13">
        <f t="shared" si="1"/>
        <v>-80301382</v>
      </c>
      <c r="G379" s="14" t="str">
        <f>IF(E379=0,"YES",IF(D379/E379&gt;=1.15, IF(D379+E379&gt;=percent,"YES","NO"),"NO"))</f>
        <v>NO</v>
      </c>
      <c r="H379" s="15">
        <v>10500.0</v>
      </c>
      <c r="I379" s="16" t="str">
        <f t="shared" si="3"/>
        <v>NOT FUNDED</v>
      </c>
      <c r="J379" s="17">
        <f t="shared" si="4"/>
        <v>3171</v>
      </c>
      <c r="K379" s="18" t="str">
        <f t="shared" si="2"/>
        <v>Approval Threshold</v>
      </c>
    </row>
    <row r="380">
      <c r="A380" s="9" t="s">
        <v>606</v>
      </c>
      <c r="B380" s="10">
        <v>4.67</v>
      </c>
      <c r="C380" s="21">
        <v>246.0</v>
      </c>
      <c r="D380" s="12">
        <v>3.3665386E7</v>
      </c>
      <c r="E380" s="12">
        <v>1.1399038E8</v>
      </c>
      <c r="F380" s="13">
        <f t="shared" si="1"/>
        <v>-80324994</v>
      </c>
      <c r="G380" s="14" t="str">
        <f>IF(E380=0,"YES",IF(D380/E380&gt;=1.15, IF(D380+E380&gt;=percent,"YES","NO"),"NO"))</f>
        <v>NO</v>
      </c>
      <c r="H380" s="15">
        <v>149700.0</v>
      </c>
      <c r="I380" s="16" t="str">
        <f t="shared" si="3"/>
        <v>NOT FUNDED</v>
      </c>
      <c r="J380" s="17">
        <f t="shared" si="4"/>
        <v>3171</v>
      </c>
      <c r="K380" s="18" t="str">
        <f t="shared" si="2"/>
        <v>Approval Threshold</v>
      </c>
    </row>
    <row r="381">
      <c r="A381" s="9" t="s">
        <v>607</v>
      </c>
      <c r="B381" s="10">
        <v>4.53</v>
      </c>
      <c r="C381" s="21">
        <v>218.0</v>
      </c>
      <c r="D381" s="12">
        <v>2.4870844E7</v>
      </c>
      <c r="E381" s="12">
        <v>1.05440005E8</v>
      </c>
      <c r="F381" s="13">
        <f t="shared" si="1"/>
        <v>-80569161</v>
      </c>
      <c r="G381" s="14" t="str">
        <f>IF(E381=0,"YES",IF(D381/E381&gt;=1.15, IF(D381+E381&gt;=percent,"YES","NO"),"NO"))</f>
        <v>NO</v>
      </c>
      <c r="H381" s="15">
        <v>56550.0</v>
      </c>
      <c r="I381" s="16" t="str">
        <f t="shared" si="3"/>
        <v>NOT FUNDED</v>
      </c>
      <c r="J381" s="17">
        <f t="shared" si="4"/>
        <v>3171</v>
      </c>
      <c r="K381" s="18" t="str">
        <f t="shared" si="2"/>
        <v>Approval Threshold</v>
      </c>
    </row>
    <row r="382">
      <c r="A382" s="9" t="s">
        <v>608</v>
      </c>
      <c r="B382" s="10">
        <v>4.67</v>
      </c>
      <c r="C382" s="21">
        <v>283.0</v>
      </c>
      <c r="D382" s="12">
        <v>2.8945132E7</v>
      </c>
      <c r="E382" s="12">
        <v>1.0953254E8</v>
      </c>
      <c r="F382" s="13">
        <f t="shared" si="1"/>
        <v>-80587408</v>
      </c>
      <c r="G382" s="14" t="str">
        <f>IF(E382=0,"YES",IF(D382/E382&gt;=1.15, IF(D382+E382&gt;=percent,"YES","NO"),"NO"))</f>
        <v>NO</v>
      </c>
      <c r="H382" s="15">
        <v>97000.0</v>
      </c>
      <c r="I382" s="16" t="str">
        <f t="shared" si="3"/>
        <v>NOT FUNDED</v>
      </c>
      <c r="J382" s="17">
        <f t="shared" si="4"/>
        <v>3171</v>
      </c>
      <c r="K382" s="18" t="str">
        <f t="shared" si="2"/>
        <v>Approval Threshold</v>
      </c>
    </row>
    <row r="383">
      <c r="A383" s="9" t="s">
        <v>609</v>
      </c>
      <c r="B383" s="10">
        <v>4.42</v>
      </c>
      <c r="C383" s="21">
        <v>233.0</v>
      </c>
      <c r="D383" s="12">
        <v>1.5574322E7</v>
      </c>
      <c r="E383" s="12">
        <v>9.6810508E7</v>
      </c>
      <c r="F383" s="13">
        <f t="shared" si="1"/>
        <v>-81236186</v>
      </c>
      <c r="G383" s="14" t="str">
        <f>IF(E383=0,"YES",IF(D383/E383&gt;=1.15, IF(D383+E383&gt;=percent,"YES","NO"),"NO"))</f>
        <v>NO</v>
      </c>
      <c r="H383" s="15">
        <v>48900.0</v>
      </c>
      <c r="I383" s="16" t="str">
        <f t="shared" si="3"/>
        <v>NOT FUNDED</v>
      </c>
      <c r="J383" s="17">
        <f t="shared" si="4"/>
        <v>3171</v>
      </c>
      <c r="K383" s="18" t="str">
        <f t="shared" si="2"/>
        <v>Approval Threshold</v>
      </c>
    </row>
    <row r="384">
      <c r="A384" s="9" t="s">
        <v>610</v>
      </c>
      <c r="B384" s="10">
        <v>4.67</v>
      </c>
      <c r="C384" s="21">
        <v>266.0</v>
      </c>
      <c r="D384" s="12">
        <v>2.610366E7</v>
      </c>
      <c r="E384" s="12">
        <v>1.07500029E8</v>
      </c>
      <c r="F384" s="13">
        <f t="shared" si="1"/>
        <v>-81396369</v>
      </c>
      <c r="G384" s="14" t="str">
        <f>IF(E384=0,"YES",IF(D384/E384&gt;=1.15, IF(D384+E384&gt;=percent,"YES","NO"),"NO"))</f>
        <v>NO</v>
      </c>
      <c r="H384" s="15">
        <v>115000.0</v>
      </c>
      <c r="I384" s="16" t="str">
        <f t="shared" si="3"/>
        <v>NOT FUNDED</v>
      </c>
      <c r="J384" s="17">
        <f t="shared" si="4"/>
        <v>3171</v>
      </c>
      <c r="K384" s="18" t="str">
        <f t="shared" si="2"/>
        <v>Approval Threshold</v>
      </c>
    </row>
    <row r="385">
      <c r="A385" s="9" t="s">
        <v>611</v>
      </c>
      <c r="B385" s="10">
        <v>4.13</v>
      </c>
      <c r="C385" s="21">
        <v>150.0</v>
      </c>
      <c r="D385" s="12">
        <v>8354409.0</v>
      </c>
      <c r="E385" s="12">
        <v>9.0235119E7</v>
      </c>
      <c r="F385" s="13">
        <f t="shared" si="1"/>
        <v>-81880710</v>
      </c>
      <c r="G385" s="14" t="str">
        <f>IF(E385=0,"YES",IF(D385/E385&gt;=1.15, IF(D385+E385&gt;=percent,"YES","NO"),"NO"))</f>
        <v>NO</v>
      </c>
      <c r="H385" s="15">
        <v>25000.0</v>
      </c>
      <c r="I385" s="16" t="str">
        <f t="shared" si="3"/>
        <v>NOT FUNDED</v>
      </c>
      <c r="J385" s="17">
        <f t="shared" si="4"/>
        <v>3171</v>
      </c>
      <c r="K385" s="18" t="str">
        <f t="shared" si="2"/>
        <v>Approval Threshold</v>
      </c>
    </row>
    <row r="386">
      <c r="A386" s="9" t="s">
        <v>612</v>
      </c>
      <c r="B386" s="10">
        <v>4.0</v>
      </c>
      <c r="C386" s="21">
        <v>152.0</v>
      </c>
      <c r="D386" s="12">
        <v>4475498.0</v>
      </c>
      <c r="E386" s="12">
        <v>8.6479157E7</v>
      </c>
      <c r="F386" s="13">
        <f t="shared" si="1"/>
        <v>-82003659</v>
      </c>
      <c r="G386" s="14" t="str">
        <f>IF(E386=0,"YES",IF(D386/E386&gt;=1.15, IF(D386+E386&gt;=percent,"YES","NO"),"NO"))</f>
        <v>NO</v>
      </c>
      <c r="H386" s="15">
        <v>39250.0</v>
      </c>
      <c r="I386" s="16" t="str">
        <f t="shared" si="3"/>
        <v>NOT FUNDED</v>
      </c>
      <c r="J386" s="17">
        <f t="shared" si="4"/>
        <v>3171</v>
      </c>
      <c r="K386" s="18" t="str">
        <f t="shared" si="2"/>
        <v>Approval Threshold</v>
      </c>
    </row>
    <row r="387">
      <c r="A387" s="9" t="s">
        <v>613</v>
      </c>
      <c r="B387" s="10">
        <v>4.58</v>
      </c>
      <c r="C387" s="21">
        <v>200.0</v>
      </c>
      <c r="D387" s="12">
        <v>2.0857755E7</v>
      </c>
      <c r="E387" s="12">
        <v>1.02893582E8</v>
      </c>
      <c r="F387" s="13">
        <f t="shared" si="1"/>
        <v>-82035827</v>
      </c>
      <c r="G387" s="14" t="str">
        <f>IF(E387=0,"YES",IF(D387/E387&gt;=1.15, IF(D387+E387&gt;=percent,"YES","NO"),"NO"))</f>
        <v>NO</v>
      </c>
      <c r="H387" s="15">
        <v>50000.0</v>
      </c>
      <c r="I387" s="16" t="str">
        <f t="shared" si="3"/>
        <v>NOT FUNDED</v>
      </c>
      <c r="J387" s="17">
        <f t="shared" si="4"/>
        <v>3171</v>
      </c>
      <c r="K387" s="18" t="str">
        <f t="shared" si="2"/>
        <v>Approval Threshold</v>
      </c>
    </row>
    <row r="388">
      <c r="A388" s="9" t="s">
        <v>614</v>
      </c>
      <c r="B388" s="10">
        <v>4.03</v>
      </c>
      <c r="C388" s="21">
        <v>149.0</v>
      </c>
      <c r="D388" s="12">
        <v>6609022.0</v>
      </c>
      <c r="E388" s="12">
        <v>8.8687835E7</v>
      </c>
      <c r="F388" s="13">
        <f t="shared" si="1"/>
        <v>-82078813</v>
      </c>
      <c r="G388" s="14" t="str">
        <f>IF(E388=0,"YES",IF(D388/E388&gt;=1.15, IF(D388+E388&gt;=percent,"YES","NO"),"NO"))</f>
        <v>NO</v>
      </c>
      <c r="H388" s="15">
        <v>35000.0</v>
      </c>
      <c r="I388" s="16" t="str">
        <f t="shared" si="3"/>
        <v>NOT FUNDED</v>
      </c>
      <c r="J388" s="17">
        <f t="shared" si="4"/>
        <v>3171</v>
      </c>
      <c r="K388" s="18" t="str">
        <f t="shared" si="2"/>
        <v>Approval Threshold</v>
      </c>
    </row>
    <row r="389">
      <c r="A389" s="9" t="s">
        <v>615</v>
      </c>
      <c r="B389" s="10">
        <v>4.09</v>
      </c>
      <c r="C389" s="21">
        <v>157.0</v>
      </c>
      <c r="D389" s="12">
        <v>8447973.0</v>
      </c>
      <c r="E389" s="12">
        <v>9.0598052E7</v>
      </c>
      <c r="F389" s="13">
        <f t="shared" si="1"/>
        <v>-82150079</v>
      </c>
      <c r="G389" s="14" t="str">
        <f>IF(E389=0,"YES",IF(D389/E389&gt;=1.15, IF(D389+E389&gt;=percent,"YES","NO"),"NO"))</f>
        <v>NO</v>
      </c>
      <c r="H389" s="15">
        <v>50000.0</v>
      </c>
      <c r="I389" s="16" t="str">
        <f t="shared" si="3"/>
        <v>NOT FUNDED</v>
      </c>
      <c r="J389" s="17">
        <f t="shared" si="4"/>
        <v>3171</v>
      </c>
      <c r="K389" s="18" t="str">
        <f t="shared" si="2"/>
        <v>Approval Threshold</v>
      </c>
    </row>
    <row r="390">
      <c r="A390" s="9" t="s">
        <v>616</v>
      </c>
      <c r="B390" s="10">
        <v>3.83</v>
      </c>
      <c r="C390" s="21">
        <v>148.0</v>
      </c>
      <c r="D390" s="12">
        <v>5798208.0</v>
      </c>
      <c r="E390" s="12">
        <v>8.8119794E7</v>
      </c>
      <c r="F390" s="13">
        <f t="shared" si="1"/>
        <v>-82321586</v>
      </c>
      <c r="G390" s="14" t="str">
        <f>IF(E390=0,"YES",IF(D390/E390&gt;=1.15, IF(D390+E390&gt;=percent,"YES","NO"),"NO"))</f>
        <v>NO</v>
      </c>
      <c r="H390" s="15">
        <v>74000.0</v>
      </c>
      <c r="I390" s="16" t="str">
        <f t="shared" si="3"/>
        <v>NOT FUNDED</v>
      </c>
      <c r="J390" s="17">
        <f t="shared" si="4"/>
        <v>3171</v>
      </c>
      <c r="K390" s="18" t="str">
        <f t="shared" si="2"/>
        <v>Approval Threshold</v>
      </c>
    </row>
    <row r="391">
      <c r="A391" s="9" t="s">
        <v>617</v>
      </c>
      <c r="B391" s="10">
        <v>3.86</v>
      </c>
      <c r="C391" s="21">
        <v>136.0</v>
      </c>
      <c r="D391" s="12">
        <v>4747811.0</v>
      </c>
      <c r="E391" s="12">
        <v>8.7298422E7</v>
      </c>
      <c r="F391" s="13">
        <f t="shared" si="1"/>
        <v>-82550611</v>
      </c>
      <c r="G391" s="14" t="str">
        <f>IF(E391=0,"YES",IF(D391/E391&gt;=1.15, IF(D391+E391&gt;=percent,"YES","NO"),"NO"))</f>
        <v>NO</v>
      </c>
      <c r="H391" s="15">
        <v>36300.0</v>
      </c>
      <c r="I391" s="16" t="str">
        <f t="shared" si="3"/>
        <v>NOT FUNDED</v>
      </c>
      <c r="J391" s="17">
        <f t="shared" si="4"/>
        <v>3171</v>
      </c>
      <c r="K391" s="18" t="str">
        <f t="shared" si="2"/>
        <v>Approval Threshold</v>
      </c>
    </row>
    <row r="392">
      <c r="A392" s="9" t="s">
        <v>618</v>
      </c>
      <c r="B392" s="10">
        <v>4.42</v>
      </c>
      <c r="C392" s="21">
        <v>172.0</v>
      </c>
      <c r="D392" s="12">
        <v>8282579.0</v>
      </c>
      <c r="E392" s="12">
        <v>9.1297684E7</v>
      </c>
      <c r="F392" s="13">
        <f t="shared" si="1"/>
        <v>-83015105</v>
      </c>
      <c r="G392" s="14" t="str">
        <f>IF(E392=0,"YES",IF(D392/E392&gt;=1.15, IF(D392+E392&gt;=percent,"YES","NO"),"NO"))</f>
        <v>NO</v>
      </c>
      <c r="H392" s="15">
        <v>48600.0</v>
      </c>
      <c r="I392" s="16" t="str">
        <f t="shared" si="3"/>
        <v>NOT FUNDED</v>
      </c>
      <c r="J392" s="17">
        <f t="shared" si="4"/>
        <v>3171</v>
      </c>
      <c r="K392" s="18" t="str">
        <f t="shared" si="2"/>
        <v>Approval Threshold</v>
      </c>
    </row>
    <row r="393">
      <c r="A393" s="9" t="s">
        <v>619</v>
      </c>
      <c r="B393" s="10">
        <v>4.05</v>
      </c>
      <c r="C393" s="21">
        <v>136.0</v>
      </c>
      <c r="D393" s="12">
        <v>3523103.0</v>
      </c>
      <c r="E393" s="12">
        <v>8.6730868E7</v>
      </c>
      <c r="F393" s="13">
        <f t="shared" si="1"/>
        <v>-83207765</v>
      </c>
      <c r="G393" s="14" t="str">
        <f>IF(E393=0,"YES",IF(D393/E393&gt;=1.15, IF(D393+E393&gt;=percent,"YES","NO"),"NO"))</f>
        <v>NO</v>
      </c>
      <c r="H393" s="15">
        <v>19000.0</v>
      </c>
      <c r="I393" s="16" t="str">
        <f t="shared" si="3"/>
        <v>NOT FUNDED</v>
      </c>
      <c r="J393" s="17">
        <f t="shared" si="4"/>
        <v>3171</v>
      </c>
      <c r="K393" s="18" t="str">
        <f t="shared" si="2"/>
        <v>Approval Threshold</v>
      </c>
    </row>
    <row r="394">
      <c r="A394" s="9" t="s">
        <v>620</v>
      </c>
      <c r="B394" s="10">
        <v>4.01</v>
      </c>
      <c r="C394" s="21">
        <v>144.0</v>
      </c>
      <c r="D394" s="12">
        <v>5736293.0</v>
      </c>
      <c r="E394" s="12">
        <v>8.8999299E7</v>
      </c>
      <c r="F394" s="13">
        <f t="shared" si="1"/>
        <v>-83263006</v>
      </c>
      <c r="G394" s="14" t="str">
        <f>IF(E394=0,"YES",IF(D394/E394&gt;=1.15, IF(D394+E394&gt;=percent,"YES","NO"),"NO"))</f>
        <v>NO</v>
      </c>
      <c r="H394" s="15">
        <v>55000.0</v>
      </c>
      <c r="I394" s="16" t="str">
        <f t="shared" si="3"/>
        <v>NOT FUNDED</v>
      </c>
      <c r="J394" s="17">
        <f t="shared" si="4"/>
        <v>3171</v>
      </c>
      <c r="K394" s="18" t="str">
        <f t="shared" si="2"/>
        <v>Approval Threshold</v>
      </c>
    </row>
    <row r="395">
      <c r="A395" s="9" t="s">
        <v>621</v>
      </c>
      <c r="B395" s="10">
        <v>4.05</v>
      </c>
      <c r="C395" s="21">
        <v>166.0</v>
      </c>
      <c r="D395" s="12">
        <v>5537079.0</v>
      </c>
      <c r="E395" s="12">
        <v>8.8820251E7</v>
      </c>
      <c r="F395" s="13">
        <f t="shared" si="1"/>
        <v>-83283172</v>
      </c>
      <c r="G395" s="14" t="str">
        <f>IF(E395=0,"YES",IF(D395/E395&gt;=1.15, IF(D395+E395&gt;=percent,"YES","NO"),"NO"))</f>
        <v>NO</v>
      </c>
      <c r="H395" s="15">
        <v>36500.0</v>
      </c>
      <c r="I395" s="16" t="str">
        <f t="shared" si="3"/>
        <v>NOT FUNDED</v>
      </c>
      <c r="J395" s="17">
        <f t="shared" si="4"/>
        <v>3171</v>
      </c>
      <c r="K395" s="18" t="str">
        <f t="shared" si="2"/>
        <v>Approval Threshold</v>
      </c>
    </row>
    <row r="396">
      <c r="A396" s="9" t="s">
        <v>622</v>
      </c>
      <c r="B396" s="10">
        <v>4.12</v>
      </c>
      <c r="C396" s="21">
        <v>145.0</v>
      </c>
      <c r="D396" s="12">
        <v>4626783.0</v>
      </c>
      <c r="E396" s="12">
        <v>8.7910932E7</v>
      </c>
      <c r="F396" s="13">
        <f t="shared" si="1"/>
        <v>-83284149</v>
      </c>
      <c r="G396" s="14" t="str">
        <f>IF(E396=0,"YES",IF(D396/E396&gt;=1.15, IF(D396+E396&gt;=percent,"YES","NO"),"NO"))</f>
        <v>NO</v>
      </c>
      <c r="H396" s="15">
        <v>25000.0</v>
      </c>
      <c r="I396" s="16" t="str">
        <f t="shared" si="3"/>
        <v>NOT FUNDED</v>
      </c>
      <c r="J396" s="17">
        <f t="shared" si="4"/>
        <v>3171</v>
      </c>
      <c r="K396" s="18" t="str">
        <f t="shared" si="2"/>
        <v>Approval Threshold</v>
      </c>
    </row>
    <row r="397">
      <c r="A397" s="9" t="s">
        <v>623</v>
      </c>
      <c r="B397" s="10">
        <v>4.54</v>
      </c>
      <c r="C397" s="21">
        <v>331.0</v>
      </c>
      <c r="D397" s="12">
        <v>5.4227709E7</v>
      </c>
      <c r="E397" s="12">
        <v>1.37817027E8</v>
      </c>
      <c r="F397" s="13">
        <f t="shared" si="1"/>
        <v>-83589318</v>
      </c>
      <c r="G397" s="14" t="str">
        <f>IF(E397=0,"YES",IF(D397/E397&gt;=1.15, IF(D397+E397&gt;=percent,"YES","NO"),"NO"))</f>
        <v>NO</v>
      </c>
      <c r="H397" s="15">
        <v>660000.0</v>
      </c>
      <c r="I397" s="16" t="str">
        <f t="shared" si="3"/>
        <v>NOT FUNDED</v>
      </c>
      <c r="J397" s="17">
        <f t="shared" si="4"/>
        <v>3171</v>
      </c>
      <c r="K397" s="18" t="str">
        <f t="shared" si="2"/>
        <v>Approval Threshold</v>
      </c>
    </row>
    <row r="398">
      <c r="A398" s="9" t="s">
        <v>624</v>
      </c>
      <c r="B398" s="10">
        <v>4.11</v>
      </c>
      <c r="C398" s="21">
        <v>139.0</v>
      </c>
      <c r="D398" s="12">
        <v>5343762.0</v>
      </c>
      <c r="E398" s="12">
        <v>8.9070144E7</v>
      </c>
      <c r="F398" s="13">
        <f t="shared" si="1"/>
        <v>-83726382</v>
      </c>
      <c r="G398" s="14" t="str">
        <f>IF(E398=0,"YES",IF(D398/E398&gt;=1.15, IF(D398+E398&gt;=percent,"YES","NO"),"NO"))</f>
        <v>NO</v>
      </c>
      <c r="H398" s="15">
        <v>36000.0</v>
      </c>
      <c r="I398" s="16" t="str">
        <f t="shared" si="3"/>
        <v>NOT FUNDED</v>
      </c>
      <c r="J398" s="17">
        <f t="shared" si="4"/>
        <v>3171</v>
      </c>
      <c r="K398" s="18" t="str">
        <f t="shared" si="2"/>
        <v>Approval Threshold</v>
      </c>
    </row>
    <row r="399">
      <c r="A399" s="9" t="s">
        <v>625</v>
      </c>
      <c r="B399" s="10">
        <v>4.11</v>
      </c>
      <c r="C399" s="21">
        <v>173.0</v>
      </c>
      <c r="D399" s="12">
        <v>9127240.0</v>
      </c>
      <c r="E399" s="12">
        <v>9.3294354E7</v>
      </c>
      <c r="F399" s="13">
        <f t="shared" si="1"/>
        <v>-84167114</v>
      </c>
      <c r="G399" s="14" t="str">
        <f>IF(E399=0,"YES",IF(D399/E399&gt;=1.15, IF(D399+E399&gt;=percent,"YES","NO"),"NO"))</f>
        <v>NO</v>
      </c>
      <c r="H399" s="15">
        <v>85000.0</v>
      </c>
      <c r="I399" s="16" t="str">
        <f t="shared" si="3"/>
        <v>NOT FUNDED</v>
      </c>
      <c r="J399" s="17">
        <f t="shared" si="4"/>
        <v>3171</v>
      </c>
      <c r="K399" s="18" t="str">
        <f t="shared" si="2"/>
        <v>Approval Threshold</v>
      </c>
    </row>
    <row r="400">
      <c r="A400" s="9" t="s">
        <v>626</v>
      </c>
      <c r="B400" s="10">
        <v>3.97</v>
      </c>
      <c r="C400" s="21">
        <v>138.0</v>
      </c>
      <c r="D400" s="12">
        <v>3929980.0</v>
      </c>
      <c r="E400" s="12">
        <v>8.8125489E7</v>
      </c>
      <c r="F400" s="13">
        <f t="shared" si="1"/>
        <v>-84195509</v>
      </c>
      <c r="G400" s="14" t="str">
        <f>IF(E400=0,"YES",IF(D400/E400&gt;=1.15, IF(D400+E400&gt;=percent,"YES","NO"),"NO"))</f>
        <v>NO</v>
      </c>
      <c r="H400" s="15">
        <v>47800.0</v>
      </c>
      <c r="I400" s="16" t="str">
        <f t="shared" si="3"/>
        <v>NOT FUNDED</v>
      </c>
      <c r="J400" s="17">
        <f t="shared" si="4"/>
        <v>3171</v>
      </c>
      <c r="K400" s="18" t="str">
        <f t="shared" si="2"/>
        <v>Approval Threshold</v>
      </c>
    </row>
    <row r="401">
      <c r="A401" s="9" t="s">
        <v>627</v>
      </c>
      <c r="B401" s="10">
        <v>4.67</v>
      </c>
      <c r="C401" s="21">
        <v>259.0</v>
      </c>
      <c r="D401" s="12">
        <v>3.1921274E7</v>
      </c>
      <c r="E401" s="12">
        <v>1.16337297E8</v>
      </c>
      <c r="F401" s="13">
        <f t="shared" si="1"/>
        <v>-84416023</v>
      </c>
      <c r="G401" s="14" t="str">
        <f>IF(E401=0,"YES",IF(D401/E401&gt;=1.15, IF(D401+E401&gt;=percent,"YES","NO"),"NO"))</f>
        <v>NO</v>
      </c>
      <c r="H401" s="15">
        <v>100000.0</v>
      </c>
      <c r="I401" s="16" t="str">
        <f t="shared" si="3"/>
        <v>NOT FUNDED</v>
      </c>
      <c r="J401" s="17">
        <f t="shared" si="4"/>
        <v>3171</v>
      </c>
      <c r="K401" s="18" t="str">
        <f t="shared" si="2"/>
        <v>Approval Threshold</v>
      </c>
    </row>
    <row r="402">
      <c r="A402" s="9" t="s">
        <v>628</v>
      </c>
      <c r="B402" s="10">
        <v>3.93</v>
      </c>
      <c r="C402" s="21">
        <v>157.0</v>
      </c>
      <c r="D402" s="12">
        <v>5392156.0</v>
      </c>
      <c r="E402" s="12">
        <v>8.9820268E7</v>
      </c>
      <c r="F402" s="13">
        <f t="shared" si="1"/>
        <v>-84428112</v>
      </c>
      <c r="G402" s="14" t="str">
        <f>IF(E402=0,"YES",IF(D402/E402&gt;=1.15, IF(D402+E402&gt;=percent,"YES","NO"),"NO"))</f>
        <v>NO</v>
      </c>
      <c r="H402" s="15">
        <v>96050.0</v>
      </c>
      <c r="I402" s="16" t="str">
        <f t="shared" si="3"/>
        <v>NOT FUNDED</v>
      </c>
      <c r="J402" s="17">
        <f t="shared" si="4"/>
        <v>3171</v>
      </c>
      <c r="K402" s="18" t="str">
        <f t="shared" si="2"/>
        <v>Approval Threshold</v>
      </c>
    </row>
    <row r="403">
      <c r="A403" s="9" t="s">
        <v>629</v>
      </c>
      <c r="B403" s="10">
        <v>4.09</v>
      </c>
      <c r="C403" s="21">
        <v>140.0</v>
      </c>
      <c r="D403" s="12">
        <v>4116922.0</v>
      </c>
      <c r="E403" s="12">
        <v>8.8577766E7</v>
      </c>
      <c r="F403" s="13">
        <f t="shared" si="1"/>
        <v>-84460844</v>
      </c>
      <c r="G403" s="14" t="str">
        <f>IF(E403=0,"YES",IF(D403/E403&gt;=1.15, IF(D403+E403&gt;=percent,"YES","NO"),"NO"))</f>
        <v>NO</v>
      </c>
      <c r="H403" s="15">
        <v>60000.0</v>
      </c>
      <c r="I403" s="16" t="str">
        <f t="shared" si="3"/>
        <v>NOT FUNDED</v>
      </c>
      <c r="J403" s="17">
        <f t="shared" si="4"/>
        <v>3171</v>
      </c>
      <c r="K403" s="18" t="str">
        <f t="shared" si="2"/>
        <v>Approval Threshold</v>
      </c>
    </row>
    <row r="404">
      <c r="A404" s="9" t="s">
        <v>630</v>
      </c>
      <c r="B404" s="10">
        <v>4.25</v>
      </c>
      <c r="C404" s="21">
        <v>196.0</v>
      </c>
      <c r="D404" s="12">
        <v>2.0386123E7</v>
      </c>
      <c r="E404" s="12">
        <v>1.04984961E8</v>
      </c>
      <c r="F404" s="13">
        <f t="shared" si="1"/>
        <v>-84598838</v>
      </c>
      <c r="G404" s="14" t="str">
        <f>IF(E404=0,"YES",IF(D404/E404&gt;=1.15, IF(D404+E404&gt;=percent,"YES","NO"),"NO"))</f>
        <v>NO</v>
      </c>
      <c r="H404" s="15">
        <v>50000.0</v>
      </c>
      <c r="I404" s="16" t="str">
        <f t="shared" si="3"/>
        <v>NOT FUNDED</v>
      </c>
      <c r="J404" s="17">
        <f t="shared" si="4"/>
        <v>3171</v>
      </c>
      <c r="K404" s="18" t="str">
        <f t="shared" si="2"/>
        <v>Approval Threshold</v>
      </c>
    </row>
    <row r="405">
      <c r="A405" s="9" t="s">
        <v>631</v>
      </c>
      <c r="B405" s="10">
        <v>4.08</v>
      </c>
      <c r="C405" s="21">
        <v>145.0</v>
      </c>
      <c r="D405" s="12">
        <v>5615189.0</v>
      </c>
      <c r="E405" s="12">
        <v>9.044842E7</v>
      </c>
      <c r="F405" s="13">
        <f t="shared" si="1"/>
        <v>-84833231</v>
      </c>
      <c r="G405" s="14" t="str">
        <f>IF(E405=0,"YES",IF(D405/E405&gt;=1.15, IF(D405+E405&gt;=percent,"YES","NO"),"NO"))</f>
        <v>NO</v>
      </c>
      <c r="H405" s="15">
        <v>98200.0</v>
      </c>
      <c r="I405" s="16" t="str">
        <f t="shared" si="3"/>
        <v>NOT FUNDED</v>
      </c>
      <c r="J405" s="17">
        <f t="shared" si="4"/>
        <v>3171</v>
      </c>
      <c r="K405" s="18" t="str">
        <f t="shared" si="2"/>
        <v>Approval Threshold</v>
      </c>
    </row>
    <row r="406">
      <c r="A406" s="9" t="s">
        <v>632</v>
      </c>
      <c r="B406" s="10">
        <v>4.38</v>
      </c>
      <c r="C406" s="21">
        <v>203.0</v>
      </c>
      <c r="D406" s="12">
        <v>9127132.0</v>
      </c>
      <c r="E406" s="12">
        <v>9.4247266E7</v>
      </c>
      <c r="F406" s="13">
        <f t="shared" si="1"/>
        <v>-85120134</v>
      </c>
      <c r="G406" s="14" t="str">
        <f>IF(E406=0,"YES",IF(D406/E406&gt;=1.15, IF(D406+E406&gt;=percent,"YES","NO"),"NO"))</f>
        <v>NO</v>
      </c>
      <c r="H406" s="15">
        <v>91780.0</v>
      </c>
      <c r="I406" s="16" t="str">
        <f t="shared" si="3"/>
        <v>NOT FUNDED</v>
      </c>
      <c r="J406" s="17">
        <f t="shared" si="4"/>
        <v>3171</v>
      </c>
      <c r="K406" s="18" t="str">
        <f t="shared" si="2"/>
        <v>Approval Threshold</v>
      </c>
    </row>
    <row r="407">
      <c r="A407" s="9" t="s">
        <v>633</v>
      </c>
      <c r="B407" s="10">
        <v>3.15</v>
      </c>
      <c r="C407" s="21">
        <v>148.0</v>
      </c>
      <c r="D407" s="12">
        <v>1.0568723E7</v>
      </c>
      <c r="E407" s="12">
        <v>9.5697813E7</v>
      </c>
      <c r="F407" s="13">
        <f t="shared" si="1"/>
        <v>-85129090</v>
      </c>
      <c r="G407" s="14" t="str">
        <f>IF(E407=0,"YES",IF(D407/E407&gt;=1.15, IF(D407+E407&gt;=percent,"YES","NO"),"NO"))</f>
        <v>NO</v>
      </c>
      <c r="H407" s="15">
        <v>125000.0</v>
      </c>
      <c r="I407" s="16" t="str">
        <f t="shared" si="3"/>
        <v>NOT FUNDED</v>
      </c>
      <c r="J407" s="17">
        <f t="shared" si="4"/>
        <v>3171</v>
      </c>
      <c r="K407" s="18" t="str">
        <f t="shared" si="2"/>
        <v>Approval Threshold</v>
      </c>
    </row>
    <row r="408">
      <c r="A408" s="9" t="s">
        <v>634</v>
      </c>
      <c r="B408" s="10">
        <v>4.09</v>
      </c>
      <c r="C408" s="21">
        <v>138.0</v>
      </c>
      <c r="D408" s="12">
        <v>3384974.0</v>
      </c>
      <c r="E408" s="12">
        <v>8.8545661E7</v>
      </c>
      <c r="F408" s="13">
        <f t="shared" si="1"/>
        <v>-85160687</v>
      </c>
      <c r="G408" s="14" t="str">
        <f>IF(E408=0,"YES",IF(D408/E408&gt;=1.15, IF(D408+E408&gt;=percent,"YES","NO"),"NO"))</f>
        <v>NO</v>
      </c>
      <c r="H408" s="15">
        <v>35000.0</v>
      </c>
      <c r="I408" s="16" t="str">
        <f t="shared" si="3"/>
        <v>NOT FUNDED</v>
      </c>
      <c r="J408" s="17">
        <f t="shared" si="4"/>
        <v>3171</v>
      </c>
      <c r="K408" s="18" t="str">
        <f t="shared" si="2"/>
        <v>Approval Threshold</v>
      </c>
    </row>
    <row r="409">
      <c r="A409" s="9" t="s">
        <v>635</v>
      </c>
      <c r="B409" s="10">
        <v>4.15</v>
      </c>
      <c r="C409" s="21">
        <v>160.0</v>
      </c>
      <c r="D409" s="12">
        <v>4625386.0</v>
      </c>
      <c r="E409" s="12">
        <v>9.0119515E7</v>
      </c>
      <c r="F409" s="13">
        <f t="shared" si="1"/>
        <v>-85494129</v>
      </c>
      <c r="G409" s="14" t="str">
        <f>IF(E409=0,"YES",IF(D409/E409&gt;=1.15, IF(D409+E409&gt;=percent,"YES","NO"),"NO"))</f>
        <v>NO</v>
      </c>
      <c r="H409" s="15">
        <v>40300.0</v>
      </c>
      <c r="I409" s="16" t="str">
        <f t="shared" si="3"/>
        <v>NOT FUNDED</v>
      </c>
      <c r="J409" s="17">
        <f t="shared" si="4"/>
        <v>3171</v>
      </c>
      <c r="K409" s="18" t="str">
        <f t="shared" si="2"/>
        <v>Approval Threshold</v>
      </c>
    </row>
    <row r="410">
      <c r="A410" s="9" t="s">
        <v>636</v>
      </c>
      <c r="B410" s="10">
        <v>4.59</v>
      </c>
      <c r="C410" s="21">
        <v>216.0</v>
      </c>
      <c r="D410" s="12">
        <v>2.1378906E7</v>
      </c>
      <c r="E410" s="12">
        <v>1.06877744E8</v>
      </c>
      <c r="F410" s="13">
        <f t="shared" si="1"/>
        <v>-85498838</v>
      </c>
      <c r="G410" s="14" t="str">
        <f>IF(E410=0,"YES",IF(D410/E410&gt;=1.15, IF(D410+E410&gt;=percent,"YES","NO"),"NO"))</f>
        <v>NO</v>
      </c>
      <c r="H410" s="15">
        <v>78300.0</v>
      </c>
      <c r="I410" s="16" t="str">
        <f t="shared" si="3"/>
        <v>NOT FUNDED</v>
      </c>
      <c r="J410" s="17">
        <f t="shared" si="4"/>
        <v>3171</v>
      </c>
      <c r="K410" s="18" t="str">
        <f t="shared" si="2"/>
        <v>Approval Threshold</v>
      </c>
    </row>
    <row r="411">
      <c r="A411" s="19" t="s">
        <v>637</v>
      </c>
      <c r="B411" s="10">
        <v>4.05</v>
      </c>
      <c r="C411" s="21">
        <v>145.0</v>
      </c>
      <c r="D411" s="12">
        <v>3450298.0</v>
      </c>
      <c r="E411" s="12">
        <v>8.9032909E7</v>
      </c>
      <c r="F411" s="13">
        <f t="shared" si="1"/>
        <v>-85582611</v>
      </c>
      <c r="G411" s="14" t="str">
        <f>IF(E411=0,"YES",IF(D411/E411&gt;=1.15, IF(D411+E411&gt;=percent,"YES","NO"),"NO"))</f>
        <v>NO</v>
      </c>
      <c r="H411" s="15">
        <v>54220.0</v>
      </c>
      <c r="I411" s="16" t="str">
        <f t="shared" si="3"/>
        <v>NOT FUNDED</v>
      </c>
      <c r="J411" s="17">
        <f t="shared" si="4"/>
        <v>3171</v>
      </c>
      <c r="K411" s="18" t="str">
        <f t="shared" si="2"/>
        <v>Approval Threshold</v>
      </c>
    </row>
    <row r="412">
      <c r="A412" s="9" t="s">
        <v>638</v>
      </c>
      <c r="B412" s="10">
        <v>4.33</v>
      </c>
      <c r="C412" s="21">
        <v>186.0</v>
      </c>
      <c r="D412" s="12">
        <v>6866354.0</v>
      </c>
      <c r="E412" s="12">
        <v>9.2618108E7</v>
      </c>
      <c r="F412" s="13">
        <f t="shared" si="1"/>
        <v>-85751754</v>
      </c>
      <c r="G412" s="14" t="str">
        <f>IF(E412=0,"YES",IF(D412/E412&gt;=1.15, IF(D412+E412&gt;=percent,"YES","NO"),"NO"))</f>
        <v>NO</v>
      </c>
      <c r="H412" s="15">
        <v>36000.0</v>
      </c>
      <c r="I412" s="16" t="str">
        <f t="shared" si="3"/>
        <v>NOT FUNDED</v>
      </c>
      <c r="J412" s="17">
        <f t="shared" si="4"/>
        <v>3171</v>
      </c>
      <c r="K412" s="18" t="str">
        <f t="shared" si="2"/>
        <v>Approval Threshold</v>
      </c>
    </row>
    <row r="413">
      <c r="A413" s="9" t="s">
        <v>639</v>
      </c>
      <c r="B413" s="10">
        <v>4.26</v>
      </c>
      <c r="C413" s="21">
        <v>203.0</v>
      </c>
      <c r="D413" s="12">
        <v>2.0703442E7</v>
      </c>
      <c r="E413" s="12">
        <v>1.07023866E8</v>
      </c>
      <c r="F413" s="13">
        <f t="shared" si="1"/>
        <v>-86320424</v>
      </c>
      <c r="G413" s="14" t="str">
        <f>IF(E413=0,"YES",IF(D413/E413&gt;=1.15, IF(D413+E413&gt;=percent,"YES","NO"),"NO"))</f>
        <v>NO</v>
      </c>
      <c r="H413" s="15">
        <v>96000.0</v>
      </c>
      <c r="I413" s="16" t="str">
        <f t="shared" si="3"/>
        <v>NOT FUNDED</v>
      </c>
      <c r="J413" s="17">
        <f t="shared" si="4"/>
        <v>3171</v>
      </c>
      <c r="K413" s="18" t="str">
        <f t="shared" si="2"/>
        <v>Approval Threshold</v>
      </c>
    </row>
    <row r="414">
      <c r="A414" s="9" t="s">
        <v>640</v>
      </c>
      <c r="B414" s="10">
        <v>4.07</v>
      </c>
      <c r="C414" s="21">
        <v>149.0</v>
      </c>
      <c r="D414" s="12">
        <v>4373618.0</v>
      </c>
      <c r="E414" s="12">
        <v>9.0714725E7</v>
      </c>
      <c r="F414" s="13">
        <f t="shared" si="1"/>
        <v>-86341107</v>
      </c>
      <c r="G414" s="14" t="str">
        <f>IF(E414=0,"YES",IF(D414/E414&gt;=1.15, IF(D414+E414&gt;=percent,"YES","NO"),"NO"))</f>
        <v>NO</v>
      </c>
      <c r="H414" s="15">
        <v>72000.0</v>
      </c>
      <c r="I414" s="16" t="str">
        <f t="shared" si="3"/>
        <v>NOT FUNDED</v>
      </c>
      <c r="J414" s="17">
        <f t="shared" si="4"/>
        <v>3171</v>
      </c>
      <c r="K414" s="18" t="str">
        <f t="shared" si="2"/>
        <v>Approval Threshold</v>
      </c>
    </row>
    <row r="415">
      <c r="A415" s="9" t="s">
        <v>641</v>
      </c>
      <c r="B415" s="10">
        <v>4.3</v>
      </c>
      <c r="C415" s="21">
        <v>166.0</v>
      </c>
      <c r="D415" s="12">
        <v>1.713179E7</v>
      </c>
      <c r="E415" s="12">
        <v>1.0349972E8</v>
      </c>
      <c r="F415" s="13">
        <f t="shared" si="1"/>
        <v>-86367930</v>
      </c>
      <c r="G415" s="14" t="str">
        <f>IF(E415=0,"YES",IF(D415/E415&gt;=1.15, IF(D415+E415&gt;=percent,"YES","NO"),"NO"))</f>
        <v>NO</v>
      </c>
      <c r="H415" s="15">
        <v>67200.0</v>
      </c>
      <c r="I415" s="16" t="str">
        <f t="shared" si="3"/>
        <v>NOT FUNDED</v>
      </c>
      <c r="J415" s="17">
        <f t="shared" si="4"/>
        <v>3171</v>
      </c>
      <c r="K415" s="18" t="str">
        <f t="shared" si="2"/>
        <v>Approval Threshold</v>
      </c>
    </row>
    <row r="416">
      <c r="A416" s="9" t="s">
        <v>642</v>
      </c>
      <c r="B416" s="10">
        <v>4.09</v>
      </c>
      <c r="C416" s="21">
        <v>155.0</v>
      </c>
      <c r="D416" s="12">
        <v>4732434.0</v>
      </c>
      <c r="E416" s="12">
        <v>9.1199028E7</v>
      </c>
      <c r="F416" s="13">
        <f t="shared" si="1"/>
        <v>-86466594</v>
      </c>
      <c r="G416" s="14" t="str">
        <f>IF(E416=0,"YES",IF(D416/E416&gt;=1.15, IF(D416+E416&gt;=percent,"YES","NO"),"NO"))</f>
        <v>NO</v>
      </c>
      <c r="H416" s="15">
        <v>98000.0</v>
      </c>
      <c r="I416" s="16" t="str">
        <f t="shared" si="3"/>
        <v>NOT FUNDED</v>
      </c>
      <c r="J416" s="17">
        <f t="shared" si="4"/>
        <v>3171</v>
      </c>
      <c r="K416" s="18" t="str">
        <f t="shared" si="2"/>
        <v>Approval Threshold</v>
      </c>
    </row>
    <row r="417">
      <c r="A417" s="9" t="s">
        <v>643</v>
      </c>
      <c r="B417" s="10">
        <v>4.57</v>
      </c>
      <c r="C417" s="21">
        <v>222.0</v>
      </c>
      <c r="D417" s="12">
        <v>7969351.0</v>
      </c>
      <c r="E417" s="12">
        <v>9.4914491E7</v>
      </c>
      <c r="F417" s="13">
        <f t="shared" si="1"/>
        <v>-86945140</v>
      </c>
      <c r="G417" s="14" t="str">
        <f>IF(E417=0,"YES",IF(D417/E417&gt;=1.15, IF(D417+E417&gt;=percent,"YES","NO"),"NO"))</f>
        <v>NO</v>
      </c>
      <c r="H417" s="15">
        <v>54810.0</v>
      </c>
      <c r="I417" s="16" t="str">
        <f t="shared" si="3"/>
        <v>NOT FUNDED</v>
      </c>
      <c r="J417" s="17">
        <f t="shared" si="4"/>
        <v>3171</v>
      </c>
      <c r="K417" s="18" t="str">
        <f t="shared" si="2"/>
        <v>Approval Threshold</v>
      </c>
    </row>
    <row r="418">
      <c r="A418" s="9" t="s">
        <v>644</v>
      </c>
      <c r="B418" s="10">
        <v>3.48</v>
      </c>
      <c r="C418" s="21">
        <v>124.0</v>
      </c>
      <c r="D418" s="12">
        <v>1610020.0</v>
      </c>
      <c r="E418" s="12">
        <v>8.8711099E7</v>
      </c>
      <c r="F418" s="13">
        <f t="shared" si="1"/>
        <v>-87101079</v>
      </c>
      <c r="G418" s="14" t="str">
        <f>IF(E418=0,"YES",IF(D418/E418&gt;=1.15, IF(D418+E418&gt;=percent,"YES","NO"),"NO"))</f>
        <v>NO</v>
      </c>
      <c r="H418" s="15">
        <v>16400.0</v>
      </c>
      <c r="I418" s="16" t="str">
        <f t="shared" si="3"/>
        <v>NOT FUNDED</v>
      </c>
      <c r="J418" s="17">
        <f t="shared" si="4"/>
        <v>3171</v>
      </c>
      <c r="K418" s="18" t="str">
        <f t="shared" si="2"/>
        <v>Approval Threshold</v>
      </c>
    </row>
    <row r="419">
      <c r="A419" s="9" t="s">
        <v>645</v>
      </c>
      <c r="B419" s="10">
        <v>4.59</v>
      </c>
      <c r="C419" s="21">
        <v>196.0</v>
      </c>
      <c r="D419" s="12">
        <v>1.8157181E7</v>
      </c>
      <c r="E419" s="12">
        <v>1.05456083E8</v>
      </c>
      <c r="F419" s="13">
        <f t="shared" si="1"/>
        <v>-87298902</v>
      </c>
      <c r="G419" s="14" t="str">
        <f>IF(E419=0,"YES",IF(D419/E419&gt;=1.15, IF(D419+E419&gt;=percent,"YES","NO"),"NO"))</f>
        <v>NO</v>
      </c>
      <c r="H419" s="15">
        <v>75000.0</v>
      </c>
      <c r="I419" s="16" t="str">
        <f t="shared" si="3"/>
        <v>NOT FUNDED</v>
      </c>
      <c r="J419" s="17">
        <f t="shared" si="4"/>
        <v>3171</v>
      </c>
      <c r="K419" s="18" t="str">
        <f t="shared" si="2"/>
        <v>Approval Threshold</v>
      </c>
    </row>
    <row r="420">
      <c r="A420" s="9" t="s">
        <v>646</v>
      </c>
      <c r="B420" s="10">
        <v>4.33</v>
      </c>
      <c r="C420" s="21">
        <v>172.0</v>
      </c>
      <c r="D420" s="12">
        <v>4750442.0</v>
      </c>
      <c r="E420" s="12">
        <v>9.2096106E7</v>
      </c>
      <c r="F420" s="13">
        <f t="shared" si="1"/>
        <v>-87345664</v>
      </c>
      <c r="G420" s="14" t="str">
        <f>IF(E420=0,"YES",IF(D420/E420&gt;=1.15, IF(D420+E420&gt;=percent,"YES","NO"),"NO"))</f>
        <v>NO</v>
      </c>
      <c r="H420" s="15">
        <v>75000.0</v>
      </c>
      <c r="I420" s="16" t="str">
        <f t="shared" si="3"/>
        <v>NOT FUNDED</v>
      </c>
      <c r="J420" s="17">
        <f t="shared" si="4"/>
        <v>3171</v>
      </c>
      <c r="K420" s="18" t="str">
        <f t="shared" si="2"/>
        <v>Approval Threshold</v>
      </c>
    </row>
    <row r="421">
      <c r="A421" s="9" t="s">
        <v>647</v>
      </c>
      <c r="B421" s="10">
        <v>4.0</v>
      </c>
      <c r="C421" s="21">
        <v>154.0</v>
      </c>
      <c r="D421" s="12">
        <v>4885548.0</v>
      </c>
      <c r="E421" s="12">
        <v>9.228534E7</v>
      </c>
      <c r="F421" s="13">
        <f t="shared" si="1"/>
        <v>-87399792</v>
      </c>
      <c r="G421" s="14" t="str">
        <f>IF(E421=0,"YES",IF(D421/E421&gt;=1.15, IF(D421+E421&gt;=percent,"YES","NO"),"NO"))</f>
        <v>NO</v>
      </c>
      <c r="H421" s="15">
        <v>124500.0</v>
      </c>
      <c r="I421" s="16" t="str">
        <f t="shared" si="3"/>
        <v>NOT FUNDED</v>
      </c>
      <c r="J421" s="17">
        <f t="shared" si="4"/>
        <v>3171</v>
      </c>
      <c r="K421" s="18" t="str">
        <f t="shared" si="2"/>
        <v>Approval Threshold</v>
      </c>
    </row>
    <row r="422">
      <c r="A422" s="9" t="s">
        <v>648</v>
      </c>
      <c r="B422" s="10">
        <v>4.26</v>
      </c>
      <c r="C422" s="21">
        <v>205.0</v>
      </c>
      <c r="D422" s="12">
        <v>1.8022391E7</v>
      </c>
      <c r="E422" s="12">
        <v>1.05619954E8</v>
      </c>
      <c r="F422" s="13">
        <f t="shared" si="1"/>
        <v>-87597563</v>
      </c>
      <c r="G422" s="14" t="str">
        <f>IF(E422=0,"YES",IF(D422/E422&gt;=1.15, IF(D422+E422&gt;=percent,"YES","NO"),"NO"))</f>
        <v>NO</v>
      </c>
      <c r="H422" s="15">
        <v>150000.0</v>
      </c>
      <c r="I422" s="16" t="str">
        <f t="shared" si="3"/>
        <v>NOT FUNDED</v>
      </c>
      <c r="J422" s="17">
        <f t="shared" si="4"/>
        <v>3171</v>
      </c>
      <c r="K422" s="18" t="str">
        <f t="shared" si="2"/>
        <v>Approval Threshold</v>
      </c>
    </row>
    <row r="423">
      <c r="A423" s="9" t="s">
        <v>649</v>
      </c>
      <c r="B423" s="10">
        <v>4.62</v>
      </c>
      <c r="C423" s="21">
        <v>225.0</v>
      </c>
      <c r="D423" s="12">
        <v>2.1826849E7</v>
      </c>
      <c r="E423" s="12">
        <v>1.09502216E8</v>
      </c>
      <c r="F423" s="13">
        <f t="shared" si="1"/>
        <v>-87675367</v>
      </c>
      <c r="G423" s="14" t="str">
        <f>IF(E423=0,"YES",IF(D423/E423&gt;=1.15, IF(D423+E423&gt;=percent,"YES","NO"),"NO"))</f>
        <v>NO</v>
      </c>
      <c r="H423" s="15">
        <v>122500.0</v>
      </c>
      <c r="I423" s="16" t="str">
        <f t="shared" si="3"/>
        <v>NOT FUNDED</v>
      </c>
      <c r="J423" s="17">
        <f t="shared" si="4"/>
        <v>3171</v>
      </c>
      <c r="K423" s="18" t="str">
        <f t="shared" si="2"/>
        <v>Approval Threshold</v>
      </c>
    </row>
    <row r="424">
      <c r="A424" s="9" t="s">
        <v>650</v>
      </c>
      <c r="B424" s="10">
        <v>3.54</v>
      </c>
      <c r="C424" s="21">
        <v>158.0</v>
      </c>
      <c r="D424" s="12">
        <v>1.7368824E7</v>
      </c>
      <c r="E424" s="12">
        <v>1.05379651E8</v>
      </c>
      <c r="F424" s="13">
        <f t="shared" si="1"/>
        <v>-88010827</v>
      </c>
      <c r="G424" s="14" t="str">
        <f>IF(E424=0,"YES",IF(D424/E424&gt;=1.15, IF(D424+E424&gt;=percent,"YES","NO"),"NO"))</f>
        <v>NO</v>
      </c>
      <c r="H424" s="15">
        <v>250000.0</v>
      </c>
      <c r="I424" s="16" t="str">
        <f t="shared" si="3"/>
        <v>NOT FUNDED</v>
      </c>
      <c r="J424" s="17">
        <f t="shared" si="4"/>
        <v>3171</v>
      </c>
      <c r="K424" s="18" t="str">
        <f t="shared" si="2"/>
        <v>Approval Threshold</v>
      </c>
    </row>
    <row r="425">
      <c r="A425" s="9" t="s">
        <v>651</v>
      </c>
      <c r="B425" s="10">
        <v>4.17</v>
      </c>
      <c r="C425" s="21">
        <v>143.0</v>
      </c>
      <c r="D425" s="12">
        <v>3564327.0</v>
      </c>
      <c r="E425" s="12">
        <v>9.1809896E7</v>
      </c>
      <c r="F425" s="13">
        <f t="shared" si="1"/>
        <v>-88245569</v>
      </c>
      <c r="G425" s="14" t="str">
        <f>IF(E425=0,"YES",IF(D425/E425&gt;=1.15, IF(D425+E425&gt;=percent,"YES","NO"),"NO"))</f>
        <v>NO</v>
      </c>
      <c r="H425" s="15">
        <v>40000.0</v>
      </c>
      <c r="I425" s="16" t="str">
        <f t="shared" si="3"/>
        <v>NOT FUNDED</v>
      </c>
      <c r="J425" s="17">
        <f t="shared" si="4"/>
        <v>3171</v>
      </c>
      <c r="K425" s="18" t="str">
        <f t="shared" si="2"/>
        <v>Approval Threshold</v>
      </c>
    </row>
    <row r="426">
      <c r="A426" s="9" t="s">
        <v>652</v>
      </c>
      <c r="B426" s="10">
        <v>4.05</v>
      </c>
      <c r="C426" s="21">
        <v>177.0</v>
      </c>
      <c r="D426" s="12">
        <v>1.4722358E7</v>
      </c>
      <c r="E426" s="12">
        <v>1.03214193E8</v>
      </c>
      <c r="F426" s="13">
        <f t="shared" si="1"/>
        <v>-88491835</v>
      </c>
      <c r="G426" s="14" t="str">
        <f>IF(E426=0,"YES",IF(D426/E426&gt;=1.15, IF(D426+E426&gt;=percent,"YES","NO"),"NO"))</f>
        <v>NO</v>
      </c>
      <c r="H426" s="15">
        <v>250000.0</v>
      </c>
      <c r="I426" s="16" t="str">
        <f t="shared" si="3"/>
        <v>NOT FUNDED</v>
      </c>
      <c r="J426" s="17">
        <f t="shared" si="4"/>
        <v>3171</v>
      </c>
      <c r="K426" s="18" t="str">
        <f t="shared" si="2"/>
        <v>Approval Threshold</v>
      </c>
    </row>
    <row r="427">
      <c r="A427" s="9" t="s">
        <v>653</v>
      </c>
      <c r="B427" s="10">
        <v>4.09</v>
      </c>
      <c r="C427" s="21">
        <v>142.0</v>
      </c>
      <c r="D427" s="12">
        <v>3612893.0</v>
      </c>
      <c r="E427" s="12">
        <v>9.2119558E7</v>
      </c>
      <c r="F427" s="13">
        <f t="shared" si="1"/>
        <v>-88506665</v>
      </c>
      <c r="G427" s="14" t="str">
        <f>IF(E427=0,"YES",IF(D427/E427&gt;=1.15, IF(D427+E427&gt;=percent,"YES","NO"),"NO"))</f>
        <v>NO</v>
      </c>
      <c r="H427" s="15">
        <v>84000.0</v>
      </c>
      <c r="I427" s="16" t="str">
        <f t="shared" si="3"/>
        <v>NOT FUNDED</v>
      </c>
      <c r="J427" s="17">
        <f t="shared" si="4"/>
        <v>3171</v>
      </c>
      <c r="K427" s="18" t="str">
        <f t="shared" si="2"/>
        <v>Approval Threshold</v>
      </c>
    </row>
    <row r="428">
      <c r="A428" s="9" t="s">
        <v>654</v>
      </c>
      <c r="B428" s="10">
        <v>4.11</v>
      </c>
      <c r="C428" s="21">
        <v>144.0</v>
      </c>
      <c r="D428" s="12">
        <v>4037371.0</v>
      </c>
      <c r="E428" s="12">
        <v>9.2778386E7</v>
      </c>
      <c r="F428" s="13">
        <f t="shared" si="1"/>
        <v>-88741015</v>
      </c>
      <c r="G428" s="14" t="str">
        <f>IF(E428=0,"YES",IF(D428/E428&gt;=1.15, IF(D428+E428&gt;=percent,"YES","NO"),"NO"))</f>
        <v>NO</v>
      </c>
      <c r="H428" s="15">
        <v>108875.0</v>
      </c>
      <c r="I428" s="16" t="str">
        <f t="shared" si="3"/>
        <v>NOT FUNDED</v>
      </c>
      <c r="J428" s="17">
        <f t="shared" si="4"/>
        <v>3171</v>
      </c>
      <c r="K428" s="18" t="str">
        <f t="shared" si="2"/>
        <v>Approval Threshold</v>
      </c>
    </row>
    <row r="429">
      <c r="A429" s="9" t="s">
        <v>655</v>
      </c>
      <c r="B429" s="10">
        <v>3.18</v>
      </c>
      <c r="C429" s="21">
        <v>133.0</v>
      </c>
      <c r="D429" s="12">
        <v>1529968.0</v>
      </c>
      <c r="E429" s="12">
        <v>9.0497926E7</v>
      </c>
      <c r="F429" s="13">
        <f t="shared" si="1"/>
        <v>-88967958</v>
      </c>
      <c r="G429" s="14" t="str">
        <f>IF(E429=0,"YES",IF(D429/E429&gt;=1.15, IF(D429+E429&gt;=percent,"YES","NO"),"NO"))</f>
        <v>NO</v>
      </c>
      <c r="H429" s="15">
        <v>35065.0</v>
      </c>
      <c r="I429" s="16" t="str">
        <f t="shared" si="3"/>
        <v>NOT FUNDED</v>
      </c>
      <c r="J429" s="17">
        <f t="shared" si="4"/>
        <v>3171</v>
      </c>
      <c r="K429" s="18" t="str">
        <f t="shared" si="2"/>
        <v>Approval Threshold</v>
      </c>
    </row>
    <row r="430">
      <c r="A430" s="19" t="s">
        <v>656</v>
      </c>
      <c r="B430" s="10">
        <v>4.09</v>
      </c>
      <c r="C430" s="21">
        <v>162.0</v>
      </c>
      <c r="D430" s="12">
        <v>6461778.0</v>
      </c>
      <c r="E430" s="12">
        <v>9.550915E7</v>
      </c>
      <c r="F430" s="13">
        <f t="shared" si="1"/>
        <v>-89047372</v>
      </c>
      <c r="G430" s="14" t="str">
        <f>IF(E430=0,"YES",IF(D430/E430&gt;=1.15, IF(D430+E430&gt;=percent,"YES","NO"),"NO"))</f>
        <v>NO</v>
      </c>
      <c r="H430" s="15">
        <v>160000.0</v>
      </c>
      <c r="I430" s="16" t="str">
        <f t="shared" si="3"/>
        <v>NOT FUNDED</v>
      </c>
      <c r="J430" s="17">
        <f t="shared" si="4"/>
        <v>3171</v>
      </c>
      <c r="K430" s="18" t="str">
        <f t="shared" si="2"/>
        <v>Approval Threshold</v>
      </c>
    </row>
    <row r="431">
      <c r="A431" s="9" t="s">
        <v>657</v>
      </c>
      <c r="B431" s="10">
        <v>4.4</v>
      </c>
      <c r="C431" s="21">
        <v>174.0</v>
      </c>
      <c r="D431" s="12">
        <v>4786147.0</v>
      </c>
      <c r="E431" s="12">
        <v>9.40076E7</v>
      </c>
      <c r="F431" s="13">
        <f t="shared" si="1"/>
        <v>-89221453</v>
      </c>
      <c r="G431" s="14" t="str">
        <f>IF(E431=0,"YES",IF(D431/E431&gt;=1.15, IF(D431+E431&gt;=percent,"YES","NO"),"NO"))</f>
        <v>NO</v>
      </c>
      <c r="H431" s="15">
        <v>98000.0</v>
      </c>
      <c r="I431" s="16" t="str">
        <f t="shared" si="3"/>
        <v>NOT FUNDED</v>
      </c>
      <c r="J431" s="17">
        <f t="shared" si="4"/>
        <v>3171</v>
      </c>
      <c r="K431" s="18" t="str">
        <f t="shared" si="2"/>
        <v>Approval Threshold</v>
      </c>
    </row>
    <row r="432">
      <c r="A432" s="9" t="s">
        <v>658</v>
      </c>
      <c r="B432" s="10">
        <v>4.0</v>
      </c>
      <c r="C432" s="21">
        <v>149.0</v>
      </c>
      <c r="D432" s="12">
        <v>3274080.0</v>
      </c>
      <c r="E432" s="12">
        <v>9.2659315E7</v>
      </c>
      <c r="F432" s="13">
        <f t="shared" si="1"/>
        <v>-89385235</v>
      </c>
      <c r="G432" s="14" t="str">
        <f>IF(E432=0,"YES",IF(D432/E432&gt;=1.15, IF(D432+E432&gt;=percent,"YES","NO"),"NO"))</f>
        <v>NO</v>
      </c>
      <c r="H432" s="15">
        <v>51000.0</v>
      </c>
      <c r="I432" s="16" t="str">
        <f t="shared" si="3"/>
        <v>NOT FUNDED</v>
      </c>
      <c r="J432" s="17">
        <f t="shared" si="4"/>
        <v>3171</v>
      </c>
      <c r="K432" s="18" t="str">
        <f t="shared" si="2"/>
        <v>Approval Threshold</v>
      </c>
    </row>
    <row r="433">
      <c r="A433" s="19" t="s">
        <v>659</v>
      </c>
      <c r="B433" s="10">
        <v>4.0</v>
      </c>
      <c r="C433" s="21">
        <v>151.0</v>
      </c>
      <c r="D433" s="12">
        <v>4475896.0</v>
      </c>
      <c r="E433" s="12">
        <v>9.3921131E7</v>
      </c>
      <c r="F433" s="13">
        <f t="shared" si="1"/>
        <v>-89445235</v>
      </c>
      <c r="G433" s="14" t="str">
        <f>IF(E433=0,"YES",IF(D433/E433&gt;=1.15, IF(D433+E433&gt;=percent,"YES","NO"),"NO"))</f>
        <v>NO</v>
      </c>
      <c r="H433" s="15">
        <v>117800.0</v>
      </c>
      <c r="I433" s="16" t="str">
        <f t="shared" si="3"/>
        <v>NOT FUNDED</v>
      </c>
      <c r="J433" s="17">
        <f t="shared" si="4"/>
        <v>3171</v>
      </c>
      <c r="K433" s="18" t="str">
        <f t="shared" si="2"/>
        <v>Approval Threshold</v>
      </c>
    </row>
    <row r="434">
      <c r="A434" s="9" t="s">
        <v>660</v>
      </c>
      <c r="B434" s="10">
        <v>3.25</v>
      </c>
      <c r="C434" s="21">
        <v>154.0</v>
      </c>
      <c r="D434" s="12">
        <v>2337049.0</v>
      </c>
      <c r="E434" s="12">
        <v>9.2623551E7</v>
      </c>
      <c r="F434" s="13">
        <f t="shared" si="1"/>
        <v>-90286502</v>
      </c>
      <c r="G434" s="14" t="str">
        <f>IF(E434=0,"YES",IF(D434/E434&gt;=1.15, IF(D434+E434&gt;=percent,"YES","NO"),"NO"))</f>
        <v>NO</v>
      </c>
      <c r="H434" s="15">
        <v>110000.0</v>
      </c>
      <c r="I434" s="16" t="str">
        <f t="shared" si="3"/>
        <v>NOT FUNDED</v>
      </c>
      <c r="J434" s="17">
        <f t="shared" si="4"/>
        <v>3171</v>
      </c>
      <c r="K434" s="18" t="str">
        <f t="shared" si="2"/>
        <v>Approval Threshold</v>
      </c>
    </row>
    <row r="435">
      <c r="A435" s="9" t="s">
        <v>661</v>
      </c>
      <c r="B435" s="10">
        <v>3.61</v>
      </c>
      <c r="C435" s="21">
        <v>146.0</v>
      </c>
      <c r="D435" s="12">
        <v>2408820.0</v>
      </c>
      <c r="E435" s="12">
        <v>9.2993881E7</v>
      </c>
      <c r="F435" s="13">
        <f t="shared" si="1"/>
        <v>-90585061</v>
      </c>
      <c r="G435" s="14" t="str">
        <f>IF(E435=0,"YES",IF(D435/E435&gt;=1.15, IF(D435+E435&gt;=percent,"YES","NO"),"NO"))</f>
        <v>NO</v>
      </c>
      <c r="H435" s="15">
        <v>108000.0</v>
      </c>
      <c r="I435" s="16" t="str">
        <f t="shared" si="3"/>
        <v>NOT FUNDED</v>
      </c>
      <c r="J435" s="17">
        <f t="shared" si="4"/>
        <v>3171</v>
      </c>
      <c r="K435" s="18" t="str">
        <f t="shared" si="2"/>
        <v>Approval Threshold</v>
      </c>
    </row>
    <row r="436">
      <c r="A436" s="9" t="s">
        <v>662</v>
      </c>
      <c r="B436" s="10">
        <v>3.48</v>
      </c>
      <c r="C436" s="21">
        <v>139.0</v>
      </c>
      <c r="D436" s="12">
        <v>1006639.0</v>
      </c>
      <c r="E436" s="12">
        <v>9.1628506E7</v>
      </c>
      <c r="F436" s="13">
        <f t="shared" si="1"/>
        <v>-90621867</v>
      </c>
      <c r="G436" s="14" t="str">
        <f>IF(E436=0,"YES",IF(D436/E436&gt;=1.15, IF(D436+E436&gt;=percent,"YES","NO"),"NO"))</f>
        <v>NO</v>
      </c>
      <c r="H436" s="15">
        <v>55000.0</v>
      </c>
      <c r="I436" s="16" t="str">
        <f t="shared" si="3"/>
        <v>NOT FUNDED</v>
      </c>
      <c r="J436" s="17">
        <f t="shared" si="4"/>
        <v>3171</v>
      </c>
      <c r="K436" s="18" t="str">
        <f t="shared" si="2"/>
        <v>Approval Threshold</v>
      </c>
    </row>
    <row r="437">
      <c r="A437" s="9" t="s">
        <v>663</v>
      </c>
      <c r="B437" s="10">
        <v>4.19</v>
      </c>
      <c r="C437" s="21">
        <v>204.0</v>
      </c>
      <c r="D437" s="12">
        <v>1.7760081E7</v>
      </c>
      <c r="E437" s="12">
        <v>1.08440971E8</v>
      </c>
      <c r="F437" s="13">
        <f t="shared" si="1"/>
        <v>-90680890</v>
      </c>
      <c r="G437" s="14" t="str">
        <f>IF(E437=0,"YES",IF(D437/E437&gt;=1.15, IF(D437+E437&gt;=percent,"YES","NO"),"NO"))</f>
        <v>NO</v>
      </c>
      <c r="H437" s="15">
        <v>122200.0</v>
      </c>
      <c r="I437" s="16" t="str">
        <f t="shared" si="3"/>
        <v>NOT FUNDED</v>
      </c>
      <c r="J437" s="17">
        <f t="shared" si="4"/>
        <v>3171</v>
      </c>
      <c r="K437" s="18" t="str">
        <f t="shared" si="2"/>
        <v>Approval Threshold</v>
      </c>
    </row>
    <row r="438">
      <c r="A438" s="9" t="s">
        <v>664</v>
      </c>
      <c r="B438" s="10">
        <v>4.11</v>
      </c>
      <c r="C438" s="21">
        <v>195.0</v>
      </c>
      <c r="D438" s="12">
        <v>5448477.0</v>
      </c>
      <c r="E438" s="12">
        <v>9.6140028E7</v>
      </c>
      <c r="F438" s="13">
        <f t="shared" si="1"/>
        <v>-90691551</v>
      </c>
      <c r="G438" s="14" t="str">
        <f>IF(E438=0,"YES",IF(D438/E438&gt;=1.15, IF(D438+E438&gt;=percent,"YES","NO"),"NO"))</f>
        <v>NO</v>
      </c>
      <c r="H438" s="15">
        <v>180000.0</v>
      </c>
      <c r="I438" s="16" t="str">
        <f t="shared" si="3"/>
        <v>NOT FUNDED</v>
      </c>
      <c r="J438" s="17">
        <f t="shared" si="4"/>
        <v>3171</v>
      </c>
      <c r="K438" s="18" t="str">
        <f t="shared" si="2"/>
        <v>Approval Threshold</v>
      </c>
    </row>
    <row r="439">
      <c r="A439" s="9" t="s">
        <v>665</v>
      </c>
      <c r="B439" s="10">
        <v>4.24</v>
      </c>
      <c r="C439" s="21">
        <v>194.0</v>
      </c>
      <c r="D439" s="12">
        <v>1.6998676E7</v>
      </c>
      <c r="E439" s="12">
        <v>1.0800586E8</v>
      </c>
      <c r="F439" s="13">
        <f t="shared" si="1"/>
        <v>-91007184</v>
      </c>
      <c r="G439" s="14" t="str">
        <f>IF(E439=0,"YES",IF(D439/E439&gt;=1.15, IF(D439+E439&gt;=percent,"YES","NO"),"NO"))</f>
        <v>NO</v>
      </c>
      <c r="H439" s="15">
        <v>106200.0</v>
      </c>
      <c r="I439" s="16" t="str">
        <f t="shared" si="3"/>
        <v>NOT FUNDED</v>
      </c>
      <c r="J439" s="17">
        <f t="shared" si="4"/>
        <v>3171</v>
      </c>
      <c r="K439" s="18" t="str">
        <f t="shared" si="2"/>
        <v>Approval Threshold</v>
      </c>
    </row>
    <row r="440">
      <c r="A440" s="9" t="s">
        <v>666</v>
      </c>
      <c r="B440" s="10">
        <v>4.29</v>
      </c>
      <c r="C440" s="21">
        <v>207.0</v>
      </c>
      <c r="D440" s="12">
        <v>1.9007137E7</v>
      </c>
      <c r="E440" s="12">
        <v>1.10232673E8</v>
      </c>
      <c r="F440" s="13">
        <f t="shared" si="1"/>
        <v>-91225536</v>
      </c>
      <c r="G440" s="14" t="str">
        <f>IF(E440=0,"YES",IF(D440/E440&gt;=1.15, IF(D440+E440&gt;=percent,"YES","NO"),"NO"))</f>
        <v>NO</v>
      </c>
      <c r="H440" s="15">
        <v>155070.0</v>
      </c>
      <c r="I440" s="16" t="str">
        <f t="shared" si="3"/>
        <v>NOT FUNDED</v>
      </c>
      <c r="J440" s="17">
        <f t="shared" si="4"/>
        <v>3171</v>
      </c>
      <c r="K440" s="18" t="str">
        <f t="shared" si="2"/>
        <v>Approval Threshold</v>
      </c>
    </row>
    <row r="441">
      <c r="A441" s="9" t="s">
        <v>667</v>
      </c>
      <c r="B441" s="10">
        <v>4.25</v>
      </c>
      <c r="C441" s="21">
        <v>150.0</v>
      </c>
      <c r="D441" s="12">
        <v>1.4705622E7</v>
      </c>
      <c r="E441" s="12">
        <v>1.05968587E8</v>
      </c>
      <c r="F441" s="13">
        <f t="shared" si="1"/>
        <v>-91262965</v>
      </c>
      <c r="G441" s="14" t="str">
        <f>IF(E441=0,"YES",IF(D441/E441&gt;=1.15, IF(D441+E441&gt;=percent,"YES","NO"),"NO"))</f>
        <v>NO</v>
      </c>
      <c r="H441" s="15">
        <v>80000.0</v>
      </c>
      <c r="I441" s="16" t="str">
        <f t="shared" si="3"/>
        <v>NOT FUNDED</v>
      </c>
      <c r="J441" s="17">
        <f t="shared" si="4"/>
        <v>3171</v>
      </c>
      <c r="K441" s="18" t="str">
        <f t="shared" si="2"/>
        <v>Approval Threshold</v>
      </c>
    </row>
    <row r="442">
      <c r="A442" s="9" t="s">
        <v>668</v>
      </c>
      <c r="B442" s="10">
        <v>4.55</v>
      </c>
      <c r="C442" s="21">
        <v>263.0</v>
      </c>
      <c r="D442" s="12">
        <v>1.9166797E7</v>
      </c>
      <c r="E442" s="12">
        <v>1.11092902E8</v>
      </c>
      <c r="F442" s="13">
        <f t="shared" si="1"/>
        <v>-91926105</v>
      </c>
      <c r="G442" s="14" t="str">
        <f>IF(E442=0,"YES",IF(D442/E442&gt;=1.15, IF(D442+E442&gt;=percent,"YES","NO"),"NO"))</f>
        <v>NO</v>
      </c>
      <c r="H442" s="15">
        <v>128000.0</v>
      </c>
      <c r="I442" s="16" t="str">
        <f t="shared" si="3"/>
        <v>NOT FUNDED</v>
      </c>
      <c r="J442" s="17">
        <f t="shared" si="4"/>
        <v>3171</v>
      </c>
      <c r="K442" s="18" t="str">
        <f t="shared" si="2"/>
        <v>Approval Threshold</v>
      </c>
    </row>
    <row r="443">
      <c r="A443" s="9" t="s">
        <v>669</v>
      </c>
      <c r="B443" s="10">
        <v>4.22</v>
      </c>
      <c r="C443" s="21">
        <v>172.0</v>
      </c>
      <c r="D443" s="12">
        <v>1.3256291E7</v>
      </c>
      <c r="E443" s="12">
        <v>1.05744701E8</v>
      </c>
      <c r="F443" s="13">
        <f t="shared" si="1"/>
        <v>-92488410</v>
      </c>
      <c r="G443" s="14" t="str">
        <f>IF(E443=0,"YES",IF(D443/E443&gt;=1.15, IF(D443+E443&gt;=percent,"YES","NO"),"NO"))</f>
        <v>NO</v>
      </c>
      <c r="H443" s="15">
        <v>115000.0</v>
      </c>
      <c r="I443" s="16" t="str">
        <f t="shared" si="3"/>
        <v>NOT FUNDED</v>
      </c>
      <c r="J443" s="17">
        <f t="shared" si="4"/>
        <v>3171</v>
      </c>
      <c r="K443" s="18" t="str">
        <f t="shared" si="2"/>
        <v>Approval Threshold</v>
      </c>
    </row>
    <row r="444">
      <c r="A444" s="9" t="s">
        <v>670</v>
      </c>
      <c r="B444" s="10">
        <v>4.33</v>
      </c>
      <c r="C444" s="21">
        <v>242.0</v>
      </c>
      <c r="D444" s="12">
        <v>5262560.0</v>
      </c>
      <c r="E444" s="12">
        <v>9.7817152E7</v>
      </c>
      <c r="F444" s="13">
        <f t="shared" si="1"/>
        <v>-92554592</v>
      </c>
      <c r="G444" s="14" t="str">
        <f>IF(E444=0,"YES",IF(D444/E444&gt;=1.15, IF(D444+E444&gt;=percent,"YES","NO"),"NO"))</f>
        <v>NO</v>
      </c>
      <c r="H444" s="15">
        <v>70300.0</v>
      </c>
      <c r="I444" s="16" t="str">
        <f t="shared" si="3"/>
        <v>NOT FUNDED</v>
      </c>
      <c r="J444" s="17">
        <f t="shared" si="4"/>
        <v>3171</v>
      </c>
      <c r="K444" s="18" t="str">
        <f t="shared" si="2"/>
        <v>Approval Threshold</v>
      </c>
    </row>
    <row r="445">
      <c r="A445" s="9" t="s">
        <v>671</v>
      </c>
      <c r="B445" s="10">
        <v>4.26</v>
      </c>
      <c r="C445" s="21">
        <v>225.0</v>
      </c>
      <c r="D445" s="12">
        <v>2.6728382E7</v>
      </c>
      <c r="E445" s="12">
        <v>1.19961998E8</v>
      </c>
      <c r="F445" s="13">
        <f t="shared" si="1"/>
        <v>-93233616</v>
      </c>
      <c r="G445" s="14" t="str">
        <f>IF(E445=0,"YES",IF(D445/E445&gt;=1.15, IF(D445+E445&gt;=percent,"YES","NO"),"NO"))</f>
        <v>NO</v>
      </c>
      <c r="H445" s="15">
        <v>340000.0</v>
      </c>
      <c r="I445" s="16" t="str">
        <f t="shared" si="3"/>
        <v>NOT FUNDED</v>
      </c>
      <c r="J445" s="17">
        <f t="shared" si="4"/>
        <v>3171</v>
      </c>
      <c r="K445" s="18" t="str">
        <f t="shared" si="2"/>
        <v>Approval Threshold</v>
      </c>
    </row>
    <row r="446">
      <c r="A446" s="9" t="s">
        <v>672</v>
      </c>
      <c r="B446" s="10">
        <v>4.55</v>
      </c>
      <c r="C446" s="21">
        <v>189.0</v>
      </c>
      <c r="D446" s="12">
        <v>1.0021834E7</v>
      </c>
      <c r="E446" s="12">
        <v>1.03502725E8</v>
      </c>
      <c r="F446" s="13">
        <f t="shared" si="1"/>
        <v>-93480891</v>
      </c>
      <c r="G446" s="14" t="str">
        <f>IF(E446=0,"YES",IF(D446/E446&gt;=1.15, IF(D446+E446&gt;=percent,"YES","NO"),"NO"))</f>
        <v>NO</v>
      </c>
      <c r="H446" s="15">
        <v>24000.0</v>
      </c>
      <c r="I446" s="16" t="str">
        <f t="shared" si="3"/>
        <v>NOT FUNDED</v>
      </c>
      <c r="J446" s="17">
        <f t="shared" si="4"/>
        <v>3171</v>
      </c>
      <c r="K446" s="18" t="str">
        <f t="shared" si="2"/>
        <v>Approval Threshold</v>
      </c>
    </row>
    <row r="447">
      <c r="A447" s="9" t="s">
        <v>673</v>
      </c>
      <c r="B447" s="10">
        <v>3.9</v>
      </c>
      <c r="C447" s="21">
        <v>174.0</v>
      </c>
      <c r="D447" s="12">
        <v>3259024.0</v>
      </c>
      <c r="E447" s="12">
        <v>9.6814674E7</v>
      </c>
      <c r="F447" s="13">
        <f t="shared" si="1"/>
        <v>-93555650</v>
      </c>
      <c r="G447" s="14" t="str">
        <f>IF(E447=0,"YES",IF(D447/E447&gt;=1.15, IF(D447+E447&gt;=percent,"YES","NO"),"NO"))</f>
        <v>NO</v>
      </c>
      <c r="H447" s="15">
        <v>82500.0</v>
      </c>
      <c r="I447" s="16" t="str">
        <f t="shared" si="3"/>
        <v>NOT FUNDED</v>
      </c>
      <c r="J447" s="17">
        <f t="shared" si="4"/>
        <v>3171</v>
      </c>
      <c r="K447" s="18" t="str">
        <f t="shared" si="2"/>
        <v>Approval Threshold</v>
      </c>
    </row>
    <row r="448">
      <c r="A448" s="9" t="s">
        <v>674</v>
      </c>
      <c r="B448" s="10">
        <v>3.67</v>
      </c>
      <c r="C448" s="21">
        <v>158.0</v>
      </c>
      <c r="D448" s="12">
        <v>2241999.0</v>
      </c>
      <c r="E448" s="12">
        <v>9.6070542E7</v>
      </c>
      <c r="F448" s="13">
        <f t="shared" si="1"/>
        <v>-93828543</v>
      </c>
      <c r="G448" s="14" t="str">
        <f>IF(E448=0,"YES",IF(D448/E448&gt;=1.15, IF(D448+E448&gt;=percent,"YES","NO"),"NO"))</f>
        <v>NO</v>
      </c>
      <c r="H448" s="15">
        <v>150000.0</v>
      </c>
      <c r="I448" s="16" t="str">
        <f t="shared" si="3"/>
        <v>NOT FUNDED</v>
      </c>
      <c r="J448" s="17">
        <f t="shared" si="4"/>
        <v>3171</v>
      </c>
      <c r="K448" s="18" t="str">
        <f t="shared" si="2"/>
        <v>Approval Threshold</v>
      </c>
    </row>
    <row r="449">
      <c r="A449" s="9" t="s">
        <v>675</v>
      </c>
      <c r="B449" s="10">
        <v>3.81</v>
      </c>
      <c r="C449" s="21">
        <v>167.0</v>
      </c>
      <c r="D449" s="12">
        <v>9837446.0</v>
      </c>
      <c r="E449" s="12">
        <v>1.03889571E8</v>
      </c>
      <c r="F449" s="13">
        <f t="shared" si="1"/>
        <v>-94052125</v>
      </c>
      <c r="G449" s="14" t="str">
        <f>IF(E449=0,"YES",IF(D449/E449&gt;=1.15, IF(D449+E449&gt;=percent,"YES","NO"),"NO"))</f>
        <v>NO</v>
      </c>
      <c r="H449" s="15">
        <v>250000.0</v>
      </c>
      <c r="I449" s="16" t="str">
        <f t="shared" si="3"/>
        <v>NOT FUNDED</v>
      </c>
      <c r="J449" s="17">
        <f t="shared" si="4"/>
        <v>3171</v>
      </c>
      <c r="K449" s="18" t="str">
        <f t="shared" si="2"/>
        <v>Approval Threshold</v>
      </c>
    </row>
    <row r="450">
      <c r="A450" s="9" t="s">
        <v>676</v>
      </c>
      <c r="B450" s="10">
        <v>3.88</v>
      </c>
      <c r="C450" s="21">
        <v>178.0</v>
      </c>
      <c r="D450" s="12">
        <v>1.1003987E7</v>
      </c>
      <c r="E450" s="12">
        <v>1.05825517E8</v>
      </c>
      <c r="F450" s="13">
        <f t="shared" si="1"/>
        <v>-94821530</v>
      </c>
      <c r="G450" s="14" t="str">
        <f>IF(E450=0,"YES",IF(D450/E450&gt;=1.15, IF(D450+E450&gt;=percent,"YES","NO"),"NO"))</f>
        <v>NO</v>
      </c>
      <c r="H450" s="15">
        <v>295890.0</v>
      </c>
      <c r="I450" s="16" t="str">
        <f t="shared" si="3"/>
        <v>NOT FUNDED</v>
      </c>
      <c r="J450" s="17">
        <f t="shared" si="4"/>
        <v>3171</v>
      </c>
      <c r="K450" s="18" t="str">
        <f t="shared" si="2"/>
        <v>Approval Threshold</v>
      </c>
    </row>
    <row r="451">
      <c r="A451" s="9" t="s">
        <v>677</v>
      </c>
      <c r="B451" s="10">
        <v>4.11</v>
      </c>
      <c r="C451" s="21">
        <v>236.0</v>
      </c>
      <c r="D451" s="12">
        <v>5341868.0</v>
      </c>
      <c r="E451" s="12">
        <v>1.00334015E8</v>
      </c>
      <c r="F451" s="13">
        <f t="shared" si="1"/>
        <v>-94992147</v>
      </c>
      <c r="G451" s="14" t="str">
        <f>IF(E451=0,"YES",IF(D451/E451&gt;=1.15, IF(D451+E451&gt;=percent,"YES","NO"),"NO"))</f>
        <v>NO</v>
      </c>
      <c r="H451" s="15">
        <v>120880.0</v>
      </c>
      <c r="I451" s="16" t="str">
        <f t="shared" si="3"/>
        <v>NOT FUNDED</v>
      </c>
      <c r="J451" s="17">
        <f t="shared" si="4"/>
        <v>3171</v>
      </c>
      <c r="K451" s="18" t="str">
        <f t="shared" si="2"/>
        <v>Approval Threshold</v>
      </c>
    </row>
    <row r="452">
      <c r="A452" s="9" t="s">
        <v>678</v>
      </c>
      <c r="B452" s="10">
        <v>4.19</v>
      </c>
      <c r="C452" s="21">
        <v>167.0</v>
      </c>
      <c r="D452" s="12">
        <v>6866070.0</v>
      </c>
      <c r="E452" s="12">
        <v>1.01980236E8</v>
      </c>
      <c r="F452" s="13">
        <f t="shared" si="1"/>
        <v>-95114166</v>
      </c>
      <c r="G452" s="14" t="str">
        <f>IF(E452=0,"YES",IF(D452/E452&gt;=1.15, IF(D452+E452&gt;=percent,"YES","NO"),"NO"))</f>
        <v>NO</v>
      </c>
      <c r="H452" s="15">
        <v>67408.0</v>
      </c>
      <c r="I452" s="16" t="str">
        <f t="shared" si="3"/>
        <v>NOT FUNDED</v>
      </c>
      <c r="J452" s="17">
        <f t="shared" si="4"/>
        <v>3171</v>
      </c>
      <c r="K452" s="18" t="str">
        <f t="shared" si="2"/>
        <v>Approval Threshold</v>
      </c>
    </row>
    <row r="453">
      <c r="A453" s="9" t="s">
        <v>679</v>
      </c>
      <c r="B453" s="10">
        <v>4.5</v>
      </c>
      <c r="C453" s="21">
        <v>243.0</v>
      </c>
      <c r="D453" s="12">
        <v>1.1163066E7</v>
      </c>
      <c r="E453" s="12">
        <v>1.06807587E8</v>
      </c>
      <c r="F453" s="13">
        <f t="shared" si="1"/>
        <v>-95644521</v>
      </c>
      <c r="G453" s="14" t="str">
        <f>IF(E453=0,"YES",IF(D453/E453&gt;=1.15, IF(D453+E453&gt;=percent,"YES","NO"),"NO"))</f>
        <v>NO</v>
      </c>
      <c r="H453" s="15">
        <v>118000.0</v>
      </c>
      <c r="I453" s="16" t="str">
        <f t="shared" si="3"/>
        <v>NOT FUNDED</v>
      </c>
      <c r="J453" s="17">
        <f t="shared" si="4"/>
        <v>3171</v>
      </c>
      <c r="K453" s="18" t="str">
        <f t="shared" si="2"/>
        <v>Approval Threshold</v>
      </c>
    </row>
    <row r="454">
      <c r="A454" s="9" t="s">
        <v>680</v>
      </c>
      <c r="B454" s="10">
        <v>4.48</v>
      </c>
      <c r="C454" s="21">
        <v>185.0</v>
      </c>
      <c r="D454" s="12">
        <v>7002361.0</v>
      </c>
      <c r="E454" s="12">
        <v>1.03052246E8</v>
      </c>
      <c r="F454" s="13">
        <f t="shared" si="1"/>
        <v>-96049885</v>
      </c>
      <c r="G454" s="14" t="str">
        <f>IF(E454=0,"YES",IF(D454/E454&gt;=1.15, IF(D454+E454&gt;=percent,"YES","NO"),"NO"))</f>
        <v>NO</v>
      </c>
      <c r="H454" s="15">
        <v>48300.0</v>
      </c>
      <c r="I454" s="16" t="str">
        <f t="shared" si="3"/>
        <v>NOT FUNDED</v>
      </c>
      <c r="J454" s="17">
        <f t="shared" si="4"/>
        <v>3171</v>
      </c>
      <c r="K454" s="18" t="str">
        <f t="shared" si="2"/>
        <v>Approval Threshold</v>
      </c>
    </row>
    <row r="455">
      <c r="A455" s="9" t="s">
        <v>681</v>
      </c>
      <c r="B455" s="10">
        <v>4.29</v>
      </c>
      <c r="C455" s="21">
        <v>212.0</v>
      </c>
      <c r="D455" s="12">
        <v>1.7941902E7</v>
      </c>
      <c r="E455" s="12">
        <v>1.14936501E8</v>
      </c>
      <c r="F455" s="13">
        <f t="shared" si="1"/>
        <v>-96994599</v>
      </c>
      <c r="G455" s="14" t="str">
        <f>IF(E455=0,"YES",IF(D455/E455&gt;=1.15, IF(D455+E455&gt;=percent,"YES","NO"),"NO"))</f>
        <v>NO</v>
      </c>
      <c r="H455" s="15">
        <v>92700.0</v>
      </c>
      <c r="I455" s="16" t="str">
        <f t="shared" si="3"/>
        <v>NOT FUNDED</v>
      </c>
      <c r="J455" s="17">
        <f t="shared" si="4"/>
        <v>3171</v>
      </c>
      <c r="K455" s="18" t="str">
        <f t="shared" si="2"/>
        <v>Approval Threshold</v>
      </c>
    </row>
    <row r="456">
      <c r="A456" s="9" t="s">
        <v>682</v>
      </c>
      <c r="B456" s="10">
        <v>4.07</v>
      </c>
      <c r="C456" s="21">
        <v>176.0</v>
      </c>
      <c r="D456" s="12">
        <v>4167932.0</v>
      </c>
      <c r="E456" s="12">
        <v>1.01500626E8</v>
      </c>
      <c r="F456" s="13">
        <f t="shared" si="1"/>
        <v>-97332694</v>
      </c>
      <c r="G456" s="14" t="str">
        <f>IF(E456=0,"YES",IF(D456/E456&gt;=1.15, IF(D456+E456&gt;=percent,"YES","NO"),"NO"))</f>
        <v>NO</v>
      </c>
      <c r="H456" s="15">
        <v>80000.0</v>
      </c>
      <c r="I456" s="16" t="str">
        <f t="shared" si="3"/>
        <v>NOT FUNDED</v>
      </c>
      <c r="J456" s="17">
        <f t="shared" si="4"/>
        <v>3171</v>
      </c>
      <c r="K456" s="18" t="str">
        <f t="shared" si="2"/>
        <v>Approval Threshold</v>
      </c>
    </row>
    <row r="457">
      <c r="A457" s="9" t="s">
        <v>683</v>
      </c>
      <c r="B457" s="10">
        <v>4.26</v>
      </c>
      <c r="C457" s="21">
        <v>165.0</v>
      </c>
      <c r="D457" s="12">
        <v>7253584.0</v>
      </c>
      <c r="E457" s="12">
        <v>1.05510932E8</v>
      </c>
      <c r="F457" s="13">
        <f t="shared" si="1"/>
        <v>-98257348</v>
      </c>
      <c r="G457" s="14" t="str">
        <f>IF(E457=0,"YES",IF(D457/E457&gt;=1.15, IF(D457+E457&gt;=percent,"YES","NO"),"NO"))</f>
        <v>NO</v>
      </c>
      <c r="H457" s="15">
        <v>76000.0</v>
      </c>
      <c r="I457" s="16" t="str">
        <f t="shared" si="3"/>
        <v>NOT FUNDED</v>
      </c>
      <c r="J457" s="17">
        <f t="shared" si="4"/>
        <v>3171</v>
      </c>
      <c r="K457" s="18" t="str">
        <f t="shared" si="2"/>
        <v>Approval Threshold</v>
      </c>
    </row>
    <row r="458">
      <c r="A458" s="9" t="s">
        <v>684</v>
      </c>
      <c r="B458" s="10">
        <v>4.19</v>
      </c>
      <c r="C458" s="21">
        <v>238.0</v>
      </c>
      <c r="D458" s="12">
        <v>1.8659408E7</v>
      </c>
      <c r="E458" s="12">
        <v>1.1745091E8</v>
      </c>
      <c r="F458" s="13">
        <f t="shared" si="1"/>
        <v>-98791502</v>
      </c>
      <c r="G458" s="14" t="str">
        <f>IF(E458=0,"YES",IF(D458/E458&gt;=1.15, IF(D458+E458&gt;=percent,"YES","NO"),"NO"))</f>
        <v>NO</v>
      </c>
      <c r="H458" s="15">
        <v>330000.0</v>
      </c>
      <c r="I458" s="16" t="str">
        <f t="shared" si="3"/>
        <v>NOT FUNDED</v>
      </c>
      <c r="J458" s="17">
        <f t="shared" si="4"/>
        <v>3171</v>
      </c>
      <c r="K458" s="18" t="str">
        <f t="shared" si="2"/>
        <v>Approval Threshold</v>
      </c>
    </row>
    <row r="459">
      <c r="A459" s="9" t="s">
        <v>685</v>
      </c>
      <c r="B459" s="10">
        <v>4.2</v>
      </c>
      <c r="C459" s="21">
        <v>230.0</v>
      </c>
      <c r="D459" s="12">
        <v>9087356.0</v>
      </c>
      <c r="E459" s="12">
        <v>1.08373104E8</v>
      </c>
      <c r="F459" s="13">
        <f t="shared" si="1"/>
        <v>-99285748</v>
      </c>
      <c r="G459" s="14" t="str">
        <f>IF(E459=0,"YES",IF(D459/E459&gt;=1.15, IF(D459+E459&gt;=percent,"YES","NO"),"NO"))</f>
        <v>NO</v>
      </c>
      <c r="H459" s="15">
        <v>87600.0</v>
      </c>
      <c r="I459" s="16" t="str">
        <f t="shared" si="3"/>
        <v>NOT FUNDED</v>
      </c>
      <c r="J459" s="17">
        <f t="shared" si="4"/>
        <v>3171</v>
      </c>
      <c r="K459" s="18" t="str">
        <f t="shared" si="2"/>
        <v>Approval Threshold</v>
      </c>
    </row>
    <row r="460">
      <c r="A460" s="9" t="s">
        <v>686</v>
      </c>
      <c r="B460" s="10">
        <v>4.25</v>
      </c>
      <c r="C460" s="21">
        <v>195.0</v>
      </c>
      <c r="D460" s="12">
        <v>9097721.0</v>
      </c>
      <c r="E460" s="12">
        <v>1.09249349E8</v>
      </c>
      <c r="F460" s="13">
        <f t="shared" si="1"/>
        <v>-100151628</v>
      </c>
      <c r="G460" s="14" t="str">
        <f>IF(E460=0,"YES",IF(D460/E460&gt;=1.15, IF(D460+E460&gt;=percent,"YES","NO"),"NO"))</f>
        <v>NO</v>
      </c>
      <c r="H460" s="15">
        <v>156900.0</v>
      </c>
      <c r="I460" s="16" t="str">
        <f t="shared" si="3"/>
        <v>NOT FUNDED</v>
      </c>
      <c r="J460" s="17">
        <f t="shared" si="4"/>
        <v>3171</v>
      </c>
      <c r="K460" s="18" t="str">
        <f t="shared" si="2"/>
        <v>Approval Threshold</v>
      </c>
    </row>
    <row r="461">
      <c r="A461" s="9" t="s">
        <v>687</v>
      </c>
      <c r="B461" s="10">
        <v>4.33</v>
      </c>
      <c r="C461" s="21">
        <v>216.0</v>
      </c>
      <c r="D461" s="12">
        <v>4009342.0</v>
      </c>
      <c r="E461" s="12">
        <v>1.04534134E8</v>
      </c>
      <c r="F461" s="13">
        <f t="shared" si="1"/>
        <v>-100524792</v>
      </c>
      <c r="G461" s="14" t="str">
        <f>IF(E461=0,"YES",IF(D461/E461&gt;=1.15, IF(D461+E461&gt;=percent,"YES","NO"),"NO"))</f>
        <v>NO</v>
      </c>
      <c r="H461" s="15">
        <v>41120.0</v>
      </c>
      <c r="I461" s="16" t="str">
        <f t="shared" si="3"/>
        <v>NOT FUNDED</v>
      </c>
      <c r="J461" s="17">
        <f t="shared" si="4"/>
        <v>3171</v>
      </c>
      <c r="K461" s="18" t="str">
        <f t="shared" si="2"/>
        <v>Approval Threshold</v>
      </c>
    </row>
    <row r="462">
      <c r="A462" s="9" t="s">
        <v>688</v>
      </c>
      <c r="B462" s="10">
        <v>4.2</v>
      </c>
      <c r="C462" s="21">
        <v>202.0</v>
      </c>
      <c r="D462" s="12">
        <v>1.9249208E7</v>
      </c>
      <c r="E462" s="12">
        <v>1.20111916E8</v>
      </c>
      <c r="F462" s="13">
        <f t="shared" si="1"/>
        <v>-100862708</v>
      </c>
      <c r="G462" s="14" t="str">
        <f>IF(E462=0,"YES",IF(D462/E462&gt;=1.15, IF(D462+E462&gt;=percent,"YES","NO"),"NO"))</f>
        <v>NO</v>
      </c>
      <c r="H462" s="15">
        <v>265500.0</v>
      </c>
      <c r="I462" s="16" t="str">
        <f t="shared" si="3"/>
        <v>NOT FUNDED</v>
      </c>
      <c r="J462" s="17">
        <f t="shared" si="4"/>
        <v>3171</v>
      </c>
      <c r="K462" s="18" t="str">
        <f t="shared" si="2"/>
        <v>Approval Threshold</v>
      </c>
    </row>
    <row r="463">
      <c r="A463" s="9" t="s">
        <v>689</v>
      </c>
      <c r="B463" s="10">
        <v>4.21</v>
      </c>
      <c r="C463" s="21">
        <v>150.0</v>
      </c>
      <c r="D463" s="12">
        <v>3768715.0</v>
      </c>
      <c r="E463" s="12">
        <v>1.05710014E8</v>
      </c>
      <c r="F463" s="13">
        <f t="shared" si="1"/>
        <v>-101941299</v>
      </c>
      <c r="G463" s="14" t="str">
        <f>IF(E463=0,"YES",IF(D463/E463&gt;=1.15, IF(D463+E463&gt;=percent,"YES","NO"),"NO"))</f>
        <v>NO</v>
      </c>
      <c r="H463" s="15">
        <v>76800.0</v>
      </c>
      <c r="I463" s="16" t="str">
        <f t="shared" si="3"/>
        <v>NOT FUNDED</v>
      </c>
      <c r="J463" s="17">
        <f t="shared" si="4"/>
        <v>3171</v>
      </c>
      <c r="K463" s="18" t="str">
        <f t="shared" si="2"/>
        <v>Approval Threshold</v>
      </c>
    </row>
    <row r="464">
      <c r="A464" s="9" t="s">
        <v>690</v>
      </c>
      <c r="B464" s="10">
        <v>4.2</v>
      </c>
      <c r="C464" s="21">
        <v>155.0</v>
      </c>
      <c r="D464" s="12">
        <v>4165288.0</v>
      </c>
      <c r="E464" s="12">
        <v>1.06426439E8</v>
      </c>
      <c r="F464" s="13">
        <f t="shared" si="1"/>
        <v>-102261151</v>
      </c>
      <c r="G464" s="14" t="str">
        <f>IF(E464=0,"YES",IF(D464/E464&gt;=1.15, IF(D464+E464&gt;=percent,"YES","NO"),"NO"))</f>
        <v>NO</v>
      </c>
      <c r="H464" s="15">
        <v>100000.0</v>
      </c>
      <c r="I464" s="16" t="str">
        <f t="shared" si="3"/>
        <v>NOT FUNDED</v>
      </c>
      <c r="J464" s="17">
        <f t="shared" si="4"/>
        <v>3171</v>
      </c>
      <c r="K464" s="18" t="str">
        <f t="shared" si="2"/>
        <v>Approval Threshold</v>
      </c>
    </row>
    <row r="465">
      <c r="A465" s="9" t="s">
        <v>691</v>
      </c>
      <c r="B465" s="10">
        <v>4.2</v>
      </c>
      <c r="C465" s="21">
        <v>169.0</v>
      </c>
      <c r="D465" s="12">
        <v>3728623.0</v>
      </c>
      <c r="E465" s="12">
        <v>1.08667808E8</v>
      </c>
      <c r="F465" s="13">
        <f t="shared" si="1"/>
        <v>-104939185</v>
      </c>
      <c r="G465" s="14" t="str">
        <f>IF(E465=0,"YES",IF(D465/E465&gt;=1.15, IF(D465+E465&gt;=percent,"YES","NO"),"NO"))</f>
        <v>NO</v>
      </c>
      <c r="H465" s="15">
        <v>100000.0</v>
      </c>
      <c r="I465" s="16" t="str">
        <f t="shared" si="3"/>
        <v>NOT FUNDED</v>
      </c>
      <c r="J465" s="17">
        <f t="shared" si="4"/>
        <v>3171</v>
      </c>
      <c r="K465" s="18" t="str">
        <f t="shared" si="2"/>
        <v>Approval Threshold</v>
      </c>
    </row>
    <row r="466">
      <c r="A466" s="9" t="s">
        <v>692</v>
      </c>
      <c r="B466" s="10">
        <v>4.07</v>
      </c>
      <c r="C466" s="21">
        <v>250.0</v>
      </c>
      <c r="D466" s="12">
        <v>2.6412055E7</v>
      </c>
      <c r="E466" s="12">
        <v>1.31503128E8</v>
      </c>
      <c r="F466" s="13">
        <f t="shared" si="1"/>
        <v>-105091073</v>
      </c>
      <c r="G466" s="14" t="str">
        <f>IF(E466=0,"YES",IF(D466/E466&gt;=1.15, IF(D466+E466&gt;=percent,"YES","NO"),"NO"))</f>
        <v>NO</v>
      </c>
      <c r="H466" s="15">
        <v>1470000.0</v>
      </c>
      <c r="I466" s="16" t="str">
        <f t="shared" si="3"/>
        <v>NOT FUNDED</v>
      </c>
      <c r="J466" s="17">
        <f t="shared" si="4"/>
        <v>3171</v>
      </c>
      <c r="K466" s="18" t="str">
        <f t="shared" si="2"/>
        <v>Approval Threshold</v>
      </c>
    </row>
    <row r="467">
      <c r="A467" s="9" t="s">
        <v>693</v>
      </c>
      <c r="B467" s="10">
        <v>4.53</v>
      </c>
      <c r="C467" s="21">
        <v>244.0</v>
      </c>
      <c r="D467" s="12">
        <v>6127635.0</v>
      </c>
      <c r="E467" s="12">
        <v>1.12888923E8</v>
      </c>
      <c r="F467" s="13">
        <f t="shared" si="1"/>
        <v>-106761288</v>
      </c>
      <c r="G467" s="14" t="str">
        <f>IF(E467=0,"YES",IF(D467/E467&gt;=1.15, IF(D467+E467&gt;=percent,"YES","NO"),"NO"))</f>
        <v>NO</v>
      </c>
      <c r="H467" s="15">
        <v>48700.0</v>
      </c>
      <c r="I467" s="16" t="str">
        <f t="shared" si="3"/>
        <v>NOT FUNDED</v>
      </c>
      <c r="J467" s="17">
        <f t="shared" si="4"/>
        <v>3171</v>
      </c>
      <c r="K467" s="18" t="str">
        <f t="shared" si="2"/>
        <v>Approval Threshold</v>
      </c>
    </row>
    <row r="468">
      <c r="A468" s="9" t="s">
        <v>694</v>
      </c>
      <c r="B468" s="10">
        <v>2.4</v>
      </c>
      <c r="C468" s="21">
        <v>156.0</v>
      </c>
      <c r="D468" s="12">
        <v>862111.0</v>
      </c>
      <c r="E468" s="12">
        <v>1.08624294E8</v>
      </c>
      <c r="F468" s="13">
        <f t="shared" si="1"/>
        <v>-107762183</v>
      </c>
      <c r="G468" s="14" t="str">
        <f>IF(E468=0,"YES",IF(D468/E468&gt;=1.15, IF(D468+E468&gt;=percent,"YES","NO"),"NO"))</f>
        <v>NO</v>
      </c>
      <c r="H468" s="15">
        <v>54000.0</v>
      </c>
      <c r="I468" s="16" t="str">
        <f t="shared" si="3"/>
        <v>NOT FUNDED</v>
      </c>
      <c r="J468" s="17">
        <f t="shared" si="4"/>
        <v>3171</v>
      </c>
      <c r="K468" s="18" t="str">
        <f t="shared" si="2"/>
        <v>Approval Threshold</v>
      </c>
    </row>
    <row r="469">
      <c r="A469" s="9" t="s">
        <v>695</v>
      </c>
      <c r="B469" s="10">
        <v>3.33</v>
      </c>
      <c r="C469" s="21">
        <v>193.0</v>
      </c>
      <c r="D469" s="12">
        <v>3976737.0</v>
      </c>
      <c r="E469" s="12">
        <v>1.12439589E8</v>
      </c>
      <c r="F469" s="13">
        <f t="shared" si="1"/>
        <v>-108462852</v>
      </c>
      <c r="G469" s="14" t="str">
        <f>IF(E469=0,"YES",IF(D469/E469&gt;=1.15, IF(D469+E469&gt;=percent,"YES","NO"),"NO"))</f>
        <v>NO</v>
      </c>
      <c r="H469" s="15">
        <v>206883.0</v>
      </c>
      <c r="I469" s="16" t="str">
        <f t="shared" si="3"/>
        <v>NOT FUNDED</v>
      </c>
      <c r="J469" s="17">
        <f t="shared" si="4"/>
        <v>3171</v>
      </c>
      <c r="K469" s="18" t="str">
        <f t="shared" si="2"/>
        <v>Approval Threshold</v>
      </c>
    </row>
    <row r="470">
      <c r="A470" s="9" t="s">
        <v>696</v>
      </c>
      <c r="B470" s="10">
        <v>3.83</v>
      </c>
      <c r="C470" s="21">
        <v>238.0</v>
      </c>
      <c r="D470" s="12">
        <v>1.4568119E7</v>
      </c>
      <c r="E470" s="12">
        <v>1.26339168E8</v>
      </c>
      <c r="F470" s="13">
        <f t="shared" si="1"/>
        <v>-111771049</v>
      </c>
      <c r="G470" s="14" t="str">
        <f>IF(E470=0,"YES",IF(D470/E470&gt;=1.15, IF(D470+E470&gt;=percent,"YES","NO"),"NO"))</f>
        <v>NO</v>
      </c>
      <c r="H470" s="15">
        <v>578000.0</v>
      </c>
      <c r="I470" s="16" t="str">
        <f t="shared" si="3"/>
        <v>NOT FUNDED</v>
      </c>
      <c r="J470" s="17">
        <f t="shared" si="4"/>
        <v>3171</v>
      </c>
      <c r="K470" s="18" t="str">
        <f t="shared" si="2"/>
        <v>Approval Threshold</v>
      </c>
    </row>
    <row r="471">
      <c r="A471" s="9" t="s">
        <v>697</v>
      </c>
      <c r="B471" s="10">
        <v>3.5</v>
      </c>
      <c r="C471" s="21">
        <v>218.0</v>
      </c>
      <c r="D471" s="12">
        <v>7418709.0</v>
      </c>
      <c r="E471" s="12">
        <v>1.27530942E8</v>
      </c>
      <c r="F471" s="13">
        <f t="shared" si="1"/>
        <v>-120112233</v>
      </c>
      <c r="G471" s="14" t="str">
        <f>IF(E471=0,"YES",IF(D471/E471&gt;=1.15, IF(D471+E471&gt;=percent,"YES","NO"),"NO"))</f>
        <v>NO</v>
      </c>
      <c r="H471" s="15">
        <v>500000.0</v>
      </c>
      <c r="I471" s="16" t="str">
        <f t="shared" si="3"/>
        <v>NOT FUNDED</v>
      </c>
      <c r="J471" s="17">
        <f t="shared" si="4"/>
        <v>3171</v>
      </c>
      <c r="K471" s="18" t="str">
        <f t="shared" si="2"/>
        <v>Approval Threshold</v>
      </c>
    </row>
    <row r="472">
      <c r="A472" s="9" t="s">
        <v>698</v>
      </c>
      <c r="B472" s="10">
        <v>2.75</v>
      </c>
      <c r="C472" s="21">
        <v>218.0</v>
      </c>
      <c r="D472" s="12">
        <v>4150183.0</v>
      </c>
      <c r="E472" s="12">
        <v>1.30858853E8</v>
      </c>
      <c r="F472" s="13">
        <f t="shared" si="1"/>
        <v>-126708670</v>
      </c>
      <c r="G472" s="14" t="str">
        <f>IF(E472=0,"YES",IF(D472/E472&gt;=1.15, IF(D472+E472&gt;=percent,"YES","NO"),"NO"))</f>
        <v>NO</v>
      </c>
      <c r="H472" s="15">
        <v>270000.0</v>
      </c>
      <c r="I472" s="16" t="str">
        <f t="shared" si="3"/>
        <v>NOT FUNDED</v>
      </c>
      <c r="J472" s="17">
        <f t="shared" si="4"/>
        <v>3171</v>
      </c>
      <c r="K472" s="18" t="str">
        <f t="shared" si="2"/>
        <v>Approval Threshold</v>
      </c>
    </row>
    <row r="473">
      <c r="A473" s="9" t="s">
        <v>699</v>
      </c>
      <c r="B473" s="10">
        <v>3.47</v>
      </c>
      <c r="C473" s="21">
        <v>241.0</v>
      </c>
      <c r="D473" s="12">
        <v>1.2495296E7</v>
      </c>
      <c r="E473" s="12">
        <v>1.46679653E8</v>
      </c>
      <c r="F473" s="13">
        <f t="shared" si="1"/>
        <v>-134184357</v>
      </c>
      <c r="G473" s="14" t="str">
        <f>IF(E473=0,"YES",IF(D473/E473&gt;=1.15, IF(D473+E473&gt;=percent,"YES","NO"),"NO"))</f>
        <v>NO</v>
      </c>
      <c r="H473" s="15">
        <v>1500000.0</v>
      </c>
      <c r="I473" s="16" t="str">
        <f t="shared" si="3"/>
        <v>NOT FUNDED</v>
      </c>
      <c r="J473" s="17">
        <f t="shared" si="4"/>
        <v>3171</v>
      </c>
      <c r="K473" s="18" t="str">
        <f t="shared" si="2"/>
        <v>Approval Threshold</v>
      </c>
    </row>
    <row r="474">
      <c r="A474" s="9" t="s">
        <v>700</v>
      </c>
      <c r="B474" s="10">
        <v>2.37</v>
      </c>
      <c r="C474" s="21">
        <v>230.0</v>
      </c>
      <c r="D474" s="12">
        <v>1694567.0</v>
      </c>
      <c r="E474" s="12">
        <v>1.41651292E8</v>
      </c>
      <c r="F474" s="13">
        <f t="shared" si="1"/>
        <v>-139956725</v>
      </c>
      <c r="G474" s="14" t="str">
        <f>IF(E474=0,"YES",IF(D474/E474&gt;=1.15, IF(D474+E474&gt;=percent,"YES","NO"),"NO"))</f>
        <v>NO</v>
      </c>
      <c r="H474" s="15">
        <v>300000.0</v>
      </c>
      <c r="I474" s="16" t="str">
        <f t="shared" si="3"/>
        <v>NOT FUNDED</v>
      </c>
      <c r="J474" s="17">
        <f t="shared" si="4"/>
        <v>3171</v>
      </c>
      <c r="K474" s="18" t="str">
        <f t="shared" si="2"/>
        <v>Approval Threshold</v>
      </c>
    </row>
    <row r="475">
      <c r="A475" s="9" t="s">
        <v>701</v>
      </c>
      <c r="B475" s="10">
        <v>2.79</v>
      </c>
      <c r="C475" s="21">
        <v>242.0</v>
      </c>
      <c r="D475" s="12">
        <v>8417822.0</v>
      </c>
      <c r="E475" s="12">
        <v>1.49876035E8</v>
      </c>
      <c r="F475" s="13">
        <f t="shared" si="1"/>
        <v>-141458213</v>
      </c>
      <c r="G475" s="14" t="str">
        <f>IF(E475=0,"YES",IF(D475/E475&gt;=1.15, IF(D475+E475&gt;=percent,"YES","NO"),"NO"))</f>
        <v>NO</v>
      </c>
      <c r="H475" s="15">
        <v>2000000.0</v>
      </c>
      <c r="I475" s="16" t="str">
        <f t="shared" si="3"/>
        <v>NOT FUNDED</v>
      </c>
      <c r="J475" s="17">
        <f t="shared" si="4"/>
        <v>3171</v>
      </c>
      <c r="K475" s="18" t="str">
        <f t="shared" si="2"/>
        <v>Approval Threshold</v>
      </c>
    </row>
    <row r="476">
      <c r="A476" s="9" t="s">
        <v>702</v>
      </c>
      <c r="B476" s="10">
        <v>3.21</v>
      </c>
      <c r="C476" s="21">
        <v>190.0</v>
      </c>
      <c r="D476" s="12">
        <v>1048609.0</v>
      </c>
      <c r="E476" s="12">
        <v>1.43818603E8</v>
      </c>
      <c r="F476" s="13">
        <f t="shared" si="1"/>
        <v>-142769994</v>
      </c>
      <c r="G476" s="14" t="str">
        <f>IF(E476=0,"YES",IF(D476/E476&gt;=1.15, IF(D476+E476&gt;=percent,"YES","NO"),"NO"))</f>
        <v>NO</v>
      </c>
      <c r="H476" s="15">
        <v>453600.0</v>
      </c>
      <c r="I476" s="16" t="str">
        <f t="shared" si="3"/>
        <v>NOT FUNDED</v>
      </c>
      <c r="J476" s="17">
        <f t="shared" si="4"/>
        <v>3171</v>
      </c>
      <c r="K476" s="18" t="str">
        <f t="shared" si="2"/>
        <v>Approval Threshold</v>
      </c>
    </row>
    <row r="477">
      <c r="A477" s="9" t="s">
        <v>703</v>
      </c>
      <c r="B477" s="10">
        <v>2.33</v>
      </c>
      <c r="C477" s="21">
        <v>226.0</v>
      </c>
      <c r="D477" s="12">
        <v>3549247.0</v>
      </c>
      <c r="E477" s="12">
        <v>1.58510838E8</v>
      </c>
      <c r="F477" s="13">
        <f t="shared" si="1"/>
        <v>-154961591</v>
      </c>
      <c r="G477" s="14" t="str">
        <f>IF(E477=0,"YES",IF(D477/E477&gt;=1.15, IF(D477+E477&gt;=percent,"YES","NO"),"NO"))</f>
        <v>NO</v>
      </c>
      <c r="H477" s="15">
        <v>400000.0</v>
      </c>
      <c r="I477" s="16" t="str">
        <f t="shared" si="3"/>
        <v>NOT FUNDED</v>
      </c>
      <c r="J477" s="17">
        <f t="shared" si="4"/>
        <v>3171</v>
      </c>
      <c r="K477" s="18" t="str">
        <f t="shared" si="2"/>
        <v>Approval Threshold</v>
      </c>
    </row>
    <row r="478">
      <c r="A478" s="9" t="s">
        <v>704</v>
      </c>
      <c r="B478" s="10">
        <v>2.54</v>
      </c>
      <c r="C478" s="21">
        <v>213.0</v>
      </c>
      <c r="D478" s="12">
        <v>1618707.0</v>
      </c>
      <c r="E478" s="12">
        <v>1.58507779E8</v>
      </c>
      <c r="F478" s="13">
        <f t="shared" si="1"/>
        <v>-156889072</v>
      </c>
      <c r="G478" s="14" t="str">
        <f>IF(E478=0,"YES",IF(D478/E478&gt;=1.15, IF(D478+E478&gt;=percent,"YES","NO"),"NO"))</f>
        <v>NO</v>
      </c>
      <c r="H478" s="15">
        <v>408000.0</v>
      </c>
      <c r="I478" s="16" t="str">
        <f t="shared" si="3"/>
        <v>NOT FUNDED</v>
      </c>
      <c r="J478" s="17">
        <f t="shared" si="4"/>
        <v>3171</v>
      </c>
      <c r="K478" s="18" t="str">
        <f t="shared" si="2"/>
        <v>Approval Threshold</v>
      </c>
    </row>
    <row r="479">
      <c r="A479" s="9" t="s">
        <v>705</v>
      </c>
      <c r="B479" s="10">
        <v>3.28</v>
      </c>
      <c r="C479" s="21">
        <v>218.0</v>
      </c>
      <c r="D479" s="12">
        <v>2911223.0</v>
      </c>
      <c r="E479" s="12">
        <v>1.60364067E8</v>
      </c>
      <c r="F479" s="13">
        <f t="shared" si="1"/>
        <v>-157452844</v>
      </c>
      <c r="G479" s="14" t="str">
        <f>IF(E479=0,"YES",IF(D479/E479&gt;=1.15, IF(D479+E479&gt;=percent,"YES","NO"),"NO"))</f>
        <v>NO</v>
      </c>
      <c r="H479" s="15">
        <v>491400.0</v>
      </c>
      <c r="I479" s="16" t="str">
        <f t="shared" si="3"/>
        <v>NOT FUNDED</v>
      </c>
      <c r="J479" s="17">
        <f t="shared" si="4"/>
        <v>3171</v>
      </c>
      <c r="K479" s="18" t="str">
        <f t="shared" si="2"/>
        <v>Approval Threshold</v>
      </c>
    </row>
    <row r="480">
      <c r="A480" s="9" t="s">
        <v>706</v>
      </c>
      <c r="B480" s="10">
        <v>2.56</v>
      </c>
      <c r="C480" s="21">
        <v>215.0</v>
      </c>
      <c r="D480" s="12">
        <v>824203.0</v>
      </c>
      <c r="E480" s="12">
        <v>1.59359488E8</v>
      </c>
      <c r="F480" s="13">
        <f t="shared" si="1"/>
        <v>-158535285</v>
      </c>
      <c r="G480" s="14" t="str">
        <f>IF(E480=0,"YES",IF(D480/E480&gt;=1.15, IF(D480+E480&gt;=percent,"YES","NO"),"NO"))</f>
        <v>NO</v>
      </c>
      <c r="H480" s="15">
        <v>250000.0</v>
      </c>
      <c r="I480" s="16" t="str">
        <f t="shared" si="3"/>
        <v>NOT FUNDED</v>
      </c>
      <c r="J480" s="17">
        <f t="shared" si="4"/>
        <v>3171</v>
      </c>
      <c r="K480" s="18" t="str">
        <f t="shared" si="2"/>
        <v>Approval Threshold</v>
      </c>
    </row>
    <row r="481">
      <c r="A481" s="9" t="s">
        <v>707</v>
      </c>
      <c r="B481" s="10">
        <v>1.94</v>
      </c>
      <c r="C481" s="21">
        <v>283.0</v>
      </c>
      <c r="D481" s="12">
        <v>7340367.0</v>
      </c>
      <c r="E481" s="12">
        <v>1.78255203E8</v>
      </c>
      <c r="F481" s="13">
        <f t="shared" si="1"/>
        <v>-170914836</v>
      </c>
      <c r="G481" s="14" t="str">
        <f>IF(E481=0,"YES",IF(D481/E481&gt;=1.15, IF(D481+E481&gt;=percent,"YES","NO"),"NO"))</f>
        <v>NO</v>
      </c>
      <c r="H481" s="15">
        <v>1000000.0</v>
      </c>
      <c r="I481" s="16" t="str">
        <f t="shared" si="3"/>
        <v>NOT FUNDED</v>
      </c>
      <c r="J481" s="17">
        <f t="shared" si="4"/>
        <v>3171</v>
      </c>
      <c r="K481" s="18" t="str">
        <f t="shared" si="2"/>
        <v>Approval Threshold</v>
      </c>
    </row>
    <row r="482">
      <c r="A482" s="9" t="s">
        <v>708</v>
      </c>
      <c r="B482" s="10">
        <v>2.0</v>
      </c>
      <c r="C482" s="21">
        <v>226.0</v>
      </c>
      <c r="D482" s="12">
        <v>1436258.0</v>
      </c>
      <c r="E482" s="12">
        <v>1.72480144E8</v>
      </c>
      <c r="F482" s="13">
        <f t="shared" si="1"/>
        <v>-171043886</v>
      </c>
      <c r="G482" s="14" t="str">
        <f>IF(E482=0,"YES",IF(D482/E482&gt;=1.15, IF(D482+E482&gt;=percent,"YES","NO"),"NO"))</f>
        <v>NO</v>
      </c>
      <c r="H482" s="15">
        <v>200000.0</v>
      </c>
      <c r="I482" s="16" t="str">
        <f t="shared" si="3"/>
        <v>NOT FUNDED</v>
      </c>
      <c r="J482" s="17">
        <f t="shared" si="4"/>
        <v>3171</v>
      </c>
      <c r="K482" s="18" t="str">
        <f t="shared" si="2"/>
        <v>Approval Threshold</v>
      </c>
    </row>
    <row r="483">
      <c r="A483" s="19" t="s">
        <v>709</v>
      </c>
      <c r="B483" s="10">
        <v>2.92</v>
      </c>
      <c r="C483" s="21">
        <v>251.0</v>
      </c>
      <c r="D483" s="12">
        <v>2359945.0</v>
      </c>
      <c r="E483" s="12">
        <v>1.75266821E8</v>
      </c>
      <c r="F483" s="13">
        <f t="shared" si="1"/>
        <v>-172906876</v>
      </c>
      <c r="G483" s="14" t="str">
        <f>IF(E483=0,"YES",IF(D483/E483&gt;=1.15, IF(D483+E483&gt;=percent,"YES","NO"),"NO"))</f>
        <v>NO</v>
      </c>
      <c r="H483" s="15">
        <v>430000.0</v>
      </c>
      <c r="I483" s="16" t="str">
        <f t="shared" si="3"/>
        <v>NOT FUNDED</v>
      </c>
      <c r="J483" s="17">
        <f t="shared" si="4"/>
        <v>3171</v>
      </c>
      <c r="K483" s="18" t="str">
        <f t="shared" si="2"/>
        <v>Approval Threshold</v>
      </c>
    </row>
  </sheetData>
  <autoFilter ref="$A$1:$H$483"/>
  <conditionalFormatting sqref="I2:I483">
    <cfRule type="cellIs" dxfId="0" priority="1" operator="equal">
      <formula>"FUNDED"</formula>
    </cfRule>
  </conditionalFormatting>
  <conditionalFormatting sqref="I2:I483">
    <cfRule type="cellIs" dxfId="1" priority="2" operator="equal">
      <formula>"NOT FUNDED"</formula>
    </cfRule>
  </conditionalFormatting>
  <conditionalFormatting sqref="K2:K483">
    <cfRule type="cellIs" dxfId="0" priority="3" operator="greaterThan">
      <formula>999</formula>
    </cfRule>
  </conditionalFormatting>
  <conditionalFormatting sqref="K2:K483">
    <cfRule type="cellIs" dxfId="0" priority="4" operator="greaterThan">
      <formula>999</formula>
    </cfRule>
  </conditionalFormatting>
  <conditionalFormatting sqref="K2:K483">
    <cfRule type="containsText" dxfId="1" priority="5" operator="containsText" text="NOT FUNDED">
      <formula>NOT(ISERROR(SEARCH(("NOT FUNDED"),(K2))))</formula>
    </cfRule>
  </conditionalFormatting>
  <conditionalFormatting sqref="K2:K483">
    <cfRule type="cellIs" dxfId="2" priority="6" operator="equal">
      <formula>"Over Budget"</formula>
    </cfRule>
  </conditionalFormatting>
  <conditionalFormatting sqref="K2:K483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</hyperlinks>
  <drawing r:id="rId48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9" t="s">
        <v>710</v>
      </c>
      <c r="B2" s="10">
        <v>4.5</v>
      </c>
      <c r="C2" s="11">
        <v>601.0</v>
      </c>
      <c r="D2" s="12">
        <v>3.41316957E8</v>
      </c>
      <c r="E2" s="12">
        <v>2.1340233E7</v>
      </c>
      <c r="F2" s="13">
        <f t="shared" ref="F2:F131" si="1">D2-E2</f>
        <v>319976724</v>
      </c>
      <c r="G2" s="14" t="str">
        <f>IF(E2=0,"YES",IF(D2/E2&gt;=1.15, IF(D2+E2&gt;=percent,"YES","NO"),"NO"))</f>
        <v>YES</v>
      </c>
      <c r="H2" s="15">
        <v>50000.0</v>
      </c>
      <c r="I2" s="16" t="str">
        <f>If(deveco&gt;=H2,IF(G2="Yes","FUNDED","NOT FUNDED"),"NOT FUNDED")</f>
        <v>FUNDED</v>
      </c>
      <c r="J2" s="17">
        <f>If(deveco&gt;=H2,deveco-H2,deveco)</f>
        <v>950000</v>
      </c>
      <c r="K2" s="18" t="str">
        <f t="shared" ref="K2:K131" si="2">If(G2="YES",IF(I2="FUNDED","","Over Budget"),"Approval Threshold")</f>
        <v/>
      </c>
    </row>
    <row r="3">
      <c r="A3" s="19" t="s">
        <v>711</v>
      </c>
      <c r="B3" s="10">
        <v>5.0</v>
      </c>
      <c r="C3" s="11">
        <v>1701.0</v>
      </c>
      <c r="D3" s="12">
        <v>3.24591571E8</v>
      </c>
      <c r="E3" s="12">
        <v>3.2969674E7</v>
      </c>
      <c r="F3" s="13">
        <f t="shared" si="1"/>
        <v>291621897</v>
      </c>
      <c r="G3" s="14" t="str">
        <f>IF(E3=0,"YES",IF(D3/E3&gt;=1.15, IF(D3+E3&gt;=percent,"YES","NO"),"NO"))</f>
        <v>YES</v>
      </c>
      <c r="H3" s="15">
        <v>92000.0</v>
      </c>
      <c r="I3" s="16" t="str">
        <f t="shared" ref="I3:I131" si="3">If(J2&gt;=H3,IF(G3="Yes","FUNDED","NOT FUNDED"),"NOT FUNDED")</f>
        <v>FUNDED</v>
      </c>
      <c r="J3" s="17">
        <f t="shared" ref="J3:J131" si="4">If(I3="FUNDED",IF(J2&gt;=H3,(J2-H3),J2),J2)</f>
        <v>858000</v>
      </c>
      <c r="K3" s="18" t="str">
        <f t="shared" si="2"/>
        <v/>
      </c>
    </row>
    <row r="4">
      <c r="A4" s="9" t="s">
        <v>712</v>
      </c>
      <c r="B4" s="10">
        <v>3.96</v>
      </c>
      <c r="C4" s="11">
        <v>529.0</v>
      </c>
      <c r="D4" s="12">
        <v>2.95570587E8</v>
      </c>
      <c r="E4" s="12">
        <v>2.0053667E7</v>
      </c>
      <c r="F4" s="13">
        <f t="shared" si="1"/>
        <v>275516920</v>
      </c>
      <c r="G4" s="14" t="str">
        <f>IF(E4=0,"YES",IF(D4/E4&gt;=1.15, IF(D4+E4&gt;=percent,"YES","NO"),"NO"))</f>
        <v>YES</v>
      </c>
      <c r="H4" s="15">
        <v>7000.0</v>
      </c>
      <c r="I4" s="16" t="str">
        <f t="shared" si="3"/>
        <v>FUNDED</v>
      </c>
      <c r="J4" s="17">
        <f t="shared" si="4"/>
        <v>851000</v>
      </c>
      <c r="K4" s="18" t="str">
        <f t="shared" si="2"/>
        <v/>
      </c>
    </row>
    <row r="5">
      <c r="A5" s="9" t="s">
        <v>713</v>
      </c>
      <c r="B5" s="10">
        <v>4.57</v>
      </c>
      <c r="C5" s="11">
        <v>839.0</v>
      </c>
      <c r="D5" s="12">
        <v>2.25520298E8</v>
      </c>
      <c r="E5" s="12">
        <v>1.9085098E7</v>
      </c>
      <c r="F5" s="13">
        <f t="shared" si="1"/>
        <v>206435200</v>
      </c>
      <c r="G5" s="14" t="str">
        <f>IF(E5=0,"YES",IF(D5/E5&gt;=1.15, IF(D5+E5&gt;=percent,"YES","NO"),"NO"))</f>
        <v>YES</v>
      </c>
      <c r="H5" s="15">
        <v>44800.0</v>
      </c>
      <c r="I5" s="16" t="str">
        <f t="shared" si="3"/>
        <v>FUNDED</v>
      </c>
      <c r="J5" s="17">
        <f t="shared" si="4"/>
        <v>806200</v>
      </c>
      <c r="K5" s="18" t="str">
        <f t="shared" si="2"/>
        <v/>
      </c>
    </row>
    <row r="6">
      <c r="A6" s="9" t="s">
        <v>714</v>
      </c>
      <c r="B6" s="10">
        <v>3.8</v>
      </c>
      <c r="C6" s="11">
        <v>392.0</v>
      </c>
      <c r="D6" s="12">
        <v>2.23343714E8</v>
      </c>
      <c r="E6" s="12">
        <v>2.202659E7</v>
      </c>
      <c r="F6" s="13">
        <f t="shared" si="1"/>
        <v>201317124</v>
      </c>
      <c r="G6" s="14" t="str">
        <f>IF(E6=0,"YES",IF(D6/E6&gt;=1.15, IF(D6+E6&gt;=percent,"YES","NO"),"NO"))</f>
        <v>YES</v>
      </c>
      <c r="H6" s="15">
        <v>50000.0</v>
      </c>
      <c r="I6" s="16" t="str">
        <f t="shared" si="3"/>
        <v>FUNDED</v>
      </c>
      <c r="J6" s="17">
        <f t="shared" si="4"/>
        <v>756200</v>
      </c>
      <c r="K6" s="18" t="str">
        <f t="shared" si="2"/>
        <v/>
      </c>
    </row>
    <row r="7">
      <c r="A7" s="9" t="s">
        <v>715</v>
      </c>
      <c r="B7" s="10">
        <v>4.72</v>
      </c>
      <c r="C7" s="11">
        <v>568.0</v>
      </c>
      <c r="D7" s="12">
        <v>1.95603836E8</v>
      </c>
      <c r="E7" s="12">
        <v>2.2647587E7</v>
      </c>
      <c r="F7" s="13">
        <f t="shared" si="1"/>
        <v>172956249</v>
      </c>
      <c r="G7" s="14" t="str">
        <f>IF(E7=0,"YES",IF(D7/E7&gt;=1.15, IF(D7+E7&gt;=percent,"YES","NO"),"NO"))</f>
        <v>YES</v>
      </c>
      <c r="H7" s="15">
        <v>44640.0</v>
      </c>
      <c r="I7" s="16" t="str">
        <f t="shared" si="3"/>
        <v>FUNDED</v>
      </c>
      <c r="J7" s="17">
        <f t="shared" si="4"/>
        <v>711560</v>
      </c>
      <c r="K7" s="18" t="str">
        <f t="shared" si="2"/>
        <v/>
      </c>
    </row>
    <row r="8">
      <c r="A8" s="9" t="s">
        <v>716</v>
      </c>
      <c r="B8" s="10">
        <v>4.7</v>
      </c>
      <c r="C8" s="11">
        <v>558.0</v>
      </c>
      <c r="D8" s="12">
        <v>1.81271546E8</v>
      </c>
      <c r="E8" s="12">
        <v>1.7391962E7</v>
      </c>
      <c r="F8" s="13">
        <f t="shared" si="1"/>
        <v>163879584</v>
      </c>
      <c r="G8" s="14" t="str">
        <f>IF(E8=0,"YES",IF(D8/E8&gt;=1.15, IF(D8+E8&gt;=percent,"YES","NO"),"NO"))</f>
        <v>YES</v>
      </c>
      <c r="H8" s="15">
        <v>73040.0</v>
      </c>
      <c r="I8" s="16" t="str">
        <f t="shared" si="3"/>
        <v>FUNDED</v>
      </c>
      <c r="J8" s="17">
        <f t="shared" si="4"/>
        <v>638520</v>
      </c>
      <c r="K8" s="18" t="str">
        <f t="shared" si="2"/>
        <v/>
      </c>
    </row>
    <row r="9">
      <c r="A9" s="9" t="s">
        <v>717</v>
      </c>
      <c r="B9" s="10">
        <v>4.76</v>
      </c>
      <c r="C9" s="11">
        <v>513.0</v>
      </c>
      <c r="D9" s="12">
        <v>1.79583123E8</v>
      </c>
      <c r="E9" s="12">
        <v>2.0774965E7</v>
      </c>
      <c r="F9" s="13">
        <f t="shared" si="1"/>
        <v>158808158</v>
      </c>
      <c r="G9" s="14" t="str">
        <f>IF(E9=0,"YES",IF(D9/E9&gt;=1.15, IF(D9+E9&gt;=percent,"YES","NO"),"NO"))</f>
        <v>YES</v>
      </c>
      <c r="H9" s="15">
        <v>62400.0</v>
      </c>
      <c r="I9" s="16" t="str">
        <f t="shared" si="3"/>
        <v>FUNDED</v>
      </c>
      <c r="J9" s="17">
        <f t="shared" si="4"/>
        <v>576120</v>
      </c>
      <c r="K9" s="18" t="str">
        <f t="shared" si="2"/>
        <v/>
      </c>
    </row>
    <row r="10">
      <c r="A10" s="9" t="s">
        <v>718</v>
      </c>
      <c r="B10" s="10">
        <v>4.93</v>
      </c>
      <c r="C10" s="11">
        <v>682.0</v>
      </c>
      <c r="D10" s="12">
        <v>1.82768099E8</v>
      </c>
      <c r="E10" s="12">
        <v>3.2340389E7</v>
      </c>
      <c r="F10" s="13">
        <f t="shared" si="1"/>
        <v>150427710</v>
      </c>
      <c r="G10" s="14" t="str">
        <f>IF(E10=0,"YES",IF(D10/E10&gt;=1.15, IF(D10+E10&gt;=percent,"YES","NO"),"NO"))</f>
        <v>YES</v>
      </c>
      <c r="H10" s="15">
        <v>54400.0</v>
      </c>
      <c r="I10" s="16" t="str">
        <f t="shared" si="3"/>
        <v>FUNDED</v>
      </c>
      <c r="J10" s="17">
        <f t="shared" si="4"/>
        <v>521720</v>
      </c>
      <c r="K10" s="18" t="str">
        <f t="shared" si="2"/>
        <v/>
      </c>
    </row>
    <row r="11">
      <c r="A11" s="9" t="s">
        <v>719</v>
      </c>
      <c r="B11" s="10">
        <v>3.41</v>
      </c>
      <c r="C11" s="11">
        <v>474.0</v>
      </c>
      <c r="D11" s="12">
        <v>1.87239078E8</v>
      </c>
      <c r="E11" s="12">
        <v>5.1111479E7</v>
      </c>
      <c r="F11" s="13">
        <f t="shared" si="1"/>
        <v>136127599</v>
      </c>
      <c r="G11" s="14" t="str">
        <f>IF(E11=0,"YES",IF(D11/E11&gt;=1.15, IF(D11+E11&gt;=percent,"YES","NO"),"NO"))</f>
        <v>YES</v>
      </c>
      <c r="H11" s="15">
        <v>65000.0</v>
      </c>
      <c r="I11" s="16" t="str">
        <f t="shared" si="3"/>
        <v>FUNDED</v>
      </c>
      <c r="J11" s="17">
        <f t="shared" si="4"/>
        <v>456720</v>
      </c>
      <c r="K11" s="18" t="str">
        <f t="shared" si="2"/>
        <v/>
      </c>
    </row>
    <row r="12">
      <c r="A12" s="9" t="s">
        <v>720</v>
      </c>
      <c r="B12" s="10">
        <v>4.67</v>
      </c>
      <c r="C12" s="11">
        <v>424.0</v>
      </c>
      <c r="D12" s="12">
        <v>1.51767511E8</v>
      </c>
      <c r="E12" s="12">
        <v>2.0963503E7</v>
      </c>
      <c r="F12" s="13">
        <f t="shared" si="1"/>
        <v>130804008</v>
      </c>
      <c r="G12" s="14" t="str">
        <f>IF(E12=0,"YES",IF(D12/E12&gt;=1.15, IF(D12+E12&gt;=percent,"YES","NO"),"NO"))</f>
        <v>YES</v>
      </c>
      <c r="H12" s="15">
        <v>81200.0</v>
      </c>
      <c r="I12" s="16" t="str">
        <f t="shared" si="3"/>
        <v>FUNDED</v>
      </c>
      <c r="J12" s="17">
        <f t="shared" si="4"/>
        <v>375520</v>
      </c>
      <c r="K12" s="18" t="str">
        <f t="shared" si="2"/>
        <v/>
      </c>
    </row>
    <row r="13">
      <c r="A13" s="9" t="s">
        <v>721</v>
      </c>
      <c r="B13" s="10">
        <v>3.03</v>
      </c>
      <c r="C13" s="11">
        <v>448.0</v>
      </c>
      <c r="D13" s="12">
        <v>1.54697901E8</v>
      </c>
      <c r="E13" s="12">
        <v>3.8610164E7</v>
      </c>
      <c r="F13" s="13">
        <f t="shared" si="1"/>
        <v>116087737</v>
      </c>
      <c r="G13" s="14" t="str">
        <f>IF(E13=0,"YES",IF(D13/E13&gt;=1.15, IF(D13+E13&gt;=percent,"YES","NO"),"NO"))</f>
        <v>YES</v>
      </c>
      <c r="H13" s="15">
        <v>45000.0</v>
      </c>
      <c r="I13" s="16" t="str">
        <f t="shared" si="3"/>
        <v>FUNDED</v>
      </c>
      <c r="J13" s="17">
        <f t="shared" si="4"/>
        <v>330520</v>
      </c>
      <c r="K13" s="18" t="str">
        <f t="shared" si="2"/>
        <v/>
      </c>
    </row>
    <row r="14">
      <c r="A14" s="9" t="s">
        <v>722</v>
      </c>
      <c r="B14" s="10">
        <v>4.79</v>
      </c>
      <c r="C14" s="11">
        <v>613.0</v>
      </c>
      <c r="D14" s="12">
        <v>1.34434358E8</v>
      </c>
      <c r="E14" s="12">
        <v>1.9469945E7</v>
      </c>
      <c r="F14" s="13">
        <f t="shared" si="1"/>
        <v>114964413</v>
      </c>
      <c r="G14" s="14" t="str">
        <f>IF(E14=0,"YES",IF(D14/E14&gt;=1.15, IF(D14+E14&gt;=percent,"YES","NO"),"NO"))</f>
        <v>YES</v>
      </c>
      <c r="H14" s="15">
        <v>15000.0</v>
      </c>
      <c r="I14" s="16" t="str">
        <f t="shared" si="3"/>
        <v>FUNDED</v>
      </c>
      <c r="J14" s="17">
        <f t="shared" si="4"/>
        <v>315520</v>
      </c>
      <c r="K14" s="18" t="str">
        <f t="shared" si="2"/>
        <v/>
      </c>
    </row>
    <row r="15">
      <c r="A15" s="9" t="s">
        <v>723</v>
      </c>
      <c r="B15" s="10">
        <v>4.48</v>
      </c>
      <c r="C15" s="11">
        <v>321.0</v>
      </c>
      <c r="D15" s="12">
        <v>1.31916851E8</v>
      </c>
      <c r="E15" s="12">
        <v>1.8067586E7</v>
      </c>
      <c r="F15" s="13">
        <f t="shared" si="1"/>
        <v>113849265</v>
      </c>
      <c r="G15" s="14" t="str">
        <f>IF(E15=0,"YES",IF(D15/E15&gt;=1.15, IF(D15+E15&gt;=percent,"YES","NO"),"NO"))</f>
        <v>YES</v>
      </c>
      <c r="H15" s="15">
        <v>60000.0</v>
      </c>
      <c r="I15" s="16" t="str">
        <f t="shared" si="3"/>
        <v>FUNDED</v>
      </c>
      <c r="J15" s="17">
        <f t="shared" si="4"/>
        <v>255520</v>
      </c>
      <c r="K15" s="18" t="str">
        <f t="shared" si="2"/>
        <v/>
      </c>
    </row>
    <row r="16">
      <c r="A16" s="9" t="s">
        <v>724</v>
      </c>
      <c r="B16" s="10">
        <v>4.84</v>
      </c>
      <c r="C16" s="11">
        <v>831.0</v>
      </c>
      <c r="D16" s="12">
        <v>1.35353299E8</v>
      </c>
      <c r="E16" s="12">
        <v>2.1569324E7</v>
      </c>
      <c r="F16" s="13">
        <f t="shared" si="1"/>
        <v>113783975</v>
      </c>
      <c r="G16" s="14" t="str">
        <f>IF(E16=0,"YES",IF(D16/E16&gt;=1.15, IF(D16+E16&gt;=percent,"YES","NO"),"NO"))</f>
        <v>YES</v>
      </c>
      <c r="H16" s="15">
        <v>16080.0</v>
      </c>
      <c r="I16" s="16" t="str">
        <f t="shared" si="3"/>
        <v>FUNDED</v>
      </c>
      <c r="J16" s="17">
        <f t="shared" si="4"/>
        <v>239440</v>
      </c>
      <c r="K16" s="18" t="str">
        <f t="shared" si="2"/>
        <v/>
      </c>
    </row>
    <row r="17">
      <c r="A17" s="19" t="s">
        <v>725</v>
      </c>
      <c r="B17" s="10">
        <v>4.76</v>
      </c>
      <c r="C17" s="11">
        <v>612.0</v>
      </c>
      <c r="D17" s="12">
        <v>1.29206023E8</v>
      </c>
      <c r="E17" s="12">
        <v>2.2608188E7</v>
      </c>
      <c r="F17" s="13">
        <f t="shared" si="1"/>
        <v>106597835</v>
      </c>
      <c r="G17" s="14" t="str">
        <f>IF(E17=0,"YES",IF(D17/E17&gt;=1.15, IF(D17+E17&gt;=percent,"YES","NO"),"NO"))</f>
        <v>YES</v>
      </c>
      <c r="H17" s="15">
        <v>75680.0</v>
      </c>
      <c r="I17" s="16" t="str">
        <f t="shared" si="3"/>
        <v>FUNDED</v>
      </c>
      <c r="J17" s="17">
        <f t="shared" si="4"/>
        <v>163760</v>
      </c>
      <c r="K17" s="18" t="str">
        <f t="shared" si="2"/>
        <v/>
      </c>
    </row>
    <row r="18">
      <c r="A18" s="9" t="s">
        <v>726</v>
      </c>
      <c r="B18" s="10">
        <v>5.0</v>
      </c>
      <c r="C18" s="11">
        <v>664.0</v>
      </c>
      <c r="D18" s="12">
        <v>1.21130667E8</v>
      </c>
      <c r="E18" s="12">
        <v>2.4696887E7</v>
      </c>
      <c r="F18" s="13">
        <f t="shared" si="1"/>
        <v>96433780</v>
      </c>
      <c r="G18" s="14" t="str">
        <f>IF(E18=0,"YES",IF(D18/E18&gt;=1.15, IF(D18+E18&gt;=percent,"YES","NO"),"NO"))</f>
        <v>YES</v>
      </c>
      <c r="H18" s="15">
        <v>18000.0</v>
      </c>
      <c r="I18" s="16" t="str">
        <f t="shared" si="3"/>
        <v>FUNDED</v>
      </c>
      <c r="J18" s="17">
        <f t="shared" si="4"/>
        <v>145760</v>
      </c>
      <c r="K18" s="18" t="str">
        <f t="shared" si="2"/>
        <v/>
      </c>
    </row>
    <row r="19">
      <c r="A19" s="9" t="s">
        <v>727</v>
      </c>
      <c r="B19" s="10">
        <v>3.75</v>
      </c>
      <c r="C19" s="11">
        <v>279.0</v>
      </c>
      <c r="D19" s="12">
        <v>1.15065833E8</v>
      </c>
      <c r="E19" s="12">
        <v>1.9585434E7</v>
      </c>
      <c r="F19" s="13">
        <f t="shared" si="1"/>
        <v>95480399</v>
      </c>
      <c r="G19" s="14" t="str">
        <f>IF(E19=0,"YES",IF(D19/E19&gt;=1.15, IF(D19+E19&gt;=percent,"YES","NO"),"NO"))</f>
        <v>YES</v>
      </c>
      <c r="H19" s="15">
        <v>3000.0</v>
      </c>
      <c r="I19" s="16" t="str">
        <f t="shared" si="3"/>
        <v>FUNDED</v>
      </c>
      <c r="J19" s="17">
        <f t="shared" si="4"/>
        <v>142760</v>
      </c>
      <c r="K19" s="18" t="str">
        <f t="shared" si="2"/>
        <v/>
      </c>
    </row>
    <row r="20">
      <c r="A20" s="9" t="s">
        <v>728</v>
      </c>
      <c r="B20" s="10">
        <v>4.8</v>
      </c>
      <c r="C20" s="11">
        <v>505.0</v>
      </c>
      <c r="D20" s="12">
        <v>1.00538148E8</v>
      </c>
      <c r="E20" s="12">
        <v>2.2940191E7</v>
      </c>
      <c r="F20" s="13">
        <f t="shared" si="1"/>
        <v>77597957</v>
      </c>
      <c r="G20" s="14" t="str">
        <f>IF(E20=0,"YES",IF(D20/E20&gt;=1.15, IF(D20+E20&gt;=percent,"YES","NO"),"NO"))</f>
        <v>YES</v>
      </c>
      <c r="H20" s="15">
        <v>31000.0</v>
      </c>
      <c r="I20" s="16" t="str">
        <f t="shared" si="3"/>
        <v>FUNDED</v>
      </c>
      <c r="J20" s="17">
        <f t="shared" si="4"/>
        <v>111760</v>
      </c>
      <c r="K20" s="18" t="str">
        <f t="shared" si="2"/>
        <v/>
      </c>
    </row>
    <row r="21">
      <c r="A21" s="9" t="s">
        <v>729</v>
      </c>
      <c r="B21" s="10">
        <v>4.88</v>
      </c>
      <c r="C21" s="11">
        <v>655.0</v>
      </c>
      <c r="D21" s="12">
        <v>1.04785558E8</v>
      </c>
      <c r="E21" s="12">
        <v>2.795703E7</v>
      </c>
      <c r="F21" s="13">
        <f t="shared" si="1"/>
        <v>76828528</v>
      </c>
      <c r="G21" s="14" t="str">
        <f>IF(E21=0,"YES",IF(D21/E21&gt;=1.15, IF(D21+E21&gt;=percent,"YES","NO"),"NO"))</f>
        <v>YES</v>
      </c>
      <c r="H21" s="15">
        <v>32400.0</v>
      </c>
      <c r="I21" s="16" t="str">
        <f t="shared" si="3"/>
        <v>FUNDED</v>
      </c>
      <c r="J21" s="17">
        <f t="shared" si="4"/>
        <v>79360</v>
      </c>
      <c r="K21" s="18" t="str">
        <f t="shared" si="2"/>
        <v/>
      </c>
    </row>
    <row r="22">
      <c r="A22" s="9" t="s">
        <v>730</v>
      </c>
      <c r="B22" s="10">
        <v>4.05</v>
      </c>
      <c r="C22" s="11">
        <v>281.0</v>
      </c>
      <c r="D22" s="12">
        <v>8.6343306E7</v>
      </c>
      <c r="E22" s="12">
        <v>1.8460328E7</v>
      </c>
      <c r="F22" s="13">
        <f t="shared" si="1"/>
        <v>67882978</v>
      </c>
      <c r="G22" s="14" t="str">
        <f>IF(E22=0,"YES",IF(D22/E22&gt;=1.15, IF(D22+E22&gt;=percent,"YES","NO"),"NO"))</f>
        <v>YES</v>
      </c>
      <c r="H22" s="15">
        <v>30000.0</v>
      </c>
      <c r="I22" s="16" t="str">
        <f t="shared" si="3"/>
        <v>FUNDED</v>
      </c>
      <c r="J22" s="17">
        <f t="shared" si="4"/>
        <v>49360</v>
      </c>
      <c r="K22" s="18" t="str">
        <f t="shared" si="2"/>
        <v/>
      </c>
    </row>
    <row r="23">
      <c r="A23" s="9" t="s">
        <v>731</v>
      </c>
      <c r="B23" s="10">
        <v>3.48</v>
      </c>
      <c r="C23" s="11">
        <v>222.0</v>
      </c>
      <c r="D23" s="12">
        <v>8.8618898E7</v>
      </c>
      <c r="E23" s="12">
        <v>2.2615836E7</v>
      </c>
      <c r="F23" s="13">
        <f t="shared" si="1"/>
        <v>66003062</v>
      </c>
      <c r="G23" s="14" t="str">
        <f>IF(E23=0,"YES",IF(D23/E23&gt;=1.15, IF(D23+E23&gt;=percent,"YES","NO"),"NO"))</f>
        <v>YES</v>
      </c>
      <c r="H23" s="15">
        <v>130000.0</v>
      </c>
      <c r="I23" s="16" t="str">
        <f t="shared" si="3"/>
        <v>NOT FUNDED</v>
      </c>
      <c r="J23" s="17">
        <f t="shared" si="4"/>
        <v>49360</v>
      </c>
      <c r="K23" s="18" t="str">
        <f t="shared" si="2"/>
        <v>Over Budget</v>
      </c>
    </row>
    <row r="24">
      <c r="A24" s="9" t="s">
        <v>732</v>
      </c>
      <c r="B24" s="10">
        <v>4.88</v>
      </c>
      <c r="C24" s="11">
        <v>605.0</v>
      </c>
      <c r="D24" s="12">
        <v>8.6856343E7</v>
      </c>
      <c r="E24" s="12">
        <v>2.1566628E7</v>
      </c>
      <c r="F24" s="13">
        <f t="shared" si="1"/>
        <v>65289715</v>
      </c>
      <c r="G24" s="14" t="str">
        <f>IF(E24=0,"YES",IF(D24/E24&gt;=1.15, IF(D24+E24&gt;=percent,"YES","NO"),"NO"))</f>
        <v>YES</v>
      </c>
      <c r="H24" s="15">
        <v>55950.0</v>
      </c>
      <c r="I24" s="16" t="str">
        <f t="shared" si="3"/>
        <v>NOT FUNDED</v>
      </c>
      <c r="J24" s="17">
        <f t="shared" si="4"/>
        <v>49360</v>
      </c>
      <c r="K24" s="18" t="str">
        <f t="shared" si="2"/>
        <v>Over Budget</v>
      </c>
    </row>
    <row r="25">
      <c r="A25" s="9" t="s">
        <v>733</v>
      </c>
      <c r="B25" s="10">
        <v>4.47</v>
      </c>
      <c r="C25" s="11">
        <v>449.0</v>
      </c>
      <c r="D25" s="12">
        <v>8.3972564E7</v>
      </c>
      <c r="E25" s="12">
        <v>2.0448568E7</v>
      </c>
      <c r="F25" s="13">
        <f t="shared" si="1"/>
        <v>63523996</v>
      </c>
      <c r="G25" s="14" t="str">
        <f>IF(E25=0,"YES",IF(D25/E25&gt;=1.15, IF(D25+E25&gt;=percent,"YES","NO"),"NO"))</f>
        <v>YES</v>
      </c>
      <c r="H25" s="15">
        <v>111480.0</v>
      </c>
      <c r="I25" s="16" t="str">
        <f t="shared" si="3"/>
        <v>NOT FUNDED</v>
      </c>
      <c r="J25" s="17">
        <f t="shared" si="4"/>
        <v>49360</v>
      </c>
      <c r="K25" s="18" t="str">
        <f t="shared" si="2"/>
        <v>Over Budget</v>
      </c>
    </row>
    <row r="26">
      <c r="A26" s="20" t="s">
        <v>734</v>
      </c>
      <c r="B26" s="10">
        <v>4.67</v>
      </c>
      <c r="C26" s="11">
        <v>461.0</v>
      </c>
      <c r="D26" s="12">
        <v>8.3726578E7</v>
      </c>
      <c r="E26" s="12">
        <v>2.1116717E7</v>
      </c>
      <c r="F26" s="13">
        <f t="shared" si="1"/>
        <v>62609861</v>
      </c>
      <c r="G26" s="14" t="str">
        <f>IF(E26=0,"YES",IF(D26/E26&gt;=1.15, IF(D26+E26&gt;=percent,"YES","NO"),"NO"))</f>
        <v>YES</v>
      </c>
      <c r="H26" s="15">
        <v>71250.0</v>
      </c>
      <c r="I26" s="16" t="str">
        <f t="shared" si="3"/>
        <v>NOT FUNDED</v>
      </c>
      <c r="J26" s="17">
        <f t="shared" si="4"/>
        <v>49360</v>
      </c>
      <c r="K26" s="18" t="str">
        <f t="shared" si="2"/>
        <v>Over Budget</v>
      </c>
    </row>
    <row r="27">
      <c r="A27" s="9" t="s">
        <v>735</v>
      </c>
      <c r="B27" s="10">
        <v>4.87</v>
      </c>
      <c r="C27" s="11">
        <v>579.0</v>
      </c>
      <c r="D27" s="12">
        <v>8.7810275E7</v>
      </c>
      <c r="E27" s="12">
        <v>2.6099578E7</v>
      </c>
      <c r="F27" s="13">
        <f t="shared" si="1"/>
        <v>61710697</v>
      </c>
      <c r="G27" s="14" t="str">
        <f>IF(E27=0,"YES",IF(D27/E27&gt;=1.15, IF(D27+E27&gt;=percent,"YES","NO"),"NO"))</f>
        <v>YES</v>
      </c>
      <c r="H27" s="15">
        <v>8080.0</v>
      </c>
      <c r="I27" s="16" t="str">
        <f t="shared" si="3"/>
        <v>FUNDED</v>
      </c>
      <c r="J27" s="17">
        <f t="shared" si="4"/>
        <v>41280</v>
      </c>
      <c r="K27" s="18" t="str">
        <f t="shared" si="2"/>
        <v/>
      </c>
    </row>
    <row r="28">
      <c r="A28" s="9" t="s">
        <v>736</v>
      </c>
      <c r="B28" s="10">
        <v>5.0</v>
      </c>
      <c r="C28" s="11">
        <v>512.0</v>
      </c>
      <c r="D28" s="12">
        <v>8.40378E7</v>
      </c>
      <c r="E28" s="12">
        <v>2.2790179E7</v>
      </c>
      <c r="F28" s="13">
        <f t="shared" si="1"/>
        <v>61247621</v>
      </c>
      <c r="G28" s="14" t="str">
        <f>IF(E28=0,"YES",IF(D28/E28&gt;=1.15, IF(D28+E28&gt;=percent,"YES","NO"),"NO"))</f>
        <v>YES</v>
      </c>
      <c r="H28" s="15">
        <v>30000.0</v>
      </c>
      <c r="I28" s="16" t="str">
        <f t="shared" si="3"/>
        <v>FUNDED</v>
      </c>
      <c r="J28" s="17">
        <f t="shared" si="4"/>
        <v>11280</v>
      </c>
      <c r="K28" s="18" t="str">
        <f t="shared" si="2"/>
        <v/>
      </c>
    </row>
    <row r="29">
      <c r="A29" s="9" t="s">
        <v>737</v>
      </c>
      <c r="B29" s="10">
        <v>4.76</v>
      </c>
      <c r="C29" s="11">
        <v>367.0</v>
      </c>
      <c r="D29" s="12">
        <v>7.945378E7</v>
      </c>
      <c r="E29" s="12">
        <v>1.8927949E7</v>
      </c>
      <c r="F29" s="13">
        <f t="shared" si="1"/>
        <v>60525831</v>
      </c>
      <c r="G29" s="14" t="str">
        <f>IF(E29=0,"YES",IF(D29/E29&gt;=1.15, IF(D29+E29&gt;=percent,"YES","NO"),"NO"))</f>
        <v>YES</v>
      </c>
      <c r="H29" s="15">
        <v>10500.0</v>
      </c>
      <c r="I29" s="16" t="str">
        <f t="shared" si="3"/>
        <v>FUNDED</v>
      </c>
      <c r="J29" s="17">
        <f t="shared" si="4"/>
        <v>780</v>
      </c>
      <c r="K29" s="18" t="str">
        <f t="shared" si="2"/>
        <v/>
      </c>
    </row>
    <row r="30">
      <c r="A30" s="9" t="s">
        <v>738</v>
      </c>
      <c r="B30" s="10">
        <v>4.86</v>
      </c>
      <c r="C30" s="11">
        <v>445.0</v>
      </c>
      <c r="D30" s="12">
        <v>8.093317E7</v>
      </c>
      <c r="E30" s="12">
        <v>2.1718497E7</v>
      </c>
      <c r="F30" s="13">
        <f t="shared" si="1"/>
        <v>59214673</v>
      </c>
      <c r="G30" s="14" t="str">
        <f>IF(E30=0,"YES",IF(D30/E30&gt;=1.15, IF(D30+E30&gt;=percent,"YES","NO"),"NO"))</f>
        <v>YES</v>
      </c>
      <c r="H30" s="15">
        <v>36000.0</v>
      </c>
      <c r="I30" s="16" t="str">
        <f t="shared" si="3"/>
        <v>NOT FUNDED</v>
      </c>
      <c r="J30" s="17">
        <f t="shared" si="4"/>
        <v>780</v>
      </c>
      <c r="K30" s="18" t="str">
        <f t="shared" si="2"/>
        <v>Over Budget</v>
      </c>
    </row>
    <row r="31">
      <c r="A31" s="9" t="s">
        <v>739</v>
      </c>
      <c r="B31" s="10">
        <v>4.57</v>
      </c>
      <c r="C31" s="11">
        <v>475.0</v>
      </c>
      <c r="D31" s="12">
        <v>8.2179318E7</v>
      </c>
      <c r="E31" s="12">
        <v>2.4213141E7</v>
      </c>
      <c r="F31" s="13">
        <f t="shared" si="1"/>
        <v>57966177</v>
      </c>
      <c r="G31" s="14" t="str">
        <f>IF(E31=0,"YES",IF(D31/E31&gt;=1.15, IF(D31+E31&gt;=percent,"YES","NO"),"NO"))</f>
        <v>YES</v>
      </c>
      <c r="H31" s="15">
        <v>60000.0</v>
      </c>
      <c r="I31" s="16" t="str">
        <f t="shared" si="3"/>
        <v>NOT FUNDED</v>
      </c>
      <c r="J31" s="17">
        <f t="shared" si="4"/>
        <v>780</v>
      </c>
      <c r="K31" s="18" t="str">
        <f t="shared" si="2"/>
        <v>Over Budget</v>
      </c>
    </row>
    <row r="32">
      <c r="A32" s="9" t="s">
        <v>740</v>
      </c>
      <c r="B32" s="10">
        <v>4.5</v>
      </c>
      <c r="C32" s="11">
        <v>410.0</v>
      </c>
      <c r="D32" s="12">
        <v>7.6539149E7</v>
      </c>
      <c r="E32" s="12">
        <v>2.0850454E7</v>
      </c>
      <c r="F32" s="13">
        <f t="shared" si="1"/>
        <v>55688695</v>
      </c>
      <c r="G32" s="14" t="str">
        <f>IF(E32=0,"YES",IF(D32/E32&gt;=1.15, IF(D32+E32&gt;=percent,"YES","NO"),"NO"))</f>
        <v>YES</v>
      </c>
      <c r="H32" s="15">
        <v>105840.0</v>
      </c>
      <c r="I32" s="16" t="str">
        <f t="shared" si="3"/>
        <v>NOT FUNDED</v>
      </c>
      <c r="J32" s="17">
        <f t="shared" si="4"/>
        <v>780</v>
      </c>
      <c r="K32" s="18" t="str">
        <f t="shared" si="2"/>
        <v>Over Budget</v>
      </c>
    </row>
    <row r="33">
      <c r="A33" s="9" t="s">
        <v>741</v>
      </c>
      <c r="B33" s="10">
        <v>4.78</v>
      </c>
      <c r="C33" s="11">
        <v>396.0</v>
      </c>
      <c r="D33" s="12">
        <v>7.9811955E7</v>
      </c>
      <c r="E33" s="12">
        <v>2.4326943E7</v>
      </c>
      <c r="F33" s="13">
        <f t="shared" si="1"/>
        <v>55485012</v>
      </c>
      <c r="G33" s="14" t="str">
        <f>IF(E33=0,"YES",IF(D33/E33&gt;=1.15, IF(D33+E33&gt;=percent,"YES","NO"),"NO"))</f>
        <v>YES</v>
      </c>
      <c r="H33" s="15">
        <v>7500.0</v>
      </c>
      <c r="I33" s="16" t="str">
        <f t="shared" si="3"/>
        <v>NOT FUNDED</v>
      </c>
      <c r="J33" s="17">
        <f t="shared" si="4"/>
        <v>780</v>
      </c>
      <c r="K33" s="18" t="str">
        <f t="shared" si="2"/>
        <v>Over Budget</v>
      </c>
    </row>
    <row r="34">
      <c r="A34" s="9" t="s">
        <v>742</v>
      </c>
      <c r="B34" s="10">
        <v>4.86</v>
      </c>
      <c r="C34" s="11">
        <v>512.0</v>
      </c>
      <c r="D34" s="12">
        <v>8.0411064E7</v>
      </c>
      <c r="E34" s="12">
        <v>2.4935366E7</v>
      </c>
      <c r="F34" s="13">
        <f t="shared" si="1"/>
        <v>55475698</v>
      </c>
      <c r="G34" s="14" t="str">
        <f>IF(E34=0,"YES",IF(D34/E34&gt;=1.15, IF(D34+E34&gt;=percent,"YES","NO"),"NO"))</f>
        <v>YES</v>
      </c>
      <c r="H34" s="15">
        <v>11580.0</v>
      </c>
      <c r="I34" s="16" t="str">
        <f t="shared" si="3"/>
        <v>NOT FUNDED</v>
      </c>
      <c r="J34" s="17">
        <f t="shared" si="4"/>
        <v>780</v>
      </c>
      <c r="K34" s="18" t="str">
        <f t="shared" si="2"/>
        <v>Over Budget</v>
      </c>
    </row>
    <row r="35">
      <c r="A35" s="19" t="s">
        <v>743</v>
      </c>
      <c r="B35" s="10">
        <v>4.38</v>
      </c>
      <c r="C35" s="11">
        <v>354.0</v>
      </c>
      <c r="D35" s="12">
        <v>6.8567075E7</v>
      </c>
      <c r="E35" s="12">
        <v>1.8795656E7</v>
      </c>
      <c r="F35" s="13">
        <f t="shared" si="1"/>
        <v>49771419</v>
      </c>
      <c r="G35" s="14" t="str">
        <f>IF(E35=0,"YES",IF(D35/E35&gt;=1.15, IF(D35+E35&gt;=percent,"YES","NO"),"NO"))</f>
        <v>YES</v>
      </c>
      <c r="H35" s="15">
        <v>84000.0</v>
      </c>
      <c r="I35" s="16" t="str">
        <f t="shared" si="3"/>
        <v>NOT FUNDED</v>
      </c>
      <c r="J35" s="17">
        <f t="shared" si="4"/>
        <v>780</v>
      </c>
      <c r="K35" s="18" t="str">
        <f t="shared" si="2"/>
        <v>Over Budget</v>
      </c>
    </row>
    <row r="36">
      <c r="A36" s="9" t="s">
        <v>744</v>
      </c>
      <c r="B36" s="10">
        <v>4.55</v>
      </c>
      <c r="C36" s="11">
        <v>364.0</v>
      </c>
      <c r="D36" s="12">
        <v>6.7767674E7</v>
      </c>
      <c r="E36" s="12">
        <v>2.1036815E7</v>
      </c>
      <c r="F36" s="13">
        <f t="shared" si="1"/>
        <v>46730859</v>
      </c>
      <c r="G36" s="14" t="str">
        <f>IF(E36=0,"YES",IF(D36/E36&gt;=1.15, IF(D36+E36&gt;=percent,"YES","NO"),"NO"))</f>
        <v>YES</v>
      </c>
      <c r="H36" s="15">
        <v>45000.0</v>
      </c>
      <c r="I36" s="16" t="str">
        <f t="shared" si="3"/>
        <v>NOT FUNDED</v>
      </c>
      <c r="J36" s="17">
        <f t="shared" si="4"/>
        <v>780</v>
      </c>
      <c r="K36" s="18" t="str">
        <f t="shared" si="2"/>
        <v>Over Budget</v>
      </c>
    </row>
    <row r="37">
      <c r="A37" s="9" t="s">
        <v>745</v>
      </c>
      <c r="B37" s="10">
        <v>4.38</v>
      </c>
      <c r="C37" s="11">
        <v>358.0</v>
      </c>
      <c r="D37" s="12">
        <v>6.3253297E7</v>
      </c>
      <c r="E37" s="12">
        <v>1.7176338E7</v>
      </c>
      <c r="F37" s="13">
        <f t="shared" si="1"/>
        <v>46076959</v>
      </c>
      <c r="G37" s="14" t="str">
        <f>IF(E37=0,"YES",IF(D37/E37&gt;=1.15, IF(D37+E37&gt;=percent,"YES","NO"),"NO"))</f>
        <v>YES</v>
      </c>
      <c r="H37" s="15">
        <v>7900.0</v>
      </c>
      <c r="I37" s="16" t="str">
        <f t="shared" si="3"/>
        <v>NOT FUNDED</v>
      </c>
      <c r="J37" s="17">
        <f t="shared" si="4"/>
        <v>780</v>
      </c>
      <c r="K37" s="18" t="str">
        <f t="shared" si="2"/>
        <v>Over Budget</v>
      </c>
    </row>
    <row r="38">
      <c r="A38" s="9" t="s">
        <v>746</v>
      </c>
      <c r="B38" s="10">
        <v>4.17</v>
      </c>
      <c r="C38" s="11">
        <v>338.0</v>
      </c>
      <c r="D38" s="12">
        <v>6.624836E7</v>
      </c>
      <c r="E38" s="12">
        <v>2.1277585E7</v>
      </c>
      <c r="F38" s="13">
        <f t="shared" si="1"/>
        <v>44970775</v>
      </c>
      <c r="G38" s="14" t="str">
        <f>IF(E38=0,"YES",IF(D38/E38&gt;=1.15, IF(D38+E38&gt;=percent,"YES","NO"),"NO"))</f>
        <v>YES</v>
      </c>
      <c r="H38" s="15">
        <v>68160.0</v>
      </c>
      <c r="I38" s="16" t="str">
        <f t="shared" si="3"/>
        <v>NOT FUNDED</v>
      </c>
      <c r="J38" s="17">
        <f t="shared" si="4"/>
        <v>780</v>
      </c>
      <c r="K38" s="18" t="str">
        <f t="shared" si="2"/>
        <v>Over Budget</v>
      </c>
    </row>
    <row r="39">
      <c r="A39" s="9" t="s">
        <v>747</v>
      </c>
      <c r="B39" s="10">
        <v>4.67</v>
      </c>
      <c r="C39" s="11">
        <v>316.0</v>
      </c>
      <c r="D39" s="12">
        <v>6.9713437E7</v>
      </c>
      <c r="E39" s="12">
        <v>2.5567088E7</v>
      </c>
      <c r="F39" s="13">
        <f t="shared" si="1"/>
        <v>44146349</v>
      </c>
      <c r="G39" s="14" t="str">
        <f>IF(E39=0,"YES",IF(D39/E39&gt;=1.15, IF(D39+E39&gt;=percent,"YES","NO"),"NO"))</f>
        <v>YES</v>
      </c>
      <c r="H39" s="15">
        <v>60000.0</v>
      </c>
      <c r="I39" s="16" t="str">
        <f t="shared" si="3"/>
        <v>NOT FUNDED</v>
      </c>
      <c r="J39" s="17">
        <f t="shared" si="4"/>
        <v>780</v>
      </c>
      <c r="K39" s="18" t="str">
        <f t="shared" si="2"/>
        <v>Over Budget</v>
      </c>
    </row>
    <row r="40">
      <c r="A40" s="9" t="s">
        <v>748</v>
      </c>
      <c r="B40" s="10">
        <v>4.55</v>
      </c>
      <c r="C40" s="11">
        <v>304.0</v>
      </c>
      <c r="D40" s="12">
        <v>8.0865337E7</v>
      </c>
      <c r="E40" s="12">
        <v>3.8862738E7</v>
      </c>
      <c r="F40" s="13">
        <f t="shared" si="1"/>
        <v>42002599</v>
      </c>
      <c r="G40" s="14" t="str">
        <f>IF(E40=0,"YES",IF(D40/E40&gt;=1.15, IF(D40+E40&gt;=percent,"YES","NO"),"NO"))</f>
        <v>YES</v>
      </c>
      <c r="H40" s="15">
        <v>300000.0</v>
      </c>
      <c r="I40" s="16" t="str">
        <f t="shared" si="3"/>
        <v>NOT FUNDED</v>
      </c>
      <c r="J40" s="17">
        <f t="shared" si="4"/>
        <v>780</v>
      </c>
      <c r="K40" s="18" t="str">
        <f t="shared" si="2"/>
        <v>Over Budget</v>
      </c>
    </row>
    <row r="41">
      <c r="A41" s="9" t="s">
        <v>749</v>
      </c>
      <c r="B41" s="10">
        <v>4.71</v>
      </c>
      <c r="C41" s="11">
        <v>316.0</v>
      </c>
      <c r="D41" s="12">
        <v>6.4954538E7</v>
      </c>
      <c r="E41" s="12">
        <v>2.3806945E7</v>
      </c>
      <c r="F41" s="13">
        <f t="shared" si="1"/>
        <v>41147593</v>
      </c>
      <c r="G41" s="14" t="str">
        <f>IF(E41=0,"YES",IF(D41/E41&gt;=1.15, IF(D41+E41&gt;=percent,"YES","NO"),"NO"))</f>
        <v>YES</v>
      </c>
      <c r="H41" s="15">
        <v>9900.0</v>
      </c>
      <c r="I41" s="16" t="str">
        <f t="shared" si="3"/>
        <v>NOT FUNDED</v>
      </c>
      <c r="J41" s="17">
        <f t="shared" si="4"/>
        <v>780</v>
      </c>
      <c r="K41" s="18" t="str">
        <f t="shared" si="2"/>
        <v>Over Budget</v>
      </c>
    </row>
    <row r="42">
      <c r="A42" s="9" t="s">
        <v>750</v>
      </c>
      <c r="B42" s="10">
        <v>4.55</v>
      </c>
      <c r="C42" s="11">
        <v>388.0</v>
      </c>
      <c r="D42" s="12">
        <v>6.5956905E7</v>
      </c>
      <c r="E42" s="12">
        <v>2.529515E7</v>
      </c>
      <c r="F42" s="13">
        <f t="shared" si="1"/>
        <v>40661755</v>
      </c>
      <c r="G42" s="14" t="str">
        <f>IF(E42=0,"YES",IF(D42/E42&gt;=1.15, IF(D42+E42&gt;=percent,"YES","NO"),"NO"))</f>
        <v>YES</v>
      </c>
      <c r="H42" s="15">
        <v>74000.0</v>
      </c>
      <c r="I42" s="16" t="str">
        <f t="shared" si="3"/>
        <v>NOT FUNDED</v>
      </c>
      <c r="J42" s="17">
        <f t="shared" si="4"/>
        <v>780</v>
      </c>
      <c r="K42" s="18" t="str">
        <f t="shared" si="2"/>
        <v>Over Budget</v>
      </c>
    </row>
    <row r="43">
      <c r="A43" s="9" t="s">
        <v>751</v>
      </c>
      <c r="B43" s="10">
        <v>4.72</v>
      </c>
      <c r="C43" s="11">
        <v>357.0</v>
      </c>
      <c r="D43" s="12">
        <v>6.4822472E7</v>
      </c>
      <c r="E43" s="12">
        <v>2.5454026E7</v>
      </c>
      <c r="F43" s="13">
        <f t="shared" si="1"/>
        <v>39368446</v>
      </c>
      <c r="G43" s="14" t="str">
        <f>IF(E43=0,"YES",IF(D43/E43&gt;=1.15, IF(D43+E43&gt;=percent,"YES","NO"),"NO"))</f>
        <v>YES</v>
      </c>
      <c r="H43" s="15">
        <v>44550.0</v>
      </c>
      <c r="I43" s="16" t="str">
        <f t="shared" si="3"/>
        <v>NOT FUNDED</v>
      </c>
      <c r="J43" s="17">
        <f t="shared" si="4"/>
        <v>780</v>
      </c>
      <c r="K43" s="18" t="str">
        <f t="shared" si="2"/>
        <v>Over Budget</v>
      </c>
    </row>
    <row r="44">
      <c r="A44" s="9" t="s">
        <v>752</v>
      </c>
      <c r="B44" s="10">
        <v>3.86</v>
      </c>
      <c r="C44" s="11">
        <v>305.0</v>
      </c>
      <c r="D44" s="12">
        <v>5.5646878E7</v>
      </c>
      <c r="E44" s="12">
        <v>1.6812606E7</v>
      </c>
      <c r="F44" s="13">
        <f t="shared" si="1"/>
        <v>38834272</v>
      </c>
      <c r="G44" s="14" t="str">
        <f>IF(E44=0,"YES",IF(D44/E44&gt;=1.15, IF(D44+E44&gt;=percent,"YES","NO"),"NO"))</f>
        <v>YES</v>
      </c>
      <c r="H44" s="15">
        <v>32000.0</v>
      </c>
      <c r="I44" s="16" t="str">
        <f t="shared" si="3"/>
        <v>NOT FUNDED</v>
      </c>
      <c r="J44" s="17">
        <f t="shared" si="4"/>
        <v>780</v>
      </c>
      <c r="K44" s="18" t="str">
        <f t="shared" si="2"/>
        <v>Over Budget</v>
      </c>
    </row>
    <row r="45">
      <c r="A45" s="9" t="s">
        <v>753</v>
      </c>
      <c r="B45" s="10">
        <v>4.79</v>
      </c>
      <c r="C45" s="21">
        <v>459.0</v>
      </c>
      <c r="D45" s="12">
        <v>6.2254086E7</v>
      </c>
      <c r="E45" s="12">
        <v>2.3521997E7</v>
      </c>
      <c r="F45" s="13">
        <f t="shared" si="1"/>
        <v>38732089</v>
      </c>
      <c r="G45" s="14" t="str">
        <f>IF(E45=0,"YES",IF(D45/E45&gt;=1.15, IF(D45+E45&gt;=percent,"YES","NO"),"NO"))</f>
        <v>YES</v>
      </c>
      <c r="H45" s="15">
        <v>9250.0</v>
      </c>
      <c r="I45" s="16" t="str">
        <f t="shared" si="3"/>
        <v>NOT FUNDED</v>
      </c>
      <c r="J45" s="17">
        <f t="shared" si="4"/>
        <v>780</v>
      </c>
      <c r="K45" s="18" t="str">
        <f t="shared" si="2"/>
        <v>Over Budget</v>
      </c>
    </row>
    <row r="46">
      <c r="A46" s="9" t="s">
        <v>754</v>
      </c>
      <c r="B46" s="10">
        <v>4.67</v>
      </c>
      <c r="C46" s="21">
        <v>366.0</v>
      </c>
      <c r="D46" s="12">
        <v>6.0141802E7</v>
      </c>
      <c r="E46" s="12">
        <v>2.2050214E7</v>
      </c>
      <c r="F46" s="13">
        <f t="shared" si="1"/>
        <v>38091588</v>
      </c>
      <c r="G46" s="14" t="str">
        <f>IF(E46=0,"YES",IF(D46/E46&gt;=1.15, IF(D46+E46&gt;=percent,"YES","NO"),"NO"))</f>
        <v>YES</v>
      </c>
      <c r="H46" s="15">
        <v>14650.0</v>
      </c>
      <c r="I46" s="16" t="str">
        <f t="shared" si="3"/>
        <v>NOT FUNDED</v>
      </c>
      <c r="J46" s="17">
        <f t="shared" si="4"/>
        <v>780</v>
      </c>
      <c r="K46" s="18" t="str">
        <f t="shared" si="2"/>
        <v>Over Budget</v>
      </c>
    </row>
    <row r="47">
      <c r="A47" s="9" t="s">
        <v>755</v>
      </c>
      <c r="B47" s="10">
        <v>4.72</v>
      </c>
      <c r="C47" s="21">
        <v>349.0</v>
      </c>
      <c r="D47" s="12">
        <v>6.2484844E7</v>
      </c>
      <c r="E47" s="12">
        <v>2.5980942E7</v>
      </c>
      <c r="F47" s="13">
        <f t="shared" si="1"/>
        <v>36503902</v>
      </c>
      <c r="G47" s="14" t="str">
        <f>IF(E47=0,"YES",IF(D47/E47&gt;=1.15, IF(D47+E47&gt;=percent,"YES","NO"),"NO"))</f>
        <v>YES</v>
      </c>
      <c r="H47" s="15">
        <v>46120.0</v>
      </c>
      <c r="I47" s="16" t="str">
        <f t="shared" si="3"/>
        <v>NOT FUNDED</v>
      </c>
      <c r="J47" s="17">
        <f t="shared" si="4"/>
        <v>780</v>
      </c>
      <c r="K47" s="18" t="str">
        <f t="shared" si="2"/>
        <v>Over Budget</v>
      </c>
    </row>
    <row r="48">
      <c r="A48" s="9" t="s">
        <v>756</v>
      </c>
      <c r="B48" s="10">
        <v>4.76</v>
      </c>
      <c r="C48" s="21">
        <v>458.0</v>
      </c>
      <c r="D48" s="12">
        <v>6.5389148E7</v>
      </c>
      <c r="E48" s="12">
        <v>2.9535526E7</v>
      </c>
      <c r="F48" s="13">
        <f t="shared" si="1"/>
        <v>35853622</v>
      </c>
      <c r="G48" s="14" t="str">
        <f>IF(E48=0,"YES",IF(D48/E48&gt;=1.15, IF(D48+E48&gt;=percent,"YES","NO"),"NO"))</f>
        <v>YES</v>
      </c>
      <c r="H48" s="15">
        <v>39300.0</v>
      </c>
      <c r="I48" s="16" t="str">
        <f t="shared" si="3"/>
        <v>NOT FUNDED</v>
      </c>
      <c r="J48" s="17">
        <f t="shared" si="4"/>
        <v>780</v>
      </c>
      <c r="K48" s="18" t="str">
        <f t="shared" si="2"/>
        <v>Over Budget</v>
      </c>
    </row>
    <row r="49">
      <c r="A49" s="9" t="s">
        <v>757</v>
      </c>
      <c r="B49" s="10">
        <v>4.67</v>
      </c>
      <c r="C49" s="21">
        <v>369.0</v>
      </c>
      <c r="D49" s="12">
        <v>5.3267747E7</v>
      </c>
      <c r="E49" s="12">
        <v>1.9073868E7</v>
      </c>
      <c r="F49" s="13">
        <f t="shared" si="1"/>
        <v>34193879</v>
      </c>
      <c r="G49" s="14" t="str">
        <f>IF(E49=0,"YES",IF(D49/E49&gt;=1.15, IF(D49+E49&gt;=percent,"YES","NO"),"NO"))</f>
        <v>YES</v>
      </c>
      <c r="H49" s="15">
        <v>80500.0</v>
      </c>
      <c r="I49" s="16" t="str">
        <f t="shared" si="3"/>
        <v>NOT FUNDED</v>
      </c>
      <c r="J49" s="17">
        <f t="shared" si="4"/>
        <v>780</v>
      </c>
      <c r="K49" s="18" t="str">
        <f t="shared" si="2"/>
        <v>Over Budget</v>
      </c>
    </row>
    <row r="50">
      <c r="A50" s="9" t="s">
        <v>758</v>
      </c>
      <c r="B50" s="10">
        <v>4.71</v>
      </c>
      <c r="C50" s="21">
        <v>318.0</v>
      </c>
      <c r="D50" s="12">
        <v>5.8563187E7</v>
      </c>
      <c r="E50" s="12">
        <v>2.6341904E7</v>
      </c>
      <c r="F50" s="13">
        <f t="shared" si="1"/>
        <v>32221283</v>
      </c>
      <c r="G50" s="14" t="str">
        <f>IF(E50=0,"YES",IF(D50/E50&gt;=1.15, IF(D50+E50&gt;=percent,"YES","NO"),"NO"))</f>
        <v>YES</v>
      </c>
      <c r="H50" s="15">
        <v>13900.0</v>
      </c>
      <c r="I50" s="16" t="str">
        <f t="shared" si="3"/>
        <v>NOT FUNDED</v>
      </c>
      <c r="J50" s="17">
        <f t="shared" si="4"/>
        <v>780</v>
      </c>
      <c r="K50" s="18" t="str">
        <f t="shared" si="2"/>
        <v>Over Budget</v>
      </c>
    </row>
    <row r="51">
      <c r="A51" s="9" t="s">
        <v>759</v>
      </c>
      <c r="B51" s="10">
        <v>4.71</v>
      </c>
      <c r="C51" s="21">
        <v>297.0</v>
      </c>
      <c r="D51" s="12">
        <v>5.1809795E7</v>
      </c>
      <c r="E51" s="12">
        <v>1.997668E7</v>
      </c>
      <c r="F51" s="13">
        <f t="shared" si="1"/>
        <v>31833115</v>
      </c>
      <c r="G51" s="14" t="str">
        <f>IF(E51=0,"YES",IF(D51/E51&gt;=1.15, IF(D51+E51&gt;=percent,"YES","NO"),"NO"))</f>
        <v>YES</v>
      </c>
      <c r="H51" s="15">
        <v>18400.0</v>
      </c>
      <c r="I51" s="16" t="str">
        <f t="shared" si="3"/>
        <v>NOT FUNDED</v>
      </c>
      <c r="J51" s="17">
        <f t="shared" si="4"/>
        <v>780</v>
      </c>
      <c r="K51" s="18" t="str">
        <f t="shared" si="2"/>
        <v>Over Budget</v>
      </c>
    </row>
    <row r="52">
      <c r="A52" s="9" t="s">
        <v>760</v>
      </c>
      <c r="B52" s="10">
        <v>4.73</v>
      </c>
      <c r="C52" s="21">
        <v>288.0</v>
      </c>
      <c r="D52" s="12">
        <v>4.9954912E7</v>
      </c>
      <c r="E52" s="12">
        <v>2.1093326E7</v>
      </c>
      <c r="F52" s="13">
        <f t="shared" si="1"/>
        <v>28861586</v>
      </c>
      <c r="G52" s="14" t="str">
        <f>IF(E52=0,"YES",IF(D52/E52&gt;=1.15, IF(D52+E52&gt;=percent,"YES","NO"),"NO"))</f>
        <v>YES</v>
      </c>
      <c r="H52" s="15">
        <v>4950.0</v>
      </c>
      <c r="I52" s="16" t="str">
        <f t="shared" si="3"/>
        <v>NOT FUNDED</v>
      </c>
      <c r="J52" s="17">
        <f t="shared" si="4"/>
        <v>780</v>
      </c>
      <c r="K52" s="18" t="str">
        <f t="shared" si="2"/>
        <v>Over Budget</v>
      </c>
    </row>
    <row r="53">
      <c r="A53" s="9" t="s">
        <v>761</v>
      </c>
      <c r="B53" s="10">
        <v>4.71</v>
      </c>
      <c r="C53" s="21">
        <v>326.0</v>
      </c>
      <c r="D53" s="12">
        <v>5.4113867E7</v>
      </c>
      <c r="E53" s="12">
        <v>2.5410725E7</v>
      </c>
      <c r="F53" s="13">
        <f t="shared" si="1"/>
        <v>28703142</v>
      </c>
      <c r="G53" s="14" t="str">
        <f>IF(E53=0,"YES",IF(D53/E53&gt;=1.15, IF(D53+E53&gt;=percent,"YES","NO"),"NO"))</f>
        <v>YES</v>
      </c>
      <c r="H53" s="15">
        <v>22500.0</v>
      </c>
      <c r="I53" s="16" t="str">
        <f t="shared" si="3"/>
        <v>NOT FUNDED</v>
      </c>
      <c r="J53" s="17">
        <f t="shared" si="4"/>
        <v>780</v>
      </c>
      <c r="K53" s="18" t="str">
        <f t="shared" si="2"/>
        <v>Over Budget</v>
      </c>
    </row>
    <row r="54">
      <c r="A54" s="9" t="s">
        <v>762</v>
      </c>
      <c r="B54" s="10">
        <v>4.55</v>
      </c>
      <c r="C54" s="21">
        <v>289.0</v>
      </c>
      <c r="D54" s="12">
        <v>4.9373653E7</v>
      </c>
      <c r="E54" s="12">
        <v>2.0949136E7</v>
      </c>
      <c r="F54" s="13">
        <f t="shared" si="1"/>
        <v>28424517</v>
      </c>
      <c r="G54" s="14" t="str">
        <f>IF(E54=0,"YES",IF(D54/E54&gt;=1.15, IF(D54+E54&gt;=percent,"YES","NO"),"NO"))</f>
        <v>YES</v>
      </c>
      <c r="H54" s="15">
        <v>7500.0</v>
      </c>
      <c r="I54" s="16" t="str">
        <f t="shared" si="3"/>
        <v>NOT FUNDED</v>
      </c>
      <c r="J54" s="17">
        <f t="shared" si="4"/>
        <v>780</v>
      </c>
      <c r="K54" s="18" t="str">
        <f t="shared" si="2"/>
        <v>Over Budget</v>
      </c>
    </row>
    <row r="55">
      <c r="A55" s="9" t="s">
        <v>763</v>
      </c>
      <c r="B55" s="10">
        <v>4.63</v>
      </c>
      <c r="C55" s="21">
        <v>359.0</v>
      </c>
      <c r="D55" s="12">
        <v>5.1119898E7</v>
      </c>
      <c r="E55" s="12">
        <v>2.5365688E7</v>
      </c>
      <c r="F55" s="13">
        <f t="shared" si="1"/>
        <v>25754210</v>
      </c>
      <c r="G55" s="14" t="str">
        <f>IF(E55=0,"YES",IF(D55/E55&gt;=1.15, IF(D55+E55&gt;=percent,"YES","NO"),"NO"))</f>
        <v>YES</v>
      </c>
      <c r="H55" s="15">
        <v>64560.0</v>
      </c>
      <c r="I55" s="16" t="str">
        <f t="shared" si="3"/>
        <v>NOT FUNDED</v>
      </c>
      <c r="J55" s="17">
        <f t="shared" si="4"/>
        <v>780</v>
      </c>
      <c r="K55" s="18" t="str">
        <f t="shared" si="2"/>
        <v>Over Budget</v>
      </c>
    </row>
    <row r="56">
      <c r="A56" s="9" t="s">
        <v>764</v>
      </c>
      <c r="B56" s="10">
        <v>4.53</v>
      </c>
      <c r="C56" s="21">
        <v>185.0</v>
      </c>
      <c r="D56" s="12">
        <v>4.3921708E7</v>
      </c>
      <c r="E56" s="12">
        <v>1.8641325E7</v>
      </c>
      <c r="F56" s="13">
        <f t="shared" si="1"/>
        <v>25280383</v>
      </c>
      <c r="G56" s="14" t="str">
        <f>IF(E56=0,"YES",IF(D56/E56&gt;=1.15, IF(D56+E56&gt;=percent,"YES","NO"),"NO"))</f>
        <v>YES</v>
      </c>
      <c r="H56" s="15">
        <v>7200.0</v>
      </c>
      <c r="I56" s="16" t="str">
        <f t="shared" si="3"/>
        <v>NOT FUNDED</v>
      </c>
      <c r="J56" s="17">
        <f t="shared" si="4"/>
        <v>780</v>
      </c>
      <c r="K56" s="18" t="str">
        <f t="shared" si="2"/>
        <v>Over Budget</v>
      </c>
    </row>
    <row r="57">
      <c r="A57" s="9" t="s">
        <v>765</v>
      </c>
      <c r="B57" s="10">
        <v>4.62</v>
      </c>
      <c r="C57" s="21">
        <v>317.0</v>
      </c>
      <c r="D57" s="12">
        <v>5.1409811E7</v>
      </c>
      <c r="E57" s="12">
        <v>2.6435295E7</v>
      </c>
      <c r="F57" s="13">
        <f t="shared" si="1"/>
        <v>24974516</v>
      </c>
      <c r="G57" s="14" t="str">
        <f>IF(E57=0,"YES",IF(D57/E57&gt;=1.15, IF(D57+E57&gt;=percent,"YES","NO"),"NO"))</f>
        <v>YES</v>
      </c>
      <c r="H57" s="15">
        <v>100000.0</v>
      </c>
      <c r="I57" s="16" t="str">
        <f t="shared" si="3"/>
        <v>NOT FUNDED</v>
      </c>
      <c r="J57" s="17">
        <f t="shared" si="4"/>
        <v>780</v>
      </c>
      <c r="K57" s="18" t="str">
        <f t="shared" si="2"/>
        <v>Over Budget</v>
      </c>
    </row>
    <row r="58">
      <c r="A58" s="9" t="s">
        <v>766</v>
      </c>
      <c r="B58" s="10">
        <v>4.54</v>
      </c>
      <c r="C58" s="21">
        <v>273.0</v>
      </c>
      <c r="D58" s="12">
        <v>4.8439301E7</v>
      </c>
      <c r="E58" s="12">
        <v>2.3998833E7</v>
      </c>
      <c r="F58" s="13">
        <f t="shared" si="1"/>
        <v>24440468</v>
      </c>
      <c r="G58" s="14" t="str">
        <f>IF(E58=0,"YES",IF(D58/E58&gt;=1.15, IF(D58+E58&gt;=percent,"YES","NO"),"NO"))</f>
        <v>YES</v>
      </c>
      <c r="H58" s="15">
        <v>26900.0</v>
      </c>
      <c r="I58" s="16" t="str">
        <f t="shared" si="3"/>
        <v>NOT FUNDED</v>
      </c>
      <c r="J58" s="17">
        <f t="shared" si="4"/>
        <v>780</v>
      </c>
      <c r="K58" s="18" t="str">
        <f t="shared" si="2"/>
        <v>Over Budget</v>
      </c>
    </row>
    <row r="59">
      <c r="A59" s="9" t="s">
        <v>767</v>
      </c>
      <c r="B59" s="10">
        <v>4.55</v>
      </c>
      <c r="C59" s="21">
        <v>292.0</v>
      </c>
      <c r="D59" s="12">
        <v>4.3084013E7</v>
      </c>
      <c r="E59" s="12">
        <v>2.0620344E7</v>
      </c>
      <c r="F59" s="13">
        <f t="shared" si="1"/>
        <v>22463669</v>
      </c>
      <c r="G59" s="14" t="str">
        <f>IF(E59=0,"YES",IF(D59/E59&gt;=1.15, IF(D59+E59&gt;=percent,"YES","NO"),"NO"))</f>
        <v>YES</v>
      </c>
      <c r="H59" s="15">
        <v>6750.0</v>
      </c>
      <c r="I59" s="16" t="str">
        <f t="shared" si="3"/>
        <v>NOT FUNDED</v>
      </c>
      <c r="J59" s="17">
        <f t="shared" si="4"/>
        <v>780</v>
      </c>
      <c r="K59" s="18" t="str">
        <f t="shared" si="2"/>
        <v>Over Budget</v>
      </c>
    </row>
    <row r="60">
      <c r="A60" s="9" t="s">
        <v>768</v>
      </c>
      <c r="B60" s="10">
        <v>4.67</v>
      </c>
      <c r="C60" s="21">
        <v>223.0</v>
      </c>
      <c r="D60" s="12">
        <v>3.5118085E7</v>
      </c>
      <c r="E60" s="12">
        <v>1.2655689E7</v>
      </c>
      <c r="F60" s="13">
        <f t="shared" si="1"/>
        <v>22462396</v>
      </c>
      <c r="G60" s="14" t="str">
        <f>IF(E60=0,"YES",IF(D60/E60&gt;=1.15, IF(D60+E60&gt;=percent,"YES","NO"),"NO"))</f>
        <v>YES</v>
      </c>
      <c r="H60" s="15">
        <v>24000.0</v>
      </c>
      <c r="I60" s="16" t="str">
        <f t="shared" si="3"/>
        <v>NOT FUNDED</v>
      </c>
      <c r="J60" s="17">
        <f t="shared" si="4"/>
        <v>780</v>
      </c>
      <c r="K60" s="18" t="str">
        <f t="shared" si="2"/>
        <v>Over Budget</v>
      </c>
    </row>
    <row r="61">
      <c r="A61" s="9" t="s">
        <v>769</v>
      </c>
      <c r="B61" s="10">
        <v>4.62</v>
      </c>
      <c r="C61" s="21">
        <v>309.0</v>
      </c>
      <c r="D61" s="12">
        <v>4.2705553E7</v>
      </c>
      <c r="E61" s="12">
        <v>2.1124467E7</v>
      </c>
      <c r="F61" s="13">
        <f t="shared" si="1"/>
        <v>21581086</v>
      </c>
      <c r="G61" s="14" t="str">
        <f>IF(E61=0,"YES",IF(D61/E61&gt;=1.15, IF(D61+E61&gt;=percent,"YES","NO"),"NO"))</f>
        <v>YES</v>
      </c>
      <c r="H61" s="15">
        <v>3854.0</v>
      </c>
      <c r="I61" s="16" t="str">
        <f t="shared" si="3"/>
        <v>NOT FUNDED</v>
      </c>
      <c r="J61" s="17">
        <f t="shared" si="4"/>
        <v>780</v>
      </c>
      <c r="K61" s="18" t="str">
        <f t="shared" si="2"/>
        <v>Over Budget</v>
      </c>
    </row>
    <row r="62">
      <c r="A62" s="9" t="s">
        <v>770</v>
      </c>
      <c r="B62" s="10">
        <v>4.57</v>
      </c>
      <c r="C62" s="21">
        <v>239.0</v>
      </c>
      <c r="D62" s="12">
        <v>4.5564879E7</v>
      </c>
      <c r="E62" s="12">
        <v>2.4625289E7</v>
      </c>
      <c r="F62" s="13">
        <f t="shared" si="1"/>
        <v>20939590</v>
      </c>
      <c r="G62" s="14" t="str">
        <f>IF(E62=0,"YES",IF(D62/E62&gt;=1.15, IF(D62+E62&gt;=percent,"YES","NO"),"NO"))</f>
        <v>YES</v>
      </c>
      <c r="H62" s="15">
        <v>75000.0</v>
      </c>
      <c r="I62" s="16" t="str">
        <f t="shared" si="3"/>
        <v>NOT FUNDED</v>
      </c>
      <c r="J62" s="17">
        <f t="shared" si="4"/>
        <v>780</v>
      </c>
      <c r="K62" s="18" t="str">
        <f t="shared" si="2"/>
        <v>Over Budget</v>
      </c>
    </row>
    <row r="63">
      <c r="A63" s="9" t="s">
        <v>771</v>
      </c>
      <c r="B63" s="10">
        <v>4.76</v>
      </c>
      <c r="C63" s="21">
        <v>328.0</v>
      </c>
      <c r="D63" s="12">
        <v>4.7332995E7</v>
      </c>
      <c r="E63" s="12">
        <v>2.6498333E7</v>
      </c>
      <c r="F63" s="13">
        <f t="shared" si="1"/>
        <v>20834662</v>
      </c>
      <c r="G63" s="14" t="str">
        <f>IF(E63=0,"YES",IF(D63/E63&gt;=1.15, IF(D63+E63&gt;=percent,"YES","NO"),"NO"))</f>
        <v>YES</v>
      </c>
      <c r="H63" s="15">
        <v>49892.0</v>
      </c>
      <c r="I63" s="16" t="str">
        <f t="shared" si="3"/>
        <v>NOT FUNDED</v>
      </c>
      <c r="J63" s="17">
        <f t="shared" si="4"/>
        <v>780</v>
      </c>
      <c r="K63" s="18" t="str">
        <f t="shared" si="2"/>
        <v>Over Budget</v>
      </c>
    </row>
    <row r="64">
      <c r="A64" s="9" t="s">
        <v>772</v>
      </c>
      <c r="B64" s="10">
        <v>4.55</v>
      </c>
      <c r="C64" s="21">
        <v>200.0</v>
      </c>
      <c r="D64" s="12">
        <v>4.2012721E7</v>
      </c>
      <c r="E64" s="12">
        <v>2.3540266E7</v>
      </c>
      <c r="F64" s="13">
        <f t="shared" si="1"/>
        <v>18472455</v>
      </c>
      <c r="G64" s="14" t="str">
        <f>IF(E64=0,"YES",IF(D64/E64&gt;=1.15, IF(D64+E64&gt;=percent,"YES","NO"),"NO"))</f>
        <v>YES</v>
      </c>
      <c r="H64" s="15">
        <v>100000.0</v>
      </c>
      <c r="I64" s="16" t="str">
        <f t="shared" si="3"/>
        <v>NOT FUNDED</v>
      </c>
      <c r="J64" s="17">
        <f t="shared" si="4"/>
        <v>780</v>
      </c>
      <c r="K64" s="18" t="str">
        <f t="shared" si="2"/>
        <v>Over Budget</v>
      </c>
    </row>
    <row r="65">
      <c r="A65" s="9" t="s">
        <v>773</v>
      </c>
      <c r="B65" s="10">
        <v>4.37</v>
      </c>
      <c r="C65" s="21">
        <v>287.0</v>
      </c>
      <c r="D65" s="12">
        <v>3.7037647E7</v>
      </c>
      <c r="E65" s="12">
        <v>1.9047322E7</v>
      </c>
      <c r="F65" s="13">
        <f t="shared" si="1"/>
        <v>17990325</v>
      </c>
      <c r="G65" s="14" t="str">
        <f>IF(E65=0,"YES",IF(D65/E65&gt;=1.15, IF(D65+E65&gt;=percent,"YES","NO"),"NO"))</f>
        <v>YES</v>
      </c>
      <c r="H65" s="15">
        <v>9000.0</v>
      </c>
      <c r="I65" s="16" t="str">
        <f t="shared" si="3"/>
        <v>NOT FUNDED</v>
      </c>
      <c r="J65" s="17">
        <f t="shared" si="4"/>
        <v>780</v>
      </c>
      <c r="K65" s="18" t="str">
        <f t="shared" si="2"/>
        <v>Over Budget</v>
      </c>
    </row>
    <row r="66">
      <c r="A66" s="9" t="s">
        <v>774</v>
      </c>
      <c r="B66" s="10">
        <v>4.62</v>
      </c>
      <c r="C66" s="21">
        <v>311.0</v>
      </c>
      <c r="D66" s="12">
        <v>3.9628521E7</v>
      </c>
      <c r="E66" s="12">
        <v>2.2364227E7</v>
      </c>
      <c r="F66" s="13">
        <f t="shared" si="1"/>
        <v>17264294</v>
      </c>
      <c r="G66" s="14" t="str">
        <f>IF(E66=0,"YES",IF(D66/E66&gt;=1.15, IF(D66+E66&gt;=percent,"YES","NO"),"NO"))</f>
        <v>YES</v>
      </c>
      <c r="H66" s="15">
        <v>8640.0</v>
      </c>
      <c r="I66" s="16" t="str">
        <f t="shared" si="3"/>
        <v>NOT FUNDED</v>
      </c>
      <c r="J66" s="17">
        <f t="shared" si="4"/>
        <v>780</v>
      </c>
      <c r="K66" s="18" t="str">
        <f t="shared" si="2"/>
        <v>Over Budget</v>
      </c>
    </row>
    <row r="67">
      <c r="A67" s="9" t="s">
        <v>775</v>
      </c>
      <c r="B67" s="10">
        <v>4.33</v>
      </c>
      <c r="C67" s="21">
        <v>208.0</v>
      </c>
      <c r="D67" s="12">
        <v>3.4027232E7</v>
      </c>
      <c r="E67" s="12">
        <v>1.8506185E7</v>
      </c>
      <c r="F67" s="13">
        <f t="shared" si="1"/>
        <v>15521047</v>
      </c>
      <c r="G67" s="14" t="str">
        <f>IF(E67=0,"YES",IF(D67/E67&gt;=1.15, IF(D67+E67&gt;=percent,"YES","NO"),"NO"))</f>
        <v>YES</v>
      </c>
      <c r="H67" s="15">
        <v>68200.0</v>
      </c>
      <c r="I67" s="16" t="str">
        <f t="shared" si="3"/>
        <v>NOT FUNDED</v>
      </c>
      <c r="J67" s="17">
        <f t="shared" si="4"/>
        <v>780</v>
      </c>
      <c r="K67" s="18" t="str">
        <f t="shared" si="2"/>
        <v>Over Budget</v>
      </c>
    </row>
    <row r="68">
      <c r="A68" s="9" t="s">
        <v>776</v>
      </c>
      <c r="B68" s="10">
        <v>4.49</v>
      </c>
      <c r="C68" s="21">
        <v>242.0</v>
      </c>
      <c r="D68" s="12">
        <v>3.8792587E7</v>
      </c>
      <c r="E68" s="12">
        <v>2.3611598E7</v>
      </c>
      <c r="F68" s="13">
        <f t="shared" si="1"/>
        <v>15180989</v>
      </c>
      <c r="G68" s="14" t="str">
        <f>IF(E68=0,"YES",IF(D68/E68&gt;=1.15, IF(D68+E68&gt;=percent,"YES","NO"),"NO"))</f>
        <v>YES</v>
      </c>
      <c r="H68" s="15">
        <v>15000.0</v>
      </c>
      <c r="I68" s="16" t="str">
        <f t="shared" si="3"/>
        <v>NOT FUNDED</v>
      </c>
      <c r="J68" s="17">
        <f t="shared" si="4"/>
        <v>780</v>
      </c>
      <c r="K68" s="18" t="str">
        <f t="shared" si="2"/>
        <v>Over Budget</v>
      </c>
    </row>
    <row r="69">
      <c r="A69" s="9" t="s">
        <v>777</v>
      </c>
      <c r="B69" s="10">
        <v>4.62</v>
      </c>
      <c r="C69" s="21">
        <v>284.0</v>
      </c>
      <c r="D69" s="12">
        <v>3.8496465E7</v>
      </c>
      <c r="E69" s="12">
        <v>2.361279E7</v>
      </c>
      <c r="F69" s="13">
        <f t="shared" si="1"/>
        <v>14883675</v>
      </c>
      <c r="G69" s="14" t="str">
        <f>IF(E69=0,"YES",IF(D69/E69&gt;=1.15, IF(D69+E69&gt;=percent,"YES","NO"),"NO"))</f>
        <v>YES</v>
      </c>
      <c r="H69" s="15">
        <v>5780.0</v>
      </c>
      <c r="I69" s="16" t="str">
        <f t="shared" si="3"/>
        <v>NOT FUNDED</v>
      </c>
      <c r="J69" s="17">
        <f t="shared" si="4"/>
        <v>780</v>
      </c>
      <c r="K69" s="18" t="str">
        <f t="shared" si="2"/>
        <v>Over Budget</v>
      </c>
    </row>
    <row r="70">
      <c r="A70" s="9" t="s">
        <v>778</v>
      </c>
      <c r="B70" s="10">
        <v>4.45</v>
      </c>
      <c r="C70" s="21">
        <v>277.0</v>
      </c>
      <c r="D70" s="12">
        <v>3.3546338E7</v>
      </c>
      <c r="E70" s="12">
        <v>1.9600263E7</v>
      </c>
      <c r="F70" s="13">
        <f t="shared" si="1"/>
        <v>13946075</v>
      </c>
      <c r="G70" s="14" t="str">
        <f>IF(E70=0,"YES",IF(D70/E70&gt;=1.15, IF(D70+E70&gt;=percent,"YES","NO"),"NO"))</f>
        <v>YES</v>
      </c>
      <c r="H70" s="15">
        <v>45000.0</v>
      </c>
      <c r="I70" s="16" t="str">
        <f t="shared" si="3"/>
        <v>NOT FUNDED</v>
      </c>
      <c r="J70" s="17">
        <f t="shared" si="4"/>
        <v>780</v>
      </c>
      <c r="K70" s="18" t="str">
        <f t="shared" si="2"/>
        <v>Over Budget</v>
      </c>
    </row>
    <row r="71">
      <c r="A71" s="9" t="s">
        <v>779</v>
      </c>
      <c r="B71" s="10">
        <v>4.45</v>
      </c>
      <c r="C71" s="21">
        <v>262.0</v>
      </c>
      <c r="D71" s="12">
        <v>3.5225811E7</v>
      </c>
      <c r="E71" s="12">
        <v>2.2409195E7</v>
      </c>
      <c r="F71" s="13">
        <f t="shared" si="1"/>
        <v>12816616</v>
      </c>
      <c r="G71" s="14" t="str">
        <f>IF(E71=0,"YES",IF(D71/E71&gt;=1.15, IF(D71+E71&gt;=percent,"YES","NO"),"NO"))</f>
        <v>YES</v>
      </c>
      <c r="H71" s="15">
        <v>48600.0</v>
      </c>
      <c r="I71" s="16" t="str">
        <f t="shared" si="3"/>
        <v>NOT FUNDED</v>
      </c>
      <c r="J71" s="17">
        <f t="shared" si="4"/>
        <v>780</v>
      </c>
      <c r="K71" s="18" t="str">
        <f t="shared" si="2"/>
        <v>Over Budget</v>
      </c>
    </row>
    <row r="72">
      <c r="A72" s="9" t="s">
        <v>780</v>
      </c>
      <c r="B72" s="10">
        <v>4.67</v>
      </c>
      <c r="C72" s="21">
        <v>259.0</v>
      </c>
      <c r="D72" s="12">
        <v>3.7598379E7</v>
      </c>
      <c r="E72" s="12">
        <v>2.514963E7</v>
      </c>
      <c r="F72" s="13">
        <f t="shared" si="1"/>
        <v>12448749</v>
      </c>
      <c r="G72" s="14" t="str">
        <f>IF(E72=0,"YES",IF(D72/E72&gt;=1.15, IF(D72+E72&gt;=percent,"YES","NO"),"NO"))</f>
        <v>YES</v>
      </c>
      <c r="H72" s="15">
        <v>31000.0</v>
      </c>
      <c r="I72" s="16" t="str">
        <f t="shared" si="3"/>
        <v>NOT FUNDED</v>
      </c>
      <c r="J72" s="17">
        <f t="shared" si="4"/>
        <v>780</v>
      </c>
      <c r="K72" s="18" t="str">
        <f t="shared" si="2"/>
        <v>Over Budget</v>
      </c>
    </row>
    <row r="73">
      <c r="A73" s="9" t="s">
        <v>781</v>
      </c>
      <c r="B73" s="10">
        <v>4.57</v>
      </c>
      <c r="C73" s="21">
        <v>205.0</v>
      </c>
      <c r="D73" s="12">
        <v>3.6474128E7</v>
      </c>
      <c r="E73" s="12">
        <v>2.4170643E7</v>
      </c>
      <c r="F73" s="13">
        <f t="shared" si="1"/>
        <v>12303485</v>
      </c>
      <c r="G73" s="14" t="str">
        <f>IF(E73=0,"YES",IF(D73/E73&gt;=1.15, IF(D73+E73&gt;=percent,"YES","NO"),"NO"))</f>
        <v>YES</v>
      </c>
      <c r="H73" s="15">
        <v>49190.0</v>
      </c>
      <c r="I73" s="16" t="str">
        <f t="shared" si="3"/>
        <v>NOT FUNDED</v>
      </c>
      <c r="J73" s="17">
        <f t="shared" si="4"/>
        <v>780</v>
      </c>
      <c r="K73" s="18" t="str">
        <f t="shared" si="2"/>
        <v>Over Budget</v>
      </c>
    </row>
    <row r="74">
      <c r="A74" s="9" t="s">
        <v>782</v>
      </c>
      <c r="B74" s="10">
        <v>4.5</v>
      </c>
      <c r="C74" s="21">
        <v>216.0</v>
      </c>
      <c r="D74" s="12">
        <v>2.8928612E7</v>
      </c>
      <c r="E74" s="12">
        <v>1.7498832E7</v>
      </c>
      <c r="F74" s="13">
        <f t="shared" si="1"/>
        <v>11429780</v>
      </c>
      <c r="G74" s="14" t="str">
        <f>IF(E74=0,"YES",IF(D74/E74&gt;=1.15, IF(D74+E74&gt;=percent,"YES","NO"),"NO"))</f>
        <v>YES</v>
      </c>
      <c r="H74" s="15">
        <v>14650.0</v>
      </c>
      <c r="I74" s="16" t="str">
        <f t="shared" si="3"/>
        <v>NOT FUNDED</v>
      </c>
      <c r="J74" s="17">
        <f t="shared" si="4"/>
        <v>780</v>
      </c>
      <c r="K74" s="18" t="str">
        <f t="shared" si="2"/>
        <v>Over Budget</v>
      </c>
    </row>
    <row r="75">
      <c r="A75" s="9" t="s">
        <v>783</v>
      </c>
      <c r="B75" s="10">
        <v>4.38</v>
      </c>
      <c r="C75" s="21">
        <v>206.0</v>
      </c>
      <c r="D75" s="12">
        <v>2.919655E7</v>
      </c>
      <c r="E75" s="12">
        <v>1.8804426E7</v>
      </c>
      <c r="F75" s="13">
        <f t="shared" si="1"/>
        <v>10392124</v>
      </c>
      <c r="G75" s="14" t="str">
        <f>IF(E75=0,"YES",IF(D75/E75&gt;=1.15, IF(D75+E75&gt;=percent,"YES","NO"),"NO"))</f>
        <v>YES</v>
      </c>
      <c r="H75" s="15">
        <v>21600.0</v>
      </c>
      <c r="I75" s="16" t="str">
        <f t="shared" si="3"/>
        <v>NOT FUNDED</v>
      </c>
      <c r="J75" s="17">
        <f t="shared" si="4"/>
        <v>780</v>
      </c>
      <c r="K75" s="18" t="str">
        <f t="shared" si="2"/>
        <v>Over Budget</v>
      </c>
    </row>
    <row r="76">
      <c r="A76" s="9" t="s">
        <v>784</v>
      </c>
      <c r="B76" s="10">
        <v>4.33</v>
      </c>
      <c r="C76" s="21">
        <v>181.0</v>
      </c>
      <c r="D76" s="12">
        <v>3.0759299E7</v>
      </c>
      <c r="E76" s="12">
        <v>2.0855595E7</v>
      </c>
      <c r="F76" s="13">
        <f t="shared" si="1"/>
        <v>9903704</v>
      </c>
      <c r="G76" s="14" t="str">
        <f>IF(E76=0,"YES",IF(D76/E76&gt;=1.15, IF(D76+E76&gt;=percent,"YES","NO"),"NO"))</f>
        <v>YES</v>
      </c>
      <c r="H76" s="15">
        <v>21000.0</v>
      </c>
      <c r="I76" s="16" t="str">
        <f t="shared" si="3"/>
        <v>NOT FUNDED</v>
      </c>
      <c r="J76" s="17">
        <f t="shared" si="4"/>
        <v>780</v>
      </c>
      <c r="K76" s="18" t="str">
        <f t="shared" si="2"/>
        <v>Over Budget</v>
      </c>
    </row>
    <row r="77">
      <c r="A77" s="9" t="s">
        <v>785</v>
      </c>
      <c r="B77" s="10">
        <v>4.33</v>
      </c>
      <c r="C77" s="21">
        <v>182.0</v>
      </c>
      <c r="D77" s="12">
        <v>2.6616363E7</v>
      </c>
      <c r="E77" s="12">
        <v>1.8593885E7</v>
      </c>
      <c r="F77" s="13">
        <f t="shared" si="1"/>
        <v>8022478</v>
      </c>
      <c r="G77" s="14" t="str">
        <f>IF(E77=0,"YES",IF(D77/E77&gt;=1.15, IF(D77+E77&gt;=percent,"YES","NO"),"NO"))</f>
        <v>YES</v>
      </c>
      <c r="H77" s="15">
        <v>12800.0</v>
      </c>
      <c r="I77" s="16" t="str">
        <f t="shared" si="3"/>
        <v>NOT FUNDED</v>
      </c>
      <c r="J77" s="17">
        <f t="shared" si="4"/>
        <v>780</v>
      </c>
      <c r="K77" s="18" t="str">
        <f t="shared" si="2"/>
        <v>Over Budget</v>
      </c>
    </row>
    <row r="78">
      <c r="A78" s="9" t="s">
        <v>786</v>
      </c>
      <c r="B78" s="10">
        <v>4.54</v>
      </c>
      <c r="C78" s="21">
        <v>209.0</v>
      </c>
      <c r="D78" s="12">
        <v>2.9608106E7</v>
      </c>
      <c r="E78" s="12">
        <v>2.1923993E7</v>
      </c>
      <c r="F78" s="13">
        <f t="shared" si="1"/>
        <v>7684113</v>
      </c>
      <c r="G78" s="14" t="str">
        <f>IF(E78=0,"YES",IF(D78/E78&gt;=1.15, IF(D78+E78&gt;=percent,"YES","NO"),"NO"))</f>
        <v>YES</v>
      </c>
      <c r="H78" s="15">
        <v>16580.0</v>
      </c>
      <c r="I78" s="16" t="str">
        <f t="shared" si="3"/>
        <v>NOT FUNDED</v>
      </c>
      <c r="J78" s="17">
        <f t="shared" si="4"/>
        <v>780</v>
      </c>
      <c r="K78" s="18" t="str">
        <f t="shared" si="2"/>
        <v>Over Budget</v>
      </c>
    </row>
    <row r="79">
      <c r="A79" s="9" t="s">
        <v>787</v>
      </c>
      <c r="B79" s="10">
        <v>4.38</v>
      </c>
      <c r="C79" s="21">
        <v>217.0</v>
      </c>
      <c r="D79" s="12">
        <v>2.605329E7</v>
      </c>
      <c r="E79" s="12">
        <v>1.918869E7</v>
      </c>
      <c r="F79" s="13">
        <f t="shared" si="1"/>
        <v>6864600</v>
      </c>
      <c r="G79" s="14" t="str">
        <f>IF(E79=0,"YES",IF(D79/E79&gt;=1.15, IF(D79+E79&gt;=percent,"YES","NO"),"NO"))</f>
        <v>YES</v>
      </c>
      <c r="H79" s="15">
        <v>23400.0</v>
      </c>
      <c r="I79" s="16" t="str">
        <f t="shared" si="3"/>
        <v>NOT FUNDED</v>
      </c>
      <c r="J79" s="17">
        <f t="shared" si="4"/>
        <v>780</v>
      </c>
      <c r="K79" s="18" t="str">
        <f t="shared" si="2"/>
        <v>Over Budget</v>
      </c>
    </row>
    <row r="80">
      <c r="A80" s="9" t="s">
        <v>788</v>
      </c>
      <c r="B80" s="10">
        <v>4.59</v>
      </c>
      <c r="C80" s="21">
        <v>224.0</v>
      </c>
      <c r="D80" s="12">
        <v>3.3786764E7</v>
      </c>
      <c r="E80" s="12">
        <v>2.7312739E7</v>
      </c>
      <c r="F80" s="13">
        <f t="shared" si="1"/>
        <v>6474025</v>
      </c>
      <c r="G80" s="14" t="str">
        <f>IF(E80=0,"YES",IF(D80/E80&gt;=1.15, IF(D80+E80&gt;=percent,"YES","NO"),"NO"))</f>
        <v>YES</v>
      </c>
      <c r="H80" s="15">
        <v>42000.0</v>
      </c>
      <c r="I80" s="16" t="str">
        <f t="shared" si="3"/>
        <v>NOT FUNDED</v>
      </c>
      <c r="J80" s="17">
        <f t="shared" si="4"/>
        <v>780</v>
      </c>
      <c r="K80" s="18" t="str">
        <f t="shared" si="2"/>
        <v>Over Budget</v>
      </c>
    </row>
    <row r="81">
      <c r="A81" s="9" t="s">
        <v>789</v>
      </c>
      <c r="B81" s="10">
        <v>4.5</v>
      </c>
      <c r="C81" s="21">
        <v>210.0</v>
      </c>
      <c r="D81" s="12">
        <v>3.0522094E7</v>
      </c>
      <c r="E81" s="12">
        <v>2.4086171E7</v>
      </c>
      <c r="F81" s="13">
        <f t="shared" si="1"/>
        <v>6435923</v>
      </c>
      <c r="G81" s="14" t="str">
        <f>IF(E81=0,"YES",IF(D81/E81&gt;=1.15, IF(D81+E81&gt;=percent,"YES","NO"),"NO"))</f>
        <v>YES</v>
      </c>
      <c r="H81" s="15">
        <v>7500.0</v>
      </c>
      <c r="I81" s="16" t="str">
        <f t="shared" si="3"/>
        <v>NOT FUNDED</v>
      </c>
      <c r="J81" s="17">
        <f t="shared" si="4"/>
        <v>780</v>
      </c>
      <c r="K81" s="18" t="str">
        <f t="shared" si="2"/>
        <v>Over Budget</v>
      </c>
    </row>
    <row r="82">
      <c r="A82" s="9" t="s">
        <v>790</v>
      </c>
      <c r="B82" s="10">
        <v>4.33</v>
      </c>
      <c r="C82" s="21">
        <v>224.0</v>
      </c>
      <c r="D82" s="12">
        <v>2.4965919E7</v>
      </c>
      <c r="E82" s="12">
        <v>1.9050014E7</v>
      </c>
      <c r="F82" s="13">
        <f t="shared" si="1"/>
        <v>5915905</v>
      </c>
      <c r="G82" s="14" t="str">
        <f>IF(E82=0,"YES",IF(D82/E82&gt;=1.15, IF(D82+E82&gt;=percent,"YES","NO"),"NO"))</f>
        <v>YES</v>
      </c>
      <c r="H82" s="15">
        <v>10400.0</v>
      </c>
      <c r="I82" s="16" t="str">
        <f t="shared" si="3"/>
        <v>NOT FUNDED</v>
      </c>
      <c r="J82" s="17">
        <f t="shared" si="4"/>
        <v>780</v>
      </c>
      <c r="K82" s="18" t="str">
        <f t="shared" si="2"/>
        <v>Over Budget</v>
      </c>
    </row>
    <row r="83">
      <c r="A83" s="9" t="s">
        <v>791</v>
      </c>
      <c r="B83" s="10">
        <v>4.57</v>
      </c>
      <c r="C83" s="21">
        <v>355.0</v>
      </c>
      <c r="D83" s="12">
        <v>3.1940697E7</v>
      </c>
      <c r="E83" s="12">
        <v>2.6229752E7</v>
      </c>
      <c r="F83" s="13">
        <f t="shared" si="1"/>
        <v>5710945</v>
      </c>
      <c r="G83" s="14" t="str">
        <f>IF(E83=0,"YES",IF(D83/E83&gt;=1.15, IF(D83+E83&gt;=percent,"YES","NO"),"NO"))</f>
        <v>YES</v>
      </c>
      <c r="H83" s="15">
        <v>59850.0</v>
      </c>
      <c r="I83" s="16" t="str">
        <f t="shared" si="3"/>
        <v>NOT FUNDED</v>
      </c>
      <c r="J83" s="17">
        <f t="shared" si="4"/>
        <v>780</v>
      </c>
      <c r="K83" s="18" t="str">
        <f t="shared" si="2"/>
        <v>Over Budget</v>
      </c>
    </row>
    <row r="84">
      <c r="A84" s="9" t="s">
        <v>792</v>
      </c>
      <c r="B84" s="10">
        <v>4.43</v>
      </c>
      <c r="C84" s="21">
        <v>197.0</v>
      </c>
      <c r="D84" s="12">
        <v>2.480724E7</v>
      </c>
      <c r="E84" s="12">
        <v>2.0084204E7</v>
      </c>
      <c r="F84" s="13">
        <f t="shared" si="1"/>
        <v>4723036</v>
      </c>
      <c r="G84" s="14" t="str">
        <f>IF(E84=0,"YES",IF(D84/E84&gt;=1.15, IF(D84+E84&gt;=percent,"YES","NO"),"NO"))</f>
        <v>YES</v>
      </c>
      <c r="H84" s="15">
        <v>9115.0</v>
      </c>
      <c r="I84" s="16" t="str">
        <f t="shared" si="3"/>
        <v>NOT FUNDED</v>
      </c>
      <c r="J84" s="17">
        <f t="shared" si="4"/>
        <v>780</v>
      </c>
      <c r="K84" s="18" t="str">
        <f t="shared" si="2"/>
        <v>Over Budget</v>
      </c>
    </row>
    <row r="85">
      <c r="A85" s="9" t="s">
        <v>793</v>
      </c>
      <c r="B85" s="10">
        <v>4.43</v>
      </c>
      <c r="C85" s="21">
        <v>238.0</v>
      </c>
      <c r="D85" s="12">
        <v>2.8136914E7</v>
      </c>
      <c r="E85" s="12">
        <v>2.3899108E7</v>
      </c>
      <c r="F85" s="13">
        <f t="shared" si="1"/>
        <v>4237806</v>
      </c>
      <c r="G85" s="14" t="str">
        <f>IF(E85=0,"YES",IF(D85/E85&gt;=1.15, IF(D85+E85&gt;=percent,"YES","NO"),"NO"))</f>
        <v>YES</v>
      </c>
      <c r="H85" s="15">
        <v>22400.0</v>
      </c>
      <c r="I85" s="16" t="str">
        <f t="shared" si="3"/>
        <v>NOT FUNDED</v>
      </c>
      <c r="J85" s="17">
        <f t="shared" si="4"/>
        <v>780</v>
      </c>
      <c r="K85" s="18" t="str">
        <f t="shared" si="2"/>
        <v>Over Budget</v>
      </c>
    </row>
    <row r="86">
      <c r="A86" s="9" t="s">
        <v>794</v>
      </c>
      <c r="B86" s="10">
        <v>4.53</v>
      </c>
      <c r="C86" s="21">
        <v>168.0</v>
      </c>
      <c r="D86" s="12">
        <v>2.3554211E7</v>
      </c>
      <c r="E86" s="12">
        <v>2.0505299E7</v>
      </c>
      <c r="F86" s="13">
        <f t="shared" si="1"/>
        <v>3048912</v>
      </c>
      <c r="G86" s="14" t="str">
        <f>IF(E86=0,"YES",IF(D86/E86&gt;=1.15, IF(D86+E86&gt;=percent,"YES","NO"),"NO"))</f>
        <v>NO</v>
      </c>
      <c r="H86" s="15">
        <v>6980.0</v>
      </c>
      <c r="I86" s="16" t="str">
        <f t="shared" si="3"/>
        <v>NOT FUNDED</v>
      </c>
      <c r="J86" s="17">
        <f t="shared" si="4"/>
        <v>780</v>
      </c>
      <c r="K86" s="18" t="str">
        <f t="shared" si="2"/>
        <v>Approval Threshold</v>
      </c>
    </row>
    <row r="87">
      <c r="A87" s="9" t="s">
        <v>795</v>
      </c>
      <c r="B87" s="10">
        <v>4.5</v>
      </c>
      <c r="C87" s="21">
        <v>166.0</v>
      </c>
      <c r="D87" s="12">
        <v>2.4979414E7</v>
      </c>
      <c r="E87" s="12">
        <v>2.2579499E7</v>
      </c>
      <c r="F87" s="13">
        <f t="shared" si="1"/>
        <v>2399915</v>
      </c>
      <c r="G87" s="14" t="str">
        <f>IF(E87=0,"YES",IF(D87/E87&gt;=1.15, IF(D87+E87&gt;=percent,"YES","NO"),"NO"))</f>
        <v>NO</v>
      </c>
      <c r="H87" s="15">
        <v>33400.0</v>
      </c>
      <c r="I87" s="16" t="str">
        <f t="shared" si="3"/>
        <v>NOT FUNDED</v>
      </c>
      <c r="J87" s="17">
        <f t="shared" si="4"/>
        <v>780</v>
      </c>
      <c r="K87" s="18" t="str">
        <f t="shared" si="2"/>
        <v>Approval Threshold</v>
      </c>
    </row>
    <row r="88">
      <c r="A88" s="9" t="s">
        <v>796</v>
      </c>
      <c r="B88" s="10">
        <v>4.21</v>
      </c>
      <c r="C88" s="21">
        <v>201.0</v>
      </c>
      <c r="D88" s="12">
        <v>2.2293013E7</v>
      </c>
      <c r="E88" s="12">
        <v>2.0227149E7</v>
      </c>
      <c r="F88" s="13">
        <f t="shared" si="1"/>
        <v>2065864</v>
      </c>
      <c r="G88" s="14" t="str">
        <f>IF(E88=0,"YES",IF(D88/E88&gt;=1.15, IF(D88+E88&gt;=percent,"YES","NO"),"NO"))</f>
        <v>NO</v>
      </c>
      <c r="H88" s="15">
        <v>6300.0</v>
      </c>
      <c r="I88" s="16" t="str">
        <f t="shared" si="3"/>
        <v>NOT FUNDED</v>
      </c>
      <c r="J88" s="17">
        <f t="shared" si="4"/>
        <v>780</v>
      </c>
      <c r="K88" s="18" t="str">
        <f t="shared" si="2"/>
        <v>Approval Threshold</v>
      </c>
    </row>
    <row r="89">
      <c r="A89" s="9" t="s">
        <v>797</v>
      </c>
      <c r="B89" s="10">
        <v>4.33</v>
      </c>
      <c r="C89" s="21">
        <v>169.0</v>
      </c>
      <c r="D89" s="12">
        <v>2.1650201E7</v>
      </c>
      <c r="E89" s="12">
        <v>1.9703652E7</v>
      </c>
      <c r="F89" s="13">
        <f t="shared" si="1"/>
        <v>1946549</v>
      </c>
      <c r="G89" s="14" t="str">
        <f>IF(E89=0,"YES",IF(D89/E89&gt;=1.15, IF(D89+E89&gt;=percent,"YES","NO"),"NO"))</f>
        <v>NO</v>
      </c>
      <c r="H89" s="15">
        <v>45100.0</v>
      </c>
      <c r="I89" s="16" t="str">
        <f t="shared" si="3"/>
        <v>NOT FUNDED</v>
      </c>
      <c r="J89" s="17">
        <f t="shared" si="4"/>
        <v>780</v>
      </c>
      <c r="K89" s="18" t="str">
        <f t="shared" si="2"/>
        <v>Approval Threshold</v>
      </c>
    </row>
    <row r="90">
      <c r="A90" s="9" t="s">
        <v>798</v>
      </c>
      <c r="B90" s="10">
        <v>4.54</v>
      </c>
      <c r="C90" s="21">
        <v>179.0</v>
      </c>
      <c r="D90" s="12">
        <v>2.6293374E7</v>
      </c>
      <c r="E90" s="12">
        <v>2.4784181E7</v>
      </c>
      <c r="F90" s="13">
        <f t="shared" si="1"/>
        <v>1509193</v>
      </c>
      <c r="G90" s="14" t="str">
        <f>IF(E90=0,"YES",IF(D90/E90&gt;=1.15, IF(D90+E90&gt;=percent,"YES","NO"),"NO"))</f>
        <v>NO</v>
      </c>
      <c r="H90" s="15">
        <v>29600.0</v>
      </c>
      <c r="I90" s="16" t="str">
        <f t="shared" si="3"/>
        <v>NOT FUNDED</v>
      </c>
      <c r="J90" s="17">
        <f t="shared" si="4"/>
        <v>780</v>
      </c>
      <c r="K90" s="18" t="str">
        <f t="shared" si="2"/>
        <v>Approval Threshold</v>
      </c>
    </row>
    <row r="91">
      <c r="A91" s="9" t="s">
        <v>799</v>
      </c>
      <c r="B91" s="10">
        <v>4.55</v>
      </c>
      <c r="C91" s="21">
        <v>223.0</v>
      </c>
      <c r="D91" s="12">
        <v>2.2071057E7</v>
      </c>
      <c r="E91" s="12">
        <v>2.1125933E7</v>
      </c>
      <c r="F91" s="13">
        <f t="shared" si="1"/>
        <v>945124</v>
      </c>
      <c r="G91" s="14" t="str">
        <f>IF(E91=0,"YES",IF(D91/E91&gt;=1.15, IF(D91+E91&gt;=percent,"YES","NO"),"NO"))</f>
        <v>NO</v>
      </c>
      <c r="H91" s="15">
        <v>7500.0</v>
      </c>
      <c r="I91" s="16" t="str">
        <f t="shared" si="3"/>
        <v>NOT FUNDED</v>
      </c>
      <c r="J91" s="17">
        <f t="shared" si="4"/>
        <v>780</v>
      </c>
      <c r="K91" s="18" t="str">
        <f t="shared" si="2"/>
        <v>Approval Threshold</v>
      </c>
    </row>
    <row r="92">
      <c r="A92" s="9" t="s">
        <v>800</v>
      </c>
      <c r="B92" s="10">
        <v>4.42</v>
      </c>
      <c r="C92" s="21">
        <v>180.0</v>
      </c>
      <c r="D92" s="12">
        <v>2.062364E7</v>
      </c>
      <c r="E92" s="12">
        <v>2.0737018E7</v>
      </c>
      <c r="F92" s="13">
        <f t="shared" si="1"/>
        <v>-113378</v>
      </c>
      <c r="G92" s="14" t="str">
        <f>IF(E92=0,"YES",IF(D92/E92&gt;=1.15, IF(D92+E92&gt;=percent,"YES","NO"),"NO"))</f>
        <v>NO</v>
      </c>
      <c r="H92" s="15">
        <v>61440.0</v>
      </c>
      <c r="I92" s="16" t="str">
        <f t="shared" si="3"/>
        <v>NOT FUNDED</v>
      </c>
      <c r="J92" s="17">
        <f t="shared" si="4"/>
        <v>780</v>
      </c>
      <c r="K92" s="18" t="str">
        <f t="shared" si="2"/>
        <v>Approval Threshold</v>
      </c>
    </row>
    <row r="93">
      <c r="A93" s="9" t="s">
        <v>801</v>
      </c>
      <c r="B93" s="10">
        <v>4.37</v>
      </c>
      <c r="C93" s="21">
        <v>290.0</v>
      </c>
      <c r="D93" s="12">
        <v>2.553721E7</v>
      </c>
      <c r="E93" s="12">
        <v>2.5775988E7</v>
      </c>
      <c r="F93" s="13">
        <f t="shared" si="1"/>
        <v>-238778</v>
      </c>
      <c r="G93" s="14" t="str">
        <f>IF(E93=0,"YES",IF(D93/E93&gt;=1.15, IF(D93+E93&gt;=percent,"YES","NO"),"NO"))</f>
        <v>NO</v>
      </c>
      <c r="H93" s="15">
        <v>180200.0</v>
      </c>
      <c r="I93" s="16" t="str">
        <f t="shared" si="3"/>
        <v>NOT FUNDED</v>
      </c>
      <c r="J93" s="17">
        <f t="shared" si="4"/>
        <v>780</v>
      </c>
      <c r="K93" s="18" t="str">
        <f t="shared" si="2"/>
        <v>Approval Threshold</v>
      </c>
    </row>
    <row r="94">
      <c r="A94" s="9" t="s">
        <v>802</v>
      </c>
      <c r="B94" s="10">
        <v>4.59</v>
      </c>
      <c r="C94" s="21">
        <v>254.0</v>
      </c>
      <c r="D94" s="12">
        <v>2.5124019E7</v>
      </c>
      <c r="E94" s="12">
        <v>2.5706777E7</v>
      </c>
      <c r="F94" s="13">
        <f t="shared" si="1"/>
        <v>-582758</v>
      </c>
      <c r="G94" s="14" t="str">
        <f>IF(E94=0,"YES",IF(D94/E94&gt;=1.15, IF(D94+E94&gt;=percent,"YES","NO"),"NO"))</f>
        <v>NO</v>
      </c>
      <c r="H94" s="15">
        <v>41000.0</v>
      </c>
      <c r="I94" s="16" t="str">
        <f t="shared" si="3"/>
        <v>NOT FUNDED</v>
      </c>
      <c r="J94" s="17">
        <f t="shared" si="4"/>
        <v>780</v>
      </c>
      <c r="K94" s="18" t="str">
        <f t="shared" si="2"/>
        <v>Approval Threshold</v>
      </c>
    </row>
    <row r="95">
      <c r="A95" s="9" t="s">
        <v>803</v>
      </c>
      <c r="B95" s="10">
        <v>4.29</v>
      </c>
      <c r="C95" s="21">
        <v>203.0</v>
      </c>
      <c r="D95" s="12">
        <v>2.0180995E7</v>
      </c>
      <c r="E95" s="12">
        <v>2.1550002E7</v>
      </c>
      <c r="F95" s="13">
        <f t="shared" si="1"/>
        <v>-1369007</v>
      </c>
      <c r="G95" s="14" t="str">
        <f>IF(E95=0,"YES",IF(D95/E95&gt;=1.15, IF(D95+E95&gt;=percent,"YES","NO"),"NO"))</f>
        <v>NO</v>
      </c>
      <c r="H95" s="15">
        <v>19440.0</v>
      </c>
      <c r="I95" s="16" t="str">
        <f t="shared" si="3"/>
        <v>NOT FUNDED</v>
      </c>
      <c r="J95" s="17">
        <f t="shared" si="4"/>
        <v>780</v>
      </c>
      <c r="K95" s="18" t="str">
        <f t="shared" si="2"/>
        <v>Approval Threshold</v>
      </c>
    </row>
    <row r="96">
      <c r="A96" s="9" t="s">
        <v>804</v>
      </c>
      <c r="B96" s="10">
        <v>3.67</v>
      </c>
      <c r="C96" s="21">
        <v>257.0</v>
      </c>
      <c r="D96" s="12">
        <v>2.3770644E7</v>
      </c>
      <c r="E96" s="12">
        <v>2.684222E7</v>
      </c>
      <c r="F96" s="13">
        <f t="shared" si="1"/>
        <v>-3071576</v>
      </c>
      <c r="G96" s="14" t="str">
        <f>IF(E96=0,"YES",IF(D96/E96&gt;=1.15, IF(D96+E96&gt;=percent,"YES","NO"),"NO"))</f>
        <v>NO</v>
      </c>
      <c r="H96" s="15">
        <v>45000.0</v>
      </c>
      <c r="I96" s="16" t="str">
        <f t="shared" si="3"/>
        <v>NOT FUNDED</v>
      </c>
      <c r="J96" s="17">
        <f t="shared" si="4"/>
        <v>780</v>
      </c>
      <c r="K96" s="18" t="str">
        <f t="shared" si="2"/>
        <v>Approval Threshold</v>
      </c>
    </row>
    <row r="97">
      <c r="A97" s="9" t="s">
        <v>805</v>
      </c>
      <c r="B97" s="10">
        <v>4.4</v>
      </c>
      <c r="C97" s="21">
        <v>205.0</v>
      </c>
      <c r="D97" s="12">
        <v>1.8731663E7</v>
      </c>
      <c r="E97" s="12">
        <v>2.2516108E7</v>
      </c>
      <c r="F97" s="13">
        <f t="shared" si="1"/>
        <v>-3784445</v>
      </c>
      <c r="G97" s="14" t="str">
        <f>IF(E97=0,"YES",IF(D97/E97&gt;=1.15, IF(D97+E97&gt;=percent,"YES","NO"),"NO"))</f>
        <v>NO</v>
      </c>
      <c r="H97" s="15">
        <v>27500.0</v>
      </c>
      <c r="I97" s="16" t="str">
        <f t="shared" si="3"/>
        <v>NOT FUNDED</v>
      </c>
      <c r="J97" s="17">
        <f t="shared" si="4"/>
        <v>780</v>
      </c>
      <c r="K97" s="18" t="str">
        <f t="shared" si="2"/>
        <v>Approval Threshold</v>
      </c>
    </row>
    <row r="98">
      <c r="A98" s="9" t="s">
        <v>806</v>
      </c>
      <c r="B98" s="10">
        <v>4.3</v>
      </c>
      <c r="C98" s="21">
        <v>183.0</v>
      </c>
      <c r="D98" s="12">
        <v>2.0564572E7</v>
      </c>
      <c r="E98" s="12">
        <v>2.4407824E7</v>
      </c>
      <c r="F98" s="13">
        <f t="shared" si="1"/>
        <v>-3843252</v>
      </c>
      <c r="G98" s="14" t="str">
        <f>IF(E98=0,"YES",IF(D98/E98&gt;=1.15, IF(D98+E98&gt;=percent,"YES","NO"),"NO"))</f>
        <v>NO</v>
      </c>
      <c r="H98" s="15">
        <v>135000.0</v>
      </c>
      <c r="I98" s="16" t="str">
        <f t="shared" si="3"/>
        <v>NOT FUNDED</v>
      </c>
      <c r="J98" s="17">
        <f t="shared" si="4"/>
        <v>780</v>
      </c>
      <c r="K98" s="18" t="str">
        <f t="shared" si="2"/>
        <v>Approval Threshold</v>
      </c>
    </row>
    <row r="99">
      <c r="A99" s="9" t="s">
        <v>807</v>
      </c>
      <c r="B99" s="10">
        <v>3.95</v>
      </c>
      <c r="C99" s="21">
        <v>196.0</v>
      </c>
      <c r="D99" s="12">
        <v>1.4408605E7</v>
      </c>
      <c r="E99" s="12">
        <v>1.8939142E7</v>
      </c>
      <c r="F99" s="13">
        <f t="shared" si="1"/>
        <v>-4530537</v>
      </c>
      <c r="G99" s="14" t="str">
        <f>IF(E99=0,"YES",IF(D99/E99&gt;=1.15, IF(D99+E99&gt;=percent,"YES","NO"),"NO"))</f>
        <v>NO</v>
      </c>
      <c r="H99" s="15">
        <v>7500.0</v>
      </c>
      <c r="I99" s="16" t="str">
        <f t="shared" si="3"/>
        <v>NOT FUNDED</v>
      </c>
      <c r="J99" s="17">
        <f t="shared" si="4"/>
        <v>780</v>
      </c>
      <c r="K99" s="18" t="str">
        <f t="shared" si="2"/>
        <v>Approval Threshold</v>
      </c>
    </row>
    <row r="100">
      <c r="A100" s="9" t="s">
        <v>808</v>
      </c>
      <c r="B100" s="10">
        <v>4.55</v>
      </c>
      <c r="C100" s="21">
        <v>190.0</v>
      </c>
      <c r="D100" s="12">
        <v>1.7409265E7</v>
      </c>
      <c r="E100" s="12">
        <v>2.4524842E7</v>
      </c>
      <c r="F100" s="13">
        <f t="shared" si="1"/>
        <v>-7115577</v>
      </c>
      <c r="G100" s="14" t="str">
        <f>IF(E100=0,"YES",IF(D100/E100&gt;=1.15, IF(D100+E100&gt;=percent,"YES","NO"),"NO"))</f>
        <v>NO</v>
      </c>
      <c r="H100" s="15">
        <v>55000.0</v>
      </c>
      <c r="I100" s="16" t="str">
        <f t="shared" si="3"/>
        <v>NOT FUNDED</v>
      </c>
      <c r="J100" s="17">
        <f t="shared" si="4"/>
        <v>780</v>
      </c>
      <c r="K100" s="18" t="str">
        <f t="shared" si="2"/>
        <v>Approval Threshold</v>
      </c>
    </row>
    <row r="101">
      <c r="A101" s="9" t="s">
        <v>809</v>
      </c>
      <c r="B101" s="10">
        <v>4.43</v>
      </c>
      <c r="C101" s="21">
        <v>170.0</v>
      </c>
      <c r="D101" s="12">
        <v>1.5713071E7</v>
      </c>
      <c r="E101" s="12">
        <v>2.3308726E7</v>
      </c>
      <c r="F101" s="13">
        <f t="shared" si="1"/>
        <v>-7595655</v>
      </c>
      <c r="G101" s="14" t="str">
        <f>IF(E101=0,"YES",IF(D101/E101&gt;=1.15, IF(D101+E101&gt;=percent,"YES","NO"),"NO"))</f>
        <v>NO</v>
      </c>
      <c r="H101" s="15">
        <v>28180.0</v>
      </c>
      <c r="I101" s="16" t="str">
        <f t="shared" si="3"/>
        <v>NOT FUNDED</v>
      </c>
      <c r="J101" s="17">
        <f t="shared" si="4"/>
        <v>780</v>
      </c>
      <c r="K101" s="18" t="str">
        <f t="shared" si="2"/>
        <v>Approval Threshold</v>
      </c>
    </row>
    <row r="102">
      <c r="A102" s="9" t="s">
        <v>810</v>
      </c>
      <c r="B102" s="10">
        <v>4.63</v>
      </c>
      <c r="C102" s="21">
        <v>223.0</v>
      </c>
      <c r="D102" s="12">
        <v>1.8654686E7</v>
      </c>
      <c r="E102" s="12">
        <v>2.6807598E7</v>
      </c>
      <c r="F102" s="13">
        <f t="shared" si="1"/>
        <v>-8152912</v>
      </c>
      <c r="G102" s="14" t="str">
        <f>IF(E102=0,"YES",IF(D102/E102&gt;=1.15, IF(D102+E102&gt;=percent,"YES","NO"),"NO"))</f>
        <v>NO</v>
      </c>
      <c r="H102" s="15">
        <v>16000.0</v>
      </c>
      <c r="I102" s="16" t="str">
        <f t="shared" si="3"/>
        <v>NOT FUNDED</v>
      </c>
      <c r="J102" s="17">
        <f t="shared" si="4"/>
        <v>780</v>
      </c>
      <c r="K102" s="18" t="str">
        <f t="shared" si="2"/>
        <v>Approval Threshold</v>
      </c>
    </row>
    <row r="103">
      <c r="A103" s="9" t="s">
        <v>811</v>
      </c>
      <c r="B103" s="10">
        <v>4.37</v>
      </c>
      <c r="C103" s="21">
        <v>155.0</v>
      </c>
      <c r="D103" s="12">
        <v>1.4029327E7</v>
      </c>
      <c r="E103" s="12">
        <v>2.2281818E7</v>
      </c>
      <c r="F103" s="13">
        <f t="shared" si="1"/>
        <v>-8252491</v>
      </c>
      <c r="G103" s="14" t="str">
        <f>IF(E103=0,"YES",IF(D103/E103&gt;=1.15, IF(D103+E103&gt;=percent,"YES","NO"),"NO"))</f>
        <v>NO</v>
      </c>
      <c r="H103" s="15">
        <v>25500.0</v>
      </c>
      <c r="I103" s="16" t="str">
        <f t="shared" si="3"/>
        <v>NOT FUNDED</v>
      </c>
      <c r="J103" s="17">
        <f t="shared" si="4"/>
        <v>780</v>
      </c>
      <c r="K103" s="18" t="str">
        <f t="shared" si="2"/>
        <v>Approval Threshold</v>
      </c>
    </row>
    <row r="104">
      <c r="A104" s="9" t="s">
        <v>812</v>
      </c>
      <c r="B104" s="10">
        <v>4.59</v>
      </c>
      <c r="C104" s="21">
        <v>224.0</v>
      </c>
      <c r="D104" s="12">
        <v>2.0552481E7</v>
      </c>
      <c r="E104" s="12">
        <v>2.8868098E7</v>
      </c>
      <c r="F104" s="13">
        <f t="shared" si="1"/>
        <v>-8315617</v>
      </c>
      <c r="G104" s="14" t="str">
        <f>IF(E104=0,"YES",IF(D104/E104&gt;=1.15, IF(D104+E104&gt;=percent,"YES","NO"),"NO"))</f>
        <v>NO</v>
      </c>
      <c r="H104" s="15">
        <v>49500.0</v>
      </c>
      <c r="I104" s="16" t="str">
        <f t="shared" si="3"/>
        <v>NOT FUNDED</v>
      </c>
      <c r="J104" s="17">
        <f t="shared" si="4"/>
        <v>780</v>
      </c>
      <c r="K104" s="18" t="str">
        <f t="shared" si="2"/>
        <v>Approval Threshold</v>
      </c>
    </row>
    <row r="105">
      <c r="A105" s="9" t="s">
        <v>813</v>
      </c>
      <c r="B105" s="10">
        <v>4.09</v>
      </c>
      <c r="C105" s="21">
        <v>179.0</v>
      </c>
      <c r="D105" s="12">
        <v>1.4132087E7</v>
      </c>
      <c r="E105" s="12">
        <v>2.4993622E7</v>
      </c>
      <c r="F105" s="13">
        <f t="shared" si="1"/>
        <v>-10861535</v>
      </c>
      <c r="G105" s="14" t="str">
        <f>IF(E105=0,"YES",IF(D105/E105&gt;=1.15, IF(D105+E105&gt;=percent,"YES","NO"),"NO"))</f>
        <v>NO</v>
      </c>
      <c r="H105" s="15">
        <v>50000.0</v>
      </c>
      <c r="I105" s="16" t="str">
        <f t="shared" si="3"/>
        <v>NOT FUNDED</v>
      </c>
      <c r="J105" s="17">
        <f t="shared" si="4"/>
        <v>780</v>
      </c>
      <c r="K105" s="18" t="str">
        <f t="shared" si="2"/>
        <v>Approval Threshold</v>
      </c>
    </row>
    <row r="106">
      <c r="A106" s="9" t="s">
        <v>814</v>
      </c>
      <c r="B106" s="10">
        <v>4.37</v>
      </c>
      <c r="C106" s="21">
        <v>206.0</v>
      </c>
      <c r="D106" s="12">
        <v>1.9061503E7</v>
      </c>
      <c r="E106" s="12">
        <v>3.0258606E7</v>
      </c>
      <c r="F106" s="13">
        <f t="shared" si="1"/>
        <v>-11197103</v>
      </c>
      <c r="G106" s="14" t="str">
        <f>IF(E106=0,"YES",IF(D106/E106&gt;=1.15, IF(D106+E106&gt;=percent,"YES","NO"),"NO"))</f>
        <v>NO</v>
      </c>
      <c r="H106" s="15">
        <v>13300.0</v>
      </c>
      <c r="I106" s="16" t="str">
        <f t="shared" si="3"/>
        <v>NOT FUNDED</v>
      </c>
      <c r="J106" s="17">
        <f t="shared" si="4"/>
        <v>780</v>
      </c>
      <c r="K106" s="18" t="str">
        <f t="shared" si="2"/>
        <v>Approval Threshold</v>
      </c>
    </row>
    <row r="107">
      <c r="A107" s="9" t="s">
        <v>815</v>
      </c>
      <c r="B107" s="10">
        <v>3.9</v>
      </c>
      <c r="C107" s="21">
        <v>153.0</v>
      </c>
      <c r="D107" s="12">
        <v>8181223.0</v>
      </c>
      <c r="E107" s="12">
        <v>2.0294687E7</v>
      </c>
      <c r="F107" s="13">
        <f t="shared" si="1"/>
        <v>-12113464</v>
      </c>
      <c r="G107" s="14" t="str">
        <f>IF(E107=0,"YES",IF(D107/E107&gt;=1.15, IF(D107+E107&gt;=percent,"YES","NO"),"NO"))</f>
        <v>NO</v>
      </c>
      <c r="H107" s="15">
        <v>3900.0</v>
      </c>
      <c r="I107" s="16" t="str">
        <f t="shared" si="3"/>
        <v>NOT FUNDED</v>
      </c>
      <c r="J107" s="17">
        <f t="shared" si="4"/>
        <v>780</v>
      </c>
      <c r="K107" s="18" t="str">
        <f t="shared" si="2"/>
        <v>Approval Threshold</v>
      </c>
    </row>
    <row r="108">
      <c r="A108" s="9" t="s">
        <v>816</v>
      </c>
      <c r="B108" s="10">
        <v>3.9</v>
      </c>
      <c r="C108" s="21">
        <v>144.0</v>
      </c>
      <c r="D108" s="12">
        <v>4839867.0</v>
      </c>
      <c r="E108" s="12">
        <v>2.1058013E7</v>
      </c>
      <c r="F108" s="13">
        <f t="shared" si="1"/>
        <v>-16218146</v>
      </c>
      <c r="G108" s="14" t="str">
        <f>IF(E108=0,"YES",IF(D108/E108&gt;=1.15, IF(D108+E108&gt;=percent,"YES","NO"),"NO"))</f>
        <v>NO</v>
      </c>
      <c r="H108" s="15">
        <v>25000.0</v>
      </c>
      <c r="I108" s="16" t="str">
        <f t="shared" si="3"/>
        <v>NOT FUNDED</v>
      </c>
      <c r="J108" s="17">
        <f t="shared" si="4"/>
        <v>780</v>
      </c>
      <c r="K108" s="18" t="str">
        <f t="shared" si="2"/>
        <v>Approval Threshold</v>
      </c>
    </row>
    <row r="109">
      <c r="A109" s="9" t="s">
        <v>817</v>
      </c>
      <c r="B109" s="10">
        <v>4.11</v>
      </c>
      <c r="C109" s="21">
        <v>146.0</v>
      </c>
      <c r="D109" s="12">
        <v>8657118.0</v>
      </c>
      <c r="E109" s="12">
        <v>2.5378708E7</v>
      </c>
      <c r="F109" s="13">
        <f t="shared" si="1"/>
        <v>-16721590</v>
      </c>
      <c r="G109" s="14" t="str">
        <f>IF(E109=0,"YES",IF(D109/E109&gt;=1.15, IF(D109+E109&gt;=percent,"YES","NO"),"NO"))</f>
        <v>NO</v>
      </c>
      <c r="H109" s="15">
        <v>18955.0</v>
      </c>
      <c r="I109" s="16" t="str">
        <f t="shared" si="3"/>
        <v>NOT FUNDED</v>
      </c>
      <c r="J109" s="17">
        <f t="shared" si="4"/>
        <v>780</v>
      </c>
      <c r="K109" s="18" t="str">
        <f t="shared" si="2"/>
        <v>Approval Threshold</v>
      </c>
    </row>
    <row r="110">
      <c r="A110" s="9" t="s">
        <v>818</v>
      </c>
      <c r="B110" s="10">
        <v>3.92</v>
      </c>
      <c r="C110" s="21">
        <v>155.0</v>
      </c>
      <c r="D110" s="12">
        <v>6431038.0</v>
      </c>
      <c r="E110" s="12">
        <v>2.3269077E7</v>
      </c>
      <c r="F110" s="13">
        <f t="shared" si="1"/>
        <v>-16838039</v>
      </c>
      <c r="G110" s="14" t="str">
        <f>IF(E110=0,"YES",IF(D110/E110&gt;=1.15, IF(D110+E110&gt;=percent,"YES","NO"),"NO"))</f>
        <v>NO</v>
      </c>
      <c r="H110" s="15">
        <v>110000.0</v>
      </c>
      <c r="I110" s="16" t="str">
        <f t="shared" si="3"/>
        <v>NOT FUNDED</v>
      </c>
      <c r="J110" s="17">
        <f t="shared" si="4"/>
        <v>780</v>
      </c>
      <c r="K110" s="18" t="str">
        <f t="shared" si="2"/>
        <v>Approval Threshold</v>
      </c>
    </row>
    <row r="111">
      <c r="A111" s="9" t="s">
        <v>819</v>
      </c>
      <c r="B111" s="10">
        <v>4.55</v>
      </c>
      <c r="C111" s="21">
        <v>274.0</v>
      </c>
      <c r="D111" s="12">
        <v>1.8922605E7</v>
      </c>
      <c r="E111" s="12">
        <v>3.65211E7</v>
      </c>
      <c r="F111" s="13">
        <f t="shared" si="1"/>
        <v>-17598495</v>
      </c>
      <c r="G111" s="14" t="str">
        <f>IF(E111=0,"YES",IF(D111/E111&gt;=1.15, IF(D111+E111&gt;=percent,"YES","NO"),"NO"))</f>
        <v>NO</v>
      </c>
      <c r="H111" s="15">
        <v>21000.0</v>
      </c>
      <c r="I111" s="16" t="str">
        <f t="shared" si="3"/>
        <v>NOT FUNDED</v>
      </c>
      <c r="J111" s="17">
        <f t="shared" si="4"/>
        <v>780</v>
      </c>
      <c r="K111" s="18" t="str">
        <f t="shared" si="2"/>
        <v>Approval Threshold</v>
      </c>
    </row>
    <row r="112">
      <c r="A112" s="9" t="s">
        <v>820</v>
      </c>
      <c r="B112" s="10">
        <v>3.52</v>
      </c>
      <c r="C112" s="21">
        <v>206.0</v>
      </c>
      <c r="D112" s="12">
        <v>1.3670755E7</v>
      </c>
      <c r="E112" s="12">
        <v>3.3139191E7</v>
      </c>
      <c r="F112" s="13">
        <f t="shared" si="1"/>
        <v>-19468436</v>
      </c>
      <c r="G112" s="14" t="str">
        <f>IF(E112=0,"YES",IF(D112/E112&gt;=1.15, IF(D112+E112&gt;=percent,"YES","NO"),"NO"))</f>
        <v>NO</v>
      </c>
      <c r="H112" s="15">
        <v>250000.0</v>
      </c>
      <c r="I112" s="16" t="str">
        <f t="shared" si="3"/>
        <v>NOT FUNDED</v>
      </c>
      <c r="J112" s="17">
        <f t="shared" si="4"/>
        <v>780</v>
      </c>
      <c r="K112" s="18" t="str">
        <f t="shared" si="2"/>
        <v>Approval Threshold</v>
      </c>
    </row>
    <row r="113">
      <c r="A113" s="9" t="s">
        <v>821</v>
      </c>
      <c r="B113" s="10">
        <v>3.96</v>
      </c>
      <c r="C113" s="21">
        <v>172.0</v>
      </c>
      <c r="D113" s="12">
        <v>3644382.0</v>
      </c>
      <c r="E113" s="12">
        <v>2.3288834E7</v>
      </c>
      <c r="F113" s="13">
        <f t="shared" si="1"/>
        <v>-19644452</v>
      </c>
      <c r="G113" s="14" t="str">
        <f>IF(E113=0,"YES",IF(D113/E113&gt;=1.15, IF(D113+E113&gt;=percent,"YES","NO"),"NO"))</f>
        <v>NO</v>
      </c>
      <c r="H113" s="15">
        <v>80000.0</v>
      </c>
      <c r="I113" s="16" t="str">
        <f t="shared" si="3"/>
        <v>NOT FUNDED</v>
      </c>
      <c r="J113" s="17">
        <f t="shared" si="4"/>
        <v>780</v>
      </c>
      <c r="K113" s="18" t="str">
        <f t="shared" si="2"/>
        <v>Approval Threshold</v>
      </c>
    </row>
    <row r="114">
      <c r="A114" s="9" t="s">
        <v>822</v>
      </c>
      <c r="B114" s="10">
        <v>3.37</v>
      </c>
      <c r="C114" s="21">
        <v>158.0</v>
      </c>
      <c r="D114" s="12">
        <v>4333719.0</v>
      </c>
      <c r="E114" s="12">
        <v>2.4469329E7</v>
      </c>
      <c r="F114" s="13">
        <f t="shared" si="1"/>
        <v>-20135610</v>
      </c>
      <c r="G114" s="14" t="str">
        <f>IF(E114=0,"YES",IF(D114/E114&gt;=1.15, IF(D114+E114&gt;=percent,"YES","NO"),"NO"))</f>
        <v>NO</v>
      </c>
      <c r="H114" s="15">
        <v>65900.0</v>
      </c>
      <c r="I114" s="16" t="str">
        <f t="shared" si="3"/>
        <v>NOT FUNDED</v>
      </c>
      <c r="J114" s="17">
        <f t="shared" si="4"/>
        <v>780</v>
      </c>
      <c r="K114" s="18" t="str">
        <f t="shared" si="2"/>
        <v>Approval Threshold</v>
      </c>
    </row>
    <row r="115">
      <c r="A115" s="9" t="s">
        <v>823</v>
      </c>
      <c r="B115" s="10">
        <v>3.61</v>
      </c>
      <c r="C115" s="21">
        <v>161.0</v>
      </c>
      <c r="D115" s="12">
        <v>3944400.0</v>
      </c>
      <c r="E115" s="12">
        <v>2.4251153E7</v>
      </c>
      <c r="F115" s="13">
        <f t="shared" si="1"/>
        <v>-20306753</v>
      </c>
      <c r="G115" s="14" t="str">
        <f>IF(E115=0,"YES",IF(D115/E115&gt;=1.15, IF(D115+E115&gt;=percent,"YES","NO"),"NO"))</f>
        <v>NO</v>
      </c>
      <c r="H115" s="15">
        <v>9900.0</v>
      </c>
      <c r="I115" s="16" t="str">
        <f t="shared" si="3"/>
        <v>NOT FUNDED</v>
      </c>
      <c r="J115" s="17">
        <f t="shared" si="4"/>
        <v>780</v>
      </c>
      <c r="K115" s="18" t="str">
        <f t="shared" si="2"/>
        <v>Approval Threshold</v>
      </c>
    </row>
    <row r="116">
      <c r="A116" s="9" t="s">
        <v>824</v>
      </c>
      <c r="B116" s="10">
        <v>3.73</v>
      </c>
      <c r="C116" s="21">
        <v>160.0</v>
      </c>
      <c r="D116" s="12">
        <v>3528529.0</v>
      </c>
      <c r="E116" s="12">
        <v>2.4981286E7</v>
      </c>
      <c r="F116" s="13">
        <f t="shared" si="1"/>
        <v>-21452757</v>
      </c>
      <c r="G116" s="14" t="str">
        <f>IF(E116=0,"YES",IF(D116/E116&gt;=1.15, IF(D116+E116&gt;=percent,"YES","NO"),"NO"))</f>
        <v>NO</v>
      </c>
      <c r="H116" s="15">
        <v>120000.0</v>
      </c>
      <c r="I116" s="16" t="str">
        <f t="shared" si="3"/>
        <v>NOT FUNDED</v>
      </c>
      <c r="J116" s="17">
        <f t="shared" si="4"/>
        <v>780</v>
      </c>
      <c r="K116" s="18" t="str">
        <f t="shared" si="2"/>
        <v>Approval Threshold</v>
      </c>
    </row>
    <row r="117">
      <c r="A117" s="9" t="s">
        <v>825</v>
      </c>
      <c r="B117" s="10">
        <v>3.67</v>
      </c>
      <c r="C117" s="21">
        <v>140.0</v>
      </c>
      <c r="D117" s="12">
        <v>3121689.0</v>
      </c>
      <c r="E117" s="12">
        <v>2.4676343E7</v>
      </c>
      <c r="F117" s="13">
        <f t="shared" si="1"/>
        <v>-21554654</v>
      </c>
      <c r="G117" s="14" t="str">
        <f>IF(E117=0,"YES",IF(D117/E117&gt;=1.15, IF(D117+E117&gt;=percent,"YES","NO"),"NO"))</f>
        <v>NO</v>
      </c>
      <c r="H117" s="15">
        <v>23000.0</v>
      </c>
      <c r="I117" s="16" t="str">
        <f t="shared" si="3"/>
        <v>NOT FUNDED</v>
      </c>
      <c r="J117" s="17">
        <f t="shared" si="4"/>
        <v>780</v>
      </c>
      <c r="K117" s="18" t="str">
        <f t="shared" si="2"/>
        <v>Approval Threshold</v>
      </c>
    </row>
    <row r="118">
      <c r="A118" s="9" t="s">
        <v>826</v>
      </c>
      <c r="B118" s="10">
        <v>3.63</v>
      </c>
      <c r="C118" s="21">
        <v>148.0</v>
      </c>
      <c r="D118" s="12">
        <v>2612365.0</v>
      </c>
      <c r="E118" s="12">
        <v>2.4390908E7</v>
      </c>
      <c r="F118" s="13">
        <f t="shared" si="1"/>
        <v>-21778543</v>
      </c>
      <c r="G118" s="14" t="str">
        <f>IF(E118=0,"YES",IF(D118/E118&gt;=1.15, IF(D118+E118&gt;=percent,"YES","NO"),"NO"))</f>
        <v>NO</v>
      </c>
      <c r="H118" s="15">
        <v>11500.0</v>
      </c>
      <c r="I118" s="16" t="str">
        <f t="shared" si="3"/>
        <v>NOT FUNDED</v>
      </c>
      <c r="J118" s="17">
        <f t="shared" si="4"/>
        <v>780</v>
      </c>
      <c r="K118" s="18" t="str">
        <f t="shared" si="2"/>
        <v>Approval Threshold</v>
      </c>
    </row>
    <row r="119">
      <c r="A119" s="9" t="s">
        <v>827</v>
      </c>
      <c r="B119" s="10">
        <v>3.53</v>
      </c>
      <c r="C119" s="21">
        <v>149.0</v>
      </c>
      <c r="D119" s="12">
        <v>2547999.0</v>
      </c>
      <c r="E119" s="12">
        <v>2.436963E7</v>
      </c>
      <c r="F119" s="13">
        <f t="shared" si="1"/>
        <v>-21821631</v>
      </c>
      <c r="G119" s="14" t="str">
        <f>IF(E119=0,"YES",IF(D119/E119&gt;=1.15, IF(D119+E119&gt;=percent,"YES","NO"),"NO"))</f>
        <v>NO</v>
      </c>
      <c r="H119" s="15">
        <v>21000.0</v>
      </c>
      <c r="I119" s="16" t="str">
        <f t="shared" si="3"/>
        <v>NOT FUNDED</v>
      </c>
      <c r="J119" s="17">
        <f t="shared" si="4"/>
        <v>780</v>
      </c>
      <c r="K119" s="18" t="str">
        <f t="shared" si="2"/>
        <v>Approval Threshold</v>
      </c>
    </row>
    <row r="120">
      <c r="A120" s="9" t="s">
        <v>828</v>
      </c>
      <c r="B120" s="10">
        <v>3.27</v>
      </c>
      <c r="C120" s="21">
        <v>146.0</v>
      </c>
      <c r="D120" s="12">
        <v>2514786.0</v>
      </c>
      <c r="E120" s="12">
        <v>2.4370884E7</v>
      </c>
      <c r="F120" s="13">
        <f t="shared" si="1"/>
        <v>-21856098</v>
      </c>
      <c r="G120" s="14" t="str">
        <f>IF(E120=0,"YES",IF(D120/E120&gt;=1.15, IF(D120+E120&gt;=percent,"YES","NO"),"NO"))</f>
        <v>NO</v>
      </c>
      <c r="H120" s="15">
        <v>9500.0</v>
      </c>
      <c r="I120" s="16" t="str">
        <f t="shared" si="3"/>
        <v>NOT FUNDED</v>
      </c>
      <c r="J120" s="17">
        <f t="shared" si="4"/>
        <v>780</v>
      </c>
      <c r="K120" s="18" t="str">
        <f t="shared" si="2"/>
        <v>Approval Threshold</v>
      </c>
    </row>
    <row r="121">
      <c r="A121" s="9" t="s">
        <v>829</v>
      </c>
      <c r="B121" s="10">
        <v>3.67</v>
      </c>
      <c r="C121" s="21">
        <v>132.0</v>
      </c>
      <c r="D121" s="12">
        <v>1656724.0</v>
      </c>
      <c r="E121" s="12">
        <v>2.3520111E7</v>
      </c>
      <c r="F121" s="13">
        <f t="shared" si="1"/>
        <v>-21863387</v>
      </c>
      <c r="G121" s="14" t="str">
        <f>IF(E121=0,"YES",IF(D121/E121&gt;=1.15, IF(D121+E121&gt;=percent,"YES","NO"),"NO"))</f>
        <v>NO</v>
      </c>
      <c r="H121" s="15">
        <v>30000.0</v>
      </c>
      <c r="I121" s="16" t="str">
        <f t="shared" si="3"/>
        <v>NOT FUNDED</v>
      </c>
      <c r="J121" s="17">
        <f t="shared" si="4"/>
        <v>780</v>
      </c>
      <c r="K121" s="18" t="str">
        <f t="shared" si="2"/>
        <v>Approval Threshold</v>
      </c>
    </row>
    <row r="122">
      <c r="A122" s="9" t="s">
        <v>830</v>
      </c>
      <c r="B122" s="10">
        <v>4.0</v>
      </c>
      <c r="C122" s="21">
        <v>156.0</v>
      </c>
      <c r="D122" s="12">
        <v>3505856.0</v>
      </c>
      <c r="E122" s="12">
        <v>2.5611032E7</v>
      </c>
      <c r="F122" s="13">
        <f t="shared" si="1"/>
        <v>-22105176</v>
      </c>
      <c r="G122" s="14" t="str">
        <f>IF(E122=0,"YES",IF(D122/E122&gt;=1.15, IF(D122+E122&gt;=percent,"YES","NO"),"NO"))</f>
        <v>NO</v>
      </c>
      <c r="H122" s="15">
        <v>47500.0</v>
      </c>
      <c r="I122" s="16" t="str">
        <f t="shared" si="3"/>
        <v>NOT FUNDED</v>
      </c>
      <c r="J122" s="17">
        <f t="shared" si="4"/>
        <v>780</v>
      </c>
      <c r="K122" s="18" t="str">
        <f t="shared" si="2"/>
        <v>Approval Threshold</v>
      </c>
    </row>
    <row r="123">
      <c r="A123" s="9" t="s">
        <v>831</v>
      </c>
      <c r="B123" s="10">
        <v>2.93</v>
      </c>
      <c r="C123" s="21">
        <v>160.0</v>
      </c>
      <c r="D123" s="12">
        <v>2773439.0</v>
      </c>
      <c r="E123" s="12">
        <v>2.513064E7</v>
      </c>
      <c r="F123" s="13">
        <f t="shared" si="1"/>
        <v>-22357201</v>
      </c>
      <c r="G123" s="14" t="str">
        <f>IF(E123=0,"YES",IF(D123/E123&gt;=1.15, IF(D123+E123&gt;=percent,"YES","NO"),"NO"))</f>
        <v>NO</v>
      </c>
      <c r="H123" s="15">
        <v>10000.0</v>
      </c>
      <c r="I123" s="16" t="str">
        <f t="shared" si="3"/>
        <v>NOT FUNDED</v>
      </c>
      <c r="J123" s="17">
        <f t="shared" si="4"/>
        <v>780</v>
      </c>
      <c r="K123" s="18" t="str">
        <f t="shared" si="2"/>
        <v>Approval Threshold</v>
      </c>
    </row>
    <row r="124">
      <c r="A124" s="9" t="s">
        <v>832</v>
      </c>
      <c r="B124" s="10">
        <v>3.54</v>
      </c>
      <c r="C124" s="21">
        <v>163.0</v>
      </c>
      <c r="D124" s="12">
        <v>2227268.0</v>
      </c>
      <c r="E124" s="12">
        <v>2.5577631E7</v>
      </c>
      <c r="F124" s="13">
        <f t="shared" si="1"/>
        <v>-23350363</v>
      </c>
      <c r="G124" s="14" t="str">
        <f>IF(E124=0,"YES",IF(D124/E124&gt;=1.15, IF(D124+E124&gt;=percent,"YES","NO"),"NO"))</f>
        <v>NO</v>
      </c>
      <c r="H124" s="15">
        <v>26825.0</v>
      </c>
      <c r="I124" s="16" t="str">
        <f t="shared" si="3"/>
        <v>NOT FUNDED</v>
      </c>
      <c r="J124" s="17">
        <f t="shared" si="4"/>
        <v>780</v>
      </c>
      <c r="K124" s="18" t="str">
        <f t="shared" si="2"/>
        <v>Approval Threshold</v>
      </c>
    </row>
    <row r="125">
      <c r="A125" s="9" t="s">
        <v>833</v>
      </c>
      <c r="B125" s="10">
        <v>3.22</v>
      </c>
      <c r="C125" s="21">
        <v>178.0</v>
      </c>
      <c r="D125" s="12">
        <v>5085941.0</v>
      </c>
      <c r="E125" s="12">
        <v>2.8533856E7</v>
      </c>
      <c r="F125" s="13">
        <f t="shared" si="1"/>
        <v>-23447915</v>
      </c>
      <c r="G125" s="14" t="str">
        <f>IF(E125=0,"YES",IF(D125/E125&gt;=1.15, IF(D125+E125&gt;=percent,"YES","NO"),"NO"))</f>
        <v>NO</v>
      </c>
      <c r="H125" s="15">
        <v>110000.0</v>
      </c>
      <c r="I125" s="16" t="str">
        <f t="shared" si="3"/>
        <v>NOT FUNDED</v>
      </c>
      <c r="J125" s="17">
        <f t="shared" si="4"/>
        <v>780</v>
      </c>
      <c r="K125" s="18" t="str">
        <f t="shared" si="2"/>
        <v>Approval Threshold</v>
      </c>
    </row>
    <row r="126">
      <c r="A126" s="9" t="s">
        <v>834</v>
      </c>
      <c r="B126" s="10">
        <v>3.37</v>
      </c>
      <c r="C126" s="21">
        <v>145.0</v>
      </c>
      <c r="D126" s="12">
        <v>1478006.0</v>
      </c>
      <c r="E126" s="12">
        <v>2.4954594E7</v>
      </c>
      <c r="F126" s="13">
        <f t="shared" si="1"/>
        <v>-23476588</v>
      </c>
      <c r="G126" s="14" t="str">
        <f>IF(E126=0,"YES",IF(D126/E126&gt;=1.15, IF(D126+E126&gt;=percent,"YES","NO"),"NO"))</f>
        <v>NO</v>
      </c>
      <c r="H126" s="15">
        <v>19500.0</v>
      </c>
      <c r="I126" s="16" t="str">
        <f t="shared" si="3"/>
        <v>NOT FUNDED</v>
      </c>
      <c r="J126" s="17">
        <f t="shared" si="4"/>
        <v>780</v>
      </c>
      <c r="K126" s="18" t="str">
        <f t="shared" si="2"/>
        <v>Approval Threshold</v>
      </c>
    </row>
    <row r="127">
      <c r="A127" s="9" t="s">
        <v>835</v>
      </c>
      <c r="B127" s="10">
        <v>3.33</v>
      </c>
      <c r="C127" s="21">
        <v>154.0</v>
      </c>
      <c r="D127" s="12">
        <v>1555933.0</v>
      </c>
      <c r="E127" s="12">
        <v>2.5454848E7</v>
      </c>
      <c r="F127" s="13">
        <f t="shared" si="1"/>
        <v>-23898915</v>
      </c>
      <c r="G127" s="14" t="str">
        <f>IF(E127=0,"YES",IF(D127/E127&gt;=1.15, IF(D127+E127&gt;=percent,"YES","NO"),"NO"))</f>
        <v>NO</v>
      </c>
      <c r="H127" s="15">
        <v>80000.0</v>
      </c>
      <c r="I127" s="16" t="str">
        <f t="shared" si="3"/>
        <v>NOT FUNDED</v>
      </c>
      <c r="J127" s="17">
        <f t="shared" si="4"/>
        <v>780</v>
      </c>
      <c r="K127" s="18" t="str">
        <f t="shared" si="2"/>
        <v>Approval Threshold</v>
      </c>
    </row>
    <row r="128">
      <c r="A128" s="9" t="s">
        <v>836</v>
      </c>
      <c r="B128" s="10">
        <v>2.78</v>
      </c>
      <c r="C128" s="21">
        <v>160.0</v>
      </c>
      <c r="D128" s="12">
        <v>2444448.0</v>
      </c>
      <c r="E128" s="12">
        <v>2.6539787E7</v>
      </c>
      <c r="F128" s="13">
        <f t="shared" si="1"/>
        <v>-24095339</v>
      </c>
      <c r="G128" s="14" t="str">
        <f>IF(E128=0,"YES",IF(D128/E128&gt;=1.15, IF(D128+E128&gt;=percent,"YES","NO"),"NO"))</f>
        <v>NO</v>
      </c>
      <c r="H128" s="15">
        <v>20000.0</v>
      </c>
      <c r="I128" s="16" t="str">
        <f t="shared" si="3"/>
        <v>NOT FUNDED</v>
      </c>
      <c r="J128" s="17">
        <f t="shared" si="4"/>
        <v>780</v>
      </c>
      <c r="K128" s="18" t="str">
        <f t="shared" si="2"/>
        <v>Approval Threshold</v>
      </c>
    </row>
    <row r="129">
      <c r="A129" s="9" t="s">
        <v>837</v>
      </c>
      <c r="B129" s="10">
        <v>3.33</v>
      </c>
      <c r="C129" s="21">
        <v>157.0</v>
      </c>
      <c r="D129" s="12">
        <v>1639751.0</v>
      </c>
      <c r="E129" s="12">
        <v>2.7946064E7</v>
      </c>
      <c r="F129" s="13">
        <f t="shared" si="1"/>
        <v>-26306313</v>
      </c>
      <c r="G129" s="14" t="str">
        <f>IF(E129=0,"YES",IF(D129/E129&gt;=1.15, IF(D129+E129&gt;=percent,"YES","NO"),"NO"))</f>
        <v>NO</v>
      </c>
      <c r="H129" s="15">
        <v>15000.0</v>
      </c>
      <c r="I129" s="16" t="str">
        <f t="shared" si="3"/>
        <v>NOT FUNDED</v>
      </c>
      <c r="J129" s="17">
        <f t="shared" si="4"/>
        <v>780</v>
      </c>
      <c r="K129" s="18" t="str">
        <f t="shared" si="2"/>
        <v>Approval Threshold</v>
      </c>
    </row>
    <row r="130">
      <c r="A130" s="9" t="s">
        <v>838</v>
      </c>
      <c r="B130" s="10">
        <v>1.95</v>
      </c>
      <c r="C130" s="21">
        <v>181.0</v>
      </c>
      <c r="D130" s="12">
        <v>1229186.0</v>
      </c>
      <c r="E130" s="12">
        <v>2.9354158E7</v>
      </c>
      <c r="F130" s="13">
        <f t="shared" si="1"/>
        <v>-28124972</v>
      </c>
      <c r="G130" s="14" t="str">
        <f>IF(E130=0,"YES",IF(D130/E130&gt;=1.15, IF(D130+E130&gt;=percent,"YES","NO"),"NO"))</f>
        <v>NO</v>
      </c>
      <c r="H130" s="15">
        <v>25000.0</v>
      </c>
      <c r="I130" s="16" t="str">
        <f t="shared" si="3"/>
        <v>NOT FUNDED</v>
      </c>
      <c r="J130" s="17">
        <f t="shared" si="4"/>
        <v>780</v>
      </c>
      <c r="K130" s="18" t="str">
        <f t="shared" si="2"/>
        <v>Approval Threshold</v>
      </c>
    </row>
    <row r="131">
      <c r="A131" s="9" t="s">
        <v>839</v>
      </c>
      <c r="B131" s="10">
        <v>4.7</v>
      </c>
      <c r="C131" s="21">
        <v>271.0</v>
      </c>
      <c r="D131" s="12">
        <v>3.4873641E7</v>
      </c>
      <c r="E131" s="12">
        <v>9.4107805E7</v>
      </c>
      <c r="F131" s="13">
        <f t="shared" si="1"/>
        <v>-59234164</v>
      </c>
      <c r="G131" s="14" t="str">
        <f>IF(E131=0,"YES",IF(D131/E131&gt;=1.15, IF(D131+E131&gt;=percent,"YES","NO"),"NO"))</f>
        <v>NO</v>
      </c>
      <c r="H131" s="15">
        <v>47000.0</v>
      </c>
      <c r="I131" s="16" t="str">
        <f t="shared" si="3"/>
        <v>NOT FUNDED</v>
      </c>
      <c r="J131" s="17">
        <f t="shared" si="4"/>
        <v>780</v>
      </c>
      <c r="K131" s="18" t="str">
        <f t="shared" si="2"/>
        <v>Approval Threshold</v>
      </c>
    </row>
  </sheetData>
  <autoFilter ref="$A$1:$H$131">
    <sortState ref="A1:H131">
      <sortCondition descending="1" ref="F1:F131"/>
      <sortCondition ref="A1:A131"/>
    </sortState>
  </autoFilter>
  <conditionalFormatting sqref="I2:I131">
    <cfRule type="cellIs" dxfId="0" priority="1" operator="equal">
      <formula>"FUNDED"</formula>
    </cfRule>
  </conditionalFormatting>
  <conditionalFormatting sqref="I2:I131">
    <cfRule type="cellIs" dxfId="1" priority="2" operator="equal">
      <formula>"NOT FUNDED"</formula>
    </cfRule>
  </conditionalFormatting>
  <conditionalFormatting sqref="K2:K131">
    <cfRule type="cellIs" dxfId="0" priority="3" operator="greaterThan">
      <formula>999</formula>
    </cfRule>
  </conditionalFormatting>
  <conditionalFormatting sqref="K2:K131">
    <cfRule type="cellIs" dxfId="0" priority="4" operator="greaterThan">
      <formula>999</formula>
    </cfRule>
  </conditionalFormatting>
  <conditionalFormatting sqref="K2:K131">
    <cfRule type="containsText" dxfId="1" priority="5" operator="containsText" text="NOT FUNDED">
      <formula>NOT(ISERROR(SEARCH(("NOT FUNDED"),(K2))))</formula>
    </cfRule>
  </conditionalFormatting>
  <conditionalFormatting sqref="K2:K131">
    <cfRule type="cellIs" dxfId="2" priority="6" operator="equal">
      <formula>"Over Budget"</formula>
    </cfRule>
  </conditionalFormatting>
  <conditionalFormatting sqref="K2:K131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</hyperlinks>
  <drawing r:id="rId13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9" t="s">
        <v>840</v>
      </c>
      <c r="B2" s="10">
        <v>4.43</v>
      </c>
      <c r="C2" s="11">
        <v>602.0</v>
      </c>
      <c r="D2" s="12">
        <v>2.69886115E8</v>
      </c>
      <c r="E2" s="12">
        <v>2.6483826E7</v>
      </c>
      <c r="F2" s="13">
        <f t="shared" ref="F2:F26" si="1">D2-E2</f>
        <v>243402289</v>
      </c>
      <c r="G2" s="14" t="str">
        <f>IF(E2=0,"YES",IF(D2/E2&gt;=1.15, IF(D2+E2&gt;=percent,"YES","NO"),"NO"))</f>
        <v>YES</v>
      </c>
      <c r="H2" s="15">
        <v>40000.0</v>
      </c>
      <c r="I2" s="16" t="str">
        <f>If(drep&gt;=H2,IF(G2="Yes","FUNDED","NOT FUNDED"),"NOT FUNDED")</f>
        <v>FUNDED</v>
      </c>
      <c r="J2" s="17">
        <f>If(drep&gt;=H2,drep-H2,drep)</f>
        <v>110000</v>
      </c>
      <c r="K2" s="18" t="str">
        <f t="shared" ref="K2:K26" si="2">If(G2="YES",IF(I2="FUNDED","","Over Budget"),"Approval Threshold")</f>
        <v/>
      </c>
    </row>
    <row r="3">
      <c r="A3" s="9" t="s">
        <v>841</v>
      </c>
      <c r="B3" s="10">
        <v>4.8</v>
      </c>
      <c r="C3" s="11">
        <v>462.0</v>
      </c>
      <c r="D3" s="12">
        <v>1.76268309E8</v>
      </c>
      <c r="E3" s="12">
        <v>9376930.0</v>
      </c>
      <c r="F3" s="13">
        <f t="shared" si="1"/>
        <v>166891379</v>
      </c>
      <c r="G3" s="14" t="str">
        <f>IF(E3=0,"YES",IF(D3/E3&gt;=1.15, IF(D3+E3&gt;=percent,"YES","NO"),"NO"))</f>
        <v>YES</v>
      </c>
      <c r="H3" s="15">
        <v>23060.0</v>
      </c>
      <c r="I3" s="16" t="str">
        <f t="shared" ref="I3:I26" si="3">If(J2&gt;=H3,IF(G3="Yes","FUNDED","NOT FUNDED"),"NOT FUNDED")</f>
        <v>FUNDED</v>
      </c>
      <c r="J3" s="17">
        <f t="shared" ref="J3:J26" si="4">If(I3="FUNDED",IF(J2&gt;=H3,(J2-H3),J2),J2)</f>
        <v>86940</v>
      </c>
      <c r="K3" s="18" t="str">
        <f t="shared" si="2"/>
        <v/>
      </c>
    </row>
    <row r="4">
      <c r="A4" s="9" t="s">
        <v>842</v>
      </c>
      <c r="B4" s="10">
        <v>4.69</v>
      </c>
      <c r="C4" s="11">
        <v>360.0</v>
      </c>
      <c r="D4" s="12">
        <v>1.23170397E8</v>
      </c>
      <c r="E4" s="12">
        <v>6409529.0</v>
      </c>
      <c r="F4" s="13">
        <f t="shared" si="1"/>
        <v>116760868</v>
      </c>
      <c r="G4" s="14" t="str">
        <f>IF(E4=0,"YES",IF(D4/E4&gt;=1.15, IF(D4+E4&gt;=percent,"YES","NO"),"NO"))</f>
        <v>YES</v>
      </c>
      <c r="H4" s="15">
        <v>14500.0</v>
      </c>
      <c r="I4" s="16" t="str">
        <f t="shared" si="3"/>
        <v>FUNDED</v>
      </c>
      <c r="J4" s="17">
        <f t="shared" si="4"/>
        <v>72440</v>
      </c>
      <c r="K4" s="18" t="str">
        <f t="shared" si="2"/>
        <v/>
      </c>
    </row>
    <row r="5">
      <c r="A5" s="9" t="s">
        <v>843</v>
      </c>
      <c r="B5" s="10">
        <v>4.55</v>
      </c>
      <c r="C5" s="11">
        <v>335.0</v>
      </c>
      <c r="D5" s="12">
        <v>1.00736294E8</v>
      </c>
      <c r="E5" s="12">
        <v>7738441.0</v>
      </c>
      <c r="F5" s="13">
        <f t="shared" si="1"/>
        <v>92997853</v>
      </c>
      <c r="G5" s="14" t="str">
        <f>IF(E5=0,"YES",IF(D5/E5&gt;=1.15, IF(D5+E5&gt;=percent,"YES","NO"),"NO"))</f>
        <v>YES</v>
      </c>
      <c r="H5" s="15">
        <v>26500.0</v>
      </c>
      <c r="I5" s="16" t="str">
        <f t="shared" si="3"/>
        <v>FUNDED</v>
      </c>
      <c r="J5" s="17">
        <f t="shared" si="4"/>
        <v>45940</v>
      </c>
      <c r="K5" s="18" t="str">
        <f t="shared" si="2"/>
        <v/>
      </c>
    </row>
    <row r="6">
      <c r="A6" s="9" t="s">
        <v>844</v>
      </c>
      <c r="B6" s="10">
        <v>4.94</v>
      </c>
      <c r="C6" s="11">
        <v>505.0</v>
      </c>
      <c r="D6" s="12">
        <v>9.1459379E7</v>
      </c>
      <c r="E6" s="12">
        <v>8121869.0</v>
      </c>
      <c r="F6" s="13">
        <f t="shared" si="1"/>
        <v>83337510</v>
      </c>
      <c r="G6" s="14" t="str">
        <f>IF(E6=0,"YES",IF(D6/E6&gt;=1.15, IF(D6+E6&gt;=percent,"YES","NO"),"NO"))</f>
        <v>YES</v>
      </c>
      <c r="H6" s="15">
        <v>19600.0</v>
      </c>
      <c r="I6" s="16" t="str">
        <f t="shared" si="3"/>
        <v>FUNDED</v>
      </c>
      <c r="J6" s="17">
        <f t="shared" si="4"/>
        <v>26340</v>
      </c>
      <c r="K6" s="18" t="str">
        <f t="shared" si="2"/>
        <v/>
      </c>
    </row>
    <row r="7">
      <c r="A7" s="9" t="s">
        <v>845</v>
      </c>
      <c r="B7" s="10">
        <v>4.79</v>
      </c>
      <c r="C7" s="11">
        <v>393.0</v>
      </c>
      <c r="D7" s="12">
        <v>7.9105855E7</v>
      </c>
      <c r="E7" s="12">
        <v>1.1252385E7</v>
      </c>
      <c r="F7" s="13">
        <f t="shared" si="1"/>
        <v>67853470</v>
      </c>
      <c r="G7" s="14" t="str">
        <f>IF(E7=0,"YES",IF(D7/E7&gt;=1.15, IF(D7+E7&gt;=percent,"YES","NO"),"NO"))</f>
        <v>YES</v>
      </c>
      <c r="H7" s="15">
        <v>16800.0</v>
      </c>
      <c r="I7" s="16" t="str">
        <f t="shared" si="3"/>
        <v>FUNDED</v>
      </c>
      <c r="J7" s="17">
        <f t="shared" si="4"/>
        <v>9540</v>
      </c>
      <c r="K7" s="18" t="str">
        <f t="shared" si="2"/>
        <v/>
      </c>
    </row>
    <row r="8">
      <c r="A8" s="9" t="s">
        <v>846</v>
      </c>
      <c r="B8" s="10">
        <v>4.59</v>
      </c>
      <c r="C8" s="11">
        <v>276.0</v>
      </c>
      <c r="D8" s="12">
        <v>5.8319532E7</v>
      </c>
      <c r="E8" s="12">
        <v>6459722.0</v>
      </c>
      <c r="F8" s="13">
        <f t="shared" si="1"/>
        <v>51859810</v>
      </c>
      <c r="G8" s="14" t="str">
        <f>IF(E8=0,"YES",IF(D8/E8&gt;=1.15, IF(D8+E8&gt;=percent,"YES","NO"),"NO"))</f>
        <v>YES</v>
      </c>
      <c r="H8" s="15">
        <v>9980.0</v>
      </c>
      <c r="I8" s="16" t="str">
        <f t="shared" si="3"/>
        <v>NOT FUNDED</v>
      </c>
      <c r="J8" s="17">
        <f t="shared" si="4"/>
        <v>9540</v>
      </c>
      <c r="K8" s="18" t="str">
        <f t="shared" si="2"/>
        <v>Over Budget</v>
      </c>
    </row>
    <row r="9">
      <c r="A9" s="9" t="s">
        <v>847</v>
      </c>
      <c r="B9" s="10">
        <v>4.7</v>
      </c>
      <c r="C9" s="11">
        <v>272.0</v>
      </c>
      <c r="D9" s="12">
        <v>5.0016277E7</v>
      </c>
      <c r="E9" s="12">
        <v>8177104.0</v>
      </c>
      <c r="F9" s="13">
        <f t="shared" si="1"/>
        <v>41839173</v>
      </c>
      <c r="G9" s="14" t="str">
        <f>IF(E9=0,"YES",IF(D9/E9&gt;=1.15, IF(D9+E9&gt;=percent,"YES","NO"),"NO"))</f>
        <v>YES</v>
      </c>
      <c r="H9" s="15">
        <v>15000.0</v>
      </c>
      <c r="I9" s="16" t="str">
        <f t="shared" si="3"/>
        <v>NOT FUNDED</v>
      </c>
      <c r="J9" s="17">
        <f t="shared" si="4"/>
        <v>9540</v>
      </c>
      <c r="K9" s="18" t="str">
        <f t="shared" si="2"/>
        <v>Over Budget</v>
      </c>
    </row>
    <row r="10">
      <c r="A10" s="9" t="s">
        <v>848</v>
      </c>
      <c r="B10" s="10">
        <v>4.53</v>
      </c>
      <c r="C10" s="11">
        <v>271.0</v>
      </c>
      <c r="D10" s="12">
        <v>4.2736515E7</v>
      </c>
      <c r="E10" s="12">
        <v>4717456.0</v>
      </c>
      <c r="F10" s="13">
        <f t="shared" si="1"/>
        <v>38019059</v>
      </c>
      <c r="G10" s="14" t="str">
        <f>IF(E10=0,"YES",IF(D10/E10&gt;=1.15, IF(D10+E10&gt;=percent,"YES","NO"),"NO"))</f>
        <v>YES</v>
      </c>
      <c r="H10" s="15">
        <v>3750.0</v>
      </c>
      <c r="I10" s="16" t="str">
        <f t="shared" si="3"/>
        <v>FUNDED</v>
      </c>
      <c r="J10" s="17">
        <f t="shared" si="4"/>
        <v>5790</v>
      </c>
      <c r="K10" s="18" t="str">
        <f t="shared" si="2"/>
        <v/>
      </c>
    </row>
    <row r="11">
      <c r="A11" s="9" t="s">
        <v>849</v>
      </c>
      <c r="B11" s="10">
        <v>4.42</v>
      </c>
      <c r="C11" s="11">
        <v>257.0</v>
      </c>
      <c r="D11" s="12">
        <v>5.1880301E7</v>
      </c>
      <c r="E11" s="12">
        <v>1.553444E7</v>
      </c>
      <c r="F11" s="13">
        <f t="shared" si="1"/>
        <v>36345861</v>
      </c>
      <c r="G11" s="14" t="str">
        <f>IF(E11=0,"YES",IF(D11/E11&gt;=1.15, IF(D11+E11&gt;=percent,"YES","NO"),"NO"))</f>
        <v>YES</v>
      </c>
      <c r="H11" s="15">
        <v>6765.0</v>
      </c>
      <c r="I11" s="16" t="str">
        <f t="shared" si="3"/>
        <v>NOT FUNDED</v>
      </c>
      <c r="J11" s="17">
        <f t="shared" si="4"/>
        <v>5790</v>
      </c>
      <c r="K11" s="18" t="str">
        <f t="shared" si="2"/>
        <v>Over Budget</v>
      </c>
    </row>
    <row r="12">
      <c r="A12" s="9" t="s">
        <v>850</v>
      </c>
      <c r="B12" s="10">
        <v>3.8</v>
      </c>
      <c r="C12" s="11">
        <v>190.0</v>
      </c>
      <c r="D12" s="12">
        <v>4.0559232E7</v>
      </c>
      <c r="E12" s="12">
        <v>6725558.0</v>
      </c>
      <c r="F12" s="13">
        <f t="shared" si="1"/>
        <v>33833674</v>
      </c>
      <c r="G12" s="14" t="str">
        <f>IF(E12=0,"YES",IF(D12/E12&gt;=1.15, IF(D12+E12&gt;=percent,"YES","NO"),"NO"))</f>
        <v>YES</v>
      </c>
      <c r="H12" s="15">
        <v>9500.0</v>
      </c>
      <c r="I12" s="16" t="str">
        <f t="shared" si="3"/>
        <v>NOT FUNDED</v>
      </c>
      <c r="J12" s="17">
        <f t="shared" si="4"/>
        <v>5790</v>
      </c>
      <c r="K12" s="18" t="str">
        <f t="shared" si="2"/>
        <v>Over Budget</v>
      </c>
    </row>
    <row r="13">
      <c r="A13" s="9" t="s">
        <v>851</v>
      </c>
      <c r="B13" s="10">
        <v>3.85</v>
      </c>
      <c r="C13" s="11">
        <v>200.0</v>
      </c>
      <c r="D13" s="12">
        <v>3.5276738E7</v>
      </c>
      <c r="E13" s="12">
        <v>4480832.0</v>
      </c>
      <c r="F13" s="13">
        <f t="shared" si="1"/>
        <v>30795906</v>
      </c>
      <c r="G13" s="14" t="str">
        <f>IF(E13=0,"YES",IF(D13/E13&gt;=1.15, IF(D13+E13&gt;=percent,"YES","NO"),"NO"))</f>
        <v>YES</v>
      </c>
      <c r="H13" s="15">
        <v>12230.0</v>
      </c>
      <c r="I13" s="16" t="str">
        <f t="shared" si="3"/>
        <v>NOT FUNDED</v>
      </c>
      <c r="J13" s="17">
        <f t="shared" si="4"/>
        <v>5790</v>
      </c>
      <c r="K13" s="18" t="str">
        <f t="shared" si="2"/>
        <v>Over Budget</v>
      </c>
    </row>
    <row r="14">
      <c r="A14" s="9" t="s">
        <v>852</v>
      </c>
      <c r="B14" s="10">
        <v>4.47</v>
      </c>
      <c r="C14" s="11">
        <v>227.0</v>
      </c>
      <c r="D14" s="12">
        <v>3.3479202E7</v>
      </c>
      <c r="E14" s="12">
        <v>6272340.0</v>
      </c>
      <c r="F14" s="13">
        <f t="shared" si="1"/>
        <v>27206862</v>
      </c>
      <c r="G14" s="14" t="str">
        <f>IF(E14=0,"YES",IF(D14/E14&gt;=1.15, IF(D14+E14&gt;=percent,"YES","NO"),"NO"))</f>
        <v>YES</v>
      </c>
      <c r="H14" s="15">
        <v>20000.0</v>
      </c>
      <c r="I14" s="16" t="str">
        <f t="shared" si="3"/>
        <v>NOT FUNDED</v>
      </c>
      <c r="J14" s="17">
        <f t="shared" si="4"/>
        <v>5790</v>
      </c>
      <c r="K14" s="18" t="str">
        <f t="shared" si="2"/>
        <v>Over Budget</v>
      </c>
    </row>
    <row r="15">
      <c r="A15" s="9" t="s">
        <v>853</v>
      </c>
      <c r="B15" s="10">
        <v>4.47</v>
      </c>
      <c r="C15" s="11">
        <v>247.0</v>
      </c>
      <c r="D15" s="12">
        <v>3.3648058E7</v>
      </c>
      <c r="E15" s="12">
        <v>9149679.0</v>
      </c>
      <c r="F15" s="13">
        <f t="shared" si="1"/>
        <v>24498379</v>
      </c>
      <c r="G15" s="14" t="str">
        <f>IF(E15=0,"YES",IF(D15/E15&gt;=1.15, IF(D15+E15&gt;=percent,"YES","NO"),"NO"))</f>
        <v>YES</v>
      </c>
      <c r="H15" s="15">
        <v>25000.0</v>
      </c>
      <c r="I15" s="16" t="str">
        <f t="shared" si="3"/>
        <v>NOT FUNDED</v>
      </c>
      <c r="J15" s="17">
        <f t="shared" si="4"/>
        <v>5790</v>
      </c>
      <c r="K15" s="18" t="str">
        <f t="shared" si="2"/>
        <v>Over Budget</v>
      </c>
    </row>
    <row r="16">
      <c r="A16" s="9" t="s">
        <v>854</v>
      </c>
      <c r="B16" s="10">
        <v>4.19</v>
      </c>
      <c r="C16" s="11">
        <v>216.0</v>
      </c>
      <c r="D16" s="12">
        <v>2.1734787E7</v>
      </c>
      <c r="E16" s="12">
        <v>6599923.0</v>
      </c>
      <c r="F16" s="13">
        <f t="shared" si="1"/>
        <v>15134864</v>
      </c>
      <c r="G16" s="14" t="str">
        <f>IF(E16=0,"YES",IF(D16/E16&gt;=1.15, IF(D16+E16&gt;=percent,"YES","NO"),"NO"))</f>
        <v>NO</v>
      </c>
      <c r="H16" s="15">
        <v>7700.0</v>
      </c>
      <c r="I16" s="16" t="str">
        <f t="shared" si="3"/>
        <v>NOT FUNDED</v>
      </c>
      <c r="J16" s="17">
        <f t="shared" si="4"/>
        <v>5790</v>
      </c>
      <c r="K16" s="18" t="str">
        <f t="shared" si="2"/>
        <v>Approval Threshold</v>
      </c>
    </row>
    <row r="17">
      <c r="A17" s="9" t="s">
        <v>855</v>
      </c>
      <c r="B17" s="10">
        <v>4.43</v>
      </c>
      <c r="C17" s="11">
        <v>230.0</v>
      </c>
      <c r="D17" s="12">
        <v>3.5001412E7</v>
      </c>
      <c r="E17" s="12">
        <v>2.0662156E7</v>
      </c>
      <c r="F17" s="13">
        <f t="shared" si="1"/>
        <v>14339256</v>
      </c>
      <c r="G17" s="14" t="str">
        <f>IF(E17=0,"YES",IF(D17/E17&gt;=1.15, IF(D17+E17&gt;=percent,"YES","NO"),"NO"))</f>
        <v>YES</v>
      </c>
      <c r="H17" s="15">
        <v>11000.0</v>
      </c>
      <c r="I17" s="16" t="str">
        <f t="shared" si="3"/>
        <v>NOT FUNDED</v>
      </c>
      <c r="J17" s="17">
        <f t="shared" si="4"/>
        <v>5790</v>
      </c>
      <c r="K17" s="18" t="str">
        <f t="shared" si="2"/>
        <v>Over Budget</v>
      </c>
    </row>
    <row r="18">
      <c r="A18" s="19" t="s">
        <v>856</v>
      </c>
      <c r="B18" s="10">
        <v>1.38</v>
      </c>
      <c r="C18" s="11">
        <v>196.0</v>
      </c>
      <c r="D18" s="12">
        <v>2.3991917E7</v>
      </c>
      <c r="E18" s="12">
        <v>1.5870923E7</v>
      </c>
      <c r="F18" s="13">
        <f t="shared" si="1"/>
        <v>8120994</v>
      </c>
      <c r="G18" s="14" t="str">
        <f>IF(E18=0,"YES",IF(D18/E18&gt;=1.15, IF(D18+E18&gt;=percent,"YES","NO"),"NO"))</f>
        <v>YES</v>
      </c>
      <c r="H18" s="15">
        <v>100.0</v>
      </c>
      <c r="I18" s="16" t="str">
        <f t="shared" si="3"/>
        <v>FUNDED</v>
      </c>
      <c r="J18" s="17">
        <f t="shared" si="4"/>
        <v>5690</v>
      </c>
      <c r="K18" s="18" t="str">
        <f t="shared" si="2"/>
        <v/>
      </c>
    </row>
    <row r="19">
      <c r="A19" s="9" t="s">
        <v>857</v>
      </c>
      <c r="B19" s="10">
        <v>4.04</v>
      </c>
      <c r="C19" s="11">
        <v>187.0</v>
      </c>
      <c r="D19" s="12">
        <v>2.849749E7</v>
      </c>
      <c r="E19" s="12">
        <v>2.146275E7</v>
      </c>
      <c r="F19" s="13">
        <f t="shared" si="1"/>
        <v>7034740</v>
      </c>
      <c r="G19" s="14" t="str">
        <f>IF(E19=0,"YES",IF(D19/E19&gt;=1.15, IF(D19+E19&gt;=percent,"YES","NO"),"NO"))</f>
        <v>YES</v>
      </c>
      <c r="H19" s="15">
        <v>20000.0</v>
      </c>
      <c r="I19" s="16" t="str">
        <f t="shared" si="3"/>
        <v>NOT FUNDED</v>
      </c>
      <c r="J19" s="17">
        <f t="shared" si="4"/>
        <v>5690</v>
      </c>
      <c r="K19" s="18" t="str">
        <f t="shared" si="2"/>
        <v>Over Budget</v>
      </c>
    </row>
    <row r="20">
      <c r="A20" s="9" t="s">
        <v>858</v>
      </c>
      <c r="B20" s="10">
        <v>4.0</v>
      </c>
      <c r="C20" s="11">
        <v>200.0</v>
      </c>
      <c r="D20" s="12">
        <v>2.6485988E7</v>
      </c>
      <c r="E20" s="12">
        <v>2.1306486E7</v>
      </c>
      <c r="F20" s="13">
        <f t="shared" si="1"/>
        <v>5179502</v>
      </c>
      <c r="G20" s="14" t="str">
        <f>IF(E20=0,"YES",IF(D20/E20&gt;=1.15, IF(D20+E20&gt;=percent,"YES","NO"),"NO"))</f>
        <v>YES</v>
      </c>
      <c r="H20" s="15">
        <v>7250.0</v>
      </c>
      <c r="I20" s="16" t="str">
        <f t="shared" si="3"/>
        <v>NOT FUNDED</v>
      </c>
      <c r="J20" s="17">
        <f t="shared" si="4"/>
        <v>5690</v>
      </c>
      <c r="K20" s="18" t="str">
        <f t="shared" si="2"/>
        <v>Over Budget</v>
      </c>
    </row>
    <row r="21">
      <c r="A21" s="9" t="s">
        <v>859</v>
      </c>
      <c r="B21" s="10">
        <v>3.47</v>
      </c>
      <c r="C21" s="11">
        <v>170.0</v>
      </c>
      <c r="D21" s="12">
        <v>1.2309041E7</v>
      </c>
      <c r="E21" s="12">
        <v>1.1253597E7</v>
      </c>
      <c r="F21" s="13">
        <f t="shared" si="1"/>
        <v>1055444</v>
      </c>
      <c r="G21" s="14" t="str">
        <f>IF(E21=0,"YES",IF(D21/E21&gt;=1.15, IF(D21+E21&gt;=percent,"YES","NO"),"NO"))</f>
        <v>NO</v>
      </c>
      <c r="H21" s="15">
        <v>14650.0</v>
      </c>
      <c r="I21" s="16" t="str">
        <f t="shared" si="3"/>
        <v>NOT FUNDED</v>
      </c>
      <c r="J21" s="17">
        <f t="shared" si="4"/>
        <v>5690</v>
      </c>
      <c r="K21" s="18" t="str">
        <f t="shared" si="2"/>
        <v>Approval Threshold</v>
      </c>
    </row>
    <row r="22">
      <c r="A22" s="9" t="s">
        <v>860</v>
      </c>
      <c r="B22" s="10">
        <v>3.12</v>
      </c>
      <c r="C22" s="11">
        <v>193.0</v>
      </c>
      <c r="D22" s="12">
        <v>1.3618489E7</v>
      </c>
      <c r="E22" s="12">
        <v>1.5266583E7</v>
      </c>
      <c r="F22" s="13">
        <f t="shared" si="1"/>
        <v>-1648094</v>
      </c>
      <c r="G22" s="14" t="str">
        <f>IF(E22=0,"YES",IF(D22/E22&gt;=1.15, IF(D22+E22&gt;=percent,"YES","NO"),"NO"))</f>
        <v>NO</v>
      </c>
      <c r="H22" s="15">
        <v>8000.0</v>
      </c>
      <c r="I22" s="16" t="str">
        <f t="shared" si="3"/>
        <v>NOT FUNDED</v>
      </c>
      <c r="J22" s="17">
        <f t="shared" si="4"/>
        <v>5690</v>
      </c>
      <c r="K22" s="18" t="str">
        <f t="shared" si="2"/>
        <v>Approval Threshold</v>
      </c>
    </row>
    <row r="23">
      <c r="A23" s="19" t="s">
        <v>861</v>
      </c>
      <c r="B23" s="10">
        <v>1.12</v>
      </c>
      <c r="C23" s="11">
        <v>196.0</v>
      </c>
      <c r="D23" s="12">
        <v>9808583.0</v>
      </c>
      <c r="E23" s="12">
        <v>1.7776936E7</v>
      </c>
      <c r="F23" s="13">
        <f t="shared" si="1"/>
        <v>-7968353</v>
      </c>
      <c r="G23" s="14" t="str">
        <f>IF(E23=0,"YES",IF(D23/E23&gt;=1.15, IF(D23+E23&gt;=percent,"YES","NO"),"NO"))</f>
        <v>NO</v>
      </c>
      <c r="H23" s="15">
        <v>100.0</v>
      </c>
      <c r="I23" s="16" t="str">
        <f t="shared" si="3"/>
        <v>NOT FUNDED</v>
      </c>
      <c r="J23" s="17">
        <f t="shared" si="4"/>
        <v>5690</v>
      </c>
      <c r="K23" s="18" t="str">
        <f t="shared" si="2"/>
        <v>Approval Threshold</v>
      </c>
    </row>
    <row r="24">
      <c r="A24" s="9" t="s">
        <v>862</v>
      </c>
      <c r="B24" s="10">
        <v>3.29</v>
      </c>
      <c r="C24" s="11">
        <v>164.0</v>
      </c>
      <c r="D24" s="12">
        <v>1.1239951E7</v>
      </c>
      <c r="E24" s="12">
        <v>2.4785559E7</v>
      </c>
      <c r="F24" s="13">
        <f t="shared" si="1"/>
        <v>-13545608</v>
      </c>
      <c r="G24" s="14" t="str">
        <f>IF(E24=0,"YES",IF(D24/E24&gt;=1.15, IF(D24+E24&gt;=percent,"YES","NO"),"NO"))</f>
        <v>NO</v>
      </c>
      <c r="H24" s="15">
        <v>15000.0</v>
      </c>
      <c r="I24" s="16" t="str">
        <f t="shared" si="3"/>
        <v>NOT FUNDED</v>
      </c>
      <c r="J24" s="17">
        <f t="shared" si="4"/>
        <v>5690</v>
      </c>
      <c r="K24" s="18" t="str">
        <f t="shared" si="2"/>
        <v>Approval Threshold</v>
      </c>
    </row>
    <row r="25">
      <c r="A25" s="9" t="s">
        <v>863</v>
      </c>
      <c r="B25" s="10">
        <v>1.06</v>
      </c>
      <c r="C25" s="11">
        <v>196.0</v>
      </c>
      <c r="D25" s="12">
        <v>9812180.0</v>
      </c>
      <c r="E25" s="12">
        <v>3.062109E7</v>
      </c>
      <c r="F25" s="13">
        <f t="shared" si="1"/>
        <v>-20808910</v>
      </c>
      <c r="G25" s="14" t="str">
        <f>IF(E25=0,"YES",IF(D25/E25&gt;=1.15, IF(D25+E25&gt;=percent,"YES","NO"),"NO"))</f>
        <v>NO</v>
      </c>
      <c r="H25" s="15">
        <v>100.0</v>
      </c>
      <c r="I25" s="16" t="str">
        <f t="shared" si="3"/>
        <v>NOT FUNDED</v>
      </c>
      <c r="J25" s="17">
        <f t="shared" si="4"/>
        <v>5690</v>
      </c>
      <c r="K25" s="18" t="str">
        <f t="shared" si="2"/>
        <v>Approval Threshold</v>
      </c>
    </row>
    <row r="26">
      <c r="A26" s="20" t="s">
        <v>864</v>
      </c>
      <c r="B26" s="10">
        <v>2.62</v>
      </c>
      <c r="C26" s="11">
        <v>195.0</v>
      </c>
      <c r="D26" s="12">
        <v>1.0302346E7</v>
      </c>
      <c r="E26" s="12">
        <v>4.3794333E7</v>
      </c>
      <c r="F26" s="13">
        <f t="shared" si="1"/>
        <v>-33491987</v>
      </c>
      <c r="G26" s="14" t="str">
        <f>IF(E26=0,"YES",IF(D26/E26&gt;=1.15, IF(D26+E26&gt;=percent,"YES","NO"),"NO"))</f>
        <v>NO</v>
      </c>
      <c r="H26" s="15">
        <v>40000.0</v>
      </c>
      <c r="I26" s="16" t="str">
        <f t="shared" si="3"/>
        <v>NOT FUNDED</v>
      </c>
      <c r="J26" s="17">
        <f t="shared" si="4"/>
        <v>5690</v>
      </c>
      <c r="K26" s="18" t="str">
        <f t="shared" si="2"/>
        <v>Approval Threshold</v>
      </c>
    </row>
  </sheetData>
  <autoFilter ref="$A$1:$H$26">
    <sortState ref="A1:H26">
      <sortCondition descending="1" ref="F1:F26"/>
      <sortCondition ref="A1:A26"/>
    </sortState>
  </autoFilter>
  <conditionalFormatting sqref="I2:I26">
    <cfRule type="cellIs" dxfId="0" priority="1" operator="equal">
      <formula>"FUNDED"</formula>
    </cfRule>
  </conditionalFormatting>
  <conditionalFormatting sqref="I2:I26">
    <cfRule type="cellIs" dxfId="1" priority="2" operator="equal">
      <formula>"NOT FUNDED"</formula>
    </cfRule>
  </conditionalFormatting>
  <conditionalFormatting sqref="K2:K26">
    <cfRule type="cellIs" dxfId="0" priority="3" operator="greaterThan">
      <formula>999</formula>
    </cfRule>
  </conditionalFormatting>
  <conditionalFormatting sqref="K2:K26">
    <cfRule type="cellIs" dxfId="0" priority="4" operator="greaterThan">
      <formula>999</formula>
    </cfRule>
  </conditionalFormatting>
  <conditionalFormatting sqref="K2:K26">
    <cfRule type="containsText" dxfId="1" priority="5" operator="containsText" text="NOT FUNDED">
      <formula>NOT(ISERROR(SEARCH(("NOT FUNDED"),(K2))))</formula>
    </cfRule>
  </conditionalFormatting>
  <conditionalFormatting sqref="K2:K26">
    <cfRule type="cellIs" dxfId="2" priority="6" operator="equal">
      <formula>"Over Budget"</formula>
    </cfRule>
  </conditionalFormatting>
  <conditionalFormatting sqref="K2:K26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</hyperlinks>
  <drawing r:id="rId2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19" t="s">
        <v>865</v>
      </c>
      <c r="B2" s="10">
        <v>4.25</v>
      </c>
      <c r="C2" s="11">
        <v>300.0</v>
      </c>
      <c r="D2" s="12">
        <v>1.88130171E8</v>
      </c>
      <c r="E2" s="12">
        <v>2.2782832E7</v>
      </c>
      <c r="F2" s="13">
        <f t="shared" ref="F2:F107" si="1">D2-E2</f>
        <v>165347339</v>
      </c>
      <c r="G2" s="14" t="str">
        <f>IF(E2=0,"YES",IF(D2/E2&gt;=1.15, IF(D2+E2&gt;=percent,"YES","NO"),"NO"))</f>
        <v>YES</v>
      </c>
      <c r="H2" s="15">
        <v>50000.0</v>
      </c>
      <c r="I2" s="16" t="str">
        <f>If(africa&gt;=H2,IF(G2="Yes","FUNDED","NOT FUNDED"),"NOT FUNDED")</f>
        <v>FUNDED</v>
      </c>
      <c r="J2" s="17">
        <f>If(africa&gt;=H2,africa-H2,africa)</f>
        <v>450000</v>
      </c>
      <c r="K2" s="18" t="str">
        <f t="shared" ref="K2:K107" si="2">If(G2="YES",IF(I2="FUNDED","","Over Budget"),"Approval Threshold")</f>
        <v/>
      </c>
    </row>
    <row r="3">
      <c r="A3" s="9" t="s">
        <v>866</v>
      </c>
      <c r="B3" s="10">
        <v>4.88</v>
      </c>
      <c r="C3" s="11">
        <v>865.0</v>
      </c>
      <c r="D3" s="12">
        <v>1.85534153E8</v>
      </c>
      <c r="E3" s="12">
        <v>2.8178207E7</v>
      </c>
      <c r="F3" s="13">
        <f t="shared" si="1"/>
        <v>157355946</v>
      </c>
      <c r="G3" s="14" t="str">
        <f>IF(E3=0,"YES",IF(D3/E3&gt;=1.15, IF(D3+E3&gt;=percent,"YES","NO"),"NO"))</f>
        <v>YES</v>
      </c>
      <c r="H3" s="15">
        <v>50000.0</v>
      </c>
      <c r="I3" s="16" t="str">
        <f t="shared" ref="I3:I107" si="3">If(J2&gt;=H3,IF(G3="Yes","FUNDED","NOT FUNDED"),"NOT FUNDED")</f>
        <v>FUNDED</v>
      </c>
      <c r="J3" s="17">
        <f t="shared" ref="J3:J107" si="4">If(I3="FUNDED",IF(J2&gt;=H3,(J2-H3),J2),J2)</f>
        <v>400000</v>
      </c>
      <c r="K3" s="18" t="str">
        <f t="shared" si="2"/>
        <v/>
      </c>
    </row>
    <row r="4">
      <c r="A4" s="9" t="s">
        <v>867</v>
      </c>
      <c r="B4" s="10">
        <v>4.76</v>
      </c>
      <c r="C4" s="11">
        <v>677.0</v>
      </c>
      <c r="D4" s="12">
        <v>1.34221529E8</v>
      </c>
      <c r="E4" s="12">
        <v>2.8736832E7</v>
      </c>
      <c r="F4" s="13">
        <f t="shared" si="1"/>
        <v>105484697</v>
      </c>
      <c r="G4" s="14" t="str">
        <f>IF(E4=0,"YES",IF(D4/E4&gt;=1.15, IF(D4+E4&gt;=percent,"YES","NO"),"NO"))</f>
        <v>YES</v>
      </c>
      <c r="H4" s="15">
        <v>100000.0</v>
      </c>
      <c r="I4" s="16" t="str">
        <f t="shared" si="3"/>
        <v>FUNDED</v>
      </c>
      <c r="J4" s="17">
        <f t="shared" si="4"/>
        <v>300000</v>
      </c>
      <c r="K4" s="18" t="str">
        <f t="shared" si="2"/>
        <v/>
      </c>
    </row>
    <row r="5">
      <c r="A5" s="9" t="s">
        <v>868</v>
      </c>
      <c r="B5" s="10">
        <v>4.83</v>
      </c>
      <c r="C5" s="11">
        <v>605.0</v>
      </c>
      <c r="D5" s="12">
        <v>1.30456203E8</v>
      </c>
      <c r="E5" s="12">
        <v>2.5333472E7</v>
      </c>
      <c r="F5" s="13">
        <f t="shared" si="1"/>
        <v>105122731</v>
      </c>
      <c r="G5" s="14" t="str">
        <f>IF(E5=0,"YES",IF(D5/E5&gt;=1.15, IF(D5+E5&gt;=percent,"YES","NO"),"NO"))</f>
        <v>YES</v>
      </c>
      <c r="H5" s="15">
        <v>19575.0</v>
      </c>
      <c r="I5" s="16" t="str">
        <f t="shared" si="3"/>
        <v>FUNDED</v>
      </c>
      <c r="J5" s="17">
        <f t="shared" si="4"/>
        <v>280425</v>
      </c>
      <c r="K5" s="18" t="str">
        <f t="shared" si="2"/>
        <v/>
      </c>
    </row>
    <row r="6">
      <c r="A6" s="9" t="s">
        <v>869</v>
      </c>
      <c r="B6" s="10">
        <v>4.73</v>
      </c>
      <c r="C6" s="11">
        <v>275.0</v>
      </c>
      <c r="D6" s="12">
        <v>8.0165532E7</v>
      </c>
      <c r="E6" s="12">
        <v>6081600.0</v>
      </c>
      <c r="F6" s="13">
        <f t="shared" si="1"/>
        <v>74083932</v>
      </c>
      <c r="G6" s="14" t="str">
        <f>IF(E6=0,"YES",IF(D6/E6&gt;=1.15, IF(D6+E6&gt;=percent,"YES","NO"),"NO"))</f>
        <v>YES</v>
      </c>
      <c r="H6" s="15">
        <v>3950.0</v>
      </c>
      <c r="I6" s="16" t="str">
        <f t="shared" si="3"/>
        <v>FUNDED</v>
      </c>
      <c r="J6" s="17">
        <f t="shared" si="4"/>
        <v>276475</v>
      </c>
      <c r="K6" s="18" t="str">
        <f t="shared" si="2"/>
        <v/>
      </c>
    </row>
    <row r="7">
      <c r="A7" s="9" t="s">
        <v>870</v>
      </c>
      <c r="B7" s="10">
        <v>4.76</v>
      </c>
      <c r="C7" s="11">
        <v>518.0</v>
      </c>
      <c r="D7" s="12">
        <v>9.8196116E7</v>
      </c>
      <c r="E7" s="12">
        <v>2.5502077E7</v>
      </c>
      <c r="F7" s="13">
        <f t="shared" si="1"/>
        <v>72694039</v>
      </c>
      <c r="G7" s="14" t="str">
        <f>IF(E7=0,"YES",IF(D7/E7&gt;=1.15, IF(D7+E7&gt;=percent,"YES","NO"),"NO"))</f>
        <v>YES</v>
      </c>
      <c r="H7" s="15">
        <v>27410.0</v>
      </c>
      <c r="I7" s="16" t="str">
        <f t="shared" si="3"/>
        <v>FUNDED</v>
      </c>
      <c r="J7" s="17">
        <f t="shared" si="4"/>
        <v>249065</v>
      </c>
      <c r="K7" s="18" t="str">
        <f t="shared" si="2"/>
        <v/>
      </c>
    </row>
    <row r="8">
      <c r="A8" s="9" t="s">
        <v>871</v>
      </c>
      <c r="B8" s="10">
        <v>4.76</v>
      </c>
      <c r="C8" s="11">
        <v>556.0</v>
      </c>
      <c r="D8" s="12">
        <v>1.00268829E8</v>
      </c>
      <c r="E8" s="12">
        <v>2.775373E7</v>
      </c>
      <c r="F8" s="13">
        <f t="shared" si="1"/>
        <v>72515099</v>
      </c>
      <c r="G8" s="14" t="str">
        <f>IF(E8=0,"YES",IF(D8/E8&gt;=1.15, IF(D8+E8&gt;=percent,"YES","NO"),"NO"))</f>
        <v>YES</v>
      </c>
      <c r="H8" s="15">
        <v>55000.0</v>
      </c>
      <c r="I8" s="16" t="str">
        <f t="shared" si="3"/>
        <v>FUNDED</v>
      </c>
      <c r="J8" s="17">
        <f t="shared" si="4"/>
        <v>194065</v>
      </c>
      <c r="K8" s="18" t="str">
        <f t="shared" si="2"/>
        <v/>
      </c>
    </row>
    <row r="9">
      <c r="A9" s="9" t="s">
        <v>872</v>
      </c>
      <c r="B9" s="10">
        <v>4.78</v>
      </c>
      <c r="C9" s="11">
        <v>412.0</v>
      </c>
      <c r="D9" s="12">
        <v>9.8156581E7</v>
      </c>
      <c r="E9" s="12">
        <v>2.781244E7</v>
      </c>
      <c r="F9" s="13">
        <f t="shared" si="1"/>
        <v>70344141</v>
      </c>
      <c r="G9" s="14" t="str">
        <f>IF(E9=0,"YES",IF(D9/E9&gt;=1.15, IF(D9+E9&gt;=percent,"YES","NO"),"NO"))</f>
        <v>YES</v>
      </c>
      <c r="H9" s="15">
        <v>40000.0</v>
      </c>
      <c r="I9" s="16" t="str">
        <f t="shared" si="3"/>
        <v>FUNDED</v>
      </c>
      <c r="J9" s="17">
        <f t="shared" si="4"/>
        <v>154065</v>
      </c>
      <c r="K9" s="18" t="str">
        <f t="shared" si="2"/>
        <v/>
      </c>
    </row>
    <row r="10">
      <c r="A10" s="9" t="s">
        <v>873</v>
      </c>
      <c r="B10" s="10">
        <v>4.8</v>
      </c>
      <c r="C10" s="11">
        <v>443.0</v>
      </c>
      <c r="D10" s="12">
        <v>8.736247E7</v>
      </c>
      <c r="E10" s="12">
        <v>2.6449124E7</v>
      </c>
      <c r="F10" s="13">
        <f t="shared" si="1"/>
        <v>60913346</v>
      </c>
      <c r="G10" s="14" t="str">
        <f>IF(E10=0,"YES",IF(D10/E10&gt;=1.15, IF(D10+E10&gt;=percent,"YES","NO"),"NO"))</f>
        <v>YES</v>
      </c>
      <c r="H10" s="15">
        <v>60000.0</v>
      </c>
      <c r="I10" s="16" t="str">
        <f t="shared" si="3"/>
        <v>FUNDED</v>
      </c>
      <c r="J10" s="17">
        <f t="shared" si="4"/>
        <v>94065</v>
      </c>
      <c r="K10" s="18" t="str">
        <f t="shared" si="2"/>
        <v/>
      </c>
    </row>
    <row r="11">
      <c r="A11" s="9" t="s">
        <v>874</v>
      </c>
      <c r="B11" s="10">
        <v>4.57</v>
      </c>
      <c r="C11" s="11">
        <v>229.0</v>
      </c>
      <c r="D11" s="12">
        <v>4.9426908E7</v>
      </c>
      <c r="E11" s="12">
        <v>1.7277257E7</v>
      </c>
      <c r="F11" s="13">
        <f t="shared" si="1"/>
        <v>32149651</v>
      </c>
      <c r="G11" s="14" t="str">
        <f>IF(E11=0,"YES",IF(D11/E11&gt;=1.15, IF(D11+E11&gt;=percent,"YES","NO"),"NO"))</f>
        <v>YES</v>
      </c>
      <c r="H11" s="15">
        <v>5500.0</v>
      </c>
      <c r="I11" s="16" t="str">
        <f t="shared" si="3"/>
        <v>FUNDED</v>
      </c>
      <c r="J11" s="17">
        <f t="shared" si="4"/>
        <v>88565</v>
      </c>
      <c r="K11" s="18" t="str">
        <f t="shared" si="2"/>
        <v/>
      </c>
    </row>
    <row r="12">
      <c r="A12" s="9" t="s">
        <v>875</v>
      </c>
      <c r="B12" s="10">
        <v>4.4</v>
      </c>
      <c r="C12" s="11">
        <v>159.0</v>
      </c>
      <c r="D12" s="12">
        <v>3.962439E7</v>
      </c>
      <c r="E12" s="12">
        <v>8097690.0</v>
      </c>
      <c r="F12" s="13">
        <f t="shared" si="1"/>
        <v>31526700</v>
      </c>
      <c r="G12" s="14" t="str">
        <f>IF(E12=0,"YES",IF(D12/E12&gt;=1.15, IF(D12+E12&gt;=percent,"YES","NO"),"NO"))</f>
        <v>YES</v>
      </c>
      <c r="H12" s="15">
        <v>8000.0</v>
      </c>
      <c r="I12" s="16" t="str">
        <f t="shared" si="3"/>
        <v>FUNDED</v>
      </c>
      <c r="J12" s="17">
        <f t="shared" si="4"/>
        <v>80565</v>
      </c>
      <c r="K12" s="18" t="str">
        <f t="shared" si="2"/>
        <v/>
      </c>
    </row>
    <row r="13">
      <c r="A13" s="9" t="s">
        <v>876</v>
      </c>
      <c r="B13" s="10">
        <v>4.72</v>
      </c>
      <c r="C13" s="11">
        <v>348.0</v>
      </c>
      <c r="D13" s="12">
        <v>5.2446634E7</v>
      </c>
      <c r="E13" s="12">
        <v>2.2212097E7</v>
      </c>
      <c r="F13" s="13">
        <f t="shared" si="1"/>
        <v>30234537</v>
      </c>
      <c r="G13" s="14" t="str">
        <f>IF(E13=0,"YES",IF(D13/E13&gt;=1.15, IF(D13+E13&gt;=percent,"YES","NO"),"NO"))</f>
        <v>YES</v>
      </c>
      <c r="H13" s="15">
        <v>38200.0</v>
      </c>
      <c r="I13" s="16" t="str">
        <f t="shared" si="3"/>
        <v>FUNDED</v>
      </c>
      <c r="J13" s="17">
        <f t="shared" si="4"/>
        <v>42365</v>
      </c>
      <c r="K13" s="18" t="str">
        <f t="shared" si="2"/>
        <v/>
      </c>
    </row>
    <row r="14">
      <c r="A14" s="9" t="s">
        <v>877</v>
      </c>
      <c r="B14" s="10">
        <v>4.26</v>
      </c>
      <c r="C14" s="11">
        <v>203.0</v>
      </c>
      <c r="D14" s="12">
        <v>4.8231524E7</v>
      </c>
      <c r="E14" s="12">
        <v>1.824392E7</v>
      </c>
      <c r="F14" s="13">
        <f t="shared" si="1"/>
        <v>29987604</v>
      </c>
      <c r="G14" s="14" t="str">
        <f>IF(E14=0,"YES",IF(D14/E14&gt;=1.15, IF(D14+E14&gt;=percent,"YES","NO"),"NO"))</f>
        <v>YES</v>
      </c>
      <c r="H14" s="15">
        <v>15000.0</v>
      </c>
      <c r="I14" s="16" t="str">
        <f t="shared" si="3"/>
        <v>FUNDED</v>
      </c>
      <c r="J14" s="17">
        <f t="shared" si="4"/>
        <v>27365</v>
      </c>
      <c r="K14" s="18" t="str">
        <f t="shared" si="2"/>
        <v/>
      </c>
    </row>
    <row r="15">
      <c r="A15" s="9" t="s">
        <v>878</v>
      </c>
      <c r="B15" s="10">
        <v>4.43</v>
      </c>
      <c r="C15" s="11">
        <v>197.0</v>
      </c>
      <c r="D15" s="12">
        <v>4.3357987E7</v>
      </c>
      <c r="E15" s="12">
        <v>1.6754044E7</v>
      </c>
      <c r="F15" s="13">
        <f t="shared" si="1"/>
        <v>26603943</v>
      </c>
      <c r="G15" s="14" t="str">
        <f>IF(E15=0,"YES",IF(D15/E15&gt;=1.15, IF(D15+E15&gt;=percent,"YES","NO"),"NO"))</f>
        <v>YES</v>
      </c>
      <c r="H15" s="15">
        <v>22500.0</v>
      </c>
      <c r="I15" s="16" t="str">
        <f t="shared" si="3"/>
        <v>FUNDED</v>
      </c>
      <c r="J15" s="17">
        <f t="shared" si="4"/>
        <v>4865</v>
      </c>
      <c r="K15" s="18" t="str">
        <f t="shared" si="2"/>
        <v/>
      </c>
    </row>
    <row r="16">
      <c r="A16" s="9" t="s">
        <v>879</v>
      </c>
      <c r="B16" s="10">
        <v>4.59</v>
      </c>
      <c r="C16" s="11">
        <v>227.0</v>
      </c>
      <c r="D16" s="12">
        <v>3.1997528E7</v>
      </c>
      <c r="E16" s="12">
        <v>7080639.0</v>
      </c>
      <c r="F16" s="13">
        <f t="shared" si="1"/>
        <v>24916889</v>
      </c>
      <c r="G16" s="14" t="str">
        <f>IF(E16=0,"YES",IF(D16/E16&gt;=1.15, IF(D16+E16&gt;=percent,"YES","NO"),"NO"))</f>
        <v>NO</v>
      </c>
      <c r="H16" s="15">
        <v>4456.0</v>
      </c>
      <c r="I16" s="16" t="str">
        <f t="shared" si="3"/>
        <v>NOT FUNDED</v>
      </c>
      <c r="J16" s="17">
        <f t="shared" si="4"/>
        <v>4865</v>
      </c>
      <c r="K16" s="18" t="str">
        <f t="shared" si="2"/>
        <v>Approval Threshold</v>
      </c>
    </row>
    <row r="17">
      <c r="A17" s="9" t="s">
        <v>880</v>
      </c>
      <c r="B17" s="10">
        <v>4.33</v>
      </c>
      <c r="C17" s="11">
        <v>187.0</v>
      </c>
      <c r="D17" s="12">
        <v>2.9079759E7</v>
      </c>
      <c r="E17" s="12">
        <v>4635469.0</v>
      </c>
      <c r="F17" s="13">
        <f t="shared" si="1"/>
        <v>24444290</v>
      </c>
      <c r="G17" s="14" t="str">
        <f>IF(E17=0,"YES",IF(D17/E17&gt;=1.15, IF(D17+E17&gt;=percent,"YES","NO"),"NO"))</f>
        <v>NO</v>
      </c>
      <c r="H17" s="15">
        <v>9000.0</v>
      </c>
      <c r="I17" s="16" t="str">
        <f t="shared" si="3"/>
        <v>NOT FUNDED</v>
      </c>
      <c r="J17" s="17">
        <f t="shared" si="4"/>
        <v>4865</v>
      </c>
      <c r="K17" s="18" t="str">
        <f t="shared" si="2"/>
        <v>Approval Threshold</v>
      </c>
    </row>
    <row r="18">
      <c r="A18" s="9" t="s">
        <v>881</v>
      </c>
      <c r="B18" s="10">
        <v>4.57</v>
      </c>
      <c r="C18" s="11">
        <v>272.0</v>
      </c>
      <c r="D18" s="12">
        <v>4.2361198E7</v>
      </c>
      <c r="E18" s="12">
        <v>1.7922383E7</v>
      </c>
      <c r="F18" s="13">
        <f t="shared" si="1"/>
        <v>24438815</v>
      </c>
      <c r="G18" s="14" t="str">
        <f>IF(E18=0,"YES",IF(D18/E18&gt;=1.15, IF(D18+E18&gt;=percent,"YES","NO"),"NO"))</f>
        <v>YES</v>
      </c>
      <c r="H18" s="15">
        <v>11680.0</v>
      </c>
      <c r="I18" s="16" t="str">
        <f t="shared" si="3"/>
        <v>NOT FUNDED</v>
      </c>
      <c r="J18" s="17">
        <f t="shared" si="4"/>
        <v>4865</v>
      </c>
      <c r="K18" s="18" t="str">
        <f t="shared" si="2"/>
        <v>Over Budget</v>
      </c>
    </row>
    <row r="19">
      <c r="A19" s="9" t="s">
        <v>882</v>
      </c>
      <c r="B19" s="10">
        <v>4.51</v>
      </c>
      <c r="C19" s="11">
        <v>259.0</v>
      </c>
      <c r="D19" s="12">
        <v>4.0163751E7</v>
      </c>
      <c r="E19" s="12">
        <v>1.7467782E7</v>
      </c>
      <c r="F19" s="13">
        <f t="shared" si="1"/>
        <v>22695969</v>
      </c>
      <c r="G19" s="14" t="str">
        <f>IF(E19=0,"YES",IF(D19/E19&gt;=1.15, IF(D19+E19&gt;=percent,"YES","NO"),"NO"))</f>
        <v>YES</v>
      </c>
      <c r="H19" s="15">
        <v>26500.0</v>
      </c>
      <c r="I19" s="16" t="str">
        <f t="shared" si="3"/>
        <v>NOT FUNDED</v>
      </c>
      <c r="J19" s="17">
        <f t="shared" si="4"/>
        <v>4865</v>
      </c>
      <c r="K19" s="18" t="str">
        <f t="shared" si="2"/>
        <v>Over Budget</v>
      </c>
    </row>
    <row r="20">
      <c r="A20" s="9" t="s">
        <v>883</v>
      </c>
      <c r="B20" s="10">
        <v>4.51</v>
      </c>
      <c r="C20" s="11">
        <v>224.0</v>
      </c>
      <c r="D20" s="12">
        <v>3.706283E7</v>
      </c>
      <c r="E20" s="12">
        <v>1.6078401E7</v>
      </c>
      <c r="F20" s="13">
        <f t="shared" si="1"/>
        <v>20984429</v>
      </c>
      <c r="G20" s="14" t="str">
        <f>IF(E20=0,"YES",IF(D20/E20&gt;=1.15, IF(D20+E20&gt;=percent,"YES","NO"),"NO"))</f>
        <v>YES</v>
      </c>
      <c r="H20" s="15">
        <v>26000.0</v>
      </c>
      <c r="I20" s="16" t="str">
        <f t="shared" si="3"/>
        <v>NOT FUNDED</v>
      </c>
      <c r="J20" s="17">
        <f t="shared" si="4"/>
        <v>4865</v>
      </c>
      <c r="K20" s="18" t="str">
        <f t="shared" si="2"/>
        <v>Over Budget</v>
      </c>
    </row>
    <row r="21">
      <c r="A21" s="9" t="s">
        <v>884</v>
      </c>
      <c r="B21" s="10">
        <v>4.67</v>
      </c>
      <c r="C21" s="11">
        <v>334.0</v>
      </c>
      <c r="D21" s="12">
        <v>4.7079323E7</v>
      </c>
      <c r="E21" s="12">
        <v>2.6186371E7</v>
      </c>
      <c r="F21" s="13">
        <f t="shared" si="1"/>
        <v>20892952</v>
      </c>
      <c r="G21" s="14" t="str">
        <f>IF(E21=0,"YES",IF(D21/E21&gt;=1.15, IF(D21+E21&gt;=percent,"YES","NO"),"NO"))</f>
        <v>YES</v>
      </c>
      <c r="H21" s="15">
        <v>36910.0</v>
      </c>
      <c r="I21" s="16" t="str">
        <f t="shared" si="3"/>
        <v>NOT FUNDED</v>
      </c>
      <c r="J21" s="17">
        <f t="shared" si="4"/>
        <v>4865</v>
      </c>
      <c r="K21" s="18" t="str">
        <f t="shared" si="2"/>
        <v>Over Budget</v>
      </c>
    </row>
    <row r="22">
      <c r="A22" s="9" t="s">
        <v>885</v>
      </c>
      <c r="B22" s="10">
        <v>4.5</v>
      </c>
      <c r="C22" s="11">
        <v>194.0</v>
      </c>
      <c r="D22" s="12">
        <v>3.9007206E7</v>
      </c>
      <c r="E22" s="12">
        <v>1.8678541E7</v>
      </c>
      <c r="F22" s="13">
        <f t="shared" si="1"/>
        <v>20328665</v>
      </c>
      <c r="G22" s="14" t="str">
        <f>IF(E22=0,"YES",IF(D22/E22&gt;=1.15, IF(D22+E22&gt;=percent,"YES","NO"),"NO"))</f>
        <v>YES</v>
      </c>
      <c r="H22" s="15">
        <v>28675.0</v>
      </c>
      <c r="I22" s="16" t="str">
        <f t="shared" si="3"/>
        <v>NOT FUNDED</v>
      </c>
      <c r="J22" s="17">
        <f t="shared" si="4"/>
        <v>4865</v>
      </c>
      <c r="K22" s="18" t="str">
        <f t="shared" si="2"/>
        <v>Over Budget</v>
      </c>
    </row>
    <row r="23">
      <c r="A23" s="19" t="s">
        <v>886</v>
      </c>
      <c r="B23" s="10">
        <v>4.62</v>
      </c>
      <c r="C23" s="11">
        <v>231.0</v>
      </c>
      <c r="D23" s="12">
        <v>3.8940009E7</v>
      </c>
      <c r="E23" s="12">
        <v>1.9446243E7</v>
      </c>
      <c r="F23" s="13">
        <f t="shared" si="1"/>
        <v>19493766</v>
      </c>
      <c r="G23" s="14" t="str">
        <f>IF(E23=0,"YES",IF(D23/E23&gt;=1.15, IF(D23+E23&gt;=percent,"YES","NO"),"NO"))</f>
        <v>YES</v>
      </c>
      <c r="H23" s="15">
        <v>19800.0</v>
      </c>
      <c r="I23" s="16" t="str">
        <f t="shared" si="3"/>
        <v>NOT FUNDED</v>
      </c>
      <c r="J23" s="17">
        <f t="shared" si="4"/>
        <v>4865</v>
      </c>
      <c r="K23" s="18" t="str">
        <f t="shared" si="2"/>
        <v>Over Budget</v>
      </c>
    </row>
    <row r="24">
      <c r="A24" s="9" t="s">
        <v>887</v>
      </c>
      <c r="B24" s="10">
        <v>4.72</v>
      </c>
      <c r="C24" s="11">
        <v>256.0</v>
      </c>
      <c r="D24" s="12">
        <v>4.3110838E7</v>
      </c>
      <c r="E24" s="12">
        <v>2.4265497E7</v>
      </c>
      <c r="F24" s="13">
        <f t="shared" si="1"/>
        <v>18845341</v>
      </c>
      <c r="G24" s="14" t="str">
        <f>IF(E24=0,"YES",IF(D24/E24&gt;=1.15, IF(D24+E24&gt;=percent,"YES","NO"),"NO"))</f>
        <v>YES</v>
      </c>
      <c r="H24" s="15">
        <v>22946.0</v>
      </c>
      <c r="I24" s="16" t="str">
        <f t="shared" si="3"/>
        <v>NOT FUNDED</v>
      </c>
      <c r="J24" s="17">
        <f t="shared" si="4"/>
        <v>4865</v>
      </c>
      <c r="K24" s="18" t="str">
        <f t="shared" si="2"/>
        <v>Over Budget</v>
      </c>
    </row>
    <row r="25">
      <c r="A25" s="9" t="s">
        <v>888</v>
      </c>
      <c r="B25" s="10">
        <v>4.7</v>
      </c>
      <c r="C25" s="11">
        <v>251.0</v>
      </c>
      <c r="D25" s="12">
        <v>4.0764744E7</v>
      </c>
      <c r="E25" s="12">
        <v>2.2483247E7</v>
      </c>
      <c r="F25" s="13">
        <f t="shared" si="1"/>
        <v>18281497</v>
      </c>
      <c r="G25" s="14" t="str">
        <f>IF(E25=0,"YES",IF(D25/E25&gt;=1.15, IF(D25+E25&gt;=percent,"YES","NO"),"NO"))</f>
        <v>YES</v>
      </c>
      <c r="H25" s="15">
        <v>17600.0</v>
      </c>
      <c r="I25" s="16" t="str">
        <f t="shared" si="3"/>
        <v>NOT FUNDED</v>
      </c>
      <c r="J25" s="17">
        <f t="shared" si="4"/>
        <v>4865</v>
      </c>
      <c r="K25" s="18" t="str">
        <f t="shared" si="2"/>
        <v>Over Budget</v>
      </c>
    </row>
    <row r="26">
      <c r="A26" s="20" t="s">
        <v>889</v>
      </c>
      <c r="B26" s="10">
        <v>4.7</v>
      </c>
      <c r="C26" s="11">
        <v>396.0</v>
      </c>
      <c r="D26" s="12">
        <v>4.7332867E7</v>
      </c>
      <c r="E26" s="12">
        <v>3.2064866E7</v>
      </c>
      <c r="F26" s="13">
        <f t="shared" si="1"/>
        <v>15268001</v>
      </c>
      <c r="G26" s="14" t="str">
        <f>IF(E26=0,"YES",IF(D26/E26&gt;=1.15, IF(D26+E26&gt;=percent,"YES","NO"),"NO"))</f>
        <v>YES</v>
      </c>
      <c r="H26" s="15">
        <v>14500.0</v>
      </c>
      <c r="I26" s="16" t="str">
        <f t="shared" si="3"/>
        <v>NOT FUNDED</v>
      </c>
      <c r="J26" s="17">
        <f t="shared" si="4"/>
        <v>4865</v>
      </c>
      <c r="K26" s="18" t="str">
        <f t="shared" si="2"/>
        <v>Over Budget</v>
      </c>
    </row>
    <row r="27">
      <c r="A27" s="9" t="s">
        <v>890</v>
      </c>
      <c r="B27" s="10">
        <v>4.47</v>
      </c>
      <c r="C27" s="11">
        <v>217.0</v>
      </c>
      <c r="D27" s="12">
        <v>3.6427503E7</v>
      </c>
      <c r="E27" s="12">
        <v>2.1730514E7</v>
      </c>
      <c r="F27" s="13">
        <f t="shared" si="1"/>
        <v>14696989</v>
      </c>
      <c r="G27" s="14" t="str">
        <f>IF(E27=0,"YES",IF(D27/E27&gt;=1.15, IF(D27+E27&gt;=percent,"YES","NO"),"NO"))</f>
        <v>YES</v>
      </c>
      <c r="H27" s="15">
        <v>35268.0</v>
      </c>
      <c r="I27" s="16" t="str">
        <f t="shared" si="3"/>
        <v>NOT FUNDED</v>
      </c>
      <c r="J27" s="17">
        <f t="shared" si="4"/>
        <v>4865</v>
      </c>
      <c r="K27" s="18" t="str">
        <f t="shared" si="2"/>
        <v>Over Budget</v>
      </c>
    </row>
    <row r="28">
      <c r="A28" s="9" t="s">
        <v>891</v>
      </c>
      <c r="B28" s="10">
        <v>4.47</v>
      </c>
      <c r="C28" s="11">
        <v>229.0</v>
      </c>
      <c r="D28" s="12">
        <v>3.3243342E7</v>
      </c>
      <c r="E28" s="12">
        <v>1.878713E7</v>
      </c>
      <c r="F28" s="13">
        <f t="shared" si="1"/>
        <v>14456212</v>
      </c>
      <c r="G28" s="14" t="str">
        <f>IF(E28=0,"YES",IF(D28/E28&gt;=1.15, IF(D28+E28&gt;=percent,"YES","NO"),"NO"))</f>
        <v>YES</v>
      </c>
      <c r="H28" s="15">
        <v>36000.0</v>
      </c>
      <c r="I28" s="16" t="str">
        <f t="shared" si="3"/>
        <v>NOT FUNDED</v>
      </c>
      <c r="J28" s="17">
        <f t="shared" si="4"/>
        <v>4865</v>
      </c>
      <c r="K28" s="18" t="str">
        <f t="shared" si="2"/>
        <v>Over Budget</v>
      </c>
    </row>
    <row r="29">
      <c r="A29" s="9" t="s">
        <v>892</v>
      </c>
      <c r="B29" s="10">
        <v>4.53</v>
      </c>
      <c r="C29" s="11">
        <v>254.0</v>
      </c>
      <c r="D29" s="12">
        <v>3.328309E7</v>
      </c>
      <c r="E29" s="12">
        <v>1.9252016E7</v>
      </c>
      <c r="F29" s="13">
        <f t="shared" si="1"/>
        <v>14031074</v>
      </c>
      <c r="G29" s="14" t="str">
        <f>IF(E29=0,"YES",IF(D29/E29&gt;=1.15, IF(D29+E29&gt;=percent,"YES","NO"),"NO"))</f>
        <v>YES</v>
      </c>
      <c r="H29" s="15">
        <v>18000.0</v>
      </c>
      <c r="I29" s="16" t="str">
        <f t="shared" si="3"/>
        <v>NOT FUNDED</v>
      </c>
      <c r="J29" s="17">
        <f t="shared" si="4"/>
        <v>4865</v>
      </c>
      <c r="K29" s="18" t="str">
        <f t="shared" si="2"/>
        <v>Over Budget</v>
      </c>
    </row>
    <row r="30">
      <c r="A30" s="9" t="s">
        <v>893</v>
      </c>
      <c r="B30" s="10">
        <v>4.5</v>
      </c>
      <c r="C30" s="11">
        <v>181.0</v>
      </c>
      <c r="D30" s="12">
        <v>2.626044E7</v>
      </c>
      <c r="E30" s="12">
        <v>1.2956265E7</v>
      </c>
      <c r="F30" s="13">
        <f t="shared" si="1"/>
        <v>13304175</v>
      </c>
      <c r="G30" s="14" t="str">
        <f>IF(E30=0,"YES",IF(D30/E30&gt;=1.15, IF(D30+E30&gt;=percent,"YES","NO"),"NO"))</f>
        <v>YES</v>
      </c>
      <c r="H30" s="15">
        <v>48129.0</v>
      </c>
      <c r="I30" s="16" t="str">
        <f t="shared" si="3"/>
        <v>NOT FUNDED</v>
      </c>
      <c r="J30" s="17">
        <f t="shared" si="4"/>
        <v>4865</v>
      </c>
      <c r="K30" s="18" t="str">
        <f t="shared" si="2"/>
        <v>Over Budget</v>
      </c>
    </row>
    <row r="31">
      <c r="A31" s="9" t="s">
        <v>894</v>
      </c>
      <c r="B31" s="10">
        <v>4.26</v>
      </c>
      <c r="C31" s="11">
        <v>158.0</v>
      </c>
      <c r="D31" s="12">
        <v>3.3536085E7</v>
      </c>
      <c r="E31" s="12">
        <v>2.0489335E7</v>
      </c>
      <c r="F31" s="13">
        <f t="shared" si="1"/>
        <v>13046750</v>
      </c>
      <c r="G31" s="14" t="str">
        <f>IF(E31=0,"YES",IF(D31/E31&gt;=1.15, IF(D31+E31&gt;=percent,"YES","NO"),"NO"))</f>
        <v>YES</v>
      </c>
      <c r="H31" s="15">
        <v>50000.0</v>
      </c>
      <c r="I31" s="16" t="str">
        <f t="shared" si="3"/>
        <v>NOT FUNDED</v>
      </c>
      <c r="J31" s="17">
        <f t="shared" si="4"/>
        <v>4865</v>
      </c>
      <c r="K31" s="18" t="str">
        <f t="shared" si="2"/>
        <v>Over Budget</v>
      </c>
    </row>
    <row r="32">
      <c r="A32" s="9" t="s">
        <v>895</v>
      </c>
      <c r="B32" s="10">
        <v>4.46</v>
      </c>
      <c r="C32" s="11">
        <v>204.0</v>
      </c>
      <c r="D32" s="12">
        <v>3.019026E7</v>
      </c>
      <c r="E32" s="12">
        <v>1.7283245E7</v>
      </c>
      <c r="F32" s="13">
        <f t="shared" si="1"/>
        <v>12907015</v>
      </c>
      <c r="G32" s="14" t="str">
        <f>IF(E32=0,"YES",IF(D32/E32&gt;=1.15, IF(D32+E32&gt;=percent,"YES","NO"),"NO"))</f>
        <v>YES</v>
      </c>
      <c r="H32" s="15">
        <v>24500.0</v>
      </c>
      <c r="I32" s="16" t="str">
        <f t="shared" si="3"/>
        <v>NOT FUNDED</v>
      </c>
      <c r="J32" s="17">
        <f t="shared" si="4"/>
        <v>4865</v>
      </c>
      <c r="K32" s="18" t="str">
        <f t="shared" si="2"/>
        <v>Over Budget</v>
      </c>
    </row>
    <row r="33">
      <c r="A33" s="9" t="s">
        <v>896</v>
      </c>
      <c r="B33" s="10">
        <v>3.85</v>
      </c>
      <c r="C33" s="11">
        <v>135.0</v>
      </c>
      <c r="D33" s="12">
        <v>2.914368E7</v>
      </c>
      <c r="E33" s="12">
        <v>1.7149824E7</v>
      </c>
      <c r="F33" s="13">
        <f t="shared" si="1"/>
        <v>11993856</v>
      </c>
      <c r="G33" s="14" t="str">
        <f>IF(E33=0,"YES",IF(D33/E33&gt;=1.15, IF(D33+E33&gt;=percent,"YES","NO"),"NO"))</f>
        <v>YES</v>
      </c>
      <c r="H33" s="15">
        <v>41000.0</v>
      </c>
      <c r="I33" s="16" t="str">
        <f t="shared" si="3"/>
        <v>NOT FUNDED</v>
      </c>
      <c r="J33" s="17">
        <f t="shared" si="4"/>
        <v>4865</v>
      </c>
      <c r="K33" s="18" t="str">
        <f t="shared" si="2"/>
        <v>Over Budget</v>
      </c>
    </row>
    <row r="34">
      <c r="A34" s="9" t="s">
        <v>897</v>
      </c>
      <c r="B34" s="10">
        <v>4.67</v>
      </c>
      <c r="C34" s="11">
        <v>203.0</v>
      </c>
      <c r="D34" s="12">
        <v>3.5478247E7</v>
      </c>
      <c r="E34" s="12">
        <v>2.353223E7</v>
      </c>
      <c r="F34" s="13">
        <f t="shared" si="1"/>
        <v>11946017</v>
      </c>
      <c r="G34" s="14" t="str">
        <f>IF(E34=0,"YES",IF(D34/E34&gt;=1.15, IF(D34+E34&gt;=percent,"YES","NO"),"NO"))</f>
        <v>YES</v>
      </c>
      <c r="H34" s="15">
        <v>10500.0</v>
      </c>
      <c r="I34" s="16" t="str">
        <f t="shared" si="3"/>
        <v>NOT FUNDED</v>
      </c>
      <c r="J34" s="17">
        <f t="shared" si="4"/>
        <v>4865</v>
      </c>
      <c r="K34" s="18" t="str">
        <f t="shared" si="2"/>
        <v>Over Budget</v>
      </c>
    </row>
    <row r="35">
      <c r="A35" s="9" t="s">
        <v>898</v>
      </c>
      <c r="B35" s="10">
        <v>4.04</v>
      </c>
      <c r="C35" s="11">
        <v>128.0</v>
      </c>
      <c r="D35" s="12">
        <v>1.7221778E7</v>
      </c>
      <c r="E35" s="12">
        <v>6440801.0</v>
      </c>
      <c r="F35" s="13">
        <f t="shared" si="1"/>
        <v>10780977</v>
      </c>
      <c r="G35" s="14" t="str">
        <f>IF(E35=0,"YES",IF(D35/E35&gt;=1.15, IF(D35+E35&gt;=percent,"YES","NO"),"NO"))</f>
        <v>NO</v>
      </c>
      <c r="H35" s="15">
        <v>23090.0</v>
      </c>
      <c r="I35" s="16" t="str">
        <f t="shared" si="3"/>
        <v>NOT FUNDED</v>
      </c>
      <c r="J35" s="17">
        <f t="shared" si="4"/>
        <v>4865</v>
      </c>
      <c r="K35" s="18" t="str">
        <f t="shared" si="2"/>
        <v>Approval Threshold</v>
      </c>
    </row>
    <row r="36">
      <c r="A36" s="9" t="s">
        <v>899</v>
      </c>
      <c r="B36" s="10">
        <v>4.43</v>
      </c>
      <c r="C36" s="11">
        <v>165.0</v>
      </c>
      <c r="D36" s="12">
        <v>2.9222667E7</v>
      </c>
      <c r="E36" s="12">
        <v>1.872153E7</v>
      </c>
      <c r="F36" s="13">
        <f t="shared" si="1"/>
        <v>10501137</v>
      </c>
      <c r="G36" s="14" t="str">
        <f>IF(E36=0,"YES",IF(D36/E36&gt;=1.15, IF(D36+E36&gt;=percent,"YES","NO"),"NO"))</f>
        <v>YES</v>
      </c>
      <c r="H36" s="15">
        <v>4450.0</v>
      </c>
      <c r="I36" s="16" t="str">
        <f t="shared" si="3"/>
        <v>FUNDED</v>
      </c>
      <c r="J36" s="17">
        <f t="shared" si="4"/>
        <v>415</v>
      </c>
      <c r="K36" s="18" t="str">
        <f t="shared" si="2"/>
        <v/>
      </c>
    </row>
    <row r="37">
      <c r="A37" s="9" t="s">
        <v>900</v>
      </c>
      <c r="B37" s="10">
        <v>4.33</v>
      </c>
      <c r="C37" s="11">
        <v>195.0</v>
      </c>
      <c r="D37" s="12">
        <v>3.0325762E7</v>
      </c>
      <c r="E37" s="12">
        <v>2.0219053E7</v>
      </c>
      <c r="F37" s="13">
        <f t="shared" si="1"/>
        <v>10106709</v>
      </c>
      <c r="G37" s="14" t="str">
        <f>IF(E37=0,"YES",IF(D37/E37&gt;=1.15, IF(D37+E37&gt;=percent,"YES","NO"),"NO"))</f>
        <v>YES</v>
      </c>
      <c r="H37" s="15">
        <v>26000.0</v>
      </c>
      <c r="I37" s="16" t="str">
        <f t="shared" si="3"/>
        <v>NOT FUNDED</v>
      </c>
      <c r="J37" s="17">
        <f t="shared" si="4"/>
        <v>415</v>
      </c>
      <c r="K37" s="18" t="str">
        <f t="shared" si="2"/>
        <v>Over Budget</v>
      </c>
    </row>
    <row r="38">
      <c r="A38" s="9" t="s">
        <v>901</v>
      </c>
      <c r="B38" s="10">
        <v>4.45</v>
      </c>
      <c r="C38" s="11">
        <v>207.0</v>
      </c>
      <c r="D38" s="12">
        <v>2.650688E7</v>
      </c>
      <c r="E38" s="12">
        <v>1.7914429E7</v>
      </c>
      <c r="F38" s="13">
        <f t="shared" si="1"/>
        <v>8592451</v>
      </c>
      <c r="G38" s="14" t="str">
        <f>IF(E38=0,"YES",IF(D38/E38&gt;=1.15, IF(D38+E38&gt;=percent,"YES","NO"),"NO"))</f>
        <v>YES</v>
      </c>
      <c r="H38" s="15">
        <v>23800.0</v>
      </c>
      <c r="I38" s="16" t="str">
        <f t="shared" si="3"/>
        <v>NOT FUNDED</v>
      </c>
      <c r="J38" s="17">
        <f t="shared" si="4"/>
        <v>415</v>
      </c>
      <c r="K38" s="18" t="str">
        <f t="shared" si="2"/>
        <v>Over Budget</v>
      </c>
    </row>
    <row r="39">
      <c r="A39" s="9" t="s">
        <v>902</v>
      </c>
      <c r="B39" s="10">
        <v>4.09</v>
      </c>
      <c r="C39" s="11">
        <v>159.0</v>
      </c>
      <c r="D39" s="12">
        <v>2.8364846E7</v>
      </c>
      <c r="E39" s="12">
        <v>1.9868829E7</v>
      </c>
      <c r="F39" s="13">
        <f t="shared" si="1"/>
        <v>8496017</v>
      </c>
      <c r="G39" s="14" t="str">
        <f>IF(E39=0,"YES",IF(D39/E39&gt;=1.15, IF(D39+E39&gt;=percent,"YES","NO"),"NO"))</f>
        <v>YES</v>
      </c>
      <c r="H39" s="15">
        <v>55000.0</v>
      </c>
      <c r="I39" s="16" t="str">
        <f t="shared" si="3"/>
        <v>NOT FUNDED</v>
      </c>
      <c r="J39" s="17">
        <f t="shared" si="4"/>
        <v>415</v>
      </c>
      <c r="K39" s="18" t="str">
        <f t="shared" si="2"/>
        <v>Over Budget</v>
      </c>
    </row>
    <row r="40">
      <c r="A40" s="9" t="s">
        <v>903</v>
      </c>
      <c r="B40" s="10">
        <v>4.48</v>
      </c>
      <c r="C40" s="11">
        <v>194.0</v>
      </c>
      <c r="D40" s="12">
        <v>2.8140006E7</v>
      </c>
      <c r="E40" s="12">
        <v>1.9980999E7</v>
      </c>
      <c r="F40" s="13">
        <f t="shared" si="1"/>
        <v>8159007</v>
      </c>
      <c r="G40" s="14" t="str">
        <f>IF(E40=0,"YES",IF(D40/E40&gt;=1.15, IF(D40+E40&gt;=percent,"YES","NO"),"NO"))</f>
        <v>YES</v>
      </c>
      <c r="H40" s="15">
        <v>22600.0</v>
      </c>
      <c r="I40" s="16" t="str">
        <f t="shared" si="3"/>
        <v>NOT FUNDED</v>
      </c>
      <c r="J40" s="17">
        <f t="shared" si="4"/>
        <v>415</v>
      </c>
      <c r="K40" s="18" t="str">
        <f t="shared" si="2"/>
        <v>Over Budget</v>
      </c>
    </row>
    <row r="41">
      <c r="A41" s="9" t="s">
        <v>904</v>
      </c>
      <c r="B41" s="10">
        <v>4.0</v>
      </c>
      <c r="C41" s="11">
        <v>145.0</v>
      </c>
      <c r="D41" s="12">
        <v>2.7453023E7</v>
      </c>
      <c r="E41" s="12">
        <v>1.9504371E7</v>
      </c>
      <c r="F41" s="13">
        <f t="shared" si="1"/>
        <v>7948652</v>
      </c>
      <c r="G41" s="14" t="str">
        <f>IF(E41=0,"YES",IF(D41/E41&gt;=1.15, IF(D41+E41&gt;=percent,"YES","NO"),"NO"))</f>
        <v>YES</v>
      </c>
      <c r="H41" s="15">
        <v>15960.0</v>
      </c>
      <c r="I41" s="16" t="str">
        <f t="shared" si="3"/>
        <v>NOT FUNDED</v>
      </c>
      <c r="J41" s="17">
        <f t="shared" si="4"/>
        <v>415</v>
      </c>
      <c r="K41" s="18" t="str">
        <f t="shared" si="2"/>
        <v>Over Budget</v>
      </c>
    </row>
    <row r="42">
      <c r="A42" s="9" t="s">
        <v>905</v>
      </c>
      <c r="B42" s="10">
        <v>4.65</v>
      </c>
      <c r="C42" s="11">
        <v>239.0</v>
      </c>
      <c r="D42" s="12">
        <v>2.9355777E7</v>
      </c>
      <c r="E42" s="12">
        <v>2.1594223E7</v>
      </c>
      <c r="F42" s="13">
        <f t="shared" si="1"/>
        <v>7761554</v>
      </c>
      <c r="G42" s="14" t="str">
        <f>IF(E42=0,"YES",IF(D42/E42&gt;=1.15, IF(D42+E42&gt;=percent,"YES","NO"),"NO"))</f>
        <v>YES</v>
      </c>
      <c r="H42" s="15">
        <v>22212.0</v>
      </c>
      <c r="I42" s="16" t="str">
        <f t="shared" si="3"/>
        <v>NOT FUNDED</v>
      </c>
      <c r="J42" s="17">
        <f t="shared" si="4"/>
        <v>415</v>
      </c>
      <c r="K42" s="18" t="str">
        <f t="shared" si="2"/>
        <v>Over Budget</v>
      </c>
    </row>
    <row r="43">
      <c r="A43" s="9" t="s">
        <v>906</v>
      </c>
      <c r="B43" s="10">
        <v>4.61</v>
      </c>
      <c r="C43" s="11">
        <v>198.0</v>
      </c>
      <c r="D43" s="12">
        <v>2.6639049E7</v>
      </c>
      <c r="E43" s="12">
        <v>2.1580742E7</v>
      </c>
      <c r="F43" s="13">
        <f t="shared" si="1"/>
        <v>5058307</v>
      </c>
      <c r="G43" s="14" t="str">
        <f>IF(E43=0,"YES",IF(D43/E43&gt;=1.15, IF(D43+E43&gt;=percent,"YES","NO"),"NO"))</f>
        <v>YES</v>
      </c>
      <c r="H43" s="15">
        <v>6600.0</v>
      </c>
      <c r="I43" s="16" t="str">
        <f t="shared" si="3"/>
        <v>NOT FUNDED</v>
      </c>
      <c r="J43" s="17">
        <f t="shared" si="4"/>
        <v>415</v>
      </c>
      <c r="K43" s="18" t="str">
        <f t="shared" si="2"/>
        <v>Over Budget</v>
      </c>
    </row>
    <row r="44">
      <c r="A44" s="9" t="s">
        <v>907</v>
      </c>
      <c r="B44" s="10">
        <v>4.26</v>
      </c>
      <c r="C44" s="11">
        <v>152.0</v>
      </c>
      <c r="D44" s="12">
        <v>2.4151977E7</v>
      </c>
      <c r="E44" s="12">
        <v>1.9178686E7</v>
      </c>
      <c r="F44" s="13">
        <f t="shared" si="1"/>
        <v>4973291</v>
      </c>
      <c r="G44" s="14" t="str">
        <f>IF(E44=0,"YES",IF(D44/E44&gt;=1.15, IF(D44+E44&gt;=percent,"YES","NO"),"NO"))</f>
        <v>YES</v>
      </c>
      <c r="H44" s="15">
        <v>28400.0</v>
      </c>
      <c r="I44" s="16" t="str">
        <f t="shared" si="3"/>
        <v>NOT FUNDED</v>
      </c>
      <c r="J44" s="17">
        <f t="shared" si="4"/>
        <v>415</v>
      </c>
      <c r="K44" s="18" t="str">
        <f t="shared" si="2"/>
        <v>Over Budget</v>
      </c>
    </row>
    <row r="45">
      <c r="A45" s="9" t="s">
        <v>908</v>
      </c>
      <c r="B45" s="10">
        <v>4.67</v>
      </c>
      <c r="C45" s="21">
        <v>187.0</v>
      </c>
      <c r="D45" s="12">
        <v>3.1021489E7</v>
      </c>
      <c r="E45" s="12">
        <v>2.6795193E7</v>
      </c>
      <c r="F45" s="13">
        <f t="shared" si="1"/>
        <v>4226296</v>
      </c>
      <c r="G45" s="14" t="str">
        <f>IF(E45=0,"YES",IF(D45/E45&gt;=1.15, IF(D45+E45&gt;=percent,"YES","NO"),"NO"))</f>
        <v>YES</v>
      </c>
      <c r="H45" s="15">
        <v>45000.0</v>
      </c>
      <c r="I45" s="16" t="str">
        <f t="shared" si="3"/>
        <v>NOT FUNDED</v>
      </c>
      <c r="J45" s="17">
        <f t="shared" si="4"/>
        <v>415</v>
      </c>
      <c r="K45" s="18" t="str">
        <f t="shared" si="2"/>
        <v>Over Budget</v>
      </c>
    </row>
    <row r="46">
      <c r="A46" s="19" t="s">
        <v>909</v>
      </c>
      <c r="B46" s="10">
        <v>2.67</v>
      </c>
      <c r="C46" s="21">
        <v>124.0</v>
      </c>
      <c r="D46" s="12">
        <v>1.5141306E7</v>
      </c>
      <c r="E46" s="12">
        <v>1.1026394E7</v>
      </c>
      <c r="F46" s="13">
        <f t="shared" si="1"/>
        <v>4114912</v>
      </c>
      <c r="G46" s="14" t="str">
        <f>IF(E46=0,"YES",IF(D46/E46&gt;=1.15, IF(D46+E46&gt;=percent,"YES","NO"),"NO"))</f>
        <v>NO</v>
      </c>
      <c r="H46" s="15">
        <v>10000.0</v>
      </c>
      <c r="I46" s="16" t="str">
        <f t="shared" si="3"/>
        <v>NOT FUNDED</v>
      </c>
      <c r="J46" s="17">
        <f t="shared" si="4"/>
        <v>415</v>
      </c>
      <c r="K46" s="18" t="str">
        <f t="shared" si="2"/>
        <v>Approval Threshold</v>
      </c>
    </row>
    <row r="47">
      <c r="A47" s="9" t="s">
        <v>910</v>
      </c>
      <c r="B47" s="10">
        <v>4.4</v>
      </c>
      <c r="C47" s="21">
        <v>172.0</v>
      </c>
      <c r="D47" s="12">
        <v>2.1537084E7</v>
      </c>
      <c r="E47" s="12">
        <v>1.7920976E7</v>
      </c>
      <c r="F47" s="13">
        <f t="shared" si="1"/>
        <v>3616108</v>
      </c>
      <c r="G47" s="14" t="str">
        <f>IF(E47=0,"YES",IF(D47/E47&gt;=1.15, IF(D47+E47&gt;=percent,"YES","NO"),"NO"))</f>
        <v>YES</v>
      </c>
      <c r="H47" s="15">
        <v>13500.0</v>
      </c>
      <c r="I47" s="16" t="str">
        <f t="shared" si="3"/>
        <v>NOT FUNDED</v>
      </c>
      <c r="J47" s="17">
        <f t="shared" si="4"/>
        <v>415</v>
      </c>
      <c r="K47" s="18" t="str">
        <f t="shared" si="2"/>
        <v>Over Budget</v>
      </c>
    </row>
    <row r="48">
      <c r="A48" s="9" t="s">
        <v>911</v>
      </c>
      <c r="B48" s="10">
        <v>3.83</v>
      </c>
      <c r="C48" s="21">
        <v>154.0</v>
      </c>
      <c r="D48" s="12">
        <v>9562628.0</v>
      </c>
      <c r="E48" s="12">
        <v>6020386.0</v>
      </c>
      <c r="F48" s="13">
        <f t="shared" si="1"/>
        <v>3542242</v>
      </c>
      <c r="G48" s="14" t="str">
        <f>IF(E48=0,"YES",IF(D48/E48&gt;=1.15, IF(D48+E48&gt;=percent,"YES","NO"),"NO"))</f>
        <v>NO</v>
      </c>
      <c r="H48" s="15">
        <v>28000.0</v>
      </c>
      <c r="I48" s="16" t="str">
        <f t="shared" si="3"/>
        <v>NOT FUNDED</v>
      </c>
      <c r="J48" s="17">
        <f t="shared" si="4"/>
        <v>415</v>
      </c>
      <c r="K48" s="18" t="str">
        <f t="shared" si="2"/>
        <v>Approval Threshold</v>
      </c>
    </row>
    <row r="49">
      <c r="A49" s="9" t="s">
        <v>912</v>
      </c>
      <c r="B49" s="10">
        <v>4.44</v>
      </c>
      <c r="C49" s="21">
        <v>171.0</v>
      </c>
      <c r="D49" s="12">
        <v>2.135579E7</v>
      </c>
      <c r="E49" s="12">
        <v>1.8888641E7</v>
      </c>
      <c r="F49" s="13">
        <f t="shared" si="1"/>
        <v>2467149</v>
      </c>
      <c r="G49" s="14" t="str">
        <f>IF(E49=0,"YES",IF(D49/E49&gt;=1.15, IF(D49+E49&gt;=percent,"YES","NO"),"NO"))</f>
        <v>NO</v>
      </c>
      <c r="H49" s="15">
        <v>67950.0</v>
      </c>
      <c r="I49" s="16" t="str">
        <f t="shared" si="3"/>
        <v>NOT FUNDED</v>
      </c>
      <c r="J49" s="17">
        <f t="shared" si="4"/>
        <v>415</v>
      </c>
      <c r="K49" s="18" t="str">
        <f t="shared" si="2"/>
        <v>Approval Threshold</v>
      </c>
    </row>
    <row r="50">
      <c r="A50" s="9" t="s">
        <v>913</v>
      </c>
      <c r="B50" s="10">
        <v>4.3</v>
      </c>
      <c r="C50" s="21">
        <v>149.0</v>
      </c>
      <c r="D50" s="12">
        <v>2.1061912E7</v>
      </c>
      <c r="E50" s="12">
        <v>1.9500839E7</v>
      </c>
      <c r="F50" s="13">
        <f t="shared" si="1"/>
        <v>1561073</v>
      </c>
      <c r="G50" s="14" t="str">
        <f>IF(E50=0,"YES",IF(D50/E50&gt;=1.15, IF(D50+E50&gt;=percent,"YES","NO"),"NO"))</f>
        <v>NO</v>
      </c>
      <c r="H50" s="15">
        <v>29500.0</v>
      </c>
      <c r="I50" s="16" t="str">
        <f t="shared" si="3"/>
        <v>NOT FUNDED</v>
      </c>
      <c r="J50" s="17">
        <f t="shared" si="4"/>
        <v>415</v>
      </c>
      <c r="K50" s="18" t="str">
        <f t="shared" si="2"/>
        <v>Approval Threshold</v>
      </c>
    </row>
    <row r="51">
      <c r="A51" s="9" t="s">
        <v>914</v>
      </c>
      <c r="B51" s="10">
        <v>4.22</v>
      </c>
      <c r="C51" s="21">
        <v>155.0</v>
      </c>
      <c r="D51" s="12">
        <v>2.0623166E7</v>
      </c>
      <c r="E51" s="12">
        <v>1.9152337E7</v>
      </c>
      <c r="F51" s="13">
        <f t="shared" si="1"/>
        <v>1470829</v>
      </c>
      <c r="G51" s="14" t="str">
        <f>IF(E51=0,"YES",IF(D51/E51&gt;=1.15, IF(D51+E51&gt;=percent,"YES","NO"),"NO"))</f>
        <v>NO</v>
      </c>
      <c r="H51" s="15">
        <v>9000.0</v>
      </c>
      <c r="I51" s="16" t="str">
        <f t="shared" si="3"/>
        <v>NOT FUNDED</v>
      </c>
      <c r="J51" s="17">
        <f t="shared" si="4"/>
        <v>415</v>
      </c>
      <c r="K51" s="18" t="str">
        <f t="shared" si="2"/>
        <v>Approval Threshold</v>
      </c>
    </row>
    <row r="52">
      <c r="A52" s="9" t="s">
        <v>915</v>
      </c>
      <c r="B52" s="10">
        <v>3.78</v>
      </c>
      <c r="C52" s="21">
        <v>120.0</v>
      </c>
      <c r="D52" s="12">
        <v>6261418.0</v>
      </c>
      <c r="E52" s="12">
        <v>5118931.0</v>
      </c>
      <c r="F52" s="13">
        <f t="shared" si="1"/>
        <v>1142487</v>
      </c>
      <c r="G52" s="14" t="str">
        <f>IF(E52=0,"YES",IF(D52/E52&gt;=1.15, IF(D52+E52&gt;=percent,"YES","NO"),"NO"))</f>
        <v>NO</v>
      </c>
      <c r="H52" s="15">
        <v>4500.0</v>
      </c>
      <c r="I52" s="16" t="str">
        <f t="shared" si="3"/>
        <v>NOT FUNDED</v>
      </c>
      <c r="J52" s="17">
        <f t="shared" si="4"/>
        <v>415</v>
      </c>
      <c r="K52" s="18" t="str">
        <f t="shared" si="2"/>
        <v>Approval Threshold</v>
      </c>
    </row>
    <row r="53">
      <c r="A53" s="9" t="s">
        <v>916</v>
      </c>
      <c r="B53" s="10">
        <v>4.47</v>
      </c>
      <c r="C53" s="21">
        <v>149.0</v>
      </c>
      <c r="D53" s="12">
        <v>2.2168571E7</v>
      </c>
      <c r="E53" s="12">
        <v>2.1251433E7</v>
      </c>
      <c r="F53" s="13">
        <f t="shared" si="1"/>
        <v>917138</v>
      </c>
      <c r="G53" s="14" t="str">
        <f>IF(E53=0,"YES",IF(D53/E53&gt;=1.15, IF(D53+E53&gt;=percent,"YES","NO"),"NO"))</f>
        <v>NO</v>
      </c>
      <c r="H53" s="15">
        <v>30000.0</v>
      </c>
      <c r="I53" s="16" t="str">
        <f t="shared" si="3"/>
        <v>NOT FUNDED</v>
      </c>
      <c r="J53" s="17">
        <f t="shared" si="4"/>
        <v>415</v>
      </c>
      <c r="K53" s="18" t="str">
        <f t="shared" si="2"/>
        <v>Approval Threshold</v>
      </c>
    </row>
    <row r="54">
      <c r="A54" s="9" t="s">
        <v>917</v>
      </c>
      <c r="B54" s="10">
        <v>4.38</v>
      </c>
      <c r="C54" s="21">
        <v>173.0</v>
      </c>
      <c r="D54" s="12">
        <v>2.2460653E7</v>
      </c>
      <c r="E54" s="12">
        <v>2.1719624E7</v>
      </c>
      <c r="F54" s="13">
        <f t="shared" si="1"/>
        <v>741029</v>
      </c>
      <c r="G54" s="14" t="str">
        <f>IF(E54=0,"YES",IF(D54/E54&gt;=1.15, IF(D54+E54&gt;=percent,"YES","NO"),"NO"))</f>
        <v>NO</v>
      </c>
      <c r="H54" s="15">
        <v>20000.0</v>
      </c>
      <c r="I54" s="16" t="str">
        <f t="shared" si="3"/>
        <v>NOT FUNDED</v>
      </c>
      <c r="J54" s="17">
        <f t="shared" si="4"/>
        <v>415</v>
      </c>
      <c r="K54" s="18" t="str">
        <f t="shared" si="2"/>
        <v>Approval Threshold</v>
      </c>
    </row>
    <row r="55">
      <c r="A55" s="9" t="s">
        <v>918</v>
      </c>
      <c r="B55" s="10">
        <v>3.22</v>
      </c>
      <c r="C55" s="21">
        <v>126.0</v>
      </c>
      <c r="D55" s="12">
        <v>2.0110654E7</v>
      </c>
      <c r="E55" s="12">
        <v>2.019615E7</v>
      </c>
      <c r="F55" s="13">
        <f t="shared" si="1"/>
        <v>-85496</v>
      </c>
      <c r="G55" s="14" t="str">
        <f>IF(E55=0,"YES",IF(D55/E55&gt;=1.15, IF(D55+E55&gt;=percent,"YES","NO"),"NO"))</f>
        <v>NO</v>
      </c>
      <c r="H55" s="15">
        <v>2400.0</v>
      </c>
      <c r="I55" s="16" t="str">
        <f t="shared" si="3"/>
        <v>NOT FUNDED</v>
      </c>
      <c r="J55" s="17">
        <f t="shared" si="4"/>
        <v>415</v>
      </c>
      <c r="K55" s="18" t="str">
        <f t="shared" si="2"/>
        <v>Approval Threshold</v>
      </c>
    </row>
    <row r="56">
      <c r="A56" s="9" t="s">
        <v>919</v>
      </c>
      <c r="B56" s="10">
        <v>4.47</v>
      </c>
      <c r="C56" s="21">
        <v>231.0</v>
      </c>
      <c r="D56" s="12">
        <v>2.6787344E7</v>
      </c>
      <c r="E56" s="12">
        <v>2.720848E7</v>
      </c>
      <c r="F56" s="13">
        <f t="shared" si="1"/>
        <v>-421136</v>
      </c>
      <c r="G56" s="14" t="str">
        <f>IF(E56=0,"YES",IF(D56/E56&gt;=1.15, IF(D56+E56&gt;=percent,"YES","NO"),"NO"))</f>
        <v>NO</v>
      </c>
      <c r="H56" s="15">
        <v>15500.0</v>
      </c>
      <c r="I56" s="16" t="str">
        <f t="shared" si="3"/>
        <v>NOT FUNDED</v>
      </c>
      <c r="J56" s="17">
        <f t="shared" si="4"/>
        <v>415</v>
      </c>
      <c r="K56" s="18" t="str">
        <f t="shared" si="2"/>
        <v>Approval Threshold</v>
      </c>
    </row>
    <row r="57">
      <c r="A57" s="9" t="s">
        <v>920</v>
      </c>
      <c r="B57" s="10">
        <v>4.2</v>
      </c>
      <c r="C57" s="21">
        <v>136.0</v>
      </c>
      <c r="D57" s="12">
        <v>1.8229946E7</v>
      </c>
      <c r="E57" s="12">
        <v>2.0363709E7</v>
      </c>
      <c r="F57" s="13">
        <f t="shared" si="1"/>
        <v>-2133763</v>
      </c>
      <c r="G57" s="14" t="str">
        <f>IF(E57=0,"YES",IF(D57/E57&gt;=1.15, IF(D57+E57&gt;=percent,"YES","NO"),"NO"))</f>
        <v>NO</v>
      </c>
      <c r="H57" s="15">
        <v>42820.0</v>
      </c>
      <c r="I57" s="16" t="str">
        <f t="shared" si="3"/>
        <v>NOT FUNDED</v>
      </c>
      <c r="J57" s="17">
        <f t="shared" si="4"/>
        <v>415</v>
      </c>
      <c r="K57" s="18" t="str">
        <f t="shared" si="2"/>
        <v>Approval Threshold</v>
      </c>
    </row>
    <row r="58">
      <c r="A58" s="9" t="s">
        <v>921</v>
      </c>
      <c r="B58" s="10">
        <v>4.12</v>
      </c>
      <c r="C58" s="21">
        <v>124.0</v>
      </c>
      <c r="D58" s="12">
        <v>1.7033582E7</v>
      </c>
      <c r="E58" s="12">
        <v>1.9814645E7</v>
      </c>
      <c r="F58" s="13">
        <f t="shared" si="1"/>
        <v>-2781063</v>
      </c>
      <c r="G58" s="14" t="str">
        <f>IF(E58=0,"YES",IF(D58/E58&gt;=1.15, IF(D58+E58&gt;=percent,"YES","NO"),"NO"))</f>
        <v>NO</v>
      </c>
      <c r="H58" s="15">
        <v>25000.0</v>
      </c>
      <c r="I58" s="16" t="str">
        <f t="shared" si="3"/>
        <v>NOT FUNDED</v>
      </c>
      <c r="J58" s="17">
        <f t="shared" si="4"/>
        <v>415</v>
      </c>
      <c r="K58" s="18" t="str">
        <f t="shared" si="2"/>
        <v>Approval Threshold</v>
      </c>
    </row>
    <row r="59">
      <c r="A59" s="9" t="s">
        <v>922</v>
      </c>
      <c r="B59" s="10">
        <v>4.26</v>
      </c>
      <c r="C59" s="21">
        <v>149.0</v>
      </c>
      <c r="D59" s="12">
        <v>1.6605809E7</v>
      </c>
      <c r="E59" s="12">
        <v>2.0053178E7</v>
      </c>
      <c r="F59" s="13">
        <f t="shared" si="1"/>
        <v>-3447369</v>
      </c>
      <c r="G59" s="14" t="str">
        <f>IF(E59=0,"YES",IF(D59/E59&gt;=1.15, IF(D59+E59&gt;=percent,"YES","NO"),"NO"))</f>
        <v>NO</v>
      </c>
      <c r="H59" s="15">
        <v>25000.0</v>
      </c>
      <c r="I59" s="16" t="str">
        <f t="shared" si="3"/>
        <v>NOT FUNDED</v>
      </c>
      <c r="J59" s="17">
        <f t="shared" si="4"/>
        <v>415</v>
      </c>
      <c r="K59" s="18" t="str">
        <f t="shared" si="2"/>
        <v>Approval Threshold</v>
      </c>
    </row>
    <row r="60">
      <c r="A60" s="9" t="s">
        <v>923</v>
      </c>
      <c r="B60" s="10">
        <v>3.6</v>
      </c>
      <c r="C60" s="21">
        <v>121.0</v>
      </c>
      <c r="D60" s="12">
        <v>2887603.0</v>
      </c>
      <c r="E60" s="12">
        <v>8035447.0</v>
      </c>
      <c r="F60" s="13">
        <f t="shared" si="1"/>
        <v>-5147844</v>
      </c>
      <c r="G60" s="14" t="str">
        <f>IF(E60=0,"YES",IF(D60/E60&gt;=1.15, IF(D60+E60&gt;=percent,"YES","NO"),"NO"))</f>
        <v>NO</v>
      </c>
      <c r="H60" s="15">
        <v>2500.0</v>
      </c>
      <c r="I60" s="16" t="str">
        <f t="shared" si="3"/>
        <v>NOT FUNDED</v>
      </c>
      <c r="J60" s="17">
        <f t="shared" si="4"/>
        <v>415</v>
      </c>
      <c r="K60" s="18" t="str">
        <f t="shared" si="2"/>
        <v>Approval Threshold</v>
      </c>
    </row>
    <row r="61">
      <c r="A61" s="9" t="s">
        <v>924</v>
      </c>
      <c r="B61" s="10">
        <v>4.26</v>
      </c>
      <c r="C61" s="21">
        <v>153.0</v>
      </c>
      <c r="D61" s="12">
        <v>1.6147724E7</v>
      </c>
      <c r="E61" s="12">
        <v>2.1641926E7</v>
      </c>
      <c r="F61" s="13">
        <f t="shared" si="1"/>
        <v>-5494202</v>
      </c>
      <c r="G61" s="14" t="str">
        <f>IF(E61=0,"YES",IF(D61/E61&gt;=1.15, IF(D61+E61&gt;=percent,"YES","NO"),"NO"))</f>
        <v>NO</v>
      </c>
      <c r="H61" s="15">
        <v>20000.0</v>
      </c>
      <c r="I61" s="16" t="str">
        <f t="shared" si="3"/>
        <v>NOT FUNDED</v>
      </c>
      <c r="J61" s="17">
        <f t="shared" si="4"/>
        <v>415</v>
      </c>
      <c r="K61" s="18" t="str">
        <f t="shared" si="2"/>
        <v>Approval Threshold</v>
      </c>
    </row>
    <row r="62">
      <c r="A62" s="9" t="s">
        <v>925</v>
      </c>
      <c r="B62" s="10">
        <v>3.92</v>
      </c>
      <c r="C62" s="21">
        <v>208.0</v>
      </c>
      <c r="D62" s="12">
        <v>1.6507154E7</v>
      </c>
      <c r="E62" s="12">
        <v>2.3925713E7</v>
      </c>
      <c r="F62" s="13">
        <f t="shared" si="1"/>
        <v>-7418559</v>
      </c>
      <c r="G62" s="14" t="str">
        <f>IF(E62=0,"YES",IF(D62/E62&gt;=1.15, IF(D62+E62&gt;=percent,"YES","NO"),"NO"))</f>
        <v>NO</v>
      </c>
      <c r="H62" s="15">
        <v>40000.0</v>
      </c>
      <c r="I62" s="16" t="str">
        <f t="shared" si="3"/>
        <v>NOT FUNDED</v>
      </c>
      <c r="J62" s="17">
        <f t="shared" si="4"/>
        <v>415</v>
      </c>
      <c r="K62" s="18" t="str">
        <f t="shared" si="2"/>
        <v>Approval Threshold</v>
      </c>
    </row>
    <row r="63">
      <c r="A63" s="9" t="s">
        <v>926</v>
      </c>
      <c r="B63" s="10">
        <v>3.88</v>
      </c>
      <c r="C63" s="21">
        <v>142.0</v>
      </c>
      <c r="D63" s="12">
        <v>1.1322529E7</v>
      </c>
      <c r="E63" s="12">
        <v>1.9687665E7</v>
      </c>
      <c r="F63" s="13">
        <f t="shared" si="1"/>
        <v>-8365136</v>
      </c>
      <c r="G63" s="14" t="str">
        <f>IF(E63=0,"YES",IF(D63/E63&gt;=1.15, IF(D63+E63&gt;=percent,"YES","NO"),"NO"))</f>
        <v>NO</v>
      </c>
      <c r="H63" s="15">
        <v>18000.0</v>
      </c>
      <c r="I63" s="16" t="str">
        <f t="shared" si="3"/>
        <v>NOT FUNDED</v>
      </c>
      <c r="J63" s="17">
        <f t="shared" si="4"/>
        <v>415</v>
      </c>
      <c r="K63" s="18" t="str">
        <f t="shared" si="2"/>
        <v>Approval Threshold</v>
      </c>
    </row>
    <row r="64">
      <c r="A64" s="9" t="s">
        <v>927</v>
      </c>
      <c r="B64" s="10">
        <v>2.61</v>
      </c>
      <c r="C64" s="21">
        <v>118.0</v>
      </c>
      <c r="D64" s="12">
        <v>1782268.0</v>
      </c>
      <c r="E64" s="12">
        <v>1.0485053E7</v>
      </c>
      <c r="F64" s="13">
        <f t="shared" si="1"/>
        <v>-8702785</v>
      </c>
      <c r="G64" s="14" t="str">
        <f>IF(E64=0,"YES",IF(D64/E64&gt;=1.15, IF(D64+E64&gt;=percent,"YES","NO"),"NO"))</f>
        <v>NO</v>
      </c>
      <c r="H64" s="15">
        <v>10000.0</v>
      </c>
      <c r="I64" s="16" t="str">
        <f t="shared" si="3"/>
        <v>NOT FUNDED</v>
      </c>
      <c r="J64" s="17">
        <f t="shared" si="4"/>
        <v>415</v>
      </c>
      <c r="K64" s="18" t="str">
        <f t="shared" si="2"/>
        <v>Approval Threshold</v>
      </c>
    </row>
    <row r="65">
      <c r="A65" s="9" t="s">
        <v>928</v>
      </c>
      <c r="B65" s="10">
        <v>4.0</v>
      </c>
      <c r="C65" s="21">
        <v>135.0</v>
      </c>
      <c r="D65" s="12">
        <v>8829121.0</v>
      </c>
      <c r="E65" s="12">
        <v>1.7575993E7</v>
      </c>
      <c r="F65" s="13">
        <f t="shared" si="1"/>
        <v>-8746872</v>
      </c>
      <c r="G65" s="14" t="str">
        <f>IF(E65=0,"YES",IF(D65/E65&gt;=1.15, IF(D65+E65&gt;=percent,"YES","NO"),"NO"))</f>
        <v>NO</v>
      </c>
      <c r="H65" s="15">
        <v>3950.0</v>
      </c>
      <c r="I65" s="16" t="str">
        <f t="shared" si="3"/>
        <v>NOT FUNDED</v>
      </c>
      <c r="J65" s="17">
        <f t="shared" si="4"/>
        <v>415</v>
      </c>
      <c r="K65" s="18" t="str">
        <f t="shared" si="2"/>
        <v>Approval Threshold</v>
      </c>
    </row>
    <row r="66">
      <c r="A66" s="9" t="s">
        <v>929</v>
      </c>
      <c r="B66" s="10">
        <v>4.22</v>
      </c>
      <c r="C66" s="21">
        <v>154.0</v>
      </c>
      <c r="D66" s="12">
        <v>8736078.0</v>
      </c>
      <c r="E66" s="12">
        <v>2.0436765E7</v>
      </c>
      <c r="F66" s="13">
        <f t="shared" si="1"/>
        <v>-11700687</v>
      </c>
      <c r="G66" s="14" t="str">
        <f>IF(E66=0,"YES",IF(D66/E66&gt;=1.15, IF(D66+E66&gt;=percent,"YES","NO"),"NO"))</f>
        <v>NO</v>
      </c>
      <c r="H66" s="15">
        <v>25000.0</v>
      </c>
      <c r="I66" s="16" t="str">
        <f t="shared" si="3"/>
        <v>NOT FUNDED</v>
      </c>
      <c r="J66" s="17">
        <f t="shared" si="4"/>
        <v>415</v>
      </c>
      <c r="K66" s="18" t="str">
        <f t="shared" si="2"/>
        <v>Approval Threshold</v>
      </c>
    </row>
    <row r="67">
      <c r="A67" s="9" t="s">
        <v>930</v>
      </c>
      <c r="B67" s="10">
        <v>4.13</v>
      </c>
      <c r="C67" s="21">
        <v>126.0</v>
      </c>
      <c r="D67" s="12">
        <v>5606917.0</v>
      </c>
      <c r="E67" s="12">
        <v>1.8028615E7</v>
      </c>
      <c r="F67" s="13">
        <f t="shared" si="1"/>
        <v>-12421698</v>
      </c>
      <c r="G67" s="14" t="str">
        <f>IF(E67=0,"YES",IF(D67/E67&gt;=1.15, IF(D67+E67&gt;=percent,"YES","NO"),"NO"))</f>
        <v>NO</v>
      </c>
      <c r="H67" s="15">
        <v>12000.0</v>
      </c>
      <c r="I67" s="16" t="str">
        <f t="shared" si="3"/>
        <v>NOT FUNDED</v>
      </c>
      <c r="J67" s="17">
        <f t="shared" si="4"/>
        <v>415</v>
      </c>
      <c r="K67" s="18" t="str">
        <f t="shared" si="2"/>
        <v>Approval Threshold</v>
      </c>
    </row>
    <row r="68">
      <c r="A68" s="9" t="s">
        <v>931</v>
      </c>
      <c r="B68" s="10">
        <v>3.42</v>
      </c>
      <c r="C68" s="21">
        <v>128.0</v>
      </c>
      <c r="D68" s="12">
        <v>1.0624609E7</v>
      </c>
      <c r="E68" s="12">
        <v>2.3303189E7</v>
      </c>
      <c r="F68" s="13">
        <f t="shared" si="1"/>
        <v>-12678580</v>
      </c>
      <c r="G68" s="14" t="str">
        <f>IF(E68=0,"YES",IF(D68/E68&gt;=1.15, IF(D68+E68&gt;=percent,"YES","NO"),"NO"))</f>
        <v>NO</v>
      </c>
      <c r="H68" s="15">
        <v>41000.0</v>
      </c>
      <c r="I68" s="16" t="str">
        <f t="shared" si="3"/>
        <v>NOT FUNDED</v>
      </c>
      <c r="J68" s="17">
        <f t="shared" si="4"/>
        <v>415</v>
      </c>
      <c r="K68" s="18" t="str">
        <f t="shared" si="2"/>
        <v>Approval Threshold</v>
      </c>
    </row>
    <row r="69">
      <c r="A69" s="9" t="s">
        <v>932</v>
      </c>
      <c r="B69" s="10">
        <v>3.9</v>
      </c>
      <c r="C69" s="21">
        <v>129.0</v>
      </c>
      <c r="D69" s="12">
        <v>8322911.0</v>
      </c>
      <c r="E69" s="12">
        <v>2.106705E7</v>
      </c>
      <c r="F69" s="13">
        <f t="shared" si="1"/>
        <v>-12744139</v>
      </c>
      <c r="G69" s="14" t="str">
        <f>IF(E69=0,"YES",IF(D69/E69&gt;=1.15, IF(D69+E69&gt;=percent,"YES","NO"),"NO"))</f>
        <v>NO</v>
      </c>
      <c r="H69" s="15">
        <v>36000.0</v>
      </c>
      <c r="I69" s="16" t="str">
        <f t="shared" si="3"/>
        <v>NOT FUNDED</v>
      </c>
      <c r="J69" s="17">
        <f t="shared" si="4"/>
        <v>415</v>
      </c>
      <c r="K69" s="18" t="str">
        <f t="shared" si="2"/>
        <v>Approval Threshold</v>
      </c>
    </row>
    <row r="70">
      <c r="A70" s="9" t="s">
        <v>933</v>
      </c>
      <c r="B70" s="10">
        <v>4.07</v>
      </c>
      <c r="C70" s="21">
        <v>145.0</v>
      </c>
      <c r="D70" s="12">
        <v>8306827.0</v>
      </c>
      <c r="E70" s="12">
        <v>2.1305566E7</v>
      </c>
      <c r="F70" s="13">
        <f t="shared" si="1"/>
        <v>-12998739</v>
      </c>
      <c r="G70" s="14" t="str">
        <f>IF(E70=0,"YES",IF(D70/E70&gt;=1.15, IF(D70+E70&gt;=percent,"YES","NO"),"NO"))</f>
        <v>NO</v>
      </c>
      <c r="H70" s="15">
        <v>22553.0</v>
      </c>
      <c r="I70" s="16" t="str">
        <f t="shared" si="3"/>
        <v>NOT FUNDED</v>
      </c>
      <c r="J70" s="17">
        <f t="shared" si="4"/>
        <v>415</v>
      </c>
      <c r="K70" s="18" t="str">
        <f t="shared" si="2"/>
        <v>Approval Threshold</v>
      </c>
    </row>
    <row r="71">
      <c r="A71" s="9" t="s">
        <v>934</v>
      </c>
      <c r="B71" s="10">
        <v>4.0</v>
      </c>
      <c r="C71" s="21">
        <v>133.0</v>
      </c>
      <c r="D71" s="12">
        <v>8102053.0</v>
      </c>
      <c r="E71" s="12">
        <v>2.1173728E7</v>
      </c>
      <c r="F71" s="13">
        <f t="shared" si="1"/>
        <v>-13071675</v>
      </c>
      <c r="G71" s="14" t="str">
        <f>IF(E71=0,"YES",IF(D71/E71&gt;=1.15, IF(D71+E71&gt;=percent,"YES","NO"),"NO"))</f>
        <v>NO</v>
      </c>
      <c r="H71" s="15">
        <v>70000.0</v>
      </c>
      <c r="I71" s="16" t="str">
        <f t="shared" si="3"/>
        <v>NOT FUNDED</v>
      </c>
      <c r="J71" s="17">
        <f t="shared" si="4"/>
        <v>415</v>
      </c>
      <c r="K71" s="18" t="str">
        <f t="shared" si="2"/>
        <v>Approval Threshold</v>
      </c>
    </row>
    <row r="72">
      <c r="A72" s="9" t="s">
        <v>935</v>
      </c>
      <c r="B72" s="10">
        <v>3.89</v>
      </c>
      <c r="C72" s="21">
        <v>131.0</v>
      </c>
      <c r="D72" s="12">
        <v>7124639.0</v>
      </c>
      <c r="E72" s="12">
        <v>2.0384615E7</v>
      </c>
      <c r="F72" s="13">
        <f t="shared" si="1"/>
        <v>-13259976</v>
      </c>
      <c r="G72" s="14" t="str">
        <f>IF(E72=0,"YES",IF(D72/E72&gt;=1.15, IF(D72+E72&gt;=percent,"YES","NO"),"NO"))</f>
        <v>NO</v>
      </c>
      <c r="H72" s="15">
        <v>20000.0</v>
      </c>
      <c r="I72" s="16" t="str">
        <f t="shared" si="3"/>
        <v>NOT FUNDED</v>
      </c>
      <c r="J72" s="17">
        <f t="shared" si="4"/>
        <v>415</v>
      </c>
      <c r="K72" s="18" t="str">
        <f t="shared" si="2"/>
        <v>Approval Threshold</v>
      </c>
    </row>
    <row r="73">
      <c r="A73" s="9" t="s">
        <v>936</v>
      </c>
      <c r="B73" s="10">
        <v>3.77</v>
      </c>
      <c r="C73" s="21">
        <v>125.0</v>
      </c>
      <c r="D73" s="12">
        <v>5840445.0</v>
      </c>
      <c r="E73" s="12">
        <v>1.9661574E7</v>
      </c>
      <c r="F73" s="13">
        <f t="shared" si="1"/>
        <v>-13821129</v>
      </c>
      <c r="G73" s="14" t="str">
        <f>IF(E73=0,"YES",IF(D73/E73&gt;=1.15, IF(D73+E73&gt;=percent,"YES","NO"),"NO"))</f>
        <v>NO</v>
      </c>
      <c r="H73" s="15">
        <v>14380.0</v>
      </c>
      <c r="I73" s="16" t="str">
        <f t="shared" si="3"/>
        <v>NOT FUNDED</v>
      </c>
      <c r="J73" s="17">
        <f t="shared" si="4"/>
        <v>415</v>
      </c>
      <c r="K73" s="18" t="str">
        <f t="shared" si="2"/>
        <v>Approval Threshold</v>
      </c>
    </row>
    <row r="74">
      <c r="A74" s="9" t="s">
        <v>937</v>
      </c>
      <c r="B74" s="10">
        <v>3.67</v>
      </c>
      <c r="C74" s="21">
        <v>133.0</v>
      </c>
      <c r="D74" s="12">
        <v>7975924.0</v>
      </c>
      <c r="E74" s="12">
        <v>2.1895312E7</v>
      </c>
      <c r="F74" s="13">
        <f t="shared" si="1"/>
        <v>-13919388</v>
      </c>
      <c r="G74" s="14" t="str">
        <f>IF(E74=0,"YES",IF(D74/E74&gt;=1.15, IF(D74+E74&gt;=percent,"YES","NO"),"NO"))</f>
        <v>NO</v>
      </c>
      <c r="H74" s="15">
        <v>15000.0</v>
      </c>
      <c r="I74" s="16" t="str">
        <f t="shared" si="3"/>
        <v>NOT FUNDED</v>
      </c>
      <c r="J74" s="17">
        <f t="shared" si="4"/>
        <v>415</v>
      </c>
      <c r="K74" s="18" t="str">
        <f t="shared" si="2"/>
        <v>Approval Threshold</v>
      </c>
    </row>
    <row r="75">
      <c r="A75" s="9" t="s">
        <v>938</v>
      </c>
      <c r="B75" s="10">
        <v>3.67</v>
      </c>
      <c r="C75" s="21">
        <v>118.0</v>
      </c>
      <c r="D75" s="12">
        <v>7426382.0</v>
      </c>
      <c r="E75" s="12">
        <v>2.1965789E7</v>
      </c>
      <c r="F75" s="13">
        <f t="shared" si="1"/>
        <v>-14539407</v>
      </c>
      <c r="G75" s="14" t="str">
        <f>IF(E75=0,"YES",IF(D75/E75&gt;=1.15, IF(D75+E75&gt;=percent,"YES","NO"),"NO"))</f>
        <v>NO</v>
      </c>
      <c r="H75" s="15">
        <v>27600.0</v>
      </c>
      <c r="I75" s="16" t="str">
        <f t="shared" si="3"/>
        <v>NOT FUNDED</v>
      </c>
      <c r="J75" s="17">
        <f t="shared" si="4"/>
        <v>415</v>
      </c>
      <c r="K75" s="18" t="str">
        <f t="shared" si="2"/>
        <v>Approval Threshold</v>
      </c>
    </row>
    <row r="76">
      <c r="A76" s="9" t="s">
        <v>939</v>
      </c>
      <c r="B76" s="10">
        <v>4.21</v>
      </c>
      <c r="C76" s="21">
        <v>142.0</v>
      </c>
      <c r="D76" s="12">
        <v>5622774.0</v>
      </c>
      <c r="E76" s="12">
        <v>2.0399061E7</v>
      </c>
      <c r="F76" s="13">
        <f t="shared" si="1"/>
        <v>-14776287</v>
      </c>
      <c r="G76" s="14" t="str">
        <f>IF(E76=0,"YES",IF(D76/E76&gt;=1.15, IF(D76+E76&gt;=percent,"YES","NO"),"NO"))</f>
        <v>NO</v>
      </c>
      <c r="H76" s="15">
        <v>40000.0</v>
      </c>
      <c r="I76" s="16" t="str">
        <f t="shared" si="3"/>
        <v>NOT FUNDED</v>
      </c>
      <c r="J76" s="17">
        <f t="shared" si="4"/>
        <v>415</v>
      </c>
      <c r="K76" s="18" t="str">
        <f t="shared" si="2"/>
        <v>Approval Threshold</v>
      </c>
    </row>
    <row r="77">
      <c r="A77" s="9" t="s">
        <v>940</v>
      </c>
      <c r="B77" s="10">
        <v>2.78</v>
      </c>
      <c r="C77" s="21">
        <v>127.0</v>
      </c>
      <c r="D77" s="12">
        <v>5305619.0</v>
      </c>
      <c r="E77" s="12">
        <v>2.0111443E7</v>
      </c>
      <c r="F77" s="13">
        <f t="shared" si="1"/>
        <v>-14805824</v>
      </c>
      <c r="G77" s="14" t="str">
        <f>IF(E77=0,"YES",IF(D77/E77&gt;=1.15, IF(D77+E77&gt;=percent,"YES","NO"),"NO"))</f>
        <v>NO</v>
      </c>
      <c r="H77" s="15">
        <v>10000.0</v>
      </c>
      <c r="I77" s="16" t="str">
        <f t="shared" si="3"/>
        <v>NOT FUNDED</v>
      </c>
      <c r="J77" s="17">
        <f t="shared" si="4"/>
        <v>415</v>
      </c>
      <c r="K77" s="18" t="str">
        <f t="shared" si="2"/>
        <v>Approval Threshold</v>
      </c>
    </row>
    <row r="78">
      <c r="A78" s="9" t="s">
        <v>941</v>
      </c>
      <c r="B78" s="10">
        <v>4.0</v>
      </c>
      <c r="C78" s="21">
        <v>126.0</v>
      </c>
      <c r="D78" s="12">
        <v>7258073.0</v>
      </c>
      <c r="E78" s="12">
        <v>2.2537776E7</v>
      </c>
      <c r="F78" s="13">
        <f t="shared" si="1"/>
        <v>-15279703</v>
      </c>
      <c r="G78" s="14" t="str">
        <f>IF(E78=0,"YES",IF(D78/E78&gt;=1.15, IF(D78+E78&gt;=percent,"YES","NO"),"NO"))</f>
        <v>NO</v>
      </c>
      <c r="H78" s="15">
        <v>30000.0</v>
      </c>
      <c r="I78" s="16" t="str">
        <f t="shared" si="3"/>
        <v>NOT FUNDED</v>
      </c>
      <c r="J78" s="17">
        <f t="shared" si="4"/>
        <v>415</v>
      </c>
      <c r="K78" s="18" t="str">
        <f t="shared" si="2"/>
        <v>Approval Threshold</v>
      </c>
    </row>
    <row r="79">
      <c r="A79" s="9" t="s">
        <v>942</v>
      </c>
      <c r="B79" s="10">
        <v>4.15</v>
      </c>
      <c r="C79" s="21">
        <v>142.0</v>
      </c>
      <c r="D79" s="12">
        <v>5975290.0</v>
      </c>
      <c r="E79" s="12">
        <v>2.1750198E7</v>
      </c>
      <c r="F79" s="13">
        <f t="shared" si="1"/>
        <v>-15774908</v>
      </c>
      <c r="G79" s="14" t="str">
        <f>IF(E79=0,"YES",IF(D79/E79&gt;=1.15, IF(D79+E79&gt;=percent,"YES","NO"),"NO"))</f>
        <v>NO</v>
      </c>
      <c r="H79" s="15">
        <v>50000.0</v>
      </c>
      <c r="I79" s="16" t="str">
        <f t="shared" si="3"/>
        <v>NOT FUNDED</v>
      </c>
      <c r="J79" s="17">
        <f t="shared" si="4"/>
        <v>415</v>
      </c>
      <c r="K79" s="18" t="str">
        <f t="shared" si="2"/>
        <v>Approval Threshold</v>
      </c>
    </row>
    <row r="80">
      <c r="A80" s="9" t="s">
        <v>943</v>
      </c>
      <c r="B80" s="10">
        <v>3.38</v>
      </c>
      <c r="C80" s="21">
        <v>133.0</v>
      </c>
      <c r="D80" s="12">
        <v>5996917.0</v>
      </c>
      <c r="E80" s="12">
        <v>2.2460031E7</v>
      </c>
      <c r="F80" s="13">
        <f t="shared" si="1"/>
        <v>-16463114</v>
      </c>
      <c r="G80" s="14" t="str">
        <f>IF(E80=0,"YES",IF(D80/E80&gt;=1.15, IF(D80+E80&gt;=percent,"YES","NO"),"NO"))</f>
        <v>NO</v>
      </c>
      <c r="H80" s="15">
        <v>40000.0</v>
      </c>
      <c r="I80" s="16" t="str">
        <f t="shared" si="3"/>
        <v>NOT FUNDED</v>
      </c>
      <c r="J80" s="17">
        <f t="shared" si="4"/>
        <v>415</v>
      </c>
      <c r="K80" s="18" t="str">
        <f t="shared" si="2"/>
        <v>Approval Threshold</v>
      </c>
    </row>
    <row r="81">
      <c r="A81" s="9" t="s">
        <v>944</v>
      </c>
      <c r="B81" s="10">
        <v>3.89</v>
      </c>
      <c r="C81" s="21">
        <v>112.0</v>
      </c>
      <c r="D81" s="12">
        <v>3351759.0</v>
      </c>
      <c r="E81" s="12">
        <v>1.9884913E7</v>
      </c>
      <c r="F81" s="13">
        <f t="shared" si="1"/>
        <v>-16533154</v>
      </c>
      <c r="G81" s="14" t="str">
        <f>IF(E81=0,"YES",IF(D81/E81&gt;=1.15, IF(D81+E81&gt;=percent,"YES","NO"),"NO"))</f>
        <v>NO</v>
      </c>
      <c r="H81" s="15">
        <v>30000.0</v>
      </c>
      <c r="I81" s="16" t="str">
        <f t="shared" si="3"/>
        <v>NOT FUNDED</v>
      </c>
      <c r="J81" s="17">
        <f t="shared" si="4"/>
        <v>415</v>
      </c>
      <c r="K81" s="18" t="str">
        <f t="shared" si="2"/>
        <v>Approval Threshold</v>
      </c>
    </row>
    <row r="82">
      <c r="A82" s="9" t="s">
        <v>945</v>
      </c>
      <c r="B82" s="10">
        <v>4.11</v>
      </c>
      <c r="C82" s="21">
        <v>139.0</v>
      </c>
      <c r="D82" s="12">
        <v>3878301.0</v>
      </c>
      <c r="E82" s="12">
        <v>2.0511989E7</v>
      </c>
      <c r="F82" s="13">
        <f t="shared" si="1"/>
        <v>-16633688</v>
      </c>
      <c r="G82" s="14" t="str">
        <f>IF(E82=0,"YES",IF(D82/E82&gt;=1.15, IF(D82+E82&gt;=percent,"YES","NO"),"NO"))</f>
        <v>NO</v>
      </c>
      <c r="H82" s="15">
        <v>29000.0</v>
      </c>
      <c r="I82" s="16" t="str">
        <f t="shared" si="3"/>
        <v>NOT FUNDED</v>
      </c>
      <c r="J82" s="17">
        <f t="shared" si="4"/>
        <v>415</v>
      </c>
      <c r="K82" s="18" t="str">
        <f t="shared" si="2"/>
        <v>Approval Threshold</v>
      </c>
    </row>
    <row r="83">
      <c r="A83" s="9" t="s">
        <v>946</v>
      </c>
      <c r="B83" s="10">
        <v>3.73</v>
      </c>
      <c r="C83" s="21">
        <v>122.0</v>
      </c>
      <c r="D83" s="12">
        <v>3456177.0</v>
      </c>
      <c r="E83" s="12">
        <v>2.0536561E7</v>
      </c>
      <c r="F83" s="13">
        <f t="shared" si="1"/>
        <v>-17080384</v>
      </c>
      <c r="G83" s="14" t="str">
        <f>IF(E83=0,"YES",IF(D83/E83&gt;=1.15, IF(D83+E83&gt;=percent,"YES","NO"),"NO"))</f>
        <v>NO</v>
      </c>
      <c r="H83" s="15">
        <v>29000.0</v>
      </c>
      <c r="I83" s="16" t="str">
        <f t="shared" si="3"/>
        <v>NOT FUNDED</v>
      </c>
      <c r="J83" s="17">
        <f t="shared" si="4"/>
        <v>415</v>
      </c>
      <c r="K83" s="18" t="str">
        <f t="shared" si="2"/>
        <v>Approval Threshold</v>
      </c>
    </row>
    <row r="84">
      <c r="A84" s="9" t="s">
        <v>947</v>
      </c>
      <c r="B84" s="10">
        <v>3.73</v>
      </c>
      <c r="C84" s="21">
        <v>110.0</v>
      </c>
      <c r="D84" s="12">
        <v>3092144.0</v>
      </c>
      <c r="E84" s="12">
        <v>2.0174368E7</v>
      </c>
      <c r="F84" s="13">
        <f t="shared" si="1"/>
        <v>-17082224</v>
      </c>
      <c r="G84" s="14" t="str">
        <f>IF(E84=0,"YES",IF(D84/E84&gt;=1.15, IF(D84+E84&gt;=percent,"YES","NO"),"NO"))</f>
        <v>NO</v>
      </c>
      <c r="H84" s="15">
        <v>10000.0</v>
      </c>
      <c r="I84" s="16" t="str">
        <f t="shared" si="3"/>
        <v>NOT FUNDED</v>
      </c>
      <c r="J84" s="17">
        <f t="shared" si="4"/>
        <v>415</v>
      </c>
      <c r="K84" s="18" t="str">
        <f t="shared" si="2"/>
        <v>Approval Threshold</v>
      </c>
    </row>
    <row r="85">
      <c r="A85" s="9" t="s">
        <v>948</v>
      </c>
      <c r="B85" s="10">
        <v>3.73</v>
      </c>
      <c r="C85" s="21">
        <v>115.0</v>
      </c>
      <c r="D85" s="12">
        <v>2549715.0</v>
      </c>
      <c r="E85" s="12">
        <v>2.0702565E7</v>
      </c>
      <c r="F85" s="13">
        <f t="shared" si="1"/>
        <v>-18152850</v>
      </c>
      <c r="G85" s="14" t="str">
        <f>IF(E85=0,"YES",IF(D85/E85&gt;=1.15, IF(D85+E85&gt;=percent,"YES","NO"),"NO"))</f>
        <v>NO</v>
      </c>
      <c r="H85" s="15">
        <v>25000.0</v>
      </c>
      <c r="I85" s="16" t="str">
        <f t="shared" si="3"/>
        <v>NOT FUNDED</v>
      </c>
      <c r="J85" s="17">
        <f t="shared" si="4"/>
        <v>415</v>
      </c>
      <c r="K85" s="18" t="str">
        <f t="shared" si="2"/>
        <v>Approval Threshold</v>
      </c>
    </row>
    <row r="86">
      <c r="A86" s="9" t="s">
        <v>949</v>
      </c>
      <c r="B86" s="10">
        <v>3.28</v>
      </c>
      <c r="C86" s="21">
        <v>111.0</v>
      </c>
      <c r="D86" s="12">
        <v>3084218.0</v>
      </c>
      <c r="E86" s="12">
        <v>2.1344231E7</v>
      </c>
      <c r="F86" s="13">
        <f t="shared" si="1"/>
        <v>-18260013</v>
      </c>
      <c r="G86" s="14" t="str">
        <f>IF(E86=0,"YES",IF(D86/E86&gt;=1.15, IF(D86+E86&gt;=percent,"YES","NO"),"NO"))</f>
        <v>NO</v>
      </c>
      <c r="H86" s="15">
        <v>25000.0</v>
      </c>
      <c r="I86" s="16" t="str">
        <f t="shared" si="3"/>
        <v>NOT FUNDED</v>
      </c>
      <c r="J86" s="17">
        <f t="shared" si="4"/>
        <v>415</v>
      </c>
      <c r="K86" s="18" t="str">
        <f t="shared" si="2"/>
        <v>Approval Threshold</v>
      </c>
    </row>
    <row r="87">
      <c r="A87" s="9" t="s">
        <v>950</v>
      </c>
      <c r="B87" s="10">
        <v>3.29</v>
      </c>
      <c r="C87" s="21">
        <v>114.0</v>
      </c>
      <c r="D87" s="12">
        <v>4819359.0</v>
      </c>
      <c r="E87" s="12">
        <v>2.3397811E7</v>
      </c>
      <c r="F87" s="13">
        <f t="shared" si="1"/>
        <v>-18578452</v>
      </c>
      <c r="G87" s="14" t="str">
        <f>IF(E87=0,"YES",IF(D87/E87&gt;=1.15, IF(D87+E87&gt;=percent,"YES","NO"),"NO"))</f>
        <v>NO</v>
      </c>
      <c r="H87" s="15">
        <v>21800.0</v>
      </c>
      <c r="I87" s="16" t="str">
        <f t="shared" si="3"/>
        <v>NOT FUNDED</v>
      </c>
      <c r="J87" s="17">
        <f t="shared" si="4"/>
        <v>415</v>
      </c>
      <c r="K87" s="18" t="str">
        <f t="shared" si="2"/>
        <v>Approval Threshold</v>
      </c>
    </row>
    <row r="88">
      <c r="A88" s="9" t="s">
        <v>951</v>
      </c>
      <c r="B88" s="10">
        <v>3.87</v>
      </c>
      <c r="C88" s="21">
        <v>124.0</v>
      </c>
      <c r="D88" s="12">
        <v>4106142.0</v>
      </c>
      <c r="E88" s="12">
        <v>2.3339053E7</v>
      </c>
      <c r="F88" s="13">
        <f t="shared" si="1"/>
        <v>-19232911</v>
      </c>
      <c r="G88" s="14" t="str">
        <f>IF(E88=0,"YES",IF(D88/E88&gt;=1.15, IF(D88+E88&gt;=percent,"YES","NO"),"NO"))</f>
        <v>NO</v>
      </c>
      <c r="H88" s="15">
        <v>80000.0</v>
      </c>
      <c r="I88" s="16" t="str">
        <f t="shared" si="3"/>
        <v>NOT FUNDED</v>
      </c>
      <c r="J88" s="17">
        <f t="shared" si="4"/>
        <v>415</v>
      </c>
      <c r="K88" s="18" t="str">
        <f t="shared" si="2"/>
        <v>Approval Threshold</v>
      </c>
    </row>
    <row r="89">
      <c r="A89" s="9" t="s">
        <v>952</v>
      </c>
      <c r="B89" s="10">
        <v>3.11</v>
      </c>
      <c r="C89" s="21">
        <v>125.0</v>
      </c>
      <c r="D89" s="12">
        <v>2591221.0</v>
      </c>
      <c r="E89" s="12">
        <v>2.2277853E7</v>
      </c>
      <c r="F89" s="13">
        <f t="shared" si="1"/>
        <v>-19686632</v>
      </c>
      <c r="G89" s="14" t="str">
        <f>IF(E89=0,"YES",IF(D89/E89&gt;=1.15, IF(D89+E89&gt;=percent,"YES","NO"),"NO"))</f>
        <v>NO</v>
      </c>
      <c r="H89" s="15">
        <v>26965.0</v>
      </c>
      <c r="I89" s="16" t="str">
        <f t="shared" si="3"/>
        <v>NOT FUNDED</v>
      </c>
      <c r="J89" s="17">
        <f t="shared" si="4"/>
        <v>415</v>
      </c>
      <c r="K89" s="18" t="str">
        <f t="shared" si="2"/>
        <v>Approval Threshold</v>
      </c>
    </row>
    <row r="90">
      <c r="A90" s="9" t="s">
        <v>953</v>
      </c>
      <c r="B90" s="10">
        <v>3.44</v>
      </c>
      <c r="C90" s="21">
        <v>118.0</v>
      </c>
      <c r="D90" s="12">
        <v>1091678.0</v>
      </c>
      <c r="E90" s="12">
        <v>2.2506959E7</v>
      </c>
      <c r="F90" s="13">
        <f t="shared" si="1"/>
        <v>-21415281</v>
      </c>
      <c r="G90" s="14" t="str">
        <f>IF(E90=0,"YES",IF(D90/E90&gt;=1.15, IF(D90+E90&gt;=percent,"YES","NO"),"NO"))</f>
        <v>NO</v>
      </c>
      <c r="H90" s="15">
        <v>45000.0</v>
      </c>
      <c r="I90" s="16" t="str">
        <f t="shared" si="3"/>
        <v>NOT FUNDED</v>
      </c>
      <c r="J90" s="17">
        <f t="shared" si="4"/>
        <v>415</v>
      </c>
      <c r="K90" s="18" t="str">
        <f t="shared" si="2"/>
        <v>Approval Threshold</v>
      </c>
    </row>
    <row r="91">
      <c r="A91" s="9" t="s">
        <v>954</v>
      </c>
      <c r="B91" s="10">
        <v>3.6</v>
      </c>
      <c r="C91" s="21">
        <v>132.0</v>
      </c>
      <c r="D91" s="12">
        <v>5734378.0</v>
      </c>
      <c r="E91" s="12">
        <v>2.7339546E7</v>
      </c>
      <c r="F91" s="13">
        <f t="shared" si="1"/>
        <v>-21605168</v>
      </c>
      <c r="G91" s="14" t="str">
        <f>IF(E91=0,"YES",IF(D91/E91&gt;=1.15, IF(D91+E91&gt;=percent,"YES","NO"),"NO"))</f>
        <v>NO</v>
      </c>
      <c r="H91" s="15">
        <v>50000.0</v>
      </c>
      <c r="I91" s="16" t="str">
        <f t="shared" si="3"/>
        <v>NOT FUNDED</v>
      </c>
      <c r="J91" s="17">
        <f t="shared" si="4"/>
        <v>415</v>
      </c>
      <c r="K91" s="18" t="str">
        <f t="shared" si="2"/>
        <v>Approval Threshold</v>
      </c>
    </row>
    <row r="92">
      <c r="A92" s="9" t="s">
        <v>955</v>
      </c>
      <c r="B92" s="10">
        <v>3.58</v>
      </c>
      <c r="C92" s="21">
        <v>135.0</v>
      </c>
      <c r="D92" s="12">
        <v>1842580.0</v>
      </c>
      <c r="E92" s="12">
        <v>2.462301E7</v>
      </c>
      <c r="F92" s="13">
        <f t="shared" si="1"/>
        <v>-22780430</v>
      </c>
      <c r="G92" s="14" t="str">
        <f>IF(E92=0,"YES",IF(D92/E92&gt;=1.15, IF(D92+E92&gt;=percent,"YES","NO"),"NO"))</f>
        <v>NO</v>
      </c>
      <c r="H92" s="15">
        <v>65266.0</v>
      </c>
      <c r="I92" s="16" t="str">
        <f t="shared" si="3"/>
        <v>NOT FUNDED</v>
      </c>
      <c r="J92" s="17">
        <f t="shared" si="4"/>
        <v>415</v>
      </c>
      <c r="K92" s="18" t="str">
        <f t="shared" si="2"/>
        <v>Approval Threshold</v>
      </c>
    </row>
    <row r="93">
      <c r="A93" s="9" t="s">
        <v>956</v>
      </c>
      <c r="B93" s="10">
        <v>3.44</v>
      </c>
      <c r="C93" s="21">
        <v>120.0</v>
      </c>
      <c r="D93" s="12">
        <v>2002242.0</v>
      </c>
      <c r="E93" s="12">
        <v>2.4982043E7</v>
      </c>
      <c r="F93" s="13">
        <f t="shared" si="1"/>
        <v>-22979801</v>
      </c>
      <c r="G93" s="14" t="str">
        <f>IF(E93=0,"YES",IF(D93/E93&gt;=1.15, IF(D93+E93&gt;=percent,"YES","NO"),"NO"))</f>
        <v>NO</v>
      </c>
      <c r="H93" s="15">
        <v>59525.0</v>
      </c>
      <c r="I93" s="16" t="str">
        <f t="shared" si="3"/>
        <v>NOT FUNDED</v>
      </c>
      <c r="J93" s="17">
        <f t="shared" si="4"/>
        <v>415</v>
      </c>
      <c r="K93" s="18" t="str">
        <f t="shared" si="2"/>
        <v>Approval Threshold</v>
      </c>
    </row>
    <row r="94">
      <c r="A94" s="9" t="s">
        <v>957</v>
      </c>
      <c r="B94" s="10">
        <v>3.33</v>
      </c>
      <c r="C94" s="21">
        <v>131.0</v>
      </c>
      <c r="D94" s="12">
        <v>5021852.0</v>
      </c>
      <c r="E94" s="12">
        <v>2.8360528E7</v>
      </c>
      <c r="F94" s="13">
        <f t="shared" si="1"/>
        <v>-23338676</v>
      </c>
      <c r="G94" s="14" t="str">
        <f>IF(E94=0,"YES",IF(D94/E94&gt;=1.15, IF(D94+E94&gt;=percent,"YES","NO"),"NO"))</f>
        <v>NO</v>
      </c>
      <c r="H94" s="15">
        <v>57250.0</v>
      </c>
      <c r="I94" s="16" t="str">
        <f t="shared" si="3"/>
        <v>NOT FUNDED</v>
      </c>
      <c r="J94" s="17">
        <f t="shared" si="4"/>
        <v>415</v>
      </c>
      <c r="K94" s="18" t="str">
        <f t="shared" si="2"/>
        <v>Approval Threshold</v>
      </c>
    </row>
    <row r="95">
      <c r="A95" s="9" t="s">
        <v>958</v>
      </c>
      <c r="B95" s="10">
        <v>2.06</v>
      </c>
      <c r="C95" s="21">
        <v>123.0</v>
      </c>
      <c r="D95" s="12">
        <v>863353.0</v>
      </c>
      <c r="E95" s="12">
        <v>2.4624279E7</v>
      </c>
      <c r="F95" s="13">
        <f t="shared" si="1"/>
        <v>-23760926</v>
      </c>
      <c r="G95" s="14" t="str">
        <f>IF(E95=0,"YES",IF(D95/E95&gt;=1.15, IF(D95+E95&gt;=percent,"YES","NO"),"NO"))</f>
        <v>NO</v>
      </c>
      <c r="H95" s="15">
        <v>15000.0</v>
      </c>
      <c r="I95" s="16" t="str">
        <f t="shared" si="3"/>
        <v>NOT FUNDED</v>
      </c>
      <c r="J95" s="17">
        <f t="shared" si="4"/>
        <v>415</v>
      </c>
      <c r="K95" s="18" t="str">
        <f t="shared" si="2"/>
        <v>Approval Threshold</v>
      </c>
    </row>
    <row r="96">
      <c r="A96" s="9" t="s">
        <v>959</v>
      </c>
      <c r="B96" s="10">
        <v>1.83</v>
      </c>
      <c r="C96" s="21">
        <v>132.0</v>
      </c>
      <c r="D96" s="12">
        <v>846109.0</v>
      </c>
      <c r="E96" s="12">
        <v>2.4654429E7</v>
      </c>
      <c r="F96" s="13">
        <f t="shared" si="1"/>
        <v>-23808320</v>
      </c>
      <c r="G96" s="14" t="str">
        <f>IF(E96=0,"YES",IF(D96/E96&gt;=1.15, IF(D96+E96&gt;=percent,"YES","NO"),"NO"))</f>
        <v>NO</v>
      </c>
      <c r="H96" s="15">
        <v>20000.0</v>
      </c>
      <c r="I96" s="16" t="str">
        <f t="shared" si="3"/>
        <v>NOT FUNDED</v>
      </c>
      <c r="J96" s="17">
        <f t="shared" si="4"/>
        <v>415</v>
      </c>
      <c r="K96" s="18" t="str">
        <f t="shared" si="2"/>
        <v>Approval Threshold</v>
      </c>
    </row>
    <row r="97">
      <c r="A97" s="9" t="s">
        <v>960</v>
      </c>
      <c r="B97" s="10">
        <v>1.48</v>
      </c>
      <c r="C97" s="21">
        <v>130.0</v>
      </c>
      <c r="D97" s="12">
        <v>845631.0</v>
      </c>
      <c r="E97" s="12">
        <v>2.5053116E7</v>
      </c>
      <c r="F97" s="13">
        <f t="shared" si="1"/>
        <v>-24207485</v>
      </c>
      <c r="G97" s="14" t="str">
        <f>IF(E97=0,"YES",IF(D97/E97&gt;=1.15, IF(D97+E97&gt;=percent,"YES","NO"),"NO"))</f>
        <v>NO</v>
      </c>
      <c r="H97" s="15">
        <v>25000.0</v>
      </c>
      <c r="I97" s="16" t="str">
        <f t="shared" si="3"/>
        <v>NOT FUNDED</v>
      </c>
      <c r="J97" s="17">
        <f t="shared" si="4"/>
        <v>415</v>
      </c>
      <c r="K97" s="18" t="str">
        <f t="shared" si="2"/>
        <v>Approval Threshold</v>
      </c>
    </row>
    <row r="98">
      <c r="A98" s="9" t="s">
        <v>961</v>
      </c>
      <c r="B98" s="10">
        <v>2.42</v>
      </c>
      <c r="C98" s="21">
        <v>122.0</v>
      </c>
      <c r="D98" s="12">
        <v>869798.0</v>
      </c>
      <c r="E98" s="12">
        <v>2.5910586E7</v>
      </c>
      <c r="F98" s="13">
        <f t="shared" si="1"/>
        <v>-25040788</v>
      </c>
      <c r="G98" s="14" t="str">
        <f>IF(E98=0,"YES",IF(D98/E98&gt;=1.15, IF(D98+E98&gt;=percent,"YES","NO"),"NO"))</f>
        <v>NO</v>
      </c>
      <c r="H98" s="15">
        <v>15000.0</v>
      </c>
      <c r="I98" s="16" t="str">
        <f t="shared" si="3"/>
        <v>NOT FUNDED</v>
      </c>
      <c r="J98" s="17">
        <f t="shared" si="4"/>
        <v>415</v>
      </c>
      <c r="K98" s="18" t="str">
        <f t="shared" si="2"/>
        <v>Approval Threshold</v>
      </c>
    </row>
    <row r="99">
      <c r="A99" s="9" t="s">
        <v>962</v>
      </c>
      <c r="B99" s="10">
        <v>1.44</v>
      </c>
      <c r="C99" s="21">
        <v>140.0</v>
      </c>
      <c r="D99" s="12">
        <v>841028.0</v>
      </c>
      <c r="E99" s="12">
        <v>2.7390911E7</v>
      </c>
      <c r="F99" s="13">
        <f t="shared" si="1"/>
        <v>-26549883</v>
      </c>
      <c r="G99" s="14" t="str">
        <f>IF(E99=0,"YES",IF(D99/E99&gt;=1.15, IF(D99+E99&gt;=percent,"YES","NO"),"NO"))</f>
        <v>NO</v>
      </c>
      <c r="H99" s="15">
        <v>20000.0</v>
      </c>
      <c r="I99" s="16" t="str">
        <f t="shared" si="3"/>
        <v>NOT FUNDED</v>
      </c>
      <c r="J99" s="17">
        <f t="shared" si="4"/>
        <v>415</v>
      </c>
      <c r="K99" s="18" t="str">
        <f t="shared" si="2"/>
        <v>Approval Threshold</v>
      </c>
    </row>
    <row r="100">
      <c r="A100" s="9" t="s">
        <v>963</v>
      </c>
      <c r="B100" s="10">
        <v>2.56</v>
      </c>
      <c r="C100" s="21">
        <v>123.0</v>
      </c>
      <c r="D100" s="12">
        <v>1018129.0</v>
      </c>
      <c r="E100" s="12">
        <v>2.760826E7</v>
      </c>
      <c r="F100" s="13">
        <f t="shared" si="1"/>
        <v>-26590131</v>
      </c>
      <c r="G100" s="14" t="str">
        <f>IF(E100=0,"YES",IF(D100/E100&gt;=1.15, IF(D100+E100&gt;=percent,"YES","NO"),"NO"))</f>
        <v>NO</v>
      </c>
      <c r="H100" s="15">
        <v>60800.0</v>
      </c>
      <c r="I100" s="16" t="str">
        <f t="shared" si="3"/>
        <v>NOT FUNDED</v>
      </c>
      <c r="J100" s="17">
        <f t="shared" si="4"/>
        <v>415</v>
      </c>
      <c r="K100" s="18" t="str">
        <f t="shared" si="2"/>
        <v>Approval Threshold</v>
      </c>
    </row>
    <row r="101">
      <c r="A101" s="9" t="s">
        <v>964</v>
      </c>
      <c r="B101" s="10">
        <v>2.71</v>
      </c>
      <c r="C101" s="21">
        <v>141.0</v>
      </c>
      <c r="D101" s="12">
        <v>2368537.0</v>
      </c>
      <c r="E101" s="12">
        <v>3.2046017E7</v>
      </c>
      <c r="F101" s="13">
        <f t="shared" si="1"/>
        <v>-29677480</v>
      </c>
      <c r="G101" s="14" t="str">
        <f>IF(E101=0,"YES",IF(D101/E101&gt;=1.15, IF(D101+E101&gt;=percent,"YES","NO"),"NO"))</f>
        <v>NO</v>
      </c>
      <c r="H101" s="15">
        <v>23700.0</v>
      </c>
      <c r="I101" s="16" t="str">
        <f t="shared" si="3"/>
        <v>NOT FUNDED</v>
      </c>
      <c r="J101" s="17">
        <f t="shared" si="4"/>
        <v>415</v>
      </c>
      <c r="K101" s="18" t="str">
        <f t="shared" si="2"/>
        <v>Approval Threshold</v>
      </c>
    </row>
    <row r="102">
      <c r="A102" s="9" t="s">
        <v>965</v>
      </c>
      <c r="B102" s="10">
        <v>2.27</v>
      </c>
      <c r="C102" s="21">
        <v>136.0</v>
      </c>
      <c r="D102" s="12">
        <v>1030572.0</v>
      </c>
      <c r="E102" s="12">
        <v>3.0805692E7</v>
      </c>
      <c r="F102" s="13">
        <f t="shared" si="1"/>
        <v>-29775120</v>
      </c>
      <c r="G102" s="14" t="str">
        <f>IF(E102=0,"YES",IF(D102/E102&gt;=1.15, IF(D102+E102&gt;=percent,"YES","NO"),"NO"))</f>
        <v>NO</v>
      </c>
      <c r="H102" s="15">
        <v>75000.0</v>
      </c>
      <c r="I102" s="16" t="str">
        <f t="shared" si="3"/>
        <v>NOT FUNDED</v>
      </c>
      <c r="J102" s="17">
        <f t="shared" si="4"/>
        <v>415</v>
      </c>
      <c r="K102" s="18" t="str">
        <f t="shared" si="2"/>
        <v>Approval Threshold</v>
      </c>
    </row>
    <row r="103">
      <c r="A103" s="9" t="s">
        <v>966</v>
      </c>
      <c r="B103" s="10">
        <v>2.71</v>
      </c>
      <c r="C103" s="21">
        <v>133.0</v>
      </c>
      <c r="D103" s="12">
        <v>847453.0</v>
      </c>
      <c r="E103" s="12">
        <v>3.154125E7</v>
      </c>
      <c r="F103" s="13">
        <f t="shared" si="1"/>
        <v>-30693797</v>
      </c>
      <c r="G103" s="14" t="str">
        <f>IF(E103=0,"YES",IF(D103/E103&gt;=1.15, IF(D103+E103&gt;=percent,"YES","NO"),"NO"))</f>
        <v>NO</v>
      </c>
      <c r="H103" s="15">
        <v>84465.0</v>
      </c>
      <c r="I103" s="16" t="str">
        <f t="shared" si="3"/>
        <v>NOT FUNDED</v>
      </c>
      <c r="J103" s="17">
        <f t="shared" si="4"/>
        <v>415</v>
      </c>
      <c r="K103" s="18" t="str">
        <f t="shared" si="2"/>
        <v>Approval Threshold</v>
      </c>
    </row>
    <row r="104">
      <c r="A104" s="9" t="s">
        <v>967</v>
      </c>
      <c r="B104" s="10">
        <v>2.62</v>
      </c>
      <c r="C104" s="21">
        <v>137.0</v>
      </c>
      <c r="D104" s="12">
        <v>1197574.0</v>
      </c>
      <c r="E104" s="12">
        <v>3.2980142E7</v>
      </c>
      <c r="F104" s="13">
        <f t="shared" si="1"/>
        <v>-31782568</v>
      </c>
      <c r="G104" s="14" t="str">
        <f>IF(E104=0,"YES",IF(D104/E104&gt;=1.15, IF(D104+E104&gt;=percent,"YES","NO"),"NO"))</f>
        <v>NO</v>
      </c>
      <c r="H104" s="15">
        <v>100000.0</v>
      </c>
      <c r="I104" s="16" t="str">
        <f t="shared" si="3"/>
        <v>NOT FUNDED</v>
      </c>
      <c r="J104" s="17">
        <f t="shared" si="4"/>
        <v>415</v>
      </c>
      <c r="K104" s="18" t="str">
        <f t="shared" si="2"/>
        <v>Approval Threshold</v>
      </c>
    </row>
    <row r="105">
      <c r="A105" s="9" t="s">
        <v>968</v>
      </c>
      <c r="B105" s="10">
        <v>3.13</v>
      </c>
      <c r="C105" s="21">
        <v>155.0</v>
      </c>
      <c r="D105" s="12">
        <v>3982686.0</v>
      </c>
      <c r="E105" s="12">
        <v>5.4470067E7</v>
      </c>
      <c r="F105" s="13">
        <f t="shared" si="1"/>
        <v>-50487381</v>
      </c>
      <c r="G105" s="14" t="str">
        <f>IF(E105=0,"YES",IF(D105/E105&gt;=1.15, IF(D105+E105&gt;=percent,"YES","NO"),"NO"))</f>
        <v>NO</v>
      </c>
      <c r="H105" s="15">
        <v>300000.0</v>
      </c>
      <c r="I105" s="16" t="str">
        <f t="shared" si="3"/>
        <v>NOT FUNDED</v>
      </c>
      <c r="J105" s="17">
        <f t="shared" si="4"/>
        <v>415</v>
      </c>
      <c r="K105" s="18" t="str">
        <f t="shared" si="2"/>
        <v>Approval Threshold</v>
      </c>
    </row>
    <row r="106">
      <c r="A106" s="9" t="s">
        <v>969</v>
      </c>
      <c r="B106" s="10">
        <v>3.2</v>
      </c>
      <c r="C106" s="21">
        <v>151.0</v>
      </c>
      <c r="D106" s="12">
        <v>2627034.0</v>
      </c>
      <c r="E106" s="12">
        <v>5.4368733E7</v>
      </c>
      <c r="F106" s="13">
        <f t="shared" si="1"/>
        <v>-51741699</v>
      </c>
      <c r="G106" s="14" t="str">
        <f>IF(E106=0,"YES",IF(D106/E106&gt;=1.15, IF(D106+E106&gt;=percent,"YES","NO"),"NO"))</f>
        <v>NO</v>
      </c>
      <c r="H106" s="15">
        <v>255000.0</v>
      </c>
      <c r="I106" s="16" t="str">
        <f t="shared" si="3"/>
        <v>NOT FUNDED</v>
      </c>
      <c r="J106" s="17">
        <f t="shared" si="4"/>
        <v>415</v>
      </c>
      <c r="K106" s="18" t="str">
        <f t="shared" si="2"/>
        <v>Approval Threshold</v>
      </c>
    </row>
    <row r="107">
      <c r="A107" s="9" t="s">
        <v>970</v>
      </c>
      <c r="B107" s="10">
        <v>2.06</v>
      </c>
      <c r="C107" s="21">
        <v>167.0</v>
      </c>
      <c r="D107" s="12">
        <v>2867566.0</v>
      </c>
      <c r="E107" s="12">
        <v>5.6826307E7</v>
      </c>
      <c r="F107" s="13">
        <f t="shared" si="1"/>
        <v>-53958741</v>
      </c>
      <c r="G107" s="14" t="str">
        <f>IF(E107=0,"YES",IF(D107/E107&gt;=1.15, IF(D107+E107&gt;=percent,"YES","NO"),"NO"))</f>
        <v>NO</v>
      </c>
      <c r="H107" s="15">
        <v>300000.0</v>
      </c>
      <c r="I107" s="16" t="str">
        <f t="shared" si="3"/>
        <v>NOT FUNDED</v>
      </c>
      <c r="J107" s="17">
        <f t="shared" si="4"/>
        <v>415</v>
      </c>
      <c r="K107" s="18" t="str">
        <f t="shared" si="2"/>
        <v>Approval Threshold</v>
      </c>
    </row>
  </sheetData>
  <autoFilter ref="$A$1:$H$107">
    <sortState ref="A1:H107">
      <sortCondition descending="1" ref="F1:F107"/>
      <sortCondition ref="A1:A107"/>
    </sortState>
  </autoFilter>
  <conditionalFormatting sqref="I2:I107">
    <cfRule type="cellIs" dxfId="0" priority="1" operator="equal">
      <formula>"FUNDED"</formula>
    </cfRule>
  </conditionalFormatting>
  <conditionalFormatting sqref="I2:I107">
    <cfRule type="cellIs" dxfId="1" priority="2" operator="equal">
      <formula>"NOT FUNDED"</formula>
    </cfRule>
  </conditionalFormatting>
  <conditionalFormatting sqref="K2:K107">
    <cfRule type="cellIs" dxfId="0" priority="3" operator="greaterThan">
      <formula>999</formula>
    </cfRule>
  </conditionalFormatting>
  <conditionalFormatting sqref="K2:K107">
    <cfRule type="cellIs" dxfId="0" priority="4" operator="greaterThan">
      <formula>999</formula>
    </cfRule>
  </conditionalFormatting>
  <conditionalFormatting sqref="K2:K107">
    <cfRule type="containsText" dxfId="1" priority="5" operator="containsText" text="NOT FUNDED">
      <formula>NOT(ISERROR(SEARCH(("NOT FUNDED"),(K2))))</formula>
    </cfRule>
  </conditionalFormatting>
  <conditionalFormatting sqref="K2:K107">
    <cfRule type="cellIs" dxfId="2" priority="6" operator="equal">
      <formula>"Over Budget"</formula>
    </cfRule>
  </conditionalFormatting>
  <conditionalFormatting sqref="K2:K107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</hyperlinks>
  <drawing r:id="rId107"/>
</worksheet>
</file>