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<sst xmlns="http://schemas.openxmlformats.org/spreadsheetml/2006/main" uniqueCount="15">
  <si>
    <t>reverting_bot</t>
  </si>
  <si>
    <t>reverted_bot</t>
  </si>
  <si>
    <t>total_reverts</t>
  </si>
  <si>
    <t>ns0_reverts</t>
  </si>
  <si>
    <t>ex0</t>
  </si>
  <si>
    <t>ex1</t>
  </si>
  <si>
    <t>ex2</t>
  </si>
  <si>
    <t>ex3</t>
  </si>
  <si>
    <t>ex4</t>
  </si>
  <si>
    <t>ex5</t>
  </si>
  <si>
    <t>ex6</t>
  </si>
  <si>
    <t>ex7</t>
  </si>
  <si>
    <t>ex8</t>
  </si>
  <si>
    <t>ex9</t>
  </si>
  <si>
    <t>ex10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</si>
</sst>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73"/>
  <sheetViews>
    <sheetView workbookViewId="0">
      <selection activeCell="A1" sqref="A1"/>
    </sheetView>
  </sheetViews>
  <sheetFormatPr baseColWidth="8" defaultRowHeight="15"/>
  <sheetData>
    <row r="1" spans="1:1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>
      <c r="A2" s="1" t="n">
        <v>0</v>
      </c>
      <c r="B2">
        <f>HYPERLINK("http://enwp.org/User:FrescoBot","FrescoBot")</f>
        <v/>
      </c>
      <c r="C2">
        <f>HYPERLINK("http://enwp.org/User:Mathbot","Mathbot")</f>
        <v/>
      </c>
      <c r="D2" t="n">
        <v>58</v>
      </c>
      <c r="E2" t="n">
        <v>58</v>
      </c>
      <c r="F2">
        <f>HYPERLINK("https://en.wikipedia.org/w/index.php?title=List_of_mathematicians_(I)&amp;diff=prev&amp;oldid=499351609","diff")</f>
        <v/>
      </c>
      <c r="G2">
        <f>HYPERLINK("https://en.wikipedia.org/w/index.php?title=List_of_mathematicians_(N)&amp;diff=prev&amp;oldid=470770920","diff")</f>
        <v/>
      </c>
      <c r="H2">
        <f>HYPERLINK("https://en.wikipedia.org/w/index.php?title=List_of_mathematicians_(X)&amp;diff=prev&amp;oldid=371875408","diff")</f>
        <v/>
      </c>
      <c r="I2">
        <f>HYPERLINK("https://en.wikipedia.org/w/index.php?title=List_of_mathematicians_(Y)&amp;diff=prev&amp;oldid=470771029","diff")</f>
        <v/>
      </c>
      <c r="J2">
        <f>HYPERLINK("https://en.wikipedia.org/w/index.php?title=List_of_mathematicians_(Y)&amp;diff=prev&amp;oldid=499356169","diff")</f>
        <v/>
      </c>
      <c r="K2">
        <f>HYPERLINK("https://en.wikipedia.org/w/index.php?title=List_of_mathematicians_(I)&amp;diff=prev&amp;oldid=518230128","diff")</f>
        <v/>
      </c>
      <c r="L2">
        <f>HYPERLINK("https://en.wikipedia.org/w/index.php?title=List_of_mathematicians_(E)&amp;diff=prev&amp;oldid=495384979","diff")</f>
        <v/>
      </c>
      <c r="M2">
        <f>HYPERLINK("https://en.wikipedia.org/w/index.php?title=List_of_mathematicians_(K)&amp;diff=prev&amp;oldid=470770888","diff")</f>
        <v/>
      </c>
      <c r="N2">
        <f>HYPERLINK("https://en.wikipedia.org/w/index.php?title=List_of_mathematicians_(X)&amp;diff=prev&amp;oldid=462402509","diff")</f>
        <v/>
      </c>
      <c r="O2">
        <f>HYPERLINK("https://en.wikipedia.org/w/index.php?title=List_of_mathematicians_(O)&amp;diff=prev&amp;oldid=499351706","diff")</f>
        <v/>
      </c>
      <c r="P2" t="s"/>
    </row>
    <row r="3" spans="1:16">
      <c r="A3" s="1" t="n">
        <v>1</v>
      </c>
      <c r="B3">
        <f>HYPERLINK("http://enwp.org/User:Addbot","Addbot")</f>
        <v/>
      </c>
      <c r="C3">
        <f>HYPERLINK("http://enwp.org/User:Chobot","Chobot")</f>
        <v/>
      </c>
      <c r="D3" t="n">
        <v>1825</v>
      </c>
      <c r="E3" t="n">
        <v>154</v>
      </c>
      <c r="F3">
        <f>HYPERLINK("https://en.wikipedia.org/w/index.php?title=Category:2nd_century_in_Asia&amp;diff=prev&amp;oldid=545773603","diff")</f>
        <v/>
      </c>
      <c r="G3">
        <f>HYPERLINK("https://en.wikipedia.org/w/index.php?title=Category:20th_century_in_Antigua_and_Barbuda&amp;diff=prev&amp;oldid=545474363","diff")</f>
        <v/>
      </c>
      <c r="H3">
        <f>HYPERLINK("https://en.wikipedia.org/w/index.php?title=Category:1947_in_North_Korea&amp;diff=prev&amp;oldid=545979638","diff")</f>
        <v/>
      </c>
      <c r="I3">
        <f>HYPERLINK("https://en.wikipedia.org/w/index.php?title=Category:1721_works&amp;diff=prev&amp;oldid=546576280","diff")</f>
        <v/>
      </c>
      <c r="J3">
        <f>HYPERLINK("https://en.wikipedia.org/w/index.php?title=Category:Energy_in_Monaco&amp;diff=prev&amp;oldid=546184518","diff")</f>
        <v/>
      </c>
      <c r="K3">
        <f>HYPERLINK("https://en.wikipedia.org/w/index.php?title=Category:Astronomical_objects_discovered_in_1994&amp;diff=prev&amp;oldid=545781193","diff")</f>
        <v/>
      </c>
      <c r="L3">
        <f>HYPERLINK("https://en.wikipedia.org/w/index.php?title=Category:1952_in_international_relations&amp;diff=prev&amp;oldid=546766120","diff")</f>
        <v/>
      </c>
      <c r="M3">
        <f>HYPERLINK("https://en.wikipedia.org/w/index.php?title=Category:Communications_in_Samoa&amp;diff=prev&amp;oldid=544655405","diff")</f>
        <v/>
      </c>
      <c r="N3">
        <f>HYPERLINK("https://en.wikipedia.org/w/index.php?title=Category:Religion_in_Belize&amp;diff=prev&amp;oldid=544628227","diff")</f>
        <v/>
      </c>
      <c r="O3">
        <f>HYPERLINK("https://en.wikipedia.org/w/index.php?title=Category:Natural_history_of_Guyana&amp;diff=prev&amp;oldid=544385123","diff")</f>
        <v/>
      </c>
      <c r="P3" t="s"/>
    </row>
    <row r="4" spans="1:16">
      <c r="A4" s="1" t="n">
        <v>2</v>
      </c>
      <c r="B4">
        <f>HYPERLINK("http://enwp.org/User:Xqbot","Xqbot")</f>
        <v/>
      </c>
      <c r="C4">
        <f>HYPERLINK("http://enwp.org/User:Chobot","Chobot")</f>
        <v/>
      </c>
      <c r="D4" t="n">
        <v>34</v>
      </c>
      <c r="E4" t="n">
        <v>34</v>
      </c>
      <c r="F4">
        <f>HYPERLINK("https://en.wikipedia.org/w/index.php?title=Karuizawa_Station&amp;diff=prev&amp;oldid=406764007","diff")</f>
        <v/>
      </c>
      <c r="G4">
        <f>HYPERLINK("https://en.wikipedia.org/w/index.php?title=Zuwarah&amp;diff=prev&amp;oldid=535034027","diff")</f>
        <v/>
      </c>
      <c r="H4">
        <f>HYPERLINK("https://en.wikipedia.org/w/index.php?title=Natsuna_Watanabe&amp;diff=prev&amp;oldid=514530420","diff")</f>
        <v/>
      </c>
      <c r="I4">
        <f>HYPERLINK("https://en.wikipedia.org/w/index.php?title=Marineland_of_Canada&amp;diff=prev&amp;oldid=355224923","diff")</f>
        <v/>
      </c>
      <c r="J4">
        <f>HYPERLINK("https://en.wikipedia.org/w/index.php?title=Scorpion&amp;diff=prev&amp;oldid=335501366","diff")</f>
        <v/>
      </c>
      <c r="K4">
        <f>HYPERLINK("https://en.wikipedia.org/w/index.php?title=Three_Hundred_and_Thirty_Five_Years'_War&amp;diff=prev&amp;oldid=350497332","diff")</f>
        <v/>
      </c>
      <c r="L4">
        <f>HYPERLINK("https://en.wikipedia.org/w/index.php?title=University&amp;diff=prev&amp;oldid=438345390","diff")</f>
        <v/>
      </c>
      <c r="M4">
        <f>HYPERLINK("https://en.wikipedia.org/w/index.php?title=Vologda_Oblast&amp;diff=prev&amp;oldid=433289634","diff")</f>
        <v/>
      </c>
      <c r="N4">
        <f>HYPERLINK("https://en.wikipedia.org/w/index.php?title=Imbros&amp;diff=prev&amp;oldid=351181135","diff")</f>
        <v/>
      </c>
      <c r="O4">
        <f>HYPERLINK("https://en.wikipedia.org/w/index.php?title=Swimming_at_the_1896_Summer_Olympics_–_Men's_1200_metre_freestyle&amp;diff=prev&amp;oldid=354420982","diff")</f>
        <v/>
      </c>
      <c r="P4" t="s"/>
    </row>
    <row r="5" spans="1:16">
      <c r="A5" s="1" t="n">
        <v>3</v>
      </c>
      <c r="B5">
        <f>HYPERLINK("http://enwp.org/User:EmausBot","EmausBot")</f>
        <v/>
      </c>
      <c r="C5">
        <f>HYPERLINK("http://enwp.org/User:Chobot","Chobot")</f>
        <v/>
      </c>
      <c r="D5" t="n">
        <v>294</v>
      </c>
      <c r="E5" t="n">
        <v>92</v>
      </c>
      <c r="F5">
        <f>HYPERLINK("https://en.wikipedia.org/w/index.php?title=Category:University_of_Tübingen_alumni&amp;diff=prev&amp;oldid=547921645","diff")</f>
        <v/>
      </c>
      <c r="G5">
        <f>HYPERLINK("https://en.wikipedia.org/w/index.php?title=Category:Filipino_people_by_ethnic_or_national_origin&amp;diff=prev&amp;oldid=523459641","diff")</f>
        <v/>
      </c>
      <c r="H5">
        <f>HYPERLINK("https://en.wikipedia.org/w/index.php?title=Category:Spanish_human_rights_activists&amp;diff=prev&amp;oldid=547955763","diff")</f>
        <v/>
      </c>
      <c r="I5">
        <f>HYPERLINK("https://en.wikipedia.org/w/index.php?title=Katsuhisa_Namase&amp;diff=prev&amp;oldid=508715580","diff")</f>
        <v/>
      </c>
      <c r="J5">
        <f>HYPERLINK("https://en.wikipedia.org/w/index.php?title=Miranda_Kerr&amp;diff=prev&amp;oldid=535022852","diff")</f>
        <v/>
      </c>
      <c r="K5">
        <f>HYPERLINK("https://en.wikipedia.org/w/index.php?title=Category:2019_in_Oceania&amp;diff=prev&amp;oldid=548796580","diff")</f>
        <v/>
      </c>
      <c r="L5">
        <f>HYPERLINK("https://en.wikipedia.org/w/index.php?title=Akira_Terao&amp;diff=prev&amp;oldid=508704286","diff")</f>
        <v/>
      </c>
      <c r="M5">
        <f>HYPERLINK("https://en.wikipedia.org/w/index.php?title=Category:622_BC&amp;diff=prev&amp;oldid=611545963","diff")</f>
        <v/>
      </c>
      <c r="N5">
        <f>HYPERLINK("https://en.wikipedia.org/w/index.php?title=Category:Swarthmore_College_alumni&amp;diff=prev&amp;oldid=547882341","diff")</f>
        <v/>
      </c>
      <c r="O5">
        <f>HYPERLINK("https://en.wikipedia.org/w/index.php?title=Category:Spanish_broadcasters&amp;diff=prev&amp;oldid=547964421","diff")</f>
        <v/>
      </c>
      <c r="P5" t="s"/>
    </row>
    <row r="6" spans="1:16">
      <c r="A6" s="1" t="n">
        <v>4</v>
      </c>
      <c r="B6">
        <f>HYPERLINK("http://enwp.org/User:KLBot2","KLBot2")</f>
        <v/>
      </c>
      <c r="C6">
        <f>HYPERLINK("http://enwp.org/User:Chobot","Chobot")</f>
        <v/>
      </c>
      <c r="D6" t="n">
        <v>172</v>
      </c>
      <c r="E6" t="n">
        <v>7</v>
      </c>
      <c r="F6">
        <f>HYPERLINK("https://en.wikipedia.org/w/index.php?title=Category:1603_works&amp;diff=prev&amp;oldid=546109527","diff")</f>
        <v/>
      </c>
      <c r="G6">
        <f>HYPERLINK("https://en.wikipedia.org/w/index.php?title=Category:1493_works&amp;diff=prev&amp;oldid=546311375","diff")</f>
        <v/>
      </c>
      <c r="H6">
        <f>HYPERLINK("https://en.wikipedia.org/w/index.php?title=Category:1622_works&amp;diff=prev&amp;oldid=546559800","diff")</f>
        <v/>
      </c>
      <c r="I6">
        <f>HYPERLINK("https://en.wikipedia.org/w/index.php?title=Oseam&amp;diff=prev&amp;oldid=545898107","diff")</f>
        <v/>
      </c>
      <c r="J6">
        <f>HYPERLINK("https://en.wikipedia.org/w/index.php?title=Category:1670_in_Asia&amp;diff=prev&amp;oldid=546564446","diff")</f>
        <v/>
      </c>
      <c r="K6">
        <f>HYPERLINK("https://en.wikipedia.org/w/index.php?title=Category:1683_works&amp;diff=prev&amp;oldid=546566354","diff")</f>
        <v/>
      </c>
      <c r="L6">
        <f>HYPERLINK("https://en.wikipedia.org/w/index.php?title=Category:1800_in_Asia&amp;diff=prev&amp;oldid=546586698","diff")</f>
        <v/>
      </c>
      <c r="M6">
        <f>HYPERLINK("https://en.wikipedia.org/w/index.php?title=Category:World_War_II_submachine_guns&amp;diff=prev&amp;oldid=546155763","diff")</f>
        <v/>
      </c>
      <c r="N6">
        <f>HYPERLINK("https://en.wikipedia.org/w/index.php?title=Category:Natural_history_of_Saint_Lucia&amp;diff=prev&amp;oldid=547606816","diff")</f>
        <v/>
      </c>
      <c r="O6">
        <f>HYPERLINK("https://en.wikipedia.org/w/index.php?title=Category:1457_works&amp;diff=prev&amp;oldid=546545936","diff")</f>
        <v/>
      </c>
      <c r="P6" t="s"/>
    </row>
    <row r="7" spans="1:16">
      <c r="A7" s="1" t="n">
        <v>5</v>
      </c>
      <c r="B7">
        <f>HYPERLINK("http://enwp.org/User:タチコマ robot","タチコマ robot")</f>
        <v/>
      </c>
      <c r="C7">
        <f>HYPERLINK("http://enwp.org/User:RussBot","RussBot")</f>
        <v/>
      </c>
      <c r="D7" t="n">
        <v>2056</v>
      </c>
      <c r="E7" t="n">
        <v>1981</v>
      </c>
      <c r="F7">
        <f>HYPERLINK("https://en.wikipedia.org/w/index.php?title=Colombian_Conflict&amp;diff=prev&amp;oldid=152228124","diff")</f>
        <v/>
      </c>
      <c r="G7">
        <f>HYPERLINK("https://en.wikipedia.org/w/index.php?title=I_Love_The_90's&amp;diff=prev&amp;oldid=189685939","diff")</f>
        <v/>
      </c>
      <c r="H7">
        <f>HYPERLINK("https://en.wikipedia.org/w/index.php?title=Zeugmatography&amp;diff=prev&amp;oldid=226741507","diff")</f>
        <v/>
      </c>
      <c r="I7">
        <f>HYPERLINK("https://en.wikipedia.org/w/index.php?title=CSCA_Kyiv&amp;diff=prev&amp;oldid=154793420","diff")</f>
        <v/>
      </c>
      <c r="J7">
        <f>HYPERLINK("https://en.wikipedia.org/w/index.php?title=U.S._3rd_Cavalry_Regiment&amp;diff=prev&amp;oldid=160198500","diff")</f>
        <v/>
      </c>
      <c r="K7">
        <f>HYPERLINK("https://en.wikipedia.org/w/index.php?title=Saiou_Enters!_The_Tarot_Deck_of_Destiny&amp;diff=prev&amp;oldid=196491106","diff")</f>
        <v/>
      </c>
      <c r="L7">
        <f>HYPERLINK("https://en.wikipedia.org/w/index.php?title=Plot_dump&amp;diff=prev&amp;oldid=158901773","diff")</f>
        <v/>
      </c>
      <c r="M7">
        <f>HYPERLINK("https://en.wikipedia.org/w/index.php?title=Horta,_Azores_Islands&amp;diff=prev&amp;oldid=590555010","diff")</f>
        <v/>
      </c>
      <c r="N7">
        <f>HYPERLINK("https://en.wikipedia.org/w/index.php?title=American-Chinese_relations&amp;diff=prev&amp;oldid=167584817","diff")</f>
        <v/>
      </c>
      <c r="O7">
        <f>HYPERLINK("https://en.wikipedia.org/w/index.php?title=Original_Juice_Co&amp;diff=prev&amp;oldid=159588429","diff")</f>
        <v/>
      </c>
      <c r="P7" t="s"/>
    </row>
    <row r="8" spans="1:16">
      <c r="A8" s="1" t="n">
        <v>6</v>
      </c>
      <c r="B8">
        <f>HYPERLINK("http://enwp.org/User:Cydebot","Cydebot")</f>
        <v/>
      </c>
      <c r="C8">
        <f>HYPERLINK("http://enwp.org/User:RussBot","RussBot")</f>
        <v/>
      </c>
      <c r="D8" t="n">
        <v>964</v>
      </c>
      <c r="E8" t="n">
        <v>882</v>
      </c>
      <c r="F8">
        <f>HYPERLINK("https://en.wikipedia.org/w/index.php?title=Mountain_Bike_Rally&amp;diff=prev&amp;oldid=310866817","diff")</f>
        <v/>
      </c>
      <c r="G8">
        <f>HYPERLINK("https://en.wikipedia.org/w/index.php?title=Education_in_Odisha&amp;diff=prev&amp;oldid=536213874","diff")</f>
        <v/>
      </c>
      <c r="H8">
        <f>HYPERLINK("https://en.wikipedia.org/w/index.php?title=Bayles_railway_station&amp;diff=prev&amp;oldid=175446043","diff")</f>
        <v/>
      </c>
      <c r="I8">
        <f>HYPERLINK("https://en.wikipedia.org/w/index.php?title=2008_National_Cheerleading_Championship&amp;diff=prev&amp;oldid=376327139","diff")</f>
        <v/>
      </c>
      <c r="J8">
        <f>HYPERLINK("https://en.wikipedia.org/w/index.php?title=Eternal_Filena&amp;diff=prev&amp;oldid=310877709","diff")</f>
        <v/>
      </c>
      <c r="K8">
        <f>HYPERLINK("https://en.wikipedia.org/w/index.php?title=Super_Punch-Out!!&amp;diff=prev&amp;oldid=310878879","diff")</f>
        <v/>
      </c>
      <c r="L8">
        <f>HYPERLINK("https://en.wikipedia.org/w/index.php?title=3801_Thrasymedes&amp;diff=prev&amp;oldid=599853085","diff")</f>
        <v/>
      </c>
      <c r="M8">
        <f>HYPERLINK("https://en.wikipedia.org/w/index.php?title=(13060)_1991_EJ&amp;diff=prev&amp;oldid=599852665","diff")</f>
        <v/>
      </c>
      <c r="N8">
        <f>HYPERLINK("https://en.wikipedia.org/w/index.php?title=Frank_Almaguer&amp;diff=prev&amp;oldid=338654051","diff")</f>
        <v/>
      </c>
      <c r="O8">
        <f>HYPERLINK("https://en.wikipedia.org/w/index.php?title=Super_Star_Wars&amp;diff=prev&amp;oldid=310878951","diff")</f>
        <v/>
      </c>
      <c r="P8" t="s"/>
    </row>
    <row r="9" spans="1:16">
      <c r="A9" s="1" t="n">
        <v>7</v>
      </c>
      <c r="B9">
        <f>HYPERLINK("http://enwp.org/User:BOTijo","BOTijo")</f>
        <v/>
      </c>
      <c r="C9">
        <f>HYPERLINK("http://enwp.org/User:RussBot","RussBot")</f>
        <v/>
      </c>
      <c r="D9" t="n">
        <v>31</v>
      </c>
      <c r="E9" t="n">
        <v>31</v>
      </c>
      <c r="F9">
        <f>HYPERLINK("https://en.wikipedia.org/w/index.php?title=War_Cry&amp;diff=prev&amp;oldid=259674733","diff")</f>
        <v/>
      </c>
      <c r="G9">
        <f>HYPERLINK("https://en.wikipedia.org/w/index.php?title=List_of_Disney_Feature_Films&amp;diff=prev&amp;oldid=175453295","diff")</f>
        <v/>
      </c>
      <c r="H9">
        <f>HYPERLINK("https://en.wikipedia.org/w/index.php?title=Dangerously_in_love&amp;diff=prev&amp;oldid=257993484","diff")</f>
        <v/>
      </c>
      <c r="I9">
        <f>HYPERLINK("https://en.wikipedia.org/w/index.php?title=Pba&amp;diff=prev&amp;oldid=296705335","diff")</f>
        <v/>
      </c>
      <c r="J9">
        <f>HYPERLINK("https://en.wikipedia.org/w/index.php?title=Evga&amp;diff=prev&amp;oldid=323856679","diff")</f>
        <v/>
      </c>
      <c r="K9">
        <f>HYPERLINK("https://en.wikipedia.org/w/index.php?title=Nagisa_ni_Matsuwaru_Etc.&amp;diff=prev&amp;oldid=270387891","diff")</f>
        <v/>
      </c>
      <c r="L9">
        <f>HYPERLINK("https://en.wikipedia.org/w/index.php?title=Kansan_Glaciation&amp;diff=prev&amp;oldid=263130449","diff")</f>
        <v/>
      </c>
      <c r="M9">
        <f>HYPERLINK("https://en.wikipedia.org/w/index.php?title=My_Name_Is_Legion&amp;diff=prev&amp;oldid=231439282","diff")</f>
        <v/>
      </c>
      <c r="N9">
        <f>HYPERLINK("https://en.wikipedia.org/w/index.php?title=ZIP&amp;diff=prev&amp;oldid=322084382","diff")</f>
        <v/>
      </c>
      <c r="O9">
        <f>HYPERLINK("https://en.wikipedia.org/w/index.php?title=Inbev&amp;diff=prev&amp;oldid=262701916","diff")</f>
        <v/>
      </c>
      <c r="P9" t="s"/>
    </row>
    <row r="10" spans="1:16">
      <c r="A10" s="1" t="n">
        <v>8</v>
      </c>
      <c r="B10">
        <f>HYPERLINK("http://enwp.org/User:Addbot","Addbot")</f>
        <v/>
      </c>
      <c r="C10">
        <f>HYPERLINK("http://enwp.org/User:RussBot","RussBot")</f>
        <v/>
      </c>
      <c r="D10" t="n">
        <v>402</v>
      </c>
      <c r="E10" t="n">
        <v>396</v>
      </c>
      <c r="F10">
        <f>HYPERLINK("https://en.wikipedia.org/w/index.php?title=Woman_Like_Me_(Beyoncé_song)&amp;diff=prev&amp;oldid=254580668","diff")</f>
        <v/>
      </c>
      <c r="G10">
        <f>HYPERLINK("https://en.wikipedia.org/w/index.php?title=Republic_of_ireland&amp;diff=prev&amp;oldid=255827937","diff")</f>
        <v/>
      </c>
      <c r="H10">
        <f>HYPERLINK("https://en.wikipedia.org/w/index.php?title=Publisher_1997&amp;diff=prev&amp;oldid=250834987","diff")</f>
        <v/>
      </c>
      <c r="I10">
        <f>HYPERLINK("https://en.wikipedia.org/w/index.php?title=FC_Ceahlaul_Piatra_Neamt&amp;diff=prev&amp;oldid=257668258","diff")</f>
        <v/>
      </c>
      <c r="J10">
        <f>HYPERLINK("https://en.wikipedia.org/w/index.php?title=Icelandic_food&amp;diff=prev&amp;oldid=255822785","diff")</f>
        <v/>
      </c>
      <c r="K10">
        <f>HYPERLINK("https://en.wikipedia.org/w/index.php?title=Al_Wilson_(Candan_football)&amp;diff=prev&amp;oldid=260031839","diff")</f>
        <v/>
      </c>
      <c r="L10">
        <f>HYPERLINK("https://en.wikipedia.org/w/index.php?title=Flacăra_Bucureşti&amp;diff=prev&amp;oldid=257676705","diff")</f>
        <v/>
      </c>
      <c r="M10">
        <f>HYPERLINK("https://en.wikipedia.org/w/index.php?title=Glen_Jackson_(football_player)&amp;diff=prev&amp;oldid=260036570","diff")</f>
        <v/>
      </c>
      <c r="N10">
        <f>HYPERLINK("https://en.wikipedia.org/w/index.php?title=The_Republic_Of_Ireland&amp;diff=prev&amp;oldid=255828140","diff")</f>
        <v/>
      </c>
      <c r="O10">
        <f>HYPERLINK("https://en.wikipedia.org/w/index.php?title=India-Pakistan_Relations&amp;diff=prev&amp;oldid=256404966","diff")</f>
        <v/>
      </c>
      <c r="P10" t="s"/>
    </row>
    <row r="11" spans="1:16">
      <c r="A11" s="1" t="n">
        <v>9</v>
      </c>
      <c r="B11">
        <f>HYPERLINK("http://enwp.org/User:Xqbot","Xqbot")</f>
        <v/>
      </c>
      <c r="C11">
        <f>HYPERLINK("http://enwp.org/User:RussBot","RussBot")</f>
        <v/>
      </c>
      <c r="D11" t="n">
        <v>5163</v>
      </c>
      <c r="E11" t="n">
        <v>4689</v>
      </c>
      <c r="F11">
        <f>HYPERLINK("https://en.wikipedia.org/w/index.php?title=History_of_Communist_Romania&amp;diff=prev&amp;oldid=265777173","diff")</f>
        <v/>
      </c>
      <c r="G11">
        <f>HYPERLINK("https://en.wikipedia.org/w/index.php?title=Talk:The_Office_(U.S._TV_series)_(season_3)&amp;diff=prev&amp;oldid=398552048","diff")</f>
        <v/>
      </c>
      <c r="H11">
        <f>HYPERLINK("https://en.wikipedia.org/w/index.php?title=Philip_I_of_Sweden&amp;diff=prev&amp;oldid=368084783","diff")</f>
        <v/>
      </c>
      <c r="I11">
        <f>HYPERLINK("https://en.wikipedia.org/w/index.php?title=Of_Leuchtenberg&amp;diff=prev&amp;oldid=273974572","diff")</f>
        <v/>
      </c>
      <c r="J11">
        <f>HYPERLINK("https://en.wikipedia.org/w/index.php?title=Jinhae_Bay&amp;diff=prev&amp;oldid=618278179","diff")</f>
        <v/>
      </c>
      <c r="K11">
        <f>HYPERLINK("https://en.wikipedia.org/w/index.php?title=Hooray_for_Thomas_&amp;_Other_Adventures&amp;diff=prev&amp;oldid=265787400","diff")</f>
        <v/>
      </c>
      <c r="L11">
        <f>HYPERLINK("https://en.wikipedia.org/w/index.php?title=NK_Bezigrad&amp;diff=prev&amp;oldid=372073583","diff")</f>
        <v/>
      </c>
      <c r="M11">
        <f>HYPERLINK("https://en.wikipedia.org/w/index.php?title=Paok_saloniki&amp;diff=prev&amp;oldid=611990516","diff")</f>
        <v/>
      </c>
      <c r="N11">
        <f>HYPERLINK("https://en.wikipedia.org/w/index.php?title=Talk:Shaw_–_Howard_University_(Washington_Metro)&amp;diff=prev&amp;oldid=595955475","diff")</f>
        <v/>
      </c>
      <c r="O11">
        <f>HYPERLINK("https://en.wikipedia.org/w/index.php?title=New_Friends_for_Thomas&amp;diff=prev&amp;oldid=265787098","diff")</f>
        <v/>
      </c>
      <c r="P11" t="s"/>
    </row>
    <row r="12" spans="1:16">
      <c r="A12" s="1" t="n">
        <v>10</v>
      </c>
      <c r="B12">
        <f>HYPERLINK("http://enwp.org/User:Thehelpfulbot","Thehelpfulbot")</f>
        <v/>
      </c>
      <c r="C12">
        <f>HYPERLINK("http://enwp.org/User:RussBot","RussBot")</f>
        <v/>
      </c>
      <c r="D12" t="n">
        <v>55</v>
      </c>
      <c r="E12" t="n">
        <v>18</v>
      </c>
      <c r="F12">
        <f>HYPERLINK("https://en.wikipedia.org/w/index.php?title=Homestead_AFB,_Florida&amp;diff=prev&amp;oldid=439812796","diff")</f>
        <v/>
      </c>
      <c r="G12">
        <f>HYPERLINK("https://en.wikipedia.org/w/index.php?title=User:Tlc2011/My_sandbox&amp;diff=prev&amp;oldid=429437801","diff")</f>
        <v/>
      </c>
      <c r="H12">
        <f>HYPERLINK("https://en.wikipedia.org/w/index.php?title=User:Jmundo/Isla_de_Ratones&amp;diff=prev&amp;oldid=430845409","diff")</f>
        <v/>
      </c>
      <c r="I12">
        <f>HYPERLINK("https://en.wikipedia.org/w/index.php?title=Talk:Marie_d'Orleans-Longueville,_Duchess_de_Nemours&amp;diff=prev&amp;oldid=432710097","diff")</f>
        <v/>
      </c>
      <c r="J12">
        <f>HYPERLINK("https://en.wikipedia.org/w/index.php?title=Talk:Magallanes_and_the_Chilean_Antarctic_Region&amp;diff=prev&amp;oldid=438975516","diff")</f>
        <v/>
      </c>
      <c r="K12">
        <f>HYPERLINK("https://en.wikipedia.org/w/index.php?title=Talk:FK_Gäncä&amp;diff=prev&amp;oldid=430328477","diff")</f>
        <v/>
      </c>
      <c r="L12">
        <f>HYPERLINK("https://en.wikipedia.org/w/index.php?title=Talk:MAVEN_(NASA_Mission)&amp;diff=prev&amp;oldid=431327631","diff")</f>
        <v/>
      </c>
      <c r="M12">
        <f>HYPERLINK("https://en.wikipedia.org/w/index.php?title=Talk:François_d’Orléans-Longueville,_duc_de_Fronsac&amp;diff=prev&amp;oldid=432709636","diff")</f>
        <v/>
      </c>
      <c r="N12">
        <f>HYPERLINK("https://en.wikipedia.org/w/index.php?title=Homestead_Army_Airfield&amp;diff=prev&amp;oldid=439812833","diff")</f>
        <v/>
      </c>
      <c r="O12">
        <f>HYPERLINK("https://en.wikipedia.org/w/index.php?title=Ion_Life_Channel&amp;diff=prev&amp;oldid=500255965","diff")</f>
        <v/>
      </c>
      <c r="P12" t="s"/>
    </row>
    <row r="13" spans="1:16">
      <c r="A13" s="1" t="n">
        <v>11</v>
      </c>
      <c r="B13">
        <f>HYPERLINK("http://enwp.org/User:EmausBot","EmausBot")</f>
        <v/>
      </c>
      <c r="C13">
        <f>HYPERLINK("http://enwp.org/User:RussBot","RussBot")</f>
        <v/>
      </c>
      <c r="D13" t="n">
        <v>878</v>
      </c>
      <c r="E13" t="n">
        <v>836</v>
      </c>
      <c r="F13">
        <f>HYPERLINK("https://en.wikipedia.org/w/index.php?title=Tangkuo&amp;diff=prev&amp;oldid=418025824","diff")</f>
        <v/>
      </c>
      <c r="G13">
        <f>HYPERLINK("https://en.wikipedia.org/w/index.php?title=Wikipedia_talk:WikiProject_SpongeBob_SquarePants/Episode_Layout&amp;diff=prev&amp;oldid=563054801","diff")</f>
        <v/>
      </c>
      <c r="H13">
        <f>HYPERLINK("https://en.wikipedia.org/w/index.php?title=QLD_Reds&amp;diff=prev&amp;oldid=440097138","diff")</f>
        <v/>
      </c>
      <c r="I13">
        <f>HYPERLINK("https://en.wikipedia.org/w/index.php?title=CF97&amp;diff=prev&amp;oldid=416274135","diff")</f>
        <v/>
      </c>
      <c r="J13">
        <f>HYPERLINK("https://en.wikipedia.org/w/index.php?title=Pakistan-PRC_relation&amp;diff=prev&amp;oldid=459789014","diff")</f>
        <v/>
      </c>
      <c r="K13">
        <f>HYPERLINK("https://en.wikipedia.org/w/index.php?title=List_of_the_500_greatest_albums_of_all_time&amp;diff=prev&amp;oldid=519537567","diff")</f>
        <v/>
      </c>
      <c r="L13">
        <f>HYPERLINK("https://en.wikipedia.org/w/index.php?title=S._Ve._Shekhar&amp;diff=prev&amp;oldid=427590368","diff")</f>
        <v/>
      </c>
      <c r="M13">
        <f>HYPERLINK("https://en.wikipedia.org/w/index.php?title=Thomas_Edward_Neil_Driberg&amp;diff=prev&amp;oldid=418541143","diff")</f>
        <v/>
      </c>
      <c r="N13">
        <f>HYPERLINK("https://en.wikipedia.org/w/index.php?title=Alupka_Palace&amp;diff=prev&amp;oldid=442250634","diff")</f>
        <v/>
      </c>
      <c r="O13">
        <f>HYPERLINK("https://en.wikipedia.org/w/index.php?title=Finish-Greek_relations&amp;diff=prev&amp;oldid=441826697","diff")</f>
        <v/>
      </c>
      <c r="P13" t="s"/>
    </row>
    <row r="14" spans="1:16">
      <c r="A14" s="1" t="n">
        <v>12</v>
      </c>
      <c r="B14">
        <f>HYPERLINK("http://enwp.org/User:AvicBot","AvicBot")</f>
        <v/>
      </c>
      <c r="C14">
        <f>HYPERLINK("http://enwp.org/User:RussBot","RussBot")</f>
        <v/>
      </c>
      <c r="D14" t="n">
        <v>1789</v>
      </c>
      <c r="E14" t="n">
        <v>1528</v>
      </c>
      <c r="F14">
        <f>HYPERLINK("https://en.wikipedia.org/w/index.php?title=CityRail_K_set&amp;diff=prev&amp;oldid=580573356","diff")</f>
        <v/>
      </c>
      <c r="G14">
        <f>HYPERLINK("https://en.wikipedia.org/w/index.php?title=Sasha_Pavlovic&amp;diff=prev&amp;oldid=466802403","diff")</f>
        <v/>
      </c>
      <c r="H14">
        <f>HYPERLINK("https://en.wikipedia.org/w/index.php?title=Djolof&amp;diff=prev&amp;oldid=451256382","diff")</f>
        <v/>
      </c>
      <c r="I14">
        <f>HYPERLINK("https://en.wikipedia.org/w/index.php?title=Shop@Panasonic&amp;diff=prev&amp;oldid=497630603","diff")</f>
        <v/>
      </c>
      <c r="J14">
        <f>HYPERLINK("https://en.wikipedia.org/w/index.php?title=British_12th_(Eastern)_Division&amp;diff=prev&amp;oldid=514755030","diff")</f>
        <v/>
      </c>
      <c r="K14">
        <f>HYPERLINK("https://en.wikipedia.org/w/index.php?title=Talk:Adrian_Newman_(Dean)&amp;diff=prev&amp;oldid=441998018","diff")</f>
        <v/>
      </c>
      <c r="L14">
        <f>HYPERLINK("https://en.wikipedia.org/w/index.php?title=Arts&amp;Craft&amp;diff=prev&amp;oldid=484592823","diff")</f>
        <v/>
      </c>
      <c r="M14">
        <f>HYPERLINK("https://en.wikipedia.org/w/index.php?title=Hierba_mate&amp;diff=prev&amp;oldid=464907354","diff")</f>
        <v/>
      </c>
      <c r="N14">
        <f>HYPERLINK("https://en.wikipedia.org/w/index.php?title=Talk:Associated_Newspapers&amp;diff=prev&amp;oldid=589678971","diff")</f>
        <v/>
      </c>
      <c r="O14">
        <f>HYPERLINK("https://en.wikipedia.org/w/index.php?title=Pictures_In_The_Mirror&amp;diff=prev&amp;oldid=557626553","diff")</f>
        <v/>
      </c>
      <c r="P14" t="s"/>
    </row>
    <row r="15" spans="1:16">
      <c r="A15" s="1" t="n">
        <v>13</v>
      </c>
      <c r="B15">
        <f>HYPERLINK("http://enwp.org/User:ArmbrustBot","ArmbrustBot")</f>
        <v/>
      </c>
      <c r="C15">
        <f>HYPERLINK("http://enwp.org/User:RussBot","RussBot")</f>
        <v/>
      </c>
      <c r="D15" t="n">
        <v>24</v>
      </c>
      <c r="E15" t="n">
        <v>8</v>
      </c>
      <c r="F15">
        <f>HYPERLINK("https://en.wikipedia.org/w/index.php?title=Category:J._J._Jackson_(singer)_albums&amp;diff=prev&amp;oldid=560385739","diff")</f>
        <v/>
      </c>
      <c r="G15">
        <f>HYPERLINK("https://en.wikipedia.org/w/index.php?title=Category:Gene_Ammons_albums&amp;diff=prev&amp;oldid=560385694","diff")</f>
        <v/>
      </c>
      <c r="H15">
        <f>HYPERLINK("https://en.wikipedia.org/w/index.php?title=Category:Norman_Connors_albums&amp;diff=prev&amp;oldid=560385717","diff")</f>
        <v/>
      </c>
      <c r="I15">
        <f>HYPERLINK("https://en.wikipedia.org/w/index.php?title=Category:Melvin_Sparks_albums&amp;diff=prev&amp;oldid=560385776","diff")</f>
        <v/>
      </c>
      <c r="J15">
        <f>HYPERLINK("https://en.wikipedia.org/w/index.php?title=Playback_(Sam_Lazar_album)&amp;diff=prev&amp;oldid=560385600","diff")</f>
        <v/>
      </c>
      <c r="K15">
        <f>HYPERLINK("https://en.wikipedia.org/w/index.php?title=Just_Chillin'&amp;diff=prev&amp;oldid=560385585","diff")</f>
        <v/>
      </c>
      <c r="L15">
        <f>HYPERLINK("https://en.wikipedia.org/w/index.php?title=Takin'_Off&amp;diff=prev&amp;oldid=560385611","diff")</f>
        <v/>
      </c>
      <c r="M15">
        <f>HYPERLINK("https://en.wikipedia.org/w/index.php?title=Category:Barry_Adamson_albums&amp;diff=prev&amp;oldid=560385667","diff")</f>
        <v/>
      </c>
      <c r="N15">
        <f>HYPERLINK("https://en.wikipedia.org/w/index.php?title=Category:Nat_Adderley_albums&amp;diff=prev&amp;oldid=560385685","diff")</f>
        <v/>
      </c>
      <c r="O15">
        <f>HYPERLINK("https://en.wikipedia.org/w/index.php?title=That's_Where_It's_At&amp;diff=prev&amp;oldid=560385627","diff")</f>
        <v/>
      </c>
      <c r="P15" t="s"/>
    </row>
    <row r="16" spans="1:16">
      <c r="A16" s="1" t="n">
        <v>14</v>
      </c>
      <c r="B16">
        <f>HYPERLINK("http://enwp.org/User:RussBot","RussBot")</f>
        <v/>
      </c>
      <c r="C16">
        <f>HYPERLINK("http://enwp.org/User:タチコマ robot","タチコマ robot")</f>
        <v/>
      </c>
      <c r="D16" t="n">
        <v>1354</v>
      </c>
      <c r="E16" t="n">
        <v>1232</v>
      </c>
      <c r="F16">
        <f>HYPERLINK("https://en.wikipedia.org/w/index.php?title=Ferro_(comics)&amp;diff=prev&amp;oldid=197655709","diff")</f>
        <v/>
      </c>
      <c r="G16">
        <f>HYPERLINK("https://en.wikipedia.org/w/index.php?title=Franz_Joseph_von_Muench-Bellinghausen&amp;diff=prev&amp;oldid=214085028","diff")</f>
        <v/>
      </c>
      <c r="H16">
        <f>HYPERLINK("https://en.wikipedia.org/w/index.php?title=European_African&amp;diff=prev&amp;oldid=229897773","diff")</f>
        <v/>
      </c>
      <c r="I16">
        <f>HYPERLINK("https://en.wikipedia.org/w/index.php?title=Operation_days_of_penitence&amp;diff=prev&amp;oldid=209796426","diff")</f>
        <v/>
      </c>
      <c r="J16">
        <f>HYPERLINK("https://en.wikipedia.org/w/index.php?title=Alexa_Trish&amp;diff=prev&amp;oldid=265610544","diff")</f>
        <v/>
      </c>
      <c r="K16">
        <f>HYPERLINK("https://en.wikipedia.org/w/index.php?title=List_of_basic_internet_topics&amp;diff=prev&amp;oldid=221575126","diff")</f>
        <v/>
      </c>
      <c r="L16">
        <f>HYPERLINK("https://en.wikipedia.org/w/index.php?title=Nas_(Album)&amp;diff=prev&amp;oldid=225411365","diff")</f>
        <v/>
      </c>
      <c r="M16">
        <f>HYPERLINK("https://en.wikipedia.org/w/index.php?title=Achileas_Andreas_of_Greece&amp;diff=prev&amp;oldid=210138324","diff")</f>
        <v/>
      </c>
      <c r="N16">
        <f>HYPERLINK("https://en.wikipedia.org/w/index.php?title=Hard_Lovin'_Man_(song)&amp;diff=prev&amp;oldid=243862467","diff")</f>
        <v/>
      </c>
      <c r="O16">
        <f>HYPERLINK("https://en.wikipedia.org/w/index.php?title=Exactly_solved_model&amp;diff=prev&amp;oldid=203206194","diff")</f>
        <v/>
      </c>
      <c r="P16" t="s"/>
    </row>
    <row r="17" spans="1:16">
      <c r="A17" s="1" t="n">
        <v>15</v>
      </c>
      <c r="B17">
        <f>HYPERLINK("http://enwp.org/User:BOTijo","BOTijo")</f>
        <v/>
      </c>
      <c r="C17">
        <f>HYPERLINK("http://enwp.org/User:タチコマ robot","タチコマ robot")</f>
        <v/>
      </c>
      <c r="D17" t="n">
        <v>21</v>
      </c>
      <c r="E17" t="n">
        <v>21</v>
      </c>
      <c r="F17">
        <f>HYPERLINK("https://en.wikipedia.org/w/index.php?title=Sai_baba&amp;diff=prev&amp;oldid=258932797","diff")</f>
        <v/>
      </c>
      <c r="G17">
        <f>HYPERLINK("https://en.wikipedia.org/w/index.php?title=National_assembly_of_thailand&amp;diff=prev&amp;oldid=263757298","diff")</f>
        <v/>
      </c>
      <c r="H17">
        <f>HYPERLINK("https://en.wikipedia.org/w/index.php?title=A_tale_of_two_sisters&amp;diff=prev&amp;oldid=267562504","diff")</f>
        <v/>
      </c>
      <c r="I17">
        <f>HYPERLINK("https://en.wikipedia.org/w/index.php?title=From_Fear_To_Eternity&amp;diff=prev&amp;oldid=262062809","diff")</f>
        <v/>
      </c>
      <c r="J17">
        <f>HYPERLINK("https://en.wikipedia.org/w/index.php?title=Triptik&amp;diff=prev&amp;oldid=259140186","diff")</f>
        <v/>
      </c>
      <c r="K17">
        <f>HYPERLINK("https://en.wikipedia.org/w/index.php?title=Krista_tippett&amp;diff=prev&amp;oldid=263139409","diff")</f>
        <v/>
      </c>
      <c r="L17">
        <f>HYPERLINK("https://en.wikipedia.org/w/index.php?title=Assyrians_in_germany&amp;diff=prev&amp;oldid=305247997","diff")</f>
        <v/>
      </c>
      <c r="M17">
        <f>HYPERLINK("https://en.wikipedia.org/w/index.php?title=Washington_local_school_district&amp;diff=prev&amp;oldid=259675479","diff")</f>
        <v/>
      </c>
      <c r="N17">
        <f>HYPERLINK("https://en.wikipedia.org/w/index.php?title=Leeds_city_council&amp;diff=prev&amp;oldid=319185157","diff")</f>
        <v/>
      </c>
      <c r="O17">
        <f>HYPERLINK("https://en.wikipedia.org/w/index.php?title=Live_In_The_Sky&amp;diff=prev&amp;oldid=257243120","diff")</f>
        <v/>
      </c>
      <c r="P17" t="s"/>
    </row>
    <row r="18" spans="1:16">
      <c r="A18" s="1" t="n">
        <v>16</v>
      </c>
      <c r="B18">
        <f>HYPERLINK("http://enwp.org/User:Addbot","Addbot")</f>
        <v/>
      </c>
      <c r="C18">
        <f>HYPERLINK("http://enwp.org/User:タチコマ robot","タチコマ robot")</f>
        <v/>
      </c>
      <c r="D18" t="n">
        <v>34</v>
      </c>
      <c r="E18" t="n">
        <v>33</v>
      </c>
      <c r="F18">
        <f>HYPERLINK("https://en.wikipedia.org/w/index.php?title=Bjorn_Andersen&amp;diff=prev&amp;oldid=258334061","diff")</f>
        <v/>
      </c>
      <c r="G18">
        <f>HYPERLINK("https://en.wikipedia.org/w/index.php?title=Conocephalus_melanus&amp;diff=prev&amp;oldid=546047230","diff")</f>
        <v/>
      </c>
      <c r="H18">
        <f>HYPERLINK("https://en.wikipedia.org/w/index.php?title=Vic_Newman&amp;diff=prev&amp;oldid=254580767","diff")</f>
        <v/>
      </c>
      <c r="I18">
        <f>HYPERLINK("https://en.wikipedia.org/w/index.php?title=U.S._8th_Army&amp;diff=prev&amp;oldid=255823675","diff")</f>
        <v/>
      </c>
      <c r="J18">
        <f>HYPERLINK("https://en.wikipedia.org/w/index.php?title=8th_US_Army&amp;diff=prev&amp;oldid=255823568","diff")</f>
        <v/>
      </c>
      <c r="K18">
        <f>HYPERLINK("https://en.wikipedia.org/w/index.php?title=U.S._Eighth_Army&amp;diff=prev&amp;oldid=255823648","diff")</f>
        <v/>
      </c>
      <c r="L18">
        <f>HYPERLINK("https://en.wikipedia.org/w/index.php?title=Catasetum_saccatum&amp;diff=prev&amp;oldid=543449422","diff")</f>
        <v/>
      </c>
      <c r="M18">
        <f>HYPERLINK("https://en.wikipedia.org/w/index.php?title=Eighth_U.S._Army&amp;diff=prev&amp;oldid=255823612","diff")</f>
        <v/>
      </c>
      <c r="N18">
        <f>HYPERLINK("https://en.wikipedia.org/w/index.php?title=Conference_of_Addis_Ababa&amp;diff=prev&amp;oldid=545626780","diff")</f>
        <v/>
      </c>
      <c r="O18">
        <f>HYPERLINK("https://en.wikipedia.org/w/index.php?title=US_8th_Army&amp;diff=prev&amp;oldid=255823551","diff")</f>
        <v/>
      </c>
      <c r="P18" t="s"/>
    </row>
    <row r="19" spans="1:16">
      <c r="A19" s="1" t="n">
        <v>17</v>
      </c>
      <c r="B19">
        <f>HYPERLINK("http://enwp.org/User:Xqbot","Xqbot")</f>
        <v/>
      </c>
      <c r="C19">
        <f>HYPERLINK("http://enwp.org/User:タチコマ robot","タチコマ robot")</f>
        <v/>
      </c>
      <c r="D19" t="n">
        <v>1076</v>
      </c>
      <c r="E19" t="n">
        <v>999</v>
      </c>
      <c r="F19">
        <f>HYPERLINK("https://en.wikipedia.org/w/index.php?title=Tommy_Boy_records&amp;diff=prev&amp;oldid=608857337","diff")</f>
        <v/>
      </c>
      <c r="G19">
        <f>HYPERLINK("https://en.wikipedia.org/w/index.php?title=Rangers'_Ballpark&amp;diff=prev&amp;oldid=601326808","diff")</f>
        <v/>
      </c>
      <c r="H19">
        <f>HYPERLINK("https://en.wikipedia.org/w/index.php?title=Tres_metros_sobre_el_cielo&amp;diff=prev&amp;oldid=607540494","diff")</f>
        <v/>
      </c>
      <c r="I19">
        <f>HYPERLINK("https://en.wikipedia.org/w/index.php?title=South_Slavic_Latinic_transliterations&amp;diff=prev&amp;oldid=356970211","diff")</f>
        <v/>
      </c>
      <c r="J19">
        <f>HYPERLINK("https://en.wikipedia.org/w/index.php?title=Driving_licence_in_Europe&amp;diff=prev&amp;oldid=610003208","diff")</f>
        <v/>
      </c>
      <c r="K19">
        <f>HYPERLINK("https://en.wikipedia.org/w/index.php?title=Google.com.na&amp;diff=prev&amp;oldid=361523670","diff")</f>
        <v/>
      </c>
      <c r="L19">
        <f>HYPERLINK("https://en.wikipedia.org/w/index.php?title=Talk:The_Bielski_Brothers&amp;diff=prev&amp;oldid=605589268","diff")</f>
        <v/>
      </c>
      <c r="M19">
        <f>HYPERLINK("https://en.wikipedia.org/w/index.php?title=Occupation_of_Baltic_republics_by_Nazi_Germany_(1941-1944)&amp;diff=prev&amp;oldid=354366358","diff")</f>
        <v/>
      </c>
      <c r="N19">
        <f>HYPERLINK("https://en.wikipedia.org/w/index.php?title=Moses_of_Khoren&amp;diff=prev&amp;oldid=283216051","diff")</f>
        <v/>
      </c>
      <c r="O19">
        <f>HYPERLINK("https://en.wikipedia.org/w/index.php?title=Sicilian_Semitic_language&amp;diff=prev&amp;oldid=315020727","diff")</f>
        <v/>
      </c>
      <c r="P19" t="s"/>
    </row>
    <row r="20" spans="1:16">
      <c r="A20" s="1" t="n">
        <v>18</v>
      </c>
      <c r="B20">
        <f>HYPERLINK("http://enwp.org/User:Thehelpfulbot","Thehelpfulbot")</f>
        <v/>
      </c>
      <c r="C20">
        <f>HYPERLINK("http://enwp.org/User:タチコマ robot","タチコマ robot")</f>
        <v/>
      </c>
      <c r="D20" t="n">
        <v>31</v>
      </c>
      <c r="E20" t="n">
        <v>26</v>
      </c>
      <c r="F20">
        <f>HYPERLINK("https://en.wikipedia.org/w/index.php?title=Delčevo_Opština&amp;diff=prev&amp;oldid=492601527","diff")</f>
        <v/>
      </c>
      <c r="G20">
        <f>HYPERLINK("https://en.wikipedia.org/w/index.php?title=Delcevo_Opstina&amp;diff=prev&amp;oldid=492601547","diff")</f>
        <v/>
      </c>
      <c r="H20">
        <f>HYPERLINK("https://en.wikipedia.org/w/index.php?title=Cesinovo-Oblesevo_municipality&amp;diff=prev&amp;oldid=493875270","diff")</f>
        <v/>
      </c>
      <c r="I20">
        <f>HYPERLINK("https://en.wikipedia.org/w/index.php?title=Češinovo-Obleševo&amp;diff=prev&amp;oldid=493875289","diff")</f>
        <v/>
      </c>
      <c r="J20">
        <f>HYPERLINK("https://en.wikipedia.org/w/index.php?title=Delcevo_municipality&amp;diff=prev&amp;oldid=492601553","diff")</f>
        <v/>
      </c>
      <c r="K20">
        <f>HYPERLINK("https://en.wikipedia.org/w/index.php?title=Pehcevo_municipality&amp;diff=prev&amp;oldid=492601638","diff")</f>
        <v/>
      </c>
      <c r="L20">
        <f>HYPERLINK("https://en.wikipedia.org/w/index.php?title=Pehcevo_Opstina&amp;diff=prev&amp;oldid=492601594","diff")</f>
        <v/>
      </c>
      <c r="M20">
        <f>HYPERLINK("https://en.wikipedia.org/w/index.php?title=Delchevo_Municipality&amp;diff=prev&amp;oldid=492601589","diff")</f>
        <v/>
      </c>
      <c r="N20">
        <f>HYPERLINK("https://en.wikipedia.org/w/index.php?title=Pehčevo_Opština,_Republic_of_Macedonia&amp;diff=prev&amp;oldid=492601621","diff")</f>
        <v/>
      </c>
      <c r="O20">
        <f>HYPERLINK("https://en.wikipedia.org/w/index.php?title=Opština_Pehčevo,_Republic_of_Macedonia&amp;diff=prev&amp;oldid=492601624","diff")</f>
        <v/>
      </c>
      <c r="P20" t="s"/>
    </row>
    <row r="21" spans="1:16">
      <c r="A21" s="1" t="n">
        <v>19</v>
      </c>
      <c r="B21">
        <f>HYPERLINK("http://enwp.org/User:EmausBot","EmausBot")</f>
        <v/>
      </c>
      <c r="C21">
        <f>HYPERLINK("http://enwp.org/User:タチコマ robot","タチコマ robot")</f>
        <v/>
      </c>
      <c r="D21" t="n">
        <v>223</v>
      </c>
      <c r="E21" t="n">
        <v>211</v>
      </c>
      <c r="F21">
        <f>HYPERLINK("https://en.wikipedia.org/w/index.php?title=I'm_Still_In_Love_With_You_(New_Edition_Song)&amp;diff=prev&amp;oldid=407342271","diff")</f>
        <v/>
      </c>
      <c r="G21">
        <f>HYPERLINK("https://en.wikipedia.org/w/index.php?title=Daniel_Marrack&amp;diff=prev&amp;oldid=499607930","diff")</f>
        <v/>
      </c>
      <c r="H21">
        <f>HYPERLINK("https://en.wikipedia.org/w/index.php?title=25th_January_revolution&amp;diff=prev&amp;oldid=523238569","diff")</f>
        <v/>
      </c>
      <c r="I21">
        <f>HYPERLINK("https://en.wikipedia.org/w/index.php?title=Hein_van_de_geyn&amp;diff=prev&amp;oldid=481402462","diff")</f>
        <v/>
      </c>
      <c r="J21">
        <f>HYPERLINK("https://en.wikipedia.org/w/index.php?title=List_of_wars_in_the_Arab_League&amp;diff=prev&amp;oldid=509829451","diff")</f>
        <v/>
      </c>
      <c r="K21">
        <f>HYPERLINK("https://en.wikipedia.org/w/index.php?title=Ulugüney,_Alanya&amp;diff=prev&amp;oldid=529041696","diff")</f>
        <v/>
      </c>
      <c r="L21">
        <f>HYPERLINK("https://en.wikipedia.org/w/index.php?title=Southern_oscillation&amp;diff=prev&amp;oldid=562985989","diff")</f>
        <v/>
      </c>
      <c r="M21">
        <f>HYPERLINK("https://en.wikipedia.org/w/index.php?title=Spizaetus_melanoleucus&amp;diff=prev&amp;oldid=433467985","diff")</f>
        <v/>
      </c>
      <c r="N21">
        <f>HYPERLINK("https://en.wikipedia.org/w/index.php?title=Rav_Shach&amp;diff=prev&amp;oldid=418114962","diff")</f>
        <v/>
      </c>
      <c r="O21">
        <f>HYPERLINK("https://en.wikipedia.org/w/index.php?title=Fin_Morgan&amp;diff=prev&amp;oldid=499609849","diff")</f>
        <v/>
      </c>
      <c r="P21" t="s"/>
    </row>
    <row r="22" spans="1:16">
      <c r="A22" s="1" t="n">
        <v>20</v>
      </c>
      <c r="B22">
        <f>HYPERLINK("http://enwp.org/User:AvicBot","AvicBot")</f>
        <v/>
      </c>
      <c r="C22">
        <f>HYPERLINK("http://enwp.org/User:タチコマ robot","タチコマ robot")</f>
        <v/>
      </c>
      <c r="D22" t="n">
        <v>528</v>
      </c>
      <c r="E22" t="n">
        <v>463</v>
      </c>
      <c r="F22">
        <f>HYPERLINK("https://en.wikipedia.org/w/index.php?title=Assyrian/Syriac_Genocide&amp;diff=prev&amp;oldid=554779786","diff")</f>
        <v/>
      </c>
      <c r="G22">
        <f>HYPERLINK("https://en.wikipedia.org/w/index.php?title=Ardabil,_Iran&amp;diff=prev&amp;oldid=557944060","diff")</f>
        <v/>
      </c>
      <c r="H22">
        <f>HYPERLINK("https://en.wikipedia.org/w/index.php?title=Ştiinţa_Timişoara&amp;diff=prev&amp;oldid=580776350","diff")</f>
        <v/>
      </c>
      <c r="I22">
        <f>HYPERLINK("https://en.wikipedia.org/w/index.php?title=Showtime_channels&amp;diff=prev&amp;oldid=572160944","diff")</f>
        <v/>
      </c>
      <c r="J22">
        <f>HYPERLINK("https://en.wikipedia.org/w/index.php?title=Rool_Grenache&amp;diff=prev&amp;oldid=551603795","diff")</f>
        <v/>
      </c>
      <c r="K22">
        <f>HYPERLINK("https://en.wikipedia.org/w/index.php?title=Poli_1921&amp;diff=prev&amp;oldid=580772480","diff")</f>
        <v/>
      </c>
      <c r="L22">
        <f>HYPERLINK("https://en.wikipedia.org/w/index.php?title=Hinoto&amp;diff=prev&amp;oldid=458513954","diff")</f>
        <v/>
      </c>
      <c r="M22">
        <f>HYPERLINK("https://en.wikipedia.org/w/index.php?title=Yóuzhèngshì_Pīnyīn&amp;diff=prev&amp;oldid=576933860","diff")</f>
        <v/>
      </c>
      <c r="N22">
        <f>HYPERLINK("https://en.wikipedia.org/w/index.php?title=FC_Timișoara&amp;diff=prev&amp;oldid=580782394","diff")</f>
        <v/>
      </c>
      <c r="O22">
        <f>HYPERLINK("https://en.wikipedia.org/w/index.php?title=Shrimp_flavored_chip&amp;diff=prev&amp;oldid=539451202","diff")</f>
        <v/>
      </c>
      <c r="P22" t="s"/>
    </row>
    <row r="23" spans="1:16">
      <c r="A23" s="1" t="n">
        <v>21</v>
      </c>
      <c r="B23">
        <f>HYPERLINK("http://enwp.org/User:ClueBot III","ClueBot III")</f>
        <v/>
      </c>
      <c r="C23">
        <f>HYPERLINK("http://enwp.org/User:SuggestBot","SuggestBot")</f>
        <v/>
      </c>
      <c r="D23" t="n">
        <v>296</v>
      </c>
      <c r="E23" t="n">
        <v>0</v>
      </c>
      <c r="F23">
        <f>HYPERLINK("https://en.wikipedia.org/w/index.php?title=User_talk:Astatine-210&amp;diff=prev&amp;oldid=445226958","diff")</f>
        <v/>
      </c>
      <c r="G23">
        <f>HYPERLINK("https://en.wikipedia.org/w/index.php?title=User_talk:Wilbur2012&amp;diff=prev&amp;oldid=447077030","diff")</f>
        <v/>
      </c>
      <c r="H23">
        <f>HYPERLINK("https://en.wikipedia.org/w/index.php?title=User_talk:Astatine-210&amp;diff=prev&amp;oldid=414879460","diff")</f>
        <v/>
      </c>
      <c r="I23">
        <f>HYPERLINK("https://en.wikipedia.org/w/index.php?title=User_talk:Nordic_Nightfury&amp;diff=prev&amp;oldid=538726990","diff")</f>
        <v/>
      </c>
      <c r="J23">
        <f>HYPERLINK("https://en.wikipedia.org/w/index.php?title=User_talk:Tattoodwaitress&amp;diff=prev&amp;oldid=571859145","diff")</f>
        <v/>
      </c>
      <c r="K23">
        <f>HYPERLINK("https://en.wikipedia.org/w/index.php?title=User_talk:PseudoOne&amp;diff=prev&amp;oldid=205616501","diff")</f>
        <v/>
      </c>
      <c r="L23">
        <f>HYPERLINK("https://en.wikipedia.org/w/index.php?title=User_talk:Goodvac&amp;diff=prev&amp;oldid=369401126","diff")</f>
        <v/>
      </c>
      <c r="M23">
        <f>HYPERLINK("https://en.wikipedia.org/w/index.php?title=User_talk:Tomcat7&amp;diff=prev&amp;oldid=434385028","diff")</f>
        <v/>
      </c>
      <c r="N23">
        <f>HYPERLINK("https://en.wikipedia.org/w/index.php?title=User_talk:Arunreginald&amp;diff=prev&amp;oldid=441164677","diff")</f>
        <v/>
      </c>
      <c r="O23">
        <f>HYPERLINK("https://en.wikipedia.org/w/index.php?title=User_talk:Arunreginald&amp;diff=prev&amp;oldid=352833057","diff")</f>
        <v/>
      </c>
      <c r="P23" t="s"/>
    </row>
    <row r="24" spans="1:16">
      <c r="A24" s="1" t="n">
        <v>22</v>
      </c>
      <c r="B24">
        <f>HYPERLINK("http://enwp.org/User:Lowercase sigmabot III","Lowercase sigmabot III")</f>
        <v/>
      </c>
      <c r="C24">
        <f>HYPERLINK("http://enwp.org/User:SuggestBot","SuggestBot")</f>
        <v/>
      </c>
      <c r="D24" t="n">
        <v>38</v>
      </c>
      <c r="E24" t="n">
        <v>0</v>
      </c>
      <c r="F24">
        <f>HYPERLINK("https://en.wikipedia.org/w/index.php?title=User_talk:Matthewedwards&amp;diff=prev&amp;oldid=597155778","diff")</f>
        <v/>
      </c>
      <c r="G24">
        <f>HYPERLINK("https://en.wikipedia.org/w/index.php?title=User_talk:Feedintm&amp;diff=prev&amp;oldid=604820223","diff")</f>
        <v/>
      </c>
      <c r="H24">
        <f>HYPERLINK("https://en.wikipedia.org/w/index.php?title=User_talk:Skitzouk&amp;diff=prev&amp;oldid=600242987","diff")</f>
        <v/>
      </c>
      <c r="I24">
        <f>HYPERLINK("https://en.wikipedia.org/w/index.php?title=User_talk:Czarkoff&amp;diff=prev&amp;oldid=591802993","diff")</f>
        <v/>
      </c>
      <c r="J24">
        <f>HYPERLINK("https://en.wikipedia.org/w/index.php?title=User_talk:ConcernedVancouverite&amp;diff=prev&amp;oldid=587589901","diff")</f>
        <v/>
      </c>
      <c r="K24">
        <f>HYPERLINK("https://en.wikipedia.org/w/index.php?title=User_talk:WDGraham&amp;diff=prev&amp;oldid=608497890","diff")</f>
        <v/>
      </c>
      <c r="L24">
        <f>HYPERLINK("https://en.wikipedia.org/w/index.php?title=User_talk:Paste&amp;diff=prev&amp;oldid=617524055","diff")</f>
        <v/>
      </c>
      <c r="M24">
        <f>HYPERLINK("https://en.wikipedia.org/w/index.php?title=User_talk:Matthewedwards&amp;diff=prev&amp;oldid=593977676","diff")</f>
        <v/>
      </c>
      <c r="N24">
        <f>HYPERLINK("https://en.wikipedia.org/w/index.php?title=User_talk:Thparkth&amp;diff=prev&amp;oldid=604668526","diff")</f>
        <v/>
      </c>
      <c r="O24">
        <f>HYPERLINK("https://en.wikipedia.org/w/index.php?title=User_talk:Thparkth&amp;diff=prev&amp;oldid=612679364","diff")</f>
        <v/>
      </c>
      <c r="P24" t="s"/>
    </row>
    <row r="25" spans="1:16">
      <c r="A25" s="1" t="n">
        <v>23</v>
      </c>
      <c r="B25">
        <f>HYPERLINK("http://enwp.org/User:ClueBot III","ClueBot III")</f>
        <v/>
      </c>
      <c r="C25">
        <f>HYPERLINK("http://enwp.org/User:MiszaBot","MiszaBot")</f>
        <v/>
      </c>
      <c r="D25" t="n">
        <v>68</v>
      </c>
      <c r="E25" t="n">
        <v>0</v>
      </c>
      <c r="F25">
        <f>HYPERLINK("https://en.wikipedia.org/w/index.php?title=User_talk:UzEE&amp;diff=prev&amp;oldid=314415238","diff")</f>
        <v/>
      </c>
      <c r="G25">
        <f>HYPERLINK("https://en.wikipedia.org/w/index.php?title=User_talk:UzEE&amp;diff=prev&amp;oldid=356312560","diff")</f>
        <v/>
      </c>
      <c r="H25">
        <f>HYPERLINK("https://en.wikipedia.org/w/index.php?title=User_talk:UzEE&amp;diff=prev&amp;oldid=224862469","diff")</f>
        <v/>
      </c>
      <c r="I25">
        <f>HYPERLINK("https://en.wikipedia.org/w/index.php?title=User_talk:UzEE&amp;diff=prev&amp;oldid=301794374","diff")</f>
        <v/>
      </c>
      <c r="J25">
        <f>HYPERLINK("https://en.wikipedia.org/w/index.php?title=User_talk:UzEE&amp;diff=prev&amp;oldid=303516408","diff")</f>
        <v/>
      </c>
      <c r="K25">
        <f>HYPERLINK("https://en.wikipedia.org/w/index.php?title=User_talk:UzEE&amp;diff=prev&amp;oldid=207925722","diff")</f>
        <v/>
      </c>
      <c r="L25">
        <f>HYPERLINK("https://en.wikipedia.org/w/index.php?title=User_talk:UzEE&amp;diff=prev&amp;oldid=295589263","diff")</f>
        <v/>
      </c>
      <c r="M25">
        <f>HYPERLINK("https://en.wikipedia.org/w/index.php?title=User_talk:UzEE&amp;diff=prev&amp;oldid=262656198","diff")</f>
        <v/>
      </c>
      <c r="N25">
        <f>HYPERLINK("https://en.wikipedia.org/w/index.php?title=User_talk:UzEE&amp;diff=prev&amp;oldid=201379399","diff")</f>
        <v/>
      </c>
      <c r="O25">
        <f>HYPERLINK("https://en.wikipedia.org/w/index.php?title=User_talk:UzEE&amp;diff=prev&amp;oldid=317737399","diff")</f>
        <v/>
      </c>
      <c r="P25" t="s"/>
    </row>
    <row r="26" spans="1:16">
      <c r="A26" s="1" t="n">
        <v>24</v>
      </c>
      <c r="B26">
        <f>HYPERLINK("http://enwp.org/User:RussBot","RussBot")</f>
        <v/>
      </c>
      <c r="C26">
        <f>HYPERLINK("http://enwp.org/User:Cydebot","Cydebot")</f>
        <v/>
      </c>
      <c r="D26" t="n">
        <v>1174</v>
      </c>
      <c r="E26" t="n">
        <v>969</v>
      </c>
      <c r="F26">
        <f>HYPERLINK("https://en.wikipedia.org/w/index.php?title=Ishmon_Bracey&amp;diff=prev&amp;oldid=217697285","diff")</f>
        <v/>
      </c>
      <c r="G26">
        <f>HYPERLINK("https://en.wikipedia.org/w/index.php?title=Category:Works_by_Aleksandr_Pushkin&amp;diff=prev&amp;oldid=278293577","diff")</f>
        <v/>
      </c>
      <c r="H26">
        <f>HYPERLINK("https://en.wikipedia.org/w/index.php?title=Rendering_Ranger:_R2&amp;diff=prev&amp;oldid=310867411","diff")</f>
        <v/>
      </c>
      <c r="I26">
        <f>HYPERLINK("https://en.wikipedia.org/w/index.php?title=Gladys_Knight&amp;diff=prev&amp;oldid=217699851","diff")</f>
        <v/>
      </c>
      <c r="J26">
        <f>HYPERLINK("https://en.wikipedia.org/w/index.php?title=William_Cargill&amp;diff=prev&amp;oldid=235981584","diff")</f>
        <v/>
      </c>
      <c r="K26">
        <f>HYPERLINK("https://en.wikipedia.org/w/index.php?title=Category:Kazakhstani_athletes&amp;diff=prev&amp;oldid=415490023","diff")</f>
        <v/>
      </c>
      <c r="L26">
        <f>HYPERLINK("https://en.wikipedia.org/w/index.php?title=Alistair_Campbell_(poet)&amp;diff=prev&amp;oldid=235981564","diff")</f>
        <v/>
      </c>
      <c r="M26">
        <f>HYPERLINK("https://en.wikipedia.org/w/index.php?title=The_Hunt_for_Red_October_(console_game)&amp;diff=prev&amp;oldid=310869907","diff")</f>
        <v/>
      </c>
      <c r="N26">
        <f>HYPERLINK("https://en.wikipedia.org/w/index.php?title=Smart_Ball&amp;diff=prev&amp;oldid=310875812","diff")</f>
        <v/>
      </c>
      <c r="O26">
        <f>HYPERLINK("https://en.wikipedia.org/w/index.php?title=Anika_Noni_Rose&amp;diff=prev&amp;oldid=217701189","diff")</f>
        <v/>
      </c>
      <c r="P26" t="s"/>
    </row>
    <row r="27" spans="1:16">
      <c r="A27" s="1" t="n">
        <v>25</v>
      </c>
      <c r="B27">
        <f>HYPERLINK("http://enwp.org/User:ArmbrustBot","ArmbrustBot")</f>
        <v/>
      </c>
      <c r="C27">
        <f>HYPERLINK("http://enwp.org/User:Cydebot","Cydebot")</f>
        <v/>
      </c>
      <c r="D27" t="n">
        <v>86</v>
      </c>
      <c r="E27" t="n">
        <v>45</v>
      </c>
      <c r="F27">
        <f>HYPERLINK("https://en.wikipedia.org/w/index.php?title=Berkley_Bridge_(Virginia)&amp;diff=prev&amp;oldid=569378898","diff")</f>
        <v/>
      </c>
      <c r="G27">
        <f>HYPERLINK("https://en.wikipedia.org/w/index.php?title=File:Maldito_Alcohol_Song.jpg&amp;diff=prev&amp;oldid=574557050","diff")</f>
        <v/>
      </c>
      <c r="H27">
        <f>HYPERLINK("https://en.wikipedia.org/w/index.php?title=Charles_W._Dean_Bridge&amp;diff=prev&amp;oldid=569379252","diff")</f>
        <v/>
      </c>
      <c r="I27">
        <f>HYPERLINK("https://en.wikipedia.org/w/index.php?title=Cape_Creek_Bridge&amp;diff=prev&amp;oldid=569379144","diff")</f>
        <v/>
      </c>
      <c r="J27">
        <f>HYPERLINK("https://en.wikipedia.org/w/index.php?title=Black_Squirrel_Creek_Bridge&amp;diff=prev&amp;oldid=569378938","diff")</f>
        <v/>
      </c>
      <c r="K27">
        <f>HYPERLINK("https://en.wikipedia.org/w/index.php?title=Category:Aji_(Ryukyu)&amp;diff=prev&amp;oldid=547576405","diff")</f>
        <v/>
      </c>
      <c r="L27">
        <f>HYPERLINK("https://en.wikipedia.org/w/index.php?title=Category:Kings_of_Nanzan&amp;diff=prev&amp;oldid=547576432","diff")</f>
        <v/>
      </c>
      <c r="M27">
        <f>HYPERLINK("https://en.wikipedia.org/w/index.php?title=Genealogy_of_the_Shō_Dynasties&amp;diff=prev&amp;oldid=547576190","diff")</f>
        <v/>
      </c>
      <c r="N27">
        <f>HYPERLINK("https://en.wikipedia.org/w/index.php?title=File:Back_in_Time_single.jpg&amp;diff=prev&amp;oldid=574556976","diff")</f>
        <v/>
      </c>
      <c r="O27">
        <f>HYPERLINK("https://en.wikipedia.org/w/index.php?title=File:Pitbull_Armando_Official_Album_Cover.jpg&amp;diff=prev&amp;oldid=574557102","diff")</f>
        <v/>
      </c>
      <c r="P27" t="s"/>
    </row>
    <row r="28" spans="1:16">
      <c r="A28" s="1" t="n">
        <v>26</v>
      </c>
      <c r="B28">
        <f>HYPERLINK("http://enwp.org/User:Addbot","Addbot")</f>
        <v/>
      </c>
      <c r="C28">
        <f>HYPERLINK("http://enwp.org/User:JAnDbot","JAnDbot")</f>
        <v/>
      </c>
      <c r="D28" t="n">
        <v>165</v>
      </c>
      <c r="E28" t="n">
        <v>59</v>
      </c>
      <c r="F28">
        <f>HYPERLINK("https://en.wikipedia.org/w/index.php?title=Category:Guarda_District&amp;diff=prev&amp;oldid=547748247","diff")</f>
        <v/>
      </c>
      <c r="G28">
        <f>HYPERLINK("https://en.wikipedia.org/w/index.php?title=Template:2012AthleticsECSchedule&amp;diff=prev&amp;oldid=546349072","diff")</f>
        <v/>
      </c>
      <c r="H28">
        <f>HYPERLINK("https://en.wikipedia.org/w/index.php?title=Average_Service_Availability_Index&amp;diff=prev&amp;oldid=546159932","diff")</f>
        <v/>
      </c>
      <c r="I28">
        <f>HYPERLINK("https://en.wikipedia.org/w/index.php?title=Joe_Hahn&amp;diff=prev&amp;oldid=252135050","diff")</f>
        <v/>
      </c>
      <c r="J28">
        <f>HYPERLINK("https://en.wikipedia.org/w/index.php?title=Loop_(knot)&amp;diff=prev&amp;oldid=543641587","diff")</f>
        <v/>
      </c>
      <c r="K28">
        <f>HYPERLINK("https://en.wikipedia.org/w/index.php?title=Category:2002_in_speed_skating&amp;diff=prev&amp;oldid=546844527","diff")</f>
        <v/>
      </c>
      <c r="L28">
        <f>HYPERLINK("https://en.wikipedia.org/w/index.php?title=Category:791_BC_deaths&amp;diff=prev&amp;oldid=546842967","diff")</f>
        <v/>
      </c>
      <c r="M28">
        <f>HYPERLINK("https://en.wikipedia.org/w/index.php?title=Category:1466_BC_deaths&amp;diff=prev&amp;oldid=545301662","diff")</f>
        <v/>
      </c>
      <c r="N28">
        <f>HYPERLINK("https://en.wikipedia.org/w/index.php?title=Category:804_BC_deaths&amp;diff=prev&amp;oldid=547190452","diff")</f>
        <v/>
      </c>
      <c r="O28">
        <f>HYPERLINK("https://en.wikipedia.org/w/index.php?title=Category:Soviet_and_Russian_military_trainer_aircraft&amp;diff=prev&amp;oldid=543814258","diff")</f>
        <v/>
      </c>
      <c r="P28" t="s"/>
    </row>
    <row r="29" spans="1:16">
      <c r="A29" s="1" t="n">
        <v>27</v>
      </c>
      <c r="B29">
        <f>HYPERLINK("http://enwp.org/User:Xqbot","Xqbot")</f>
        <v/>
      </c>
      <c r="C29">
        <f>HYPERLINK("http://enwp.org/User:JAnDbot","JAnDbot")</f>
        <v/>
      </c>
      <c r="D29" t="n">
        <v>35</v>
      </c>
      <c r="E29" t="n">
        <v>32</v>
      </c>
      <c r="F29">
        <f>HYPERLINK("https://en.wikipedia.org/w/index.php?title=Dina&amp;diff=prev&amp;oldid=508761318","diff")</f>
        <v/>
      </c>
      <c r="G29">
        <f>HYPERLINK("https://en.wikipedia.org/w/index.php?title=Chemistry&amp;diff=prev&amp;oldid=310604136","diff")</f>
        <v/>
      </c>
      <c r="H29">
        <f>HYPERLINK("https://en.wikipedia.org/w/index.php?title=Category:Cities_in_Alabama&amp;diff=prev&amp;oldid=401251586","diff")</f>
        <v/>
      </c>
      <c r="I29">
        <f>HYPERLINK("https://en.wikipedia.org/w/index.php?title=Anderson_County&amp;diff=prev&amp;oldid=498949527","diff")</f>
        <v/>
      </c>
      <c r="J29">
        <f>HYPERLINK("https://en.wikipedia.org/w/index.php?title=Team_sport&amp;diff=prev&amp;oldid=337496914","diff")</f>
        <v/>
      </c>
      <c r="K29">
        <f>HYPERLINK("https://en.wikipedia.org/w/index.php?title=Alexander_County&amp;diff=prev&amp;oldid=498949435","diff")</f>
        <v/>
      </c>
      <c r="L29">
        <f>HYPERLINK("https://en.wikipedia.org/w/index.php?title=Anemometer&amp;diff=prev&amp;oldid=307711911","diff")</f>
        <v/>
      </c>
      <c r="M29">
        <f>HYPERLINK("https://en.wikipedia.org/w/index.php?title=Stretching&amp;diff=prev&amp;oldid=514068508","diff")</f>
        <v/>
      </c>
      <c r="N29">
        <f>HYPERLINK("https://en.wikipedia.org/w/index.php?title=Category:Cities_in_Alaska&amp;diff=prev&amp;oldid=401251167","diff")</f>
        <v/>
      </c>
      <c r="O29">
        <f>HYPERLINK("https://en.wikipedia.org/w/index.php?title=Jupiter_(disambiguation)&amp;diff=prev&amp;oldid=498963914","diff")</f>
        <v/>
      </c>
      <c r="P29" t="s"/>
    </row>
    <row r="30" spans="1:16">
      <c r="A30" s="1" t="n">
        <v>28</v>
      </c>
      <c r="B30">
        <f>HYPERLINK("http://enwp.org/User:EmausBot","EmausBot")</f>
        <v/>
      </c>
      <c r="C30">
        <f>HYPERLINK("http://enwp.org/User:JAnDbot","JAnDbot")</f>
        <v/>
      </c>
      <c r="D30" t="n">
        <v>63</v>
      </c>
      <c r="E30" t="n">
        <v>30</v>
      </c>
      <c r="F30">
        <f>HYPERLINK("https://en.wikipedia.org/w/index.php?title=Category:Populated_places_in_Prostějov_District&amp;diff=prev&amp;oldid=548023213","diff")</f>
        <v/>
      </c>
      <c r="G30">
        <f>HYPERLINK("https://en.wikipedia.org/w/index.php?title=Category:Populated_places_in_Kroměříž_District&amp;diff=prev&amp;oldid=548091285","diff")</f>
        <v/>
      </c>
      <c r="H30">
        <f>HYPERLINK("https://en.wikipedia.org/w/index.php?title=Wikimedia_Foundation&amp;diff=prev&amp;oldid=497210738","diff")</f>
        <v/>
      </c>
      <c r="I30">
        <f>HYPERLINK("https://en.wikipedia.org/w/index.php?title=Category:Populated_places_in_Uherské_Hradiště_District&amp;diff=prev&amp;oldid=548099953","diff")</f>
        <v/>
      </c>
      <c r="J30">
        <f>HYPERLINK("https://en.wikipedia.org/w/index.php?title=Category:Clubionidae&amp;diff=prev&amp;oldid=548083427","diff")</f>
        <v/>
      </c>
      <c r="K30">
        <f>HYPERLINK("https://en.wikipedia.org/w/index.php?title=FK&amp;diff=prev&amp;oldid=475781310","diff")</f>
        <v/>
      </c>
      <c r="L30">
        <f>HYPERLINK("https://en.wikipedia.org/w/index.php?title=Lesotho_at_the_2008_Summer_Olympics&amp;diff=prev&amp;oldid=478579256","diff")</f>
        <v/>
      </c>
      <c r="M30">
        <f>HYPERLINK("https://en.wikipedia.org/w/index.php?title=Category:Shipwrecks_in_the_Sibuyan_Sea&amp;diff=prev&amp;oldid=547692615","diff")</f>
        <v/>
      </c>
      <c r="N30">
        <f>HYPERLINK("https://en.wikipedia.org/w/index.php?title=Category:Populated_places_in_Přerov_District&amp;diff=prev&amp;oldid=548023086","diff")</f>
        <v/>
      </c>
      <c r="O30">
        <f>HYPERLINK("https://en.wikipedia.org/w/index.php?title=Halicarnassus&amp;diff=prev&amp;oldid=511964654","diff")</f>
        <v/>
      </c>
      <c r="P30" t="s"/>
    </row>
    <row r="31" spans="1:16">
      <c r="A31" s="1" t="n">
        <v>29</v>
      </c>
      <c r="B31">
        <f>HYPERLINK("http://enwp.org/User:KLBot2","KLBot2")</f>
        <v/>
      </c>
      <c r="C31">
        <f>HYPERLINK("http://enwp.org/User:JAnDbot","JAnDbot")</f>
        <v/>
      </c>
      <c r="D31" t="n">
        <v>24</v>
      </c>
      <c r="E31" t="n">
        <v>5</v>
      </c>
      <c r="F31">
        <f>HYPERLINK("https://en.wikipedia.org/w/index.php?title=Category:1290s_BC_deaths&amp;diff=prev&amp;oldid=546537606","diff")</f>
        <v/>
      </c>
      <c r="G31">
        <f>HYPERLINK("https://en.wikipedia.org/w/index.php?title=Category:1320s_BC_deaths&amp;diff=prev&amp;oldid=546539269","diff")</f>
        <v/>
      </c>
      <c r="H31">
        <f>HYPERLINK("https://en.wikipedia.org/w/index.php?title=Category:1220s_BC_deaths&amp;diff=prev&amp;oldid=546535288","diff")</f>
        <v/>
      </c>
      <c r="I31">
        <f>HYPERLINK("https://en.wikipedia.org/w/index.php?title=Category:1526_BC_deaths&amp;diff=prev&amp;oldid=546550948","diff")</f>
        <v/>
      </c>
      <c r="J31">
        <f>HYPERLINK("https://en.wikipedia.org/w/index.php?title=Category:1903_songs&amp;diff=prev&amp;oldid=546167332","diff")</f>
        <v/>
      </c>
      <c r="K31">
        <f>HYPERLINK("https://en.wikipedia.org/w/index.php?title=Category:1366_BC_deaths&amp;diff=prev&amp;oldid=546540802","diff")</f>
        <v/>
      </c>
      <c r="L31">
        <f>HYPERLINK("https://en.wikipedia.org/w/index.php?title=Category:1050s_BC_deaths&amp;diff=prev&amp;oldid=546529028","diff")</f>
        <v/>
      </c>
      <c r="M31">
        <f>HYPERLINK("https://en.wikipedia.org/w/index.php?title=Category:Microregions_of_the_Czech_Republic&amp;diff=prev&amp;oldid=547569962","diff")</f>
        <v/>
      </c>
      <c r="N31">
        <f>HYPERLINK("https://en.wikipedia.org/w/index.php?title=Radonice&amp;diff=prev&amp;oldid=546234956","diff")</f>
        <v/>
      </c>
      <c r="O31">
        <f>HYPERLINK("https://en.wikipedia.org/w/index.php?title=Ken_McKenzie_Trophy&amp;diff=prev&amp;oldid=549649740","diff")</f>
        <v/>
      </c>
      <c r="P31" t="s"/>
    </row>
    <row r="32" spans="1:16">
      <c r="A32" s="1" t="n">
        <v>30</v>
      </c>
      <c r="B32">
        <f>HYPERLINK("http://enwp.org/User:Addbot","Addbot")</f>
        <v/>
      </c>
      <c r="C32">
        <f>HYPERLINK("http://enwp.org/User:Reedy Bot","Reedy Bot")</f>
        <v/>
      </c>
      <c r="D32" t="n">
        <v>60</v>
      </c>
      <c r="E32" t="n">
        <v>60</v>
      </c>
      <c r="F32">
        <f>HYPERLINK("https://en.wikipedia.org/w/index.php?title=Norway_at_the_2004_Summer_Paralympics&amp;diff=prev&amp;oldid=546183023","diff")</f>
        <v/>
      </c>
      <c r="G32">
        <f>HYPERLINK("https://en.wikipedia.org/w/index.php?title=Pseudodaphnella_nexa&amp;diff=prev&amp;oldid=545892592","diff")</f>
        <v/>
      </c>
      <c r="H32">
        <f>HYPERLINK("https://en.wikipedia.org/w/index.php?title=Cirsosina&amp;diff=prev&amp;oldid=545665554","diff")</f>
        <v/>
      </c>
      <c r="I32">
        <f>HYPERLINK("https://en.wikipedia.org/w/index.php?title=Mitra_deprofundis&amp;diff=prev&amp;oldid=545894235","diff")</f>
        <v/>
      </c>
      <c r="J32">
        <f>HYPERLINK("https://en.wikipedia.org/w/index.php?title=Stare_Zalesie&amp;diff=prev&amp;oldid=542954789","diff")</f>
        <v/>
      </c>
      <c r="K32">
        <f>HYPERLINK("https://en.wikipedia.org/w/index.php?title=Kuijpers&amp;diff=prev&amp;oldid=545018330","diff")</f>
        <v/>
      </c>
      <c r="L32">
        <f>HYPERLINK("https://en.wikipedia.org/w/index.php?title=Imperial_Guards_(Qing_China)&amp;diff=prev&amp;oldid=544099560","diff")</f>
        <v/>
      </c>
      <c r="M32">
        <f>HYPERLINK("https://en.wikipedia.org/w/index.php?title=Mitra_solida&amp;diff=prev&amp;oldid=545900848","diff")</f>
        <v/>
      </c>
      <c r="N32">
        <f>HYPERLINK("https://en.wikipedia.org/w/index.php?title=Circinoniesslia&amp;diff=prev&amp;oldid=545755568","diff")</f>
        <v/>
      </c>
      <c r="O32">
        <f>HYPERLINK("https://en.wikipedia.org/w/index.php?title=Herpetopoma_larochei&amp;diff=prev&amp;oldid=542872356","diff")</f>
        <v/>
      </c>
      <c r="P32" t="s"/>
    </row>
    <row r="33" spans="1:16">
      <c r="A33" s="1" t="n">
        <v>31</v>
      </c>
      <c r="B33">
        <f>HYPERLINK("http://enwp.org/User:ClueBot III","ClueBot III")</f>
        <v/>
      </c>
      <c r="C33">
        <f>HYPERLINK("http://enwp.org/User:RFC bot","RFC bot")</f>
        <v/>
      </c>
      <c r="D33" t="n">
        <v>448</v>
      </c>
      <c r="E33" t="n">
        <v>0</v>
      </c>
      <c r="F33">
        <f>HYPERLINK("https://en.wikipedia.org/w/index.php?title=User_talk:Thepoodlechef&amp;diff=prev&amp;oldid=514126038","diff")</f>
        <v/>
      </c>
      <c r="G33">
        <f>HYPERLINK("https://en.wikipedia.org/w/index.php?title=User_talk:TopGun&amp;diff=prev&amp;oldid=548281866","diff")</f>
        <v/>
      </c>
      <c r="H33">
        <f>HYPERLINK("https://en.wikipedia.org/w/index.php?title=User_talk:Thepoodlechef&amp;diff=prev&amp;oldid=509150272","diff")</f>
        <v/>
      </c>
      <c r="I33">
        <f>HYPERLINK("https://en.wikipedia.org/w/index.php?title=User_talk:Thorncrag&amp;diff=prev&amp;oldid=558385326","diff")</f>
        <v/>
      </c>
      <c r="J33">
        <f>HYPERLINK("https://en.wikipedia.org/w/index.php?title=User_talk:Thepoodlechef&amp;diff=prev&amp;oldid=514022985","diff")</f>
        <v/>
      </c>
      <c r="K33">
        <f>HYPERLINK("https://en.wikipedia.org/w/index.php?title=User_talk:Thorncrag&amp;diff=prev&amp;oldid=485004854","diff")</f>
        <v/>
      </c>
      <c r="L33">
        <f>HYPERLINK("https://en.wikipedia.org/w/index.php?title=User_talk:TopGun&amp;diff=prev&amp;oldid=539475857","diff")</f>
        <v/>
      </c>
      <c r="M33">
        <f>HYPERLINK("https://en.wikipedia.org/w/index.php?title=User_talk:Thorncrag&amp;diff=prev&amp;oldid=507686265","diff")</f>
        <v/>
      </c>
      <c r="N33">
        <f>HYPERLINK("https://en.wikipedia.org/w/index.php?title=User_talk:Thepoodlechef&amp;diff=prev&amp;oldid=511840127","diff")</f>
        <v/>
      </c>
      <c r="O33">
        <f>HYPERLINK("https://en.wikipedia.org/w/index.php?title=User_talk:TopGun&amp;diff=prev&amp;oldid=522393472","diff")</f>
        <v/>
      </c>
      <c r="P33" t="s"/>
    </row>
    <row r="34" spans="1:16">
      <c r="A34" s="1" t="n">
        <v>32</v>
      </c>
      <c r="B34">
        <f>HYPERLINK("http://enwp.org/User:Femto Bot","Femto Bot")</f>
        <v/>
      </c>
      <c r="C34">
        <f>HYPERLINK("http://enwp.org/User:RFC bot","RFC bot")</f>
        <v/>
      </c>
      <c r="D34" t="n">
        <v>67</v>
      </c>
      <c r="E34" t="n">
        <v>0</v>
      </c>
      <c r="F34">
        <f>HYPERLINK("https://en.wikipedia.org/w/index.php?title=User_talk:Rich_Farmbrough&amp;diff=prev&amp;oldid=462856575","diff")</f>
        <v/>
      </c>
      <c r="G34">
        <f>HYPERLINK("https://en.wikipedia.org/w/index.php?title=User_talk:Rich_Farmbrough&amp;diff=prev&amp;oldid=462417924","diff")</f>
        <v/>
      </c>
      <c r="H34">
        <f>HYPERLINK("https://en.wikipedia.org/w/index.php?title=User_talk:Rich_Farmbrough&amp;diff=prev&amp;oldid=463377647","diff")</f>
        <v/>
      </c>
      <c r="I34">
        <f>HYPERLINK("https://en.wikipedia.org/w/index.php?title=User_talk:Rich_Farmbrough&amp;diff=prev&amp;oldid=462411172","diff")</f>
        <v/>
      </c>
      <c r="J34">
        <f>HYPERLINK("https://en.wikipedia.org/w/index.php?title=User_talk:Rich_Farmbrough&amp;diff=prev&amp;oldid=464724378","diff")</f>
        <v/>
      </c>
      <c r="K34">
        <f>HYPERLINK("https://en.wikipedia.org/w/index.php?title=User_talk:Rich_Farmbrough&amp;diff=prev&amp;oldid=464185848","diff")</f>
        <v/>
      </c>
      <c r="L34">
        <f>HYPERLINK("https://en.wikipedia.org/w/index.php?title=User_talk:Rich_Farmbrough&amp;diff=prev&amp;oldid=462777085","diff")</f>
        <v/>
      </c>
      <c r="M34">
        <f>HYPERLINK("https://en.wikipedia.org/w/index.php?title=User_talk:Rich_Farmbrough&amp;diff=prev&amp;oldid=463698266","diff")</f>
        <v/>
      </c>
      <c r="N34">
        <f>HYPERLINK("https://en.wikipedia.org/w/index.php?title=User_talk:Rich_Farmbrough&amp;diff=prev&amp;oldid=464258431","diff")</f>
        <v/>
      </c>
      <c r="O34">
        <f>HYPERLINK("https://en.wikipedia.org/w/index.php?title=User_talk:Rich_Farmbrough&amp;diff=prev&amp;oldid=461199345","diff")</f>
        <v/>
      </c>
      <c r="P34" t="s"/>
    </row>
    <row r="35" spans="1:16">
      <c r="A35" s="1" t="n">
        <v>33</v>
      </c>
      <c r="B35">
        <f>HYPERLINK("http://enwp.org/User:RussBot","RussBot")</f>
        <v/>
      </c>
      <c r="C35">
        <f>HYPERLINK("http://enwp.org/User:DyceBot","DyceBot")</f>
        <v/>
      </c>
      <c r="D35" t="n">
        <v>33</v>
      </c>
      <c r="E35" t="n">
        <v>33</v>
      </c>
      <c r="F35">
        <f>HYPERLINK("https://en.wikipedia.org/w/index.php?title=Yugoslav_First_League_1937/38&amp;diff=prev&amp;oldid=224029636","diff")</f>
        <v/>
      </c>
      <c r="G35">
        <f>HYPERLINK("https://en.wikipedia.org/w/index.php?title=Yugoslav_First_League_1961/62&amp;diff=prev&amp;oldid=224029181","diff")</f>
        <v/>
      </c>
      <c r="H35">
        <f>HYPERLINK("https://en.wikipedia.org/w/index.php?title=Yugoslav_First_League_1930/31&amp;diff=prev&amp;oldid=224029401","diff")</f>
        <v/>
      </c>
      <c r="I35">
        <f>HYPERLINK("https://en.wikipedia.org/w/index.php?title=Yugoslav_First_League_1953/54&amp;diff=prev&amp;oldid=224029735","diff")</f>
        <v/>
      </c>
      <c r="J35">
        <f>HYPERLINK("https://en.wikipedia.org/w/index.php?title=Yugoslav_First_League_1971/72&amp;diff=prev&amp;oldid=224029530","diff")</f>
        <v/>
      </c>
      <c r="K35">
        <f>HYPERLINK("https://en.wikipedia.org/w/index.php?title=Yugoslav_First_League_1972/73&amp;diff=prev&amp;oldid=224029547","diff")</f>
        <v/>
      </c>
      <c r="L35">
        <f>HYPERLINK("https://en.wikipedia.org/w/index.php?title=Yugoslav_First_League_1968/69&amp;diff=prev&amp;oldid=224029500","diff")</f>
        <v/>
      </c>
      <c r="M35">
        <f>HYPERLINK("https://en.wikipedia.org/w/index.php?title=Yugoslav_First_League_1934/35&amp;diff=prev&amp;oldid=224029430","diff")</f>
        <v/>
      </c>
      <c r="N35">
        <f>HYPERLINK("https://en.wikipedia.org/w/index.php?title=Yugoslav_First_League_1970/71&amp;diff=prev&amp;oldid=224029516","diff")</f>
        <v/>
      </c>
      <c r="O35">
        <f>HYPERLINK("https://en.wikipedia.org/w/index.php?title=Yugoslav_First_League_1956/57&amp;diff=prev&amp;oldid=224029770","diff")</f>
        <v/>
      </c>
      <c r="P35" t="s"/>
    </row>
    <row r="36" spans="1:16">
      <c r="A36" s="1" t="n">
        <v>34</v>
      </c>
      <c r="B36">
        <f>HYPERLINK("http://enwp.org/User:HBC AIV helperbot5","HBC AIV helperbot5")</f>
        <v/>
      </c>
      <c r="C36">
        <f>HYPERLINK("http://enwp.org/User:HBC AIV helperbot3","HBC AIV helperbot3")</f>
        <v/>
      </c>
      <c r="D36" t="n">
        <v>27</v>
      </c>
      <c r="E36" t="n">
        <v>0</v>
      </c>
      <c r="F36">
        <f>HYPERLINK("https://en.wikipedia.org/w/index.php?title=Wikipedia:Usernames_for_administrator_attention&amp;diff=prev&amp;oldid=201646433","diff")</f>
        <v/>
      </c>
      <c r="G36">
        <f>HYPERLINK("https://en.wikipedia.org/w/index.php?title=Wikipedia:Usernames_for_administrator_attention&amp;diff=prev&amp;oldid=242487916","diff")</f>
        <v/>
      </c>
      <c r="H36">
        <f>HYPERLINK("https://en.wikipedia.org/w/index.php?title=Wikipedia:Administrator_intervention_against_vandalism&amp;diff=prev&amp;oldid=352802409","diff")</f>
        <v/>
      </c>
      <c r="I36">
        <f>HYPERLINK("https://en.wikipedia.org/w/index.php?title=Wikipedia:Administrator_intervention_against_vandalism&amp;diff=prev&amp;oldid=379300227","diff")</f>
        <v/>
      </c>
      <c r="J36">
        <f>HYPERLINK("https://en.wikipedia.org/w/index.php?title=Wikipedia:Usernames_for_administrator_attention/Bot&amp;diff=prev&amp;oldid=217850417","diff")</f>
        <v/>
      </c>
      <c r="K36">
        <f>HYPERLINK("https://en.wikipedia.org/w/index.php?title=Wikipedia:Usernames_for_administrator_attention&amp;diff=prev&amp;oldid=202648816","diff")</f>
        <v/>
      </c>
      <c r="L36">
        <f>HYPERLINK("https://en.wikipedia.org/w/index.php?title=Wikipedia:Usernames_for_administrator_attention/Bot&amp;diff=prev&amp;oldid=303556103","diff")</f>
        <v/>
      </c>
      <c r="M36">
        <f>HYPERLINK("https://en.wikipedia.org/w/index.php?title=Wikipedia:Administrator_intervention_against_vandalism&amp;diff=prev&amp;oldid=353029054","diff")</f>
        <v/>
      </c>
      <c r="N36">
        <f>HYPERLINK("https://en.wikipedia.org/w/index.php?title=Wikipedia:Usernames_for_administrator_attention/Bot&amp;diff=prev&amp;oldid=248322589","diff")</f>
        <v/>
      </c>
      <c r="O36">
        <f>HYPERLINK("https://en.wikipedia.org/w/index.php?title=Wikipedia:Usernames_for_administrator_attention&amp;diff=prev&amp;oldid=228893451","diff")</f>
        <v/>
      </c>
      <c r="P36" t="s"/>
    </row>
    <row r="37" spans="1:16">
      <c r="A37" s="1" t="n">
        <v>35</v>
      </c>
      <c r="B37">
        <f>HYPERLINK("http://enwp.org/User:HBC AIV helperbot7","HBC AIV helperbot7")</f>
        <v/>
      </c>
      <c r="C37">
        <f>HYPERLINK("http://enwp.org/User:HBC AIV helperbot3","HBC AIV helperbot3")</f>
        <v/>
      </c>
      <c r="D37" t="n">
        <v>53</v>
      </c>
      <c r="E37" t="n">
        <v>0</v>
      </c>
      <c r="F37">
        <f>HYPERLINK("https://en.wikipedia.org/w/index.php?title=Wikipedia:Administrator_intervention_against_vandalism&amp;diff=prev&amp;oldid=340001055","diff")</f>
        <v/>
      </c>
      <c r="G37">
        <f>HYPERLINK("https://en.wikipedia.org/w/index.php?title=Wikipedia:Usernames_for_administrator_attention/Bot&amp;diff=prev&amp;oldid=467443107","diff")</f>
        <v/>
      </c>
      <c r="H37">
        <f>HYPERLINK("https://en.wikipedia.org/w/index.php?title=Wikipedia:Administrator_intervention_against_vandalism&amp;diff=prev&amp;oldid=351358278","diff")</f>
        <v/>
      </c>
      <c r="I37">
        <f>HYPERLINK("https://en.wikipedia.org/w/index.php?title=Wikipedia:Administrator_intervention_against_vandalism&amp;diff=prev&amp;oldid=351521381","diff")</f>
        <v/>
      </c>
      <c r="J37">
        <f>HYPERLINK("https://en.wikipedia.org/w/index.php?title=Wikipedia:Usernames_for_administrator_attention/Bot&amp;diff=prev&amp;oldid=224495625","diff")</f>
        <v/>
      </c>
      <c r="K37">
        <f>HYPERLINK("https://en.wikipedia.org/w/index.php?title=Wikipedia:Usernames_for_administrator_attention&amp;diff=prev&amp;oldid=197339577","diff")</f>
        <v/>
      </c>
      <c r="L37">
        <f>HYPERLINK("https://en.wikipedia.org/w/index.php?title=Wikipedia:Usernames_for_administrator_attention/Bot&amp;diff=prev&amp;oldid=274351900","diff")</f>
        <v/>
      </c>
      <c r="M37">
        <f>HYPERLINK("https://en.wikipedia.org/w/index.php?title=Wikipedia:Administrator_intervention_against_vandalism&amp;diff=prev&amp;oldid=349132798","diff")</f>
        <v/>
      </c>
      <c r="N37">
        <f>HYPERLINK("https://en.wikipedia.org/w/index.php?title=Wikipedia:Administrator_intervention_against_vandalism&amp;diff=prev&amp;oldid=252123666","diff")</f>
        <v/>
      </c>
      <c r="O37">
        <f>HYPERLINK("https://en.wikipedia.org/w/index.php?title=Wikipedia:Administrator_intervention_against_vandalism&amp;diff=prev&amp;oldid=227472130","diff")</f>
        <v/>
      </c>
      <c r="P37" t="s"/>
    </row>
    <row r="38" spans="1:16">
      <c r="A38" s="1" t="n">
        <v>36</v>
      </c>
      <c r="B38">
        <f>HYPERLINK("http://enwp.org/User:RussBot","RussBot")</f>
        <v/>
      </c>
      <c r="C38">
        <f>HYPERLINK("http://enwp.org/User:BOTijo","BOTijo")</f>
        <v/>
      </c>
      <c r="D38" t="n">
        <v>21</v>
      </c>
      <c r="E38" t="n">
        <v>21</v>
      </c>
      <c r="F38">
        <f>HYPERLINK("https://en.wikipedia.org/w/index.php?title=Court-Martial&amp;diff=prev&amp;oldid=218312207","diff")</f>
        <v/>
      </c>
      <c r="G38">
        <f>HYPERLINK("https://en.wikipedia.org/w/index.php?title=List_of_Characters_in_Chowder&amp;diff=prev&amp;oldid=264378192","diff")</f>
        <v/>
      </c>
      <c r="H38">
        <f>HYPERLINK("https://en.wikipedia.org/w/index.php?title=A_walk_in_the_park&amp;diff=prev&amp;oldid=218303126","diff")</f>
        <v/>
      </c>
      <c r="I38">
        <f>HYPERLINK("https://en.wikipedia.org/w/index.php?title=Stump-tailed_Skink&amp;diff=prev&amp;oldid=205314881","diff")</f>
        <v/>
      </c>
      <c r="J38">
        <f>HYPERLINK("https://en.wikipedia.org/w/index.php?title=Wagon_Wheel&amp;diff=prev&amp;oldid=202562921","diff")</f>
        <v/>
      </c>
      <c r="K38">
        <f>HYPERLINK("https://en.wikipedia.org/w/index.php?title=List_of_british_flags&amp;diff=prev&amp;oldid=255111073","diff")</f>
        <v/>
      </c>
      <c r="L38">
        <f>HYPERLINK("https://en.wikipedia.org/w/index.php?title=Netstumbler&amp;diff=prev&amp;oldid=266197260","diff")</f>
        <v/>
      </c>
      <c r="M38">
        <f>HYPERLINK("https://en.wikipedia.org/w/index.php?title=History_of_South_Africa_in_the_apartheid_Era&amp;diff=prev&amp;oldid=184356889","diff")</f>
        <v/>
      </c>
      <c r="N38">
        <f>HYPERLINK("https://en.wikipedia.org/w/index.php?title=Dolphin_cove&amp;diff=prev&amp;oldid=421550394","diff")</f>
        <v/>
      </c>
      <c r="O38">
        <f>HYPERLINK("https://en.wikipedia.org/w/index.php?title=History_of_South_Africa_in_the_apartheid_era&amp;diff=prev&amp;oldid=184357111","diff")</f>
        <v/>
      </c>
      <c r="P38" t="s"/>
    </row>
    <row r="39" spans="1:16">
      <c r="A39" s="1" t="n">
        <v>37</v>
      </c>
      <c r="B39">
        <f>HYPERLINK("http://enwp.org/User:Xqbot","Xqbot")</f>
        <v/>
      </c>
      <c r="C39">
        <f>HYPERLINK("http://enwp.org/User:BOTijo","BOTijo")</f>
        <v/>
      </c>
      <c r="D39" t="n">
        <v>61</v>
      </c>
      <c r="E39" t="n">
        <v>61</v>
      </c>
      <c r="F39">
        <f>HYPERLINK("https://en.wikipedia.org/w/index.php?title=Team_canada_(tna)&amp;diff=prev&amp;oldid=588594414","diff")</f>
        <v/>
      </c>
      <c r="G39">
        <f>HYPERLINK("https://en.wikipedia.org/w/index.php?title=Oyster_Mushroom&amp;diff=prev&amp;oldid=328354698","diff")</f>
        <v/>
      </c>
      <c r="H39">
        <f>HYPERLINK("https://en.wikipedia.org/w/index.php?title=La_Vie_de_bohème&amp;diff=prev&amp;oldid=272559464","diff")</f>
        <v/>
      </c>
      <c r="I39">
        <f>HYPERLINK("https://en.wikipedia.org/w/index.php?title=The_aviator&amp;diff=prev&amp;oldid=360572181","diff")</f>
        <v/>
      </c>
      <c r="J39">
        <f>HYPERLINK("https://en.wikipedia.org/w/index.php?title=Way_Back_Into_Love&amp;diff=prev&amp;oldid=404156278","diff")</f>
        <v/>
      </c>
      <c r="K39">
        <f>HYPERLINK("https://en.wikipedia.org/w/index.php?title=Simcity&amp;diff=prev&amp;oldid=521215253","diff")</f>
        <v/>
      </c>
      <c r="L39">
        <f>HYPERLINK("https://en.wikipedia.org/w/index.php?title=Deuce_'N_Domino&amp;diff=prev&amp;oldid=600909489","diff")</f>
        <v/>
      </c>
      <c r="M39">
        <f>HYPERLINK("https://en.wikipedia.org/w/index.php?title=Alice's_Adventures_In_Wonderland&amp;diff=prev&amp;oldid=390760881","diff")</f>
        <v/>
      </c>
      <c r="N39">
        <f>HYPERLINK("https://en.wikipedia.org/w/index.php?title=Senkaku_islands&amp;diff=prev&amp;oldid=383764269","diff")</f>
        <v/>
      </c>
      <c r="O39">
        <f>HYPERLINK("https://en.wikipedia.org/w/index.php?title=Bolivian_Boliviano&amp;diff=prev&amp;oldid=383714488","diff")</f>
        <v/>
      </c>
      <c r="P39" t="s"/>
    </row>
    <row r="40" spans="1:16">
      <c r="A40" s="1" t="n">
        <v>38</v>
      </c>
      <c r="B40">
        <f>HYPERLINK("http://enwp.org/User:AvicBot","AvicBot")</f>
        <v/>
      </c>
      <c r="C40">
        <f>HYPERLINK("http://enwp.org/User:BOTijo","BOTijo")</f>
        <v/>
      </c>
      <c r="D40" t="n">
        <v>32</v>
      </c>
      <c r="E40" t="n">
        <v>32</v>
      </c>
      <c r="F40">
        <f>HYPERLINK("https://en.wikipedia.org/w/index.php?title=PAMELA&amp;diff=prev&amp;oldid=480290274","diff")</f>
        <v/>
      </c>
      <c r="G40">
        <f>HYPERLINK("https://en.wikipedia.org/w/index.php?title=Larry_The_Lobster&amp;diff=prev&amp;oldid=551142250","diff")</f>
        <v/>
      </c>
      <c r="H40">
        <f>HYPERLINK("https://en.wikipedia.org/w/index.php?title=Love_Me_Or_Leave_Me_(album)&amp;diff=prev&amp;oldid=484268276","diff")</f>
        <v/>
      </c>
      <c r="I40">
        <f>HYPERLINK("https://en.wikipedia.org/w/index.php?title=Rose_bowl&amp;diff=prev&amp;oldid=458670391","diff")</f>
        <v/>
      </c>
      <c r="J40">
        <f>HYPERLINK("https://en.wikipedia.org/w/index.php?title=Americanlion&amp;diff=prev&amp;oldid=462215482","diff")</f>
        <v/>
      </c>
      <c r="K40">
        <f>HYPERLINK("https://en.wikipedia.org/w/index.php?title=FIU_Golden_Panthers_Football&amp;diff=prev&amp;oldid=457004648","diff")</f>
        <v/>
      </c>
      <c r="L40">
        <f>HYPERLINK("https://en.wikipedia.org/w/index.php?title=Wegener's_Granulomatosis&amp;diff=prev&amp;oldid=559297069","diff")</f>
        <v/>
      </c>
      <c r="M40">
        <f>HYPERLINK("https://en.wikipedia.org/w/index.php?title=Rosh_Hanikra_(kibbutz)&amp;diff=prev&amp;oldid=453496979","diff")</f>
        <v/>
      </c>
      <c r="N40">
        <f>HYPERLINK("https://en.wikipedia.org/w/index.php?title=The_holocaust&amp;diff=prev&amp;oldid=567860356","diff")</f>
        <v/>
      </c>
      <c r="O40">
        <f>HYPERLINK("https://en.wikipedia.org/w/index.php?title=Gone_Till_November&amp;diff=prev&amp;oldid=463365924","diff")</f>
        <v/>
      </c>
      <c r="P40" t="s"/>
    </row>
    <row r="41" spans="1:16">
      <c r="A41" s="1" t="n">
        <v>39</v>
      </c>
      <c r="B41">
        <f>HYPERLINK("http://enwp.org/User:ClueBot III","ClueBot III")</f>
        <v/>
      </c>
      <c r="C41">
        <f>HYPERLINK("http://enwp.org/User:BrownBot","BrownBot")</f>
        <v/>
      </c>
      <c r="D41" t="n">
        <v>200</v>
      </c>
      <c r="E41" t="n">
        <v>0</v>
      </c>
      <c r="F41">
        <f>HYPERLINK("https://en.wikipedia.org/w/index.php?title=User_talk:UnknownForEver&amp;diff=prev&amp;oldid=303508909","diff")</f>
        <v/>
      </c>
      <c r="G41">
        <f>HYPERLINK("https://en.wikipedia.org/w/index.php?title=User_talk:Supersquid&amp;diff=prev&amp;oldid=355252006","diff")</f>
        <v/>
      </c>
      <c r="H41">
        <f>HYPERLINK("https://en.wikipedia.org/w/index.php?title=User_talk:Supersquid&amp;diff=prev&amp;oldid=239410654","diff")</f>
        <v/>
      </c>
      <c r="I41">
        <f>HYPERLINK("https://en.wikipedia.org/w/index.php?title=User_talk:Supersquid&amp;diff=prev&amp;oldid=409252495","diff")</f>
        <v/>
      </c>
      <c r="J41">
        <f>HYPERLINK("https://en.wikipedia.org/w/index.php?title=User_talk:Misaq_Rabab&amp;diff=prev&amp;oldid=237397873","diff")</f>
        <v/>
      </c>
      <c r="K41">
        <f>HYPERLINK("https://en.wikipedia.org/w/index.php?title=User_talk:Misaq_Rabab&amp;diff=prev&amp;oldid=402607719","diff")</f>
        <v/>
      </c>
      <c r="L41">
        <f>HYPERLINK("https://en.wikipedia.org/w/index.php?title=User_talk:Bushcarrot&amp;diff=prev&amp;oldid=182859376","diff")</f>
        <v/>
      </c>
      <c r="M41">
        <f>HYPERLINK("https://en.wikipedia.org/w/index.php?title=User_talk:UnknownForEver&amp;diff=prev&amp;oldid=431040381","diff")</f>
        <v/>
      </c>
      <c r="N41">
        <f>HYPERLINK("https://en.wikipedia.org/w/index.php?title=User_talk:Smsarmad&amp;diff=prev&amp;oldid=373321086","diff")</f>
        <v/>
      </c>
      <c r="O41">
        <f>HYPERLINK("https://en.wikipedia.org/w/index.php?title=User_talk:SGGH&amp;diff=prev&amp;oldid=445303629","diff")</f>
        <v/>
      </c>
      <c r="P41" t="s"/>
    </row>
    <row r="42" spans="1:16">
      <c r="A42" s="1" t="n">
        <v>40</v>
      </c>
      <c r="B42">
        <f>HYPERLINK("http://enwp.org/User:JAnDbot","JAnDbot")</f>
        <v/>
      </c>
      <c r="C42">
        <f>HYPERLINK("http://enwp.org/User:BotMultichill","BotMultichill")</f>
        <v/>
      </c>
      <c r="D42" t="n">
        <v>126</v>
      </c>
      <c r="E42" t="n">
        <v>1</v>
      </c>
      <c r="F42">
        <f>HYPERLINK("https://en.wikipedia.org/w/index.php?title=Category:Roman_Catholic_dioceses_in_Spain&amp;diff=prev&amp;oldid=201045908","diff")</f>
        <v/>
      </c>
      <c r="G42">
        <f>HYPERLINK("https://en.wikipedia.org/w/index.php?title=Category:1993_in_rugby_union&amp;diff=prev&amp;oldid=620086291","diff")</f>
        <v/>
      </c>
      <c r="H42">
        <f>HYPERLINK("https://en.wikipedia.org/w/index.php?title=Category:1898_in_rugby_union&amp;diff=prev&amp;oldid=620079567","diff")</f>
        <v/>
      </c>
      <c r="I42">
        <f>HYPERLINK("https://en.wikipedia.org/w/index.php?title=Category:1921_introductions&amp;diff=prev&amp;oldid=620081356","diff")</f>
        <v/>
      </c>
      <c r="J42">
        <f>HYPERLINK("https://en.wikipedia.org/w/index.php?title=Category:1951_establishments_in_Germany&amp;diff=prev&amp;oldid=620082759","diff")</f>
        <v/>
      </c>
      <c r="K42">
        <f>HYPERLINK("https://en.wikipedia.org/w/index.php?title=Category:1939_in_Cuba&amp;diff=prev&amp;oldid=620082364","diff")</f>
        <v/>
      </c>
      <c r="L42">
        <f>HYPERLINK("https://en.wikipedia.org/w/index.php?title=Category:1960_in_Utah&amp;diff=prev&amp;oldid=620086004","diff")</f>
        <v/>
      </c>
      <c r="M42">
        <f>HYPERLINK("https://en.wikipedia.org/w/index.php?title=Category:1269_by_country&amp;diff=prev&amp;oldid=618795444","diff")</f>
        <v/>
      </c>
      <c r="N42">
        <f>HYPERLINK("https://en.wikipedia.org/w/index.php?title=Category:1635_in_Japan&amp;diff=prev&amp;oldid=618795170","diff")</f>
        <v/>
      </c>
      <c r="O42">
        <f>HYPERLINK("https://en.wikipedia.org/w/index.php?title=Category:1644_in_Spain&amp;diff=prev&amp;oldid=618795242","diff")</f>
        <v/>
      </c>
      <c r="P42" t="s"/>
    </row>
    <row r="43" spans="1:16">
      <c r="A43" s="1" t="n">
        <v>41</v>
      </c>
      <c r="B43">
        <f>HYPERLINK("http://enwp.org/User:Addbot","Addbot")</f>
        <v/>
      </c>
      <c r="C43">
        <f>HYPERLINK("http://enwp.org/User:BotMultichill","BotMultichill")</f>
        <v/>
      </c>
      <c r="D43" t="n">
        <v>243</v>
      </c>
      <c r="E43" t="n">
        <v>35</v>
      </c>
      <c r="F43">
        <f>HYPERLINK("https://en.wikipedia.org/w/index.php?title=Category:Belgian_sailors&amp;diff=prev&amp;oldid=547145288","diff")</f>
        <v/>
      </c>
      <c r="G43">
        <f>HYPERLINK("https://en.wikipedia.org/w/index.php?title=Category:Angola_at_the_Olympics&amp;diff=prev&amp;oldid=547386035","diff")</f>
        <v/>
      </c>
      <c r="H43">
        <f>HYPERLINK("https://en.wikipedia.org/w/index.php?title=Category:Brazilian_archers&amp;diff=prev&amp;oldid=545400242","diff")</f>
        <v/>
      </c>
      <c r="I43">
        <f>HYPERLINK("https://en.wikipedia.org/w/index.php?title=Category:Colombian_Roman_Catholic_priests&amp;diff=prev&amp;oldid=548222060","diff")</f>
        <v/>
      </c>
      <c r="J43">
        <f>HYPERLINK("https://en.wikipedia.org/w/index.php?title=Category:9th-century_people_by_occupation&amp;diff=prev&amp;oldid=547202714","diff")</f>
        <v/>
      </c>
      <c r="K43">
        <f>HYPERLINK("https://en.wikipedia.org/w/index.php?title=Category:Compositions_by_Samuel_Barber&amp;diff=prev&amp;oldid=547401821","diff")</f>
        <v/>
      </c>
      <c r="L43">
        <f>HYPERLINK("https://en.wikipedia.org/w/index.php?title=New_Vienna&amp;diff=prev&amp;oldid=541153803","diff")</f>
        <v/>
      </c>
      <c r="M43">
        <f>HYPERLINK("https://en.wikipedia.org/w/index.php?title=Category:Norwegian_sports_coaches&amp;diff=prev&amp;oldid=545347888","diff")</f>
        <v/>
      </c>
      <c r="N43">
        <f>HYPERLINK("https://en.wikipedia.org/w/index.php?title=Randlett&amp;diff=prev&amp;oldid=541108467","diff")</f>
        <v/>
      </c>
      <c r="O43">
        <f>HYPERLINK("https://en.wikipedia.org/w/index.php?title=Category:Italian_activists&amp;diff=prev&amp;oldid=544339957","diff")</f>
        <v/>
      </c>
      <c r="P43" t="s"/>
    </row>
    <row r="44" spans="1:16">
      <c r="A44" s="1" t="n">
        <v>42</v>
      </c>
      <c r="B44">
        <f>HYPERLINK("http://enwp.org/User:EmausBot","EmausBot")</f>
        <v/>
      </c>
      <c r="C44">
        <f>HYPERLINK("http://enwp.org/User:BotMultichill","BotMultichill")</f>
        <v/>
      </c>
      <c r="D44" t="n">
        <v>35</v>
      </c>
      <c r="E44" t="n">
        <v>0</v>
      </c>
      <c r="F44">
        <f>HYPERLINK("https://en.wikipedia.org/w/index.php?title=Category:South_African_activists&amp;diff=prev&amp;oldid=547732352","diff")</f>
        <v/>
      </c>
      <c r="G44">
        <f>HYPERLINK("https://en.wikipedia.org/w/index.php?title=Category:Municipalities_of_the_Gracias_a_Dios_Department&amp;diff=prev&amp;oldid=547983712","diff")</f>
        <v/>
      </c>
      <c r="H44">
        <f>HYPERLINK("https://en.wikipedia.org/w/index.php?title=Category:Dutch_poems&amp;diff=prev&amp;oldid=547413157","diff")</f>
        <v/>
      </c>
      <c r="I44">
        <f>HYPERLINK("https://en.wikipedia.org/w/index.php?title=Category:Spanish_comics_titles&amp;diff=prev&amp;oldid=547741922","diff")</f>
        <v/>
      </c>
      <c r="J44">
        <f>HYPERLINK("https://en.wikipedia.org/w/index.php?title=Category:Star_Trek:_The_Original_Series_characters&amp;diff=prev&amp;oldid=547767114","diff")</f>
        <v/>
      </c>
      <c r="K44">
        <f>HYPERLINK("https://en.wikipedia.org/w/index.php?title=Category:Municipalities_of_the_Copán_Department&amp;diff=prev&amp;oldid=547982143","diff")</f>
        <v/>
      </c>
      <c r="L44">
        <f>HYPERLINK("https://en.wikipedia.org/w/index.php?title=Category:Swiss_criminals&amp;diff=prev&amp;oldid=548104825","diff")</f>
        <v/>
      </c>
      <c r="M44">
        <f>HYPERLINK("https://en.wikipedia.org/w/index.php?title=Category:Ports_and_harbours_of_the_Dominican_Republic&amp;diff=prev&amp;oldid=547742289","diff")</f>
        <v/>
      </c>
      <c r="N44">
        <f>HYPERLINK("https://en.wikipedia.org/w/index.php?title=Category:Roads_in_Tajikistan&amp;diff=prev&amp;oldid=547610866","diff")</f>
        <v/>
      </c>
      <c r="O44">
        <f>HYPERLINK("https://en.wikipedia.org/w/index.php?title=Category:Monaco_templates&amp;diff=prev&amp;oldid=547842527","diff")</f>
        <v/>
      </c>
      <c r="P44" t="s"/>
    </row>
    <row r="45" spans="1:16">
      <c r="A45" s="1" t="n">
        <v>43</v>
      </c>
      <c r="B45">
        <f>HYPERLINK("http://enwp.org/User:KLBot2","KLBot2")</f>
        <v/>
      </c>
      <c r="C45">
        <f>HYPERLINK("http://enwp.org/User:BotMultichill","BotMultichill")</f>
        <v/>
      </c>
      <c r="D45" t="n">
        <v>25</v>
      </c>
      <c r="E45" t="n">
        <v>0</v>
      </c>
      <c r="F45">
        <f>HYPERLINK("https://en.wikipedia.org/w/index.php?title=Category:13th-century_people_by_occupation&amp;diff=prev&amp;oldid=546542539","diff")</f>
        <v/>
      </c>
      <c r="G45">
        <f>HYPERLINK("https://en.wikipedia.org/w/index.php?title=Category:Greek_bankers&amp;diff=prev&amp;oldid=546435916","diff")</f>
        <v/>
      </c>
      <c r="H45">
        <f>HYPERLINK("https://en.wikipedia.org/w/index.php?title=Category:12th-century_people_by_occupation&amp;diff=prev&amp;oldid=546538413","diff")</f>
        <v/>
      </c>
      <c r="I45">
        <f>HYPERLINK("https://en.wikipedia.org/w/index.php?title=Category:Years_in_judo&amp;diff=prev&amp;oldid=546145108","diff")</f>
        <v/>
      </c>
      <c r="J45">
        <f>HYPERLINK("https://en.wikipedia.org/w/index.php?title=Category:Compositions_for_viola&amp;diff=prev&amp;oldid=546318587","diff")</f>
        <v/>
      </c>
      <c r="K45">
        <f>HYPERLINK("https://en.wikipedia.org/w/index.php?title=Category:Bhutan_at_the_Olympics&amp;diff=prev&amp;oldid=546441692","diff")</f>
        <v/>
      </c>
      <c r="L45">
        <f>HYPERLINK("https://en.wikipedia.org/w/index.php?title=Category:British_organists&amp;diff=prev&amp;oldid=546180122","diff")</f>
        <v/>
      </c>
      <c r="M45">
        <f>HYPERLINK("https://en.wikipedia.org/w/index.php?title=Category:Romanian_swimmers&amp;diff=prev&amp;oldid=546189172","diff")</f>
        <v/>
      </c>
      <c r="N45">
        <f>HYPERLINK("https://en.wikipedia.org/w/index.php?title=Category:Dutch_neurologists&amp;diff=prev&amp;oldid=546172825","diff")</f>
        <v/>
      </c>
      <c r="O45">
        <f>HYPERLINK("https://en.wikipedia.org/w/index.php?title=Category:Dutch_publishers_(people)&amp;diff=prev&amp;oldid=546114315","diff")</f>
        <v/>
      </c>
      <c r="P45" t="s"/>
    </row>
    <row r="46" spans="1:16">
      <c r="A46" s="1" t="n">
        <v>44</v>
      </c>
      <c r="B46">
        <f>HYPERLINK("http://enwp.org/User:HBC AIV helperbot","HBC AIV helperbot")</f>
        <v/>
      </c>
      <c r="C46">
        <f>HYPERLINK("http://enwp.org/User:Mr.Z-bot","Mr.Z-bot")</f>
        <v/>
      </c>
      <c r="D46" t="n">
        <v>147</v>
      </c>
      <c r="E46" t="n">
        <v>0</v>
      </c>
      <c r="F46">
        <f>HYPERLINK("https://en.wikipedia.org/w/index.php?title=Wikipedia:Administrator_intervention_against_vandalism/TB2&amp;diff=prev&amp;oldid=325008772","diff")</f>
        <v/>
      </c>
      <c r="G46">
        <f>HYPERLINK("https://en.wikipedia.org/w/index.php?title=Wikipedia:Administrator_intervention_against_vandalism/TB2&amp;diff=prev&amp;oldid=347623461","diff")</f>
        <v/>
      </c>
      <c r="H46">
        <f>HYPERLINK("https://en.wikipedia.org/w/index.php?title=Wikipedia:Administrator_intervention_against_vandalism/TB2&amp;diff=prev&amp;oldid=342893571","diff")</f>
        <v/>
      </c>
      <c r="I46">
        <f>HYPERLINK("https://en.wikipedia.org/w/index.php?title=Wikipedia:Administrator_intervention_against_vandalism/TB2&amp;diff=prev&amp;oldid=339334414","diff")</f>
        <v/>
      </c>
      <c r="J46">
        <f>HYPERLINK("https://en.wikipedia.org/w/index.php?title=Wikipedia:Administrator_intervention_against_vandalism/TB2&amp;diff=prev&amp;oldid=338474862","diff")</f>
        <v/>
      </c>
      <c r="K46">
        <f>HYPERLINK("https://en.wikipedia.org/w/index.php?title=Wikipedia:Administrator_intervention_against_vandalism/TB2&amp;diff=prev&amp;oldid=341029855","diff")</f>
        <v/>
      </c>
      <c r="L46">
        <f>HYPERLINK("https://en.wikipedia.org/w/index.php?title=Wikipedia:Administrator_intervention_against_vandalism/TB2&amp;diff=prev&amp;oldid=326578682","diff")</f>
        <v/>
      </c>
      <c r="M46">
        <f>HYPERLINK("https://en.wikipedia.org/w/index.php?title=Wikipedia:Administrator_intervention_against_vandalism/TB2&amp;diff=prev&amp;oldid=336981819","diff")</f>
        <v/>
      </c>
      <c r="N46">
        <f>HYPERLINK("https://en.wikipedia.org/w/index.php?title=Wikipedia:Administrator_intervention_against_vandalism/TB2&amp;diff=prev&amp;oldid=343093195","diff")</f>
        <v/>
      </c>
      <c r="O46">
        <f>HYPERLINK("https://en.wikipedia.org/w/index.php?title=Wikipedia:Administrator_intervention_against_vandalism/TB2&amp;diff=prev&amp;oldid=336966000","diff")</f>
        <v/>
      </c>
      <c r="P46" t="s"/>
    </row>
    <row r="47" spans="1:16">
      <c r="A47" s="1" t="n">
        <v>45</v>
      </c>
      <c r="B47">
        <f>HYPERLINK("http://enwp.org/User:HBC AIV helperbot3","HBC AIV helperbot3")</f>
        <v/>
      </c>
      <c r="C47">
        <f>HYPERLINK("http://enwp.org/User:Mr.Z-bot","Mr.Z-bot")</f>
        <v/>
      </c>
      <c r="D47" t="n">
        <v>468</v>
      </c>
      <c r="E47" t="n">
        <v>0</v>
      </c>
      <c r="F47">
        <f>HYPERLINK("https://en.wikipedia.org/w/index.php?title=Wikipedia:Administrator_intervention_against_vandalism/TB2&amp;diff=prev&amp;oldid=315272705","diff")</f>
        <v/>
      </c>
      <c r="G47">
        <f>HYPERLINK("https://en.wikipedia.org/w/index.php?title=Wikipedia:Administrator_intervention_against_vandalism/TB2&amp;diff=prev&amp;oldid=320945986","diff")</f>
        <v/>
      </c>
      <c r="H47">
        <f>HYPERLINK("https://en.wikipedia.org/w/index.php?title=Wikipedia:Administrator_intervention_against_vandalism/TB2&amp;diff=prev&amp;oldid=368882645","diff")</f>
        <v/>
      </c>
      <c r="I47">
        <f>HYPERLINK("https://en.wikipedia.org/w/index.php?title=Wikipedia:Administrator_intervention_against_vandalism/TB2&amp;diff=prev&amp;oldid=299537149","diff")</f>
        <v/>
      </c>
      <c r="J47">
        <f>HYPERLINK("https://en.wikipedia.org/w/index.php?title=Wikipedia:Administrator_intervention_against_vandalism/TB2&amp;diff=prev&amp;oldid=320820135","diff")</f>
        <v/>
      </c>
      <c r="K47">
        <f>HYPERLINK("https://en.wikipedia.org/w/index.php?title=Wikipedia:Administrator_intervention_against_vandalism/TB2&amp;diff=prev&amp;oldid=327924816","diff")</f>
        <v/>
      </c>
      <c r="L47">
        <f>HYPERLINK("https://en.wikipedia.org/w/index.php?title=Wikipedia:Administrator_intervention_against_vandalism/TB2&amp;diff=prev&amp;oldid=324323625","diff")</f>
        <v/>
      </c>
      <c r="M47">
        <f>HYPERLINK("https://en.wikipedia.org/w/index.php?title=Wikipedia:Administrator_intervention_against_vandalism/TB2&amp;diff=prev&amp;oldid=347003258","diff")</f>
        <v/>
      </c>
      <c r="N47">
        <f>HYPERLINK("https://en.wikipedia.org/w/index.php?title=Wikipedia:Administrator_intervention_against_vandalism/TB2&amp;diff=prev&amp;oldid=365660647","diff")</f>
        <v/>
      </c>
      <c r="O47">
        <f>HYPERLINK("https://en.wikipedia.org/w/index.php?title=Wikipedia:Administrator_intervention_against_vandalism/TB2&amp;diff=prev&amp;oldid=328210868","diff")</f>
        <v/>
      </c>
      <c r="P47" t="s"/>
    </row>
    <row r="48" spans="1:16">
      <c r="A48" s="1" t="n">
        <v>46</v>
      </c>
      <c r="B48">
        <f>HYPERLINK("http://enwp.org/User:HBC AIV helperbot5","HBC AIV helperbot5")</f>
        <v/>
      </c>
      <c r="C48">
        <f>HYPERLINK("http://enwp.org/User:Mr.Z-bot","Mr.Z-bot")</f>
        <v/>
      </c>
      <c r="D48" t="n">
        <v>1399</v>
      </c>
      <c r="E48" t="n">
        <v>0</v>
      </c>
      <c r="F48">
        <f>HYPERLINK("https://en.wikipedia.org/w/index.php?title=Wikipedia:Administrator_intervention_against_vandalism/TB2&amp;diff=prev&amp;oldid=399538066","diff")</f>
        <v/>
      </c>
      <c r="G48">
        <f>HYPERLINK("https://en.wikipedia.org/w/index.php?title=Wikipedia:Administrator_intervention_against_vandalism/TB2&amp;diff=prev&amp;oldid=391550319","diff")</f>
        <v/>
      </c>
      <c r="H48">
        <f>HYPERLINK("https://en.wikipedia.org/w/index.php?title=Wikipedia:Administrator_intervention_against_vandalism/TB2&amp;diff=prev&amp;oldid=415032677","diff")</f>
        <v/>
      </c>
      <c r="I48">
        <f>HYPERLINK("https://en.wikipedia.org/w/index.php?title=Wikipedia:Administrator_intervention_against_vandalism/TB2&amp;diff=prev&amp;oldid=362999466","diff")</f>
        <v/>
      </c>
      <c r="J48">
        <f>HYPERLINK("https://en.wikipedia.org/w/index.php?title=Wikipedia:Administrator_intervention_against_vandalism/TB2&amp;diff=prev&amp;oldid=390844427","diff")</f>
        <v/>
      </c>
      <c r="K48">
        <f>HYPERLINK("https://en.wikipedia.org/w/index.php?title=Wikipedia:Administrator_intervention_against_vandalism/TB2&amp;diff=prev&amp;oldid=394859242","diff")</f>
        <v/>
      </c>
      <c r="L48">
        <f>HYPERLINK("https://en.wikipedia.org/w/index.php?title=Wikipedia:Administrator_intervention_against_vandalism/TB2&amp;diff=prev&amp;oldid=543205029","diff")</f>
        <v/>
      </c>
      <c r="M48">
        <f>HYPERLINK("https://en.wikipedia.org/w/index.php?title=Wikipedia:Administrator_intervention_against_vandalism/TB2&amp;diff=prev&amp;oldid=600994042","diff")</f>
        <v/>
      </c>
      <c r="N48">
        <f>HYPERLINK("https://en.wikipedia.org/w/index.php?title=Wikipedia:Administrator_intervention_against_vandalism/TB2&amp;diff=prev&amp;oldid=398339211","diff")</f>
        <v/>
      </c>
      <c r="O48">
        <f>HYPERLINK("https://en.wikipedia.org/w/index.php?title=Wikipedia:Administrator_intervention_against_vandalism/TB2&amp;diff=prev&amp;oldid=518653260","diff")</f>
        <v/>
      </c>
      <c r="P48" t="s"/>
    </row>
    <row r="49" spans="1:16">
      <c r="A49" s="1" t="n">
        <v>47</v>
      </c>
      <c r="B49">
        <f>HYPERLINK("http://enwp.org/User:HBC AIV helperbot7","HBC AIV helperbot7")</f>
        <v/>
      </c>
      <c r="C49">
        <f>HYPERLINK("http://enwp.org/User:Mr.Z-bot","Mr.Z-bot")</f>
        <v/>
      </c>
      <c r="D49" t="n">
        <v>4494</v>
      </c>
      <c r="E49" t="n">
        <v>0</v>
      </c>
      <c r="F49">
        <f>HYPERLINK("https://en.wikipedia.org/w/index.php?title=Wikipedia:Administrator_intervention_against_vandalism/TB2&amp;diff=prev&amp;oldid=477414424","diff")</f>
        <v/>
      </c>
      <c r="G49">
        <f>HYPERLINK("https://en.wikipedia.org/w/index.php?title=Wikipedia:Administrator_intervention_against_vandalism/TB2&amp;diff=prev&amp;oldid=315712708","diff")</f>
        <v/>
      </c>
      <c r="H49">
        <f>HYPERLINK("https://en.wikipedia.org/w/index.php?title=Wikipedia:Administrator_intervention_against_vandalism/TB2&amp;diff=prev&amp;oldid=451670674","diff")</f>
        <v/>
      </c>
      <c r="I49">
        <f>HYPERLINK("https://en.wikipedia.org/w/index.php?title=Wikipedia:Administrator_intervention_against_vandalism/TB2&amp;diff=prev&amp;oldid=331816796","diff")</f>
        <v/>
      </c>
      <c r="J49">
        <f>HYPERLINK("https://en.wikipedia.org/w/index.php?title=Wikipedia:Administrator_intervention_against_vandalism/TB2&amp;diff=prev&amp;oldid=442559486","diff")</f>
        <v/>
      </c>
      <c r="K49">
        <f>HYPERLINK("https://en.wikipedia.org/w/index.php?title=Wikipedia:Administrator_intervention_against_vandalism/TB2&amp;diff=prev&amp;oldid=512939247","diff")</f>
        <v/>
      </c>
      <c r="L49">
        <f>HYPERLINK("https://en.wikipedia.org/w/index.php?title=Wikipedia:Administrator_intervention_against_vandalism/TB2&amp;diff=prev&amp;oldid=477069650","diff")</f>
        <v/>
      </c>
      <c r="M49">
        <f>HYPERLINK("https://en.wikipedia.org/w/index.php?title=Wikipedia:Administrator_intervention_against_vandalism/TB2&amp;diff=prev&amp;oldid=466533093","diff")</f>
        <v/>
      </c>
      <c r="N49">
        <f>HYPERLINK("https://en.wikipedia.org/w/index.php?title=Wikipedia:Administrator_intervention_against_vandalism/TB2&amp;diff=prev&amp;oldid=395654561","diff")</f>
        <v/>
      </c>
      <c r="O49">
        <f>HYPERLINK("https://en.wikipedia.org/w/index.php?title=Wikipedia:Administrator_intervention_against_vandalism/TB2&amp;diff=prev&amp;oldid=465074028","diff")</f>
        <v/>
      </c>
      <c r="P49" t="s"/>
    </row>
    <row r="50" spans="1:16">
      <c r="A50" s="1" t="n">
        <v>48</v>
      </c>
      <c r="B50">
        <f>HYPERLINK("http://enwp.org/User:HBC AIV helperbot11","HBC AIV helperbot11")</f>
        <v/>
      </c>
      <c r="C50">
        <f>HYPERLINK("http://enwp.org/User:Mr.Z-bot","Mr.Z-bot")</f>
        <v/>
      </c>
      <c r="D50" t="n">
        <v>205</v>
      </c>
      <c r="E50" t="n">
        <v>0</v>
      </c>
      <c r="F50">
        <f>HYPERLINK("https://en.wikipedia.org/w/index.php?title=Wikipedia:Administrator_intervention_against_vandalism/TB2&amp;diff=prev&amp;oldid=616996358","diff")</f>
        <v/>
      </c>
      <c r="G50">
        <f>HYPERLINK("https://en.wikipedia.org/w/index.php?title=Wikipedia:Administrator_intervention_against_vandalism/TB2&amp;diff=prev&amp;oldid=615930180","diff")</f>
        <v/>
      </c>
      <c r="H50">
        <f>HYPERLINK("https://en.wikipedia.org/w/index.php?title=Wikipedia:Administrator_intervention_against_vandalism/TB2&amp;diff=prev&amp;oldid=605951468","diff")</f>
        <v/>
      </c>
      <c r="I50">
        <f>HYPERLINK("https://en.wikipedia.org/w/index.php?title=Wikipedia:Administrator_intervention_against_vandalism/TB2&amp;diff=prev&amp;oldid=622017103","diff")</f>
        <v/>
      </c>
      <c r="J50">
        <f>HYPERLINK("https://en.wikipedia.org/w/index.php?title=Wikipedia:Administrator_intervention_against_vandalism/TB2&amp;diff=prev&amp;oldid=609653801","diff")</f>
        <v/>
      </c>
      <c r="K50">
        <f>HYPERLINK("https://en.wikipedia.org/w/index.php?title=Wikipedia:Administrator_intervention_against_vandalism/TB2&amp;diff=prev&amp;oldid=612720515","diff")</f>
        <v/>
      </c>
      <c r="L50">
        <f>HYPERLINK("https://en.wikipedia.org/w/index.php?title=Wikipedia:Administrator_intervention_against_vandalism/TB2&amp;diff=prev&amp;oldid=610173269","diff")</f>
        <v/>
      </c>
      <c r="M50">
        <f>HYPERLINK("https://en.wikipedia.org/w/index.php?title=Wikipedia:Administrator_intervention_against_vandalism/TB2&amp;diff=prev&amp;oldid=620932940","diff")</f>
        <v/>
      </c>
      <c r="N50">
        <f>HYPERLINK("https://en.wikipedia.org/w/index.php?title=Wikipedia:Administrator_intervention_against_vandalism/TB2&amp;diff=prev&amp;oldid=608286647","diff")</f>
        <v/>
      </c>
      <c r="O50">
        <f>HYPERLINK("https://en.wikipedia.org/w/index.php?title=Wikipedia:Administrator_intervention_against_vandalism/TB2&amp;diff=prev&amp;oldid=614025453","diff")</f>
        <v/>
      </c>
      <c r="P50" t="s"/>
    </row>
    <row r="51" spans="1:16">
      <c r="A51" s="1" t="n">
        <v>49</v>
      </c>
      <c r="B51">
        <f>HYPERLINK("http://enwp.org/User:DumbBOT","DumbBOT")</f>
        <v/>
      </c>
      <c r="C51">
        <f>HYPERLINK("http://enwp.org/User:MadmanBot","MadmanBot")</f>
        <v/>
      </c>
      <c r="D51" t="n">
        <v>36</v>
      </c>
      <c r="E51" t="n">
        <v>23</v>
      </c>
      <c r="F51">
        <f>HYPERLINK("https://en.wikipedia.org/w/index.php?title=Wikipedia:Articles_for_deletion/Doctor_Steel&amp;diff=prev&amp;oldid=149815444","diff")</f>
        <v/>
      </c>
      <c r="G51">
        <f>HYPERLINK("https://en.wikipedia.org/w/index.php?title=Cameron_Knight&amp;diff=prev&amp;oldid=150184292","diff")</f>
        <v/>
      </c>
      <c r="H51">
        <f>HYPERLINK("https://en.wikipedia.org/w/index.php?title=Stan_Collymore&amp;diff=prev&amp;oldid=150189218","diff")</f>
        <v/>
      </c>
      <c r="I51">
        <f>HYPERLINK("https://en.wikipedia.org/w/index.php?title=Chris_Noth&amp;diff=prev&amp;oldid=150184497","diff")</f>
        <v/>
      </c>
      <c r="J51">
        <f>HYPERLINK("https://en.wikipedia.org/w/index.php?title=Timeline_of_Roman_history&amp;diff=prev&amp;oldid=149976053","diff")</f>
        <v/>
      </c>
      <c r="K51">
        <f>HYPERLINK("https://en.wikipedia.org/w/index.php?title=Alex_Moore_(dancer)&amp;diff=prev&amp;oldid=154152001","diff")</f>
        <v/>
      </c>
      <c r="L51">
        <f>HYPERLINK("https://en.wikipedia.org/w/index.php?title=Carmel_School&amp;diff=prev&amp;oldid=160676130","diff")</f>
        <v/>
      </c>
      <c r="M51">
        <f>HYPERLINK("https://en.wikipedia.org/w/index.php?title=Wikipedia:Articles_for_deletion/JJB_message_board&amp;diff=prev&amp;oldid=162458051","diff")</f>
        <v/>
      </c>
      <c r="N51">
        <f>HYPERLINK("https://en.wikipedia.org/w/index.php?title=Talk:India/FAQ&amp;diff=prev&amp;oldid=170086411","diff")</f>
        <v/>
      </c>
      <c r="O51">
        <f>HYPERLINK("https://en.wikipedia.org/w/index.php?title=User_talk:Niohe&amp;diff=prev&amp;oldid=154790905","diff")</f>
        <v/>
      </c>
      <c r="P51" t="s"/>
    </row>
    <row r="52" spans="1:16">
      <c r="A52" s="1" t="n">
        <v>50</v>
      </c>
      <c r="B52">
        <f>HYPERLINK("http://enwp.org/User:718 Bot","718 Bot")</f>
        <v/>
      </c>
      <c r="C52">
        <f>HYPERLINK("http://enwp.org/User:ImageRemovalBot","ImageRemovalBot")</f>
        <v/>
      </c>
      <c r="D52" t="n">
        <v>173</v>
      </c>
      <c r="E52" t="n">
        <v>170</v>
      </c>
      <c r="F52">
        <f>HYPERLINK("https://en.wikipedia.org/w/index.php?title=Ain't_Afraid_to_Die&amp;diff=prev&amp;oldid=215279073","diff")</f>
        <v/>
      </c>
      <c r="G52">
        <f>HYPERLINK("https://en.wikipedia.org/w/index.php?title=A_Fool's_Alphabet&amp;diff=prev&amp;oldid=215278706","diff")</f>
        <v/>
      </c>
      <c r="H52">
        <f>HYPERLINK("https://en.wikipedia.org/w/index.php?title=Australian_Electoral_Commission&amp;diff=prev&amp;oldid=215278570","diff")</f>
        <v/>
      </c>
      <c r="I52">
        <f>HYPERLINK("https://en.wikipedia.org/w/index.php?title=Adventures_of_The_O.C._Supertones&amp;diff=prev&amp;oldid=215278598","diff")</f>
        <v/>
      </c>
      <c r="J52">
        <f>HYPERLINK("https://en.wikipedia.org/w/index.php?title=Chirk&amp;diff=prev&amp;oldid=215277567","diff")</f>
        <v/>
      </c>
      <c r="K52">
        <f>HYPERLINK("https://en.wikipedia.org/w/index.php?title=Aeromás&amp;diff=prev&amp;oldid=215278654","diff")</f>
        <v/>
      </c>
      <c r="L52">
        <f>HYPERLINK("https://en.wikipedia.org/w/index.php?title=Aeolian_(album)&amp;diff=prev&amp;oldid=215278601","diff")</f>
        <v/>
      </c>
      <c r="M52">
        <f>HYPERLINK("https://en.wikipedia.org/w/index.php?title=Angry_Chair&amp;diff=prev&amp;oldid=215279064","diff")</f>
        <v/>
      </c>
      <c r="N52">
        <f>HYPERLINK("https://en.wikipedia.org/w/index.php?title=Army_Ranger_Wing&amp;diff=prev&amp;oldid=215279274","diff")</f>
        <v/>
      </c>
      <c r="O52">
        <f>HYPERLINK("https://en.wikipedia.org/w/index.php?title=Aerocardal&amp;diff=prev&amp;oldid=215278638","diff")</f>
        <v/>
      </c>
      <c r="P52" t="s"/>
    </row>
    <row r="53" spans="1:16">
      <c r="A53" s="1" t="n">
        <v>51</v>
      </c>
      <c r="B53">
        <f>HYPERLINK("http://enwp.org/User:Addbot","Addbot")</f>
        <v/>
      </c>
      <c r="C53">
        <f>HYPERLINK("http://enwp.org/User:MenoBot","MenoBot")</f>
        <v/>
      </c>
      <c r="D53" t="n">
        <v>53</v>
      </c>
      <c r="E53" t="n">
        <v>2</v>
      </c>
      <c r="F53">
        <f>HYPERLINK("https://en.wikipedia.org/w/index.php?title=Category:Olympic_silver_medalists_for_Ecuador&amp;diff=prev&amp;oldid=548346864","diff")</f>
        <v/>
      </c>
      <c r="G53">
        <f>HYPERLINK("https://en.wikipedia.org/w/index.php?title=Category:Weezer_members&amp;diff=prev&amp;oldid=547050240","diff")</f>
        <v/>
      </c>
      <c r="H53">
        <f>HYPERLINK("https://en.wikipedia.org/w/index.php?title=Category:Mexican_electronic_musicians&amp;diff=prev&amp;oldid=567205099","diff")</f>
        <v/>
      </c>
      <c r="I53">
        <f>HYPERLINK("https://en.wikipedia.org/w/index.php?title=Category:Money_forgery&amp;diff=prev&amp;oldid=547814859","diff")</f>
        <v/>
      </c>
      <c r="J53">
        <f>HYPERLINK("https://en.wikipedia.org/w/index.php?title=Category:1979_television_films&amp;diff=prev&amp;oldid=547150271","diff")</f>
        <v/>
      </c>
      <c r="K53">
        <f>HYPERLINK("https://en.wikipedia.org/w/index.php?title=Category:1983_television_films&amp;diff=prev&amp;oldid=547151222","diff")</f>
        <v/>
      </c>
      <c r="L53">
        <f>HYPERLINK("https://en.wikipedia.org/w/index.php?title=Category:1981_television_films&amp;diff=prev&amp;oldid=547150756","diff")</f>
        <v/>
      </c>
      <c r="M53">
        <f>HYPERLINK("https://en.wikipedia.org/w/index.php?title=Category:Food_and_drink_companies_of_Spain&amp;diff=prev&amp;oldid=547649477","diff")</f>
        <v/>
      </c>
      <c r="N53">
        <f>HYPERLINK("https://en.wikipedia.org/w/index.php?title=Category:1976_television_films&amp;diff=prev&amp;oldid=547153191","diff")</f>
        <v/>
      </c>
      <c r="O53">
        <f>HYPERLINK("https://en.wikipedia.org/w/index.php?title=Category:Turkish_intelligence_agencies&amp;diff=prev&amp;oldid=547934173","diff")</f>
        <v/>
      </c>
      <c r="P53" t="s"/>
    </row>
    <row r="54" spans="1:16">
      <c r="A54" s="1" t="n">
        <v>52</v>
      </c>
      <c r="B54">
        <f>HYPERLINK("http://enwp.org/User:ClueBot II","ClueBot II")</f>
        <v/>
      </c>
      <c r="C54">
        <f>HYPERLINK("http://enwp.org/User:CorenSearchBot","CorenSearchBot")</f>
        <v/>
      </c>
      <c r="D54" t="n">
        <v>3551</v>
      </c>
      <c r="E54" t="n">
        <v>0</v>
      </c>
      <c r="F54">
        <f>HYPERLINK("https://en.wikipedia.org/w/index.php?title=Wikipedia:Suspected_copyright_violations&amp;diff=prev&amp;oldid=240958803","diff")</f>
        <v/>
      </c>
      <c r="G54">
        <f>HYPERLINK("https://en.wikipedia.org/w/index.php?title=Wikipedia:Suspected_copyright_violations&amp;diff=prev&amp;oldid=193149172","diff")</f>
        <v/>
      </c>
      <c r="H54">
        <f>HYPERLINK("https://en.wikipedia.org/w/index.php?title=Wikipedia:Suspected_copyright_violations&amp;diff=prev&amp;oldid=201037014","diff")</f>
        <v/>
      </c>
      <c r="I54">
        <f>HYPERLINK("https://en.wikipedia.org/w/index.php?title=Wikipedia:Suspected_copyright_violations&amp;diff=prev&amp;oldid=215561899","diff")</f>
        <v/>
      </c>
      <c r="J54">
        <f>HYPERLINK("https://en.wikipedia.org/w/index.php?title=Wikipedia:Suspected_copyright_violations&amp;diff=prev&amp;oldid=163242124","diff")</f>
        <v/>
      </c>
      <c r="K54">
        <f>HYPERLINK("https://en.wikipedia.org/w/index.php?title=Wikipedia:Suspected_copyright_violations&amp;diff=prev&amp;oldid=225083093","diff")</f>
        <v/>
      </c>
      <c r="L54">
        <f>HYPERLINK("https://en.wikipedia.org/w/index.php?title=Wikipedia:Suspected_copyright_violations&amp;diff=prev&amp;oldid=253947039","diff")</f>
        <v/>
      </c>
      <c r="M54">
        <f>HYPERLINK("https://en.wikipedia.org/w/index.php?title=Wikipedia:Suspected_copyright_violations&amp;diff=prev&amp;oldid=305599182","diff")</f>
        <v/>
      </c>
      <c r="N54">
        <f>HYPERLINK("https://en.wikipedia.org/w/index.php?title=Wikipedia:Suspected_copyright_violations&amp;diff=prev&amp;oldid=286453712","diff")</f>
        <v/>
      </c>
      <c r="O54">
        <f>HYPERLINK("https://en.wikipedia.org/w/index.php?title=Wikipedia:Suspected_copyright_violations&amp;diff=prev&amp;oldid=162406618","diff")</f>
        <v/>
      </c>
      <c r="P54" t="s"/>
    </row>
    <row r="55" spans="1:16">
      <c r="A55" s="1" t="n">
        <v>53</v>
      </c>
      <c r="B55">
        <f>HYPERLINK("http://enwp.org/User:HBC AIV helperbot3","HBC AIV helperbot3")</f>
        <v/>
      </c>
      <c r="C55">
        <f>HYPERLINK("http://enwp.org/User:HBC AIV helperbot5","HBC AIV helperbot5")</f>
        <v/>
      </c>
      <c r="D55" t="n">
        <v>26</v>
      </c>
      <c r="E55" t="n">
        <v>0</v>
      </c>
      <c r="F55">
        <f>HYPERLINK("https://en.wikipedia.org/w/index.php?title=Wikipedia:Usernames_for_administrator_attention&amp;diff=prev&amp;oldid=298574129","diff")</f>
        <v/>
      </c>
      <c r="G55">
        <f>HYPERLINK("https://en.wikipedia.org/w/index.php?title=Wikipedia:Administrator_intervention_against_vandalism&amp;diff=prev&amp;oldid=355555148","diff")</f>
        <v/>
      </c>
      <c r="H55">
        <f>HYPERLINK("https://en.wikipedia.org/w/index.php?title=Wikipedia:Administrator_intervention_against_vandalism&amp;diff=prev&amp;oldid=314178125","diff")</f>
        <v/>
      </c>
      <c r="I55">
        <f>HYPERLINK("https://en.wikipedia.org/w/index.php?title=Wikipedia:Usernames_for_administrator_attention&amp;diff=prev&amp;oldid=274291867","diff")</f>
        <v/>
      </c>
      <c r="J55">
        <f>HYPERLINK("https://en.wikipedia.org/w/index.php?title=Wikipedia:Administrator_intervention_against_vandalism&amp;diff=prev&amp;oldid=312167103","diff")</f>
        <v/>
      </c>
      <c r="K55">
        <f>HYPERLINK("https://en.wikipedia.org/w/index.php?title=Wikipedia:Administrator_intervention_against_vandalism&amp;diff=prev&amp;oldid=288117056","diff")</f>
        <v/>
      </c>
      <c r="L55">
        <f>HYPERLINK("https://en.wikipedia.org/w/index.php?title=Wikipedia:Administrator_intervention_against_vandalism&amp;diff=prev&amp;oldid=350051465","diff")</f>
        <v/>
      </c>
      <c r="M55">
        <f>HYPERLINK("https://en.wikipedia.org/w/index.php?title=Wikipedia:Administrator_intervention_against_vandalism&amp;diff=prev&amp;oldid=263803543","diff")</f>
        <v/>
      </c>
      <c r="N55">
        <f>HYPERLINK("https://en.wikipedia.org/w/index.php?title=Wikipedia:Usernames_for_administrator_attention/Bot&amp;diff=prev&amp;oldid=247203139","diff")</f>
        <v/>
      </c>
      <c r="O55">
        <f>HYPERLINK("https://en.wikipedia.org/w/index.php?title=Wikipedia:Administrator_intervention_against_vandalism&amp;diff=prev&amp;oldid=352779049","diff")</f>
        <v/>
      </c>
      <c r="P55" t="s"/>
    </row>
    <row r="56" spans="1:16">
      <c r="A56" s="1" t="n">
        <v>54</v>
      </c>
      <c r="B56">
        <f>HYPERLINK("http://enwp.org/User:HBC AIV helperbot7","HBC AIV helperbot7")</f>
        <v/>
      </c>
      <c r="C56">
        <f>HYPERLINK("http://enwp.org/User:HBC AIV helperbot5","HBC AIV helperbot5")</f>
        <v/>
      </c>
      <c r="D56" t="n">
        <v>60</v>
      </c>
      <c r="E56" t="n">
        <v>0</v>
      </c>
      <c r="F56">
        <f>HYPERLINK("https://en.wikipedia.org/w/index.php?title=Wikipedia:Usernames_for_administrator_attention&amp;diff=prev&amp;oldid=252304377","diff")</f>
        <v/>
      </c>
      <c r="G56">
        <f>HYPERLINK("https://en.wikipedia.org/w/index.php?title=Wikipedia:Administrator_intervention_against_vandalism&amp;diff=prev&amp;oldid=312432065","diff")</f>
        <v/>
      </c>
      <c r="H56">
        <f>HYPERLINK("https://en.wikipedia.org/w/index.php?title=Wikipedia:Administrator_intervention_against_vandalism&amp;diff=prev&amp;oldid=548696385","diff")</f>
        <v/>
      </c>
      <c r="I56">
        <f>HYPERLINK("https://en.wikipedia.org/w/index.php?title=Wikipedia:Usernames_for_administrator_attention&amp;diff=prev&amp;oldid=295188260","diff")</f>
        <v/>
      </c>
      <c r="J56">
        <f>HYPERLINK("https://en.wikipedia.org/w/index.php?title=Wikipedia:Administrator_intervention_against_vandalism&amp;diff=prev&amp;oldid=276101329","diff")</f>
        <v/>
      </c>
      <c r="K56">
        <f>HYPERLINK("https://en.wikipedia.org/w/index.php?title=Wikipedia:Administrator_intervention_against_vandalism&amp;diff=prev&amp;oldid=358832549","diff")</f>
        <v/>
      </c>
      <c r="L56">
        <f>HYPERLINK("https://en.wikipedia.org/w/index.php?title=Wikipedia:Administrator_intervention_against_vandalism&amp;diff=prev&amp;oldid=559770443","diff")</f>
        <v/>
      </c>
      <c r="M56">
        <f>HYPERLINK("https://en.wikipedia.org/w/index.php?title=Wikipedia:Administrator_intervention_against_vandalism&amp;diff=prev&amp;oldid=355844018","diff")</f>
        <v/>
      </c>
      <c r="N56">
        <f>HYPERLINK("https://en.wikipedia.org/w/index.php?title=Wikipedia:Administrator_intervention_against_vandalism&amp;diff=prev&amp;oldid=397724125","diff")</f>
        <v/>
      </c>
      <c r="O56">
        <f>HYPERLINK("https://en.wikipedia.org/w/index.php?title=Wikipedia:Administrator_intervention_against_vandalism&amp;diff=prev&amp;oldid=459960654","diff")</f>
        <v/>
      </c>
      <c r="P56" t="s"/>
    </row>
    <row r="57" spans="1:16">
      <c r="A57" s="1" t="n">
        <v>55</v>
      </c>
      <c r="B57">
        <f>HYPERLINK("http://enwp.org/User:HBC AIV helperbot3","HBC AIV helperbot3")</f>
        <v/>
      </c>
      <c r="C57">
        <f>HYPERLINK("http://enwp.org/User:HBC AIV helperbot7","HBC AIV helperbot7")</f>
        <v/>
      </c>
      <c r="D57" t="n">
        <v>28</v>
      </c>
      <c r="E57" t="n">
        <v>0</v>
      </c>
      <c r="F57">
        <f>HYPERLINK("https://en.wikipedia.org/w/index.php?title=Wikipedia:Administrator_intervention_against_vandalism&amp;diff=prev&amp;oldid=212428054","diff")</f>
        <v/>
      </c>
      <c r="G57">
        <f>HYPERLINK("https://en.wikipedia.org/w/index.php?title=Wikipedia:Administrator_intervention_against_vandalism&amp;diff=prev&amp;oldid=252386863","diff")</f>
        <v/>
      </c>
      <c r="H57">
        <f>HYPERLINK("https://en.wikipedia.org/w/index.php?title=Wikipedia:Administrator_intervention_against_vandalism&amp;diff=prev&amp;oldid=346346397","diff")</f>
        <v/>
      </c>
      <c r="I57">
        <f>HYPERLINK("https://en.wikipedia.org/w/index.php?title=Wikipedia:Administrator_intervention_against_vandalism&amp;diff=prev&amp;oldid=291206516","diff")</f>
        <v/>
      </c>
      <c r="J57">
        <f>HYPERLINK("https://en.wikipedia.org/w/index.php?title=Wikipedia:Administrator_intervention_against_vandalism&amp;diff=prev&amp;oldid=371898782","diff")</f>
        <v/>
      </c>
      <c r="K57">
        <f>HYPERLINK("https://en.wikipedia.org/w/index.php?title=Wikipedia:Administrator_intervention_against_vandalism&amp;diff=prev&amp;oldid=195872683","diff")</f>
        <v/>
      </c>
      <c r="L57">
        <f>HYPERLINK("https://en.wikipedia.org/w/index.php?title=Wikipedia:Usernames_for_administrator_attention&amp;diff=prev&amp;oldid=250245906","diff")</f>
        <v/>
      </c>
      <c r="M57">
        <f>HYPERLINK("https://en.wikipedia.org/w/index.php?title=Wikipedia:Administrator_intervention_against_vandalism&amp;diff=prev&amp;oldid=251444345","diff")</f>
        <v/>
      </c>
      <c r="N57">
        <f>HYPERLINK("https://en.wikipedia.org/w/index.php?title=Wikipedia:Administrator_intervention_against_vandalism&amp;diff=prev&amp;oldid=207408273","diff")</f>
        <v/>
      </c>
      <c r="O57">
        <f>HYPERLINK("https://en.wikipedia.org/w/index.php?title=Wikipedia:Administrator_intervention_against_vandalism&amp;diff=prev&amp;oldid=309140775","diff")</f>
        <v/>
      </c>
      <c r="P57" t="s"/>
    </row>
    <row r="58" spans="1:16">
      <c r="A58" s="1" t="n">
        <v>56</v>
      </c>
      <c r="B58">
        <f>HYPERLINK("http://enwp.org/User:HBC AIV helperbot5","HBC AIV helperbot5")</f>
        <v/>
      </c>
      <c r="C58">
        <f>HYPERLINK("http://enwp.org/User:HBC AIV helperbot7","HBC AIV helperbot7")</f>
        <v/>
      </c>
      <c r="D58" t="n">
        <v>53</v>
      </c>
      <c r="E58" t="n">
        <v>0</v>
      </c>
      <c r="F58">
        <f>HYPERLINK("https://en.wikipedia.org/w/index.php?title=Wikipedia:Administrator_intervention_against_vandalism&amp;diff=prev&amp;oldid=253652905","diff")</f>
        <v/>
      </c>
      <c r="G58">
        <f>HYPERLINK("https://en.wikipedia.org/w/index.php?title=Wikipedia:Administrator_intervention_against_vandalism&amp;diff=prev&amp;oldid=534662067","diff")</f>
        <v/>
      </c>
      <c r="H58">
        <f>HYPERLINK("https://en.wikipedia.org/w/index.php?title=Wikipedia:Administrator_intervention_against_vandalism&amp;diff=prev&amp;oldid=356087660","diff")</f>
        <v/>
      </c>
      <c r="I58">
        <f>HYPERLINK("https://en.wikipedia.org/w/index.php?title=Wikipedia:Administrator_intervention_against_vandalism&amp;diff=prev&amp;oldid=254338990","diff")</f>
        <v/>
      </c>
      <c r="J58">
        <f>HYPERLINK("https://en.wikipedia.org/w/index.php?title=Wikipedia:Administrator_intervention_against_vandalism&amp;diff=prev&amp;oldid=554438813","diff")</f>
        <v/>
      </c>
      <c r="K58">
        <f>HYPERLINK("https://en.wikipedia.org/w/index.php?title=Wikipedia:Administrator_intervention_against_vandalism&amp;diff=prev&amp;oldid=344589077","diff")</f>
        <v/>
      </c>
      <c r="L58">
        <f>HYPERLINK("https://en.wikipedia.org/w/index.php?title=Wikipedia:Administrator_intervention_against_vandalism&amp;diff=prev&amp;oldid=321413415","diff")</f>
        <v/>
      </c>
      <c r="M58">
        <f>HYPERLINK("https://en.wikipedia.org/w/index.php?title=Wikipedia:Usernames_for_administrator_attention/Bot&amp;diff=prev&amp;oldid=374848432","diff")</f>
        <v/>
      </c>
      <c r="N58">
        <f>HYPERLINK("https://en.wikipedia.org/w/index.php?title=Wikipedia:Administrator_intervention_against_vandalism&amp;diff=prev&amp;oldid=214526149","diff")</f>
        <v/>
      </c>
      <c r="O58">
        <f>HYPERLINK("https://en.wikipedia.org/w/index.php?title=Wikipedia:Administrator_intervention_against_vandalism&amp;diff=prev&amp;oldid=410193505","diff")</f>
        <v/>
      </c>
      <c r="P58" t="s"/>
    </row>
    <row r="59" spans="1:16">
      <c r="A59" s="1" t="n">
        <v>57</v>
      </c>
      <c r="B59">
        <f>HYPERLINK("http://enwp.org/User:RussBot","RussBot")</f>
        <v/>
      </c>
      <c r="C59">
        <f>HYPERLINK("http://enwp.org/User:Addbot","Addbot")</f>
        <v/>
      </c>
      <c r="D59" t="n">
        <v>234</v>
      </c>
      <c r="E59" t="n">
        <v>204</v>
      </c>
      <c r="F59">
        <f>HYPERLINK("https://en.wikipedia.org/w/index.php?title=Legendary_Dark_Knight&amp;diff=prev&amp;oldid=266196171","diff")</f>
        <v/>
      </c>
      <c r="G59">
        <f>HYPERLINK("https://en.wikipedia.org/w/index.php?title=Lesbo&amp;diff=prev&amp;oldid=263498906","diff")</f>
        <v/>
      </c>
      <c r="H59">
        <f>HYPERLINK("https://en.wikipedia.org/w/index.php?title=The_Nickelodeon_Kids'_Choice_Awards&amp;diff=prev&amp;oldid=255116374","diff")</f>
        <v/>
      </c>
      <c r="I59">
        <f>HYPERLINK("https://en.wikipedia.org/w/index.php?title=Raimon_VI_of_Toulouse&amp;diff=prev&amp;oldid=253925964","diff")</f>
        <v/>
      </c>
      <c r="J59">
        <f>HYPERLINK("https://en.wikipedia.org/w/index.php?title=Lehigh-Lafayette_Game&amp;diff=prev&amp;oldid=253385891","diff")</f>
        <v/>
      </c>
      <c r="K59">
        <f>HYPERLINK("https://en.wikipedia.org/w/index.php?title=The_Legendary_Dark_Knight&amp;diff=prev&amp;oldid=266196205","diff")</f>
        <v/>
      </c>
      <c r="L59">
        <f>HYPERLINK("https://en.wikipedia.org/w/index.php?title=Gay_Slang&amp;diff=prev&amp;oldid=263499206","diff")</f>
        <v/>
      </c>
      <c r="M59">
        <f>HYPERLINK("https://en.wikipedia.org/w/index.php?title=Gareth_Jones_(Welsh_Rugby_Union_player)&amp;diff=prev&amp;oldid=254514976","diff")</f>
        <v/>
      </c>
      <c r="N59">
        <f>HYPERLINK("https://en.wikipedia.org/w/index.php?title=Louis_Johannes_Koen&amp;diff=prev&amp;oldid=254514116","diff")</f>
        <v/>
      </c>
      <c r="O59">
        <f>HYPERLINK("https://en.wikipedia.org/w/index.php?title=KCAS'&amp;diff=prev&amp;oldid=255116401","diff")</f>
        <v/>
      </c>
      <c r="P59" t="s"/>
    </row>
    <row r="60" spans="1:16">
      <c r="A60" s="1" t="n">
        <v>58</v>
      </c>
      <c r="B60">
        <f>HYPERLINK("http://enwp.org/User:JL-Bot","JL-Bot")</f>
        <v/>
      </c>
      <c r="C60">
        <f>HYPERLINK("http://enwp.org/User:Addbot","Addbot")</f>
        <v/>
      </c>
      <c r="D60" t="n">
        <v>787</v>
      </c>
      <c r="E60" t="n">
        <v>787</v>
      </c>
      <c r="F60">
        <f>HYPERLINK("https://en.wikipedia.org/w/index.php?title=Wisconsin_Primary&amp;diff=prev&amp;oldid=293553523","diff")</f>
        <v/>
      </c>
      <c r="G60">
        <f>HYPERLINK("https://en.wikipedia.org/w/index.php?title=New_Brunswick_Equal_Opportunity_program&amp;diff=prev&amp;oldid=291806377","diff")</f>
        <v/>
      </c>
      <c r="H60">
        <f>HYPERLINK("https://en.wikipedia.org/w/index.php?title=Santiváñez&amp;diff=prev&amp;oldid=302490195","diff")</f>
        <v/>
      </c>
      <c r="I60">
        <f>HYPERLINK("https://en.wikipedia.org/w/index.php?title=Carin_Runeson&amp;diff=prev&amp;oldid=336794958","diff")</f>
        <v/>
      </c>
      <c r="J60">
        <f>HYPERLINK("https://en.wikipedia.org/w/index.php?title=Henry_Givens_Burgess&amp;diff=prev&amp;oldid=286937897","diff")</f>
        <v/>
      </c>
      <c r="K60">
        <f>HYPERLINK("https://en.wikipedia.org/w/index.php?title=EEF2K&amp;diff=prev&amp;oldid=280109029","diff")</f>
        <v/>
      </c>
      <c r="L60">
        <f>HYPERLINK("https://en.wikipedia.org/w/index.php?title=New_Voices&amp;diff=prev&amp;oldid=293212660","diff")</f>
        <v/>
      </c>
      <c r="M60">
        <f>HYPERLINK("https://en.wikipedia.org/w/index.php?title=Fritz_(name)&amp;diff=prev&amp;oldid=306506089","diff")</f>
        <v/>
      </c>
      <c r="N60">
        <f>HYPERLINK("https://en.wikipedia.org/w/index.php?title=Mod_Archive&amp;diff=prev&amp;oldid=271136883","diff")</f>
        <v/>
      </c>
      <c r="O60">
        <f>HYPERLINK("https://en.wikipedia.org/w/index.php?title=Mallika_(actress)&amp;diff=prev&amp;oldid=310034887","diff")</f>
        <v/>
      </c>
      <c r="P60" t="s"/>
    </row>
    <row r="61" spans="1:16">
      <c r="A61" s="1" t="n">
        <v>59</v>
      </c>
      <c r="B61">
        <f>HYPERLINK("http://enwp.org/User:Yobot","Yobot")</f>
        <v/>
      </c>
      <c r="C61">
        <f>HYPERLINK("http://enwp.org/User:Addbot","Addbot")</f>
        <v/>
      </c>
      <c r="D61" t="n">
        <v>88</v>
      </c>
      <c r="E61" t="n">
        <v>88</v>
      </c>
      <c r="F61">
        <f>HYPERLINK("https://en.wikipedia.org/w/index.php?title=Pe_(text_editor)&amp;diff=prev&amp;oldid=357322895","diff")</f>
        <v/>
      </c>
      <c r="G61">
        <f>HYPERLINK("https://en.wikipedia.org/w/index.php?title=Project_LISTEN&amp;diff=prev&amp;oldid=357366947","diff")</f>
        <v/>
      </c>
      <c r="H61">
        <f>HYPERLINK("https://en.wikipedia.org/w/index.php?title=Logic_Made_Easy&amp;diff=prev&amp;oldid=357283555","diff")</f>
        <v/>
      </c>
      <c r="I61">
        <f>HYPERLINK("https://en.wikipedia.org/w/index.php?title=Comparative_contextual_analysis&amp;diff=prev&amp;oldid=355592901","diff")</f>
        <v/>
      </c>
      <c r="J61">
        <f>HYPERLINK("https://en.wikipedia.org/w/index.php?title=Fuel_reserve&amp;diff=prev&amp;oldid=355632612","diff")</f>
        <v/>
      </c>
      <c r="K61">
        <f>HYPERLINK("https://en.wikipedia.org/w/index.php?title=Centre_for_Forest_Research&amp;diff=prev&amp;oldid=355577594","diff")</f>
        <v/>
      </c>
      <c r="L61">
        <f>HYPERLINK("https://en.wikipedia.org/w/index.php?title=Aide_(deity)&amp;diff=prev&amp;oldid=355494466","diff")</f>
        <v/>
      </c>
      <c r="M61">
        <f>HYPERLINK("https://en.wikipedia.org/w/index.php?title=Big_Country_Electric_Cooperative&amp;diff=prev&amp;oldid=601769128","diff")</f>
        <v/>
      </c>
      <c r="N61">
        <f>HYPERLINK("https://en.wikipedia.org/w/index.php?title=Artificial_creation&amp;diff=prev&amp;oldid=355548107","diff")</f>
        <v/>
      </c>
      <c r="O61">
        <f>HYPERLINK("https://en.wikipedia.org/w/index.php?title=The_Facts_of_Life_(book)&amp;diff=prev&amp;oldid=355620462","diff")</f>
        <v/>
      </c>
      <c r="P61" t="s"/>
    </row>
    <row r="62" spans="1:16">
      <c r="A62" s="1" t="n">
        <v>60</v>
      </c>
      <c r="B62">
        <f>HYPERLINK("http://enwp.org/User:Xqbot","Xqbot")</f>
        <v/>
      </c>
      <c r="C62">
        <f>HYPERLINK("http://enwp.org/User:Addbot","Addbot")</f>
        <v/>
      </c>
      <c r="D62" t="n">
        <v>516</v>
      </c>
      <c r="E62" t="n">
        <v>508</v>
      </c>
      <c r="F62">
        <f>HYPERLINK("https://en.wikipedia.org/w/index.php?title=A.O._Kavalas&amp;diff=prev&amp;oldid=307341394","diff")</f>
        <v/>
      </c>
      <c r="G62">
        <f>HYPERLINK("https://en.wikipedia.org/w/index.php?title=Afshar_dynasty&amp;diff=prev&amp;oldid=282277178","diff")</f>
        <v/>
      </c>
      <c r="H62">
        <f>HYPERLINK("https://en.wikipedia.org/w/index.php?title=Talk:Main_characters_of_Xenogears&amp;diff=prev&amp;oldid=326480988","diff")</f>
        <v/>
      </c>
      <c r="I62">
        <f>HYPERLINK("https://en.wikipedia.org/w/index.php?title=Let's_Catch_Lupin_and_Go_to_Europe&amp;diff=prev&amp;oldid=382148202","diff")</f>
        <v/>
      </c>
      <c r="J62">
        <f>HYPERLINK("https://en.wikipedia.org/w/index.php?title=I_Love_Rock_and_Roll_(Joan_Jett_and_the_Blackhearts_song)&amp;diff=prev&amp;oldid=268091177","diff")</f>
        <v/>
      </c>
      <c r="K62">
        <f>HYPERLINK("https://en.wikipedia.org/w/index.php?title=Euangelion&amp;diff=prev&amp;oldid=336082593","diff")</f>
        <v/>
      </c>
      <c r="L62">
        <f>HYPERLINK("https://en.wikipedia.org/w/index.php?title=Echo_(organisation)&amp;diff=prev&amp;oldid=349914718","diff")</f>
        <v/>
      </c>
      <c r="M62">
        <f>HYPERLINK("https://en.wikipedia.org/w/index.php?title=Talk:Captain_Blue_Jr.&amp;diff=prev&amp;oldid=369781238","diff")</f>
        <v/>
      </c>
      <c r="N62">
        <f>HYPERLINK("https://en.wikipedia.org/w/index.php?title=Pink_Panther_cartoon&amp;diff=prev&amp;oldid=408126662","diff")</f>
        <v/>
      </c>
      <c r="O62">
        <f>HYPERLINK("https://en.wikipedia.org/w/index.php?title=Macbeth_(Shakespeare)&amp;diff=prev&amp;oldid=320329812","diff")</f>
        <v/>
      </c>
      <c r="P62" t="s"/>
    </row>
    <row r="63" spans="1:16">
      <c r="A63" s="1" t="n">
        <v>61</v>
      </c>
      <c r="B63">
        <f>HYPERLINK("http://enwp.org/User:EmausBot","EmausBot")</f>
        <v/>
      </c>
      <c r="C63">
        <f>HYPERLINK("http://enwp.org/User:Addbot","Addbot")</f>
        <v/>
      </c>
      <c r="D63" t="n">
        <v>46</v>
      </c>
      <c r="E63" t="n">
        <v>46</v>
      </c>
      <c r="F63">
        <f>HYPERLINK("https://en.wikipedia.org/w/index.php?title=Come_on_Over_tour&amp;diff=prev&amp;oldid=444352897","diff")</f>
        <v/>
      </c>
      <c r="G63">
        <f>HYPERLINK("https://en.wikipedia.org/w/index.php?title=Allawites&amp;diff=prev&amp;oldid=530042492","diff")</f>
        <v/>
      </c>
      <c r="H63">
        <f>HYPERLINK("https://en.wikipedia.org/w/index.php?title=Allawi_muslim&amp;diff=prev&amp;oldid=530042427","diff")</f>
        <v/>
      </c>
      <c r="I63">
        <f>HYPERLINK("https://en.wikipedia.org/w/index.php?title=Time_Devourer&amp;diff=prev&amp;oldid=518513815","diff")</f>
        <v/>
      </c>
      <c r="J63">
        <f>HYPERLINK("https://en.wikipedia.org/w/index.php?title=Language_coaching&amp;diff=prev&amp;oldid=559993984","diff")</f>
        <v/>
      </c>
      <c r="K63">
        <f>HYPERLINK("https://en.wikipedia.org/w/index.php?title=Seven_Greater_Antiphons&amp;diff=prev&amp;oldid=563136095","diff")</f>
        <v/>
      </c>
      <c r="L63">
        <f>HYPERLINK("https://en.wikipedia.org/w/index.php?title=Alawitic&amp;diff=prev&amp;oldid=530042184","diff")</f>
        <v/>
      </c>
      <c r="M63">
        <f>HYPERLINK("https://en.wikipedia.org/w/index.php?title=PM_(disambiguation)&amp;diff=prev&amp;oldid=420775067","diff")</f>
        <v/>
      </c>
      <c r="N63">
        <f>HYPERLINK("https://en.wikipedia.org/w/index.php?title=Zoah&amp;diff=prev&amp;oldid=518520601","diff")</f>
        <v/>
      </c>
      <c r="O63">
        <f>HYPERLINK("https://en.wikipedia.org/w/index.php?title=Prussian_Free_State&amp;diff=prev&amp;oldid=509680314","diff")</f>
        <v/>
      </c>
      <c r="P63" t="s"/>
    </row>
    <row r="64" spans="1:16">
      <c r="A64" s="1" t="n">
        <v>62</v>
      </c>
      <c r="B64">
        <f>HYPERLINK("http://enwp.org/User:AvicBot","AvicBot")</f>
        <v/>
      </c>
      <c r="C64">
        <f>HYPERLINK("http://enwp.org/User:Addbot","Addbot")</f>
        <v/>
      </c>
      <c r="D64" t="n">
        <v>198</v>
      </c>
      <c r="E64" t="n">
        <v>196</v>
      </c>
      <c r="F64">
        <f>HYPERLINK("https://en.wikipedia.org/w/index.php?title=NeoFio&amp;diff=prev&amp;oldid=518529851","diff")</f>
        <v/>
      </c>
      <c r="G64">
        <f>HYPERLINK("https://en.wikipedia.org/w/index.php?title=Goujeau&amp;diff=prev&amp;oldid=554484613","diff")</f>
        <v/>
      </c>
      <c r="H64">
        <f>HYPERLINK("https://en.wikipedia.org/w/index.php?title=Janus_Zeal&amp;diff=prev&amp;oldid=543261991","diff")</f>
        <v/>
      </c>
      <c r="I64">
        <f>HYPERLINK("https://en.wikipedia.org/w/index.php?title=Funguy&amp;diff=prev&amp;oldid=518522290","diff")</f>
        <v/>
      </c>
      <c r="J64">
        <f>HYPERLINK("https://en.wikipedia.org/w/index.php?title=Cerny_Mancujk&amp;diff=prev&amp;oldid=554481788","diff")</f>
        <v/>
      </c>
      <c r="K64">
        <f>HYPERLINK("https://en.wikipedia.org/w/index.php?title=Ian_Hunter_(rugby)&amp;diff=prev&amp;oldid=458515140","diff")</f>
        <v/>
      </c>
      <c r="L64">
        <f>HYPERLINK("https://en.wikipedia.org/w/index.php?title=Alhacen&amp;diff=prev&amp;oldid=517518482","diff")</f>
        <v/>
      </c>
      <c r="M64">
        <f>HYPERLINK("https://en.wikipedia.org/w/index.php?title=Glenn_(Chrono_Trigger)&amp;diff=prev&amp;oldid=543260383","diff")</f>
        <v/>
      </c>
      <c r="N64">
        <f>HYPERLINK("https://en.wikipedia.org/w/index.php?title=Cervus_megaceros&amp;diff=prev&amp;oldid=553111092","diff")</f>
        <v/>
      </c>
      <c r="O64">
        <f>HYPERLINK("https://en.wikipedia.org/w/index.php?title=Nina_van_pallandt&amp;diff=prev&amp;oldid=548829648","diff")</f>
        <v/>
      </c>
      <c r="P64" t="s"/>
    </row>
    <row r="65" spans="1:16">
      <c r="A65" s="1" t="n">
        <v>63</v>
      </c>
      <c r="B65">
        <f>HYPERLINK("http://enwp.org/User:Thehelpfulbot","Thehelpfulbot")</f>
        <v/>
      </c>
      <c r="C65">
        <f>HYPERLINK("http://enwp.org/User:SteveBot","SteveBot")</f>
        <v/>
      </c>
      <c r="D65" t="n">
        <v>34</v>
      </c>
      <c r="E65" t="n">
        <v>0</v>
      </c>
      <c r="F65">
        <f>HYPERLINK("https://en.wikipedia.org/w/index.php?title=Template:Middle_East_and_North_Africa_protests&amp;diff=prev&amp;oldid=437958805","diff")</f>
        <v/>
      </c>
      <c r="G65">
        <f>HYPERLINK("https://en.wikipedia.org/w/index.php?title=Template:2010-2011_Middle_East_and_North_Africa_protests&amp;diff=prev&amp;oldid=436652357","diff")</f>
        <v/>
      </c>
      <c r="H65">
        <f>HYPERLINK("https://en.wikipedia.org/w/index.php?title=Talk:List_of_Middlesex_CCC_players&amp;diff=prev&amp;oldid=439813880","diff")</f>
        <v/>
      </c>
      <c r="I65">
        <f>HYPERLINK("https://en.wikipedia.org/w/index.php?title=Talk:2011_European_E._coli_O104:H4_outbreak&amp;diff=prev&amp;oldid=438973567","diff")</f>
        <v/>
      </c>
      <c r="J65">
        <f>HYPERLINK("https://en.wikipedia.org/w/index.php?title=Template:Season_seven_episodes&amp;diff=prev&amp;oldid=440312772","diff")</f>
        <v/>
      </c>
      <c r="K65">
        <f>HYPERLINK("https://en.wikipedia.org/w/index.php?title=Talk:Blood_Stone_(video_game)&amp;diff=prev&amp;oldid=492959005","diff")</f>
        <v/>
      </c>
      <c r="L65">
        <f>HYPERLINK("https://en.wikipedia.org/w/index.php?title=Template:2010-2011_Arab_world_protests&amp;diff=prev&amp;oldid=436652330","diff")</f>
        <v/>
      </c>
      <c r="M65">
        <f>HYPERLINK("https://en.wikipedia.org/w/index.php?title=Talk:Malcolm_Wilkerson&amp;diff=prev&amp;oldid=439813332","diff")</f>
        <v/>
      </c>
      <c r="N65">
        <f>HYPERLINK("https://en.wikipedia.org/w/index.php?title=Talk:Pingyuan_(coastal_battleship)&amp;diff=prev&amp;oldid=441314869","diff")</f>
        <v/>
      </c>
      <c r="O65">
        <f>HYPERLINK("https://en.wikipedia.org/w/index.php?title=Talk:West_Is_West_(film)&amp;diff=prev&amp;oldid=438977299","diff")</f>
        <v/>
      </c>
      <c r="P65" t="s"/>
    </row>
    <row r="66" spans="1:16">
      <c r="A66" s="1" t="n">
        <v>64</v>
      </c>
      <c r="B66">
        <f>HYPERLINK("http://enwp.org/User:AvicBot","AvicBot")</f>
        <v/>
      </c>
      <c r="C66">
        <f>HYPERLINK("http://enwp.org/User:SteveBot","SteveBot")</f>
        <v/>
      </c>
      <c r="D66" t="n">
        <v>30</v>
      </c>
      <c r="E66" t="n">
        <v>0</v>
      </c>
      <c r="F66">
        <f>HYPERLINK("https://en.wikipedia.org/w/index.php?title=Talk:Treaty_of_Amity_and_Commerce_(USA–Sweden)&amp;diff=prev&amp;oldid=557472732","diff")</f>
        <v/>
      </c>
      <c r="G66">
        <f>HYPERLINK("https://en.wikipedia.org/w/index.php?title=Talk:USB/Archive1&amp;diff=prev&amp;oldid=472384011","diff")</f>
        <v/>
      </c>
      <c r="H66">
        <f>HYPERLINK("https://en.wikipedia.org/w/index.php?title=Wikipedia:POSPC&amp;diff=prev&amp;oldid=536265609","diff")</f>
        <v/>
      </c>
      <c r="I66">
        <f>HYPERLINK("https://en.wikipedia.org/w/index.php?title=Talk:Deportivo_Temuco&amp;diff=prev&amp;oldid=480071566","diff")</f>
        <v/>
      </c>
      <c r="J66">
        <f>HYPERLINK("https://en.wikipedia.org/w/index.php?title=Talk:Commercial_Aircraft_Corporation_of_China_Ltd.&amp;diff=prev&amp;oldid=441383497","diff")</f>
        <v/>
      </c>
      <c r="K66">
        <f>HYPERLINK("https://en.wikipedia.org/w/index.php?title=Talk:U.S.-Thai_Treaty_of_Amity&amp;diff=prev&amp;oldid=459751007","diff")</f>
        <v/>
      </c>
      <c r="L66">
        <f>HYPERLINK("https://en.wikipedia.org/w/index.php?title=Talk:Districts_of_Orissa&amp;diff=prev&amp;oldid=536007845","diff")</f>
        <v/>
      </c>
      <c r="M66">
        <f>HYPERLINK("https://en.wikipedia.org/w/index.php?title=Talk:Universal_Serial_Bus/Archive3&amp;diff=prev&amp;oldid=472384111","diff")</f>
        <v/>
      </c>
      <c r="N66">
        <f>HYPERLINK("https://en.wikipedia.org/w/index.php?title=Talk:2011_Canterbury_earthquake&amp;diff=prev&amp;oldid=455721011","diff")</f>
        <v/>
      </c>
      <c r="O66">
        <f>HYPERLINK("https://en.wikipedia.org/w/index.php?title=Talk:Back_To_Love_(Beth_Nielsen_Chapman_album)&amp;diff=prev&amp;oldid=467644569","diff")</f>
        <v/>
      </c>
      <c r="P66" t="s"/>
    </row>
    <row r="67" spans="1:16">
      <c r="A67" s="1" t="n">
        <v>65</v>
      </c>
      <c r="B67">
        <f>HYPERLINK("http://enwp.org/User:Cydebot","Cydebot")</f>
        <v/>
      </c>
      <c r="C67">
        <f>HYPERLINK("http://enwp.org/User:CountryBot","CountryBot")</f>
        <v/>
      </c>
      <c r="D67" t="n">
        <v>67</v>
      </c>
      <c r="E67" t="n">
        <v>67</v>
      </c>
      <c r="F67">
        <f>HYPERLINK("https://en.wikipedia.org/w/index.php?title=Pearl_Brewing_Company&amp;diff=prev&amp;oldid=452105292","diff")</f>
        <v/>
      </c>
      <c r="G67">
        <f>HYPERLINK("https://en.wikipedia.org/w/index.php?title=Finnish_exonyms_for_places_in_Norway:_Finnmark&amp;diff=prev&amp;oldid=451999257","diff")</f>
        <v/>
      </c>
      <c r="H67">
        <f>HYPERLINK("https://en.wikipedia.org/w/index.php?title=1986_Lipton_International_Players_Championships_–_Men's_Doubles&amp;diff=prev&amp;oldid=451912394","diff")</f>
        <v/>
      </c>
      <c r="I67">
        <f>HYPERLINK("https://en.wikipedia.org/w/index.php?title=Conditioning_(probability)&amp;diff=prev&amp;oldid=451946121","diff")</f>
        <v/>
      </c>
      <c r="J67">
        <f>HYPERLINK("https://en.wikipedia.org/w/index.php?title=2006_Formula_Renault_seasons&amp;diff=prev&amp;oldid=451916331","diff")</f>
        <v/>
      </c>
      <c r="K67">
        <f>HYPERLINK("https://en.wikipedia.org/w/index.php?title=List_of_Silver_Slugger_Award_winners_at_first_base&amp;diff=prev&amp;oldid=452070032","diff")</f>
        <v/>
      </c>
      <c r="L67">
        <f>HYPERLINK("https://en.wikipedia.org/w/index.php?title=Bahnbetriebswerk_(steam_locomotives)&amp;diff=prev&amp;oldid=451932855","diff")</f>
        <v/>
      </c>
      <c r="M67">
        <f>HYPERLINK("https://en.wikipedia.org/w/index.php?title=List_of_6th-century_BCE_lunar_eclipses&amp;diff=prev&amp;oldid=452028163","diff")</f>
        <v/>
      </c>
      <c r="N67">
        <f>HYPERLINK("https://en.wikipedia.org/w/index.php?title=List_of_birds_of_Mali&amp;diff=prev&amp;oldid=452072999","diff")</f>
        <v/>
      </c>
      <c r="O67">
        <f>HYPERLINK("https://en.wikipedia.org/w/index.php?title=List_of_county_subdivisions_in_Michigan&amp;diff=prev&amp;oldid=452074081","diff")</f>
        <v/>
      </c>
      <c r="P67" t="s"/>
    </row>
    <row r="68" spans="1:16">
      <c r="A68" s="1" t="n">
        <v>66</v>
      </c>
      <c r="B68">
        <f>HYPERLINK("http://enwp.org/User:ClueBot III","ClueBot III")</f>
        <v/>
      </c>
      <c r="C68">
        <f>HYPERLINK("http://enwp.org/User:Legobot","Legobot")</f>
        <v/>
      </c>
      <c r="D68" t="n">
        <v>105</v>
      </c>
      <c r="E68" t="n">
        <v>0</v>
      </c>
      <c r="F68">
        <f>HYPERLINK("https://en.wikipedia.org/w/index.php?title=User_talk:TopGun&amp;diff=prev&amp;oldid=599433136","diff")</f>
        <v/>
      </c>
      <c r="G68">
        <f>HYPERLINK("https://en.wikipedia.org/w/index.php?title=User_talk:Sailing_to_Byzantium&amp;diff=prev&amp;oldid=584166800","diff")</f>
        <v/>
      </c>
      <c r="H68">
        <f>HYPERLINK("https://en.wikipedia.org/w/index.php?title=User_talk:TopGun&amp;diff=prev&amp;oldid=580230980","diff")</f>
        <v/>
      </c>
      <c r="I68">
        <f>HYPERLINK("https://en.wikipedia.org/w/index.php?title=User_talk:TopGun&amp;diff=prev&amp;oldid=574147340","diff")</f>
        <v/>
      </c>
      <c r="J68">
        <f>HYPERLINK("https://en.wikipedia.org/w/index.php?title=User_talk:TopGun&amp;diff=prev&amp;oldid=584623157","diff")</f>
        <v/>
      </c>
      <c r="K68">
        <f>HYPERLINK("https://en.wikipedia.org/w/index.php?title=User_talk:TopGun&amp;diff=prev&amp;oldid=610370768","diff")</f>
        <v/>
      </c>
      <c r="L68">
        <f>HYPERLINK("https://en.wikipedia.org/w/index.php?title=User_talk:TopGun&amp;diff=prev&amp;oldid=573732384","diff")</f>
        <v/>
      </c>
      <c r="M68">
        <f>HYPERLINK("https://en.wikipedia.org/w/index.php?title=User_talk:Whaledad&amp;diff=prev&amp;oldid=619720871","diff")</f>
        <v/>
      </c>
      <c r="N68">
        <f>HYPERLINK("https://en.wikipedia.org/w/index.php?title=User_talk:TopGun&amp;diff=prev&amp;oldid=579621591","diff")</f>
        <v/>
      </c>
      <c r="O68">
        <f>HYPERLINK("https://en.wikipedia.org/w/index.php?title=User_talk:TopGun&amp;diff=prev&amp;oldid=611049096","diff")</f>
        <v/>
      </c>
      <c r="P68" t="s"/>
    </row>
    <row r="69" spans="1:16">
      <c r="A69" s="1" t="n">
        <v>67</v>
      </c>
      <c r="B69">
        <f>HYPERLINK("http://enwp.org/User:AnomieBOT","AnomieBOT")</f>
        <v/>
      </c>
      <c r="C69">
        <f>HYPERLINK("http://enwp.org/User:Legobot","Legobot")</f>
        <v/>
      </c>
      <c r="D69" t="n">
        <v>392</v>
      </c>
      <c r="E69" t="n">
        <v>0</v>
      </c>
      <c r="F69">
        <f>HYPERLINK("https://en.wikipedia.org/w/index.php?title=Wikipedia:Possibly_unfree_files&amp;diff=prev&amp;oldid=447452750","diff")</f>
        <v/>
      </c>
      <c r="G69">
        <f>HYPERLINK("https://en.wikipedia.org/w/index.php?title=Wikipedia:Possibly_unfree_files&amp;diff=prev&amp;oldid=455627536","diff")</f>
        <v/>
      </c>
      <c r="H69">
        <f>HYPERLINK("https://en.wikipedia.org/w/index.php?title=Wikipedia:Possibly_unfree_files&amp;diff=prev&amp;oldid=424625375","diff")</f>
        <v/>
      </c>
      <c r="I69">
        <f>HYPERLINK("https://en.wikipedia.org/w/index.php?title=Wikipedia:Possibly_unfree_files&amp;diff=prev&amp;oldid=465218547","diff")</f>
        <v/>
      </c>
      <c r="J69">
        <f>HYPERLINK("https://en.wikipedia.org/w/index.php?title=Wikipedia:Possibly_unfree_files&amp;diff=prev&amp;oldid=417531627","diff")</f>
        <v/>
      </c>
      <c r="K69">
        <f>HYPERLINK("https://en.wikipedia.org/w/index.php?title=Wikipedia:Possibly_unfree_files&amp;diff=prev&amp;oldid=526107070","diff")</f>
        <v/>
      </c>
      <c r="L69">
        <f>HYPERLINK("https://en.wikipedia.org/w/index.php?title=Wikipedia:Possibly_unfree_files&amp;diff=prev&amp;oldid=618688960","diff")</f>
        <v/>
      </c>
      <c r="M69">
        <f>HYPERLINK("https://en.wikipedia.org/w/index.php?title=Wikipedia:Possibly_unfree_files&amp;diff=prev&amp;oldid=455818231","diff")</f>
        <v/>
      </c>
      <c r="N69">
        <f>HYPERLINK("https://en.wikipedia.org/w/index.php?title=Wikipedia:Possibly_unfree_files&amp;diff=prev&amp;oldid=617716027","diff")</f>
        <v/>
      </c>
      <c r="O69">
        <f>HYPERLINK("https://en.wikipedia.org/w/index.php?title=Wikipedia:Possibly_unfree_files&amp;diff=prev&amp;oldid=454181141","diff")</f>
        <v/>
      </c>
      <c r="P69" t="s"/>
    </row>
    <row r="70" spans="1:16">
      <c r="A70" s="1" t="n">
        <v>68</v>
      </c>
      <c r="B70">
        <f>HYPERLINK("http://enwp.org/User:Lowercase sigmabot III","Lowercase sigmabot III")</f>
        <v/>
      </c>
      <c r="C70">
        <f>HYPERLINK("http://enwp.org/User:Legobot","Legobot")</f>
        <v/>
      </c>
      <c r="D70" t="n">
        <v>44</v>
      </c>
      <c r="E70" t="n">
        <v>0</v>
      </c>
      <c r="F70">
        <f>HYPERLINK("https://en.wikipedia.org/w/index.php?title=User_talk:-revi&amp;diff=prev&amp;oldid=618062027","diff")</f>
        <v/>
      </c>
      <c r="G70">
        <f>HYPERLINK("https://en.wikipedia.org/w/index.php?title=User_talk:Ryan_Vesey&amp;diff=prev&amp;oldid=592261392","diff")</f>
        <v/>
      </c>
      <c r="H70">
        <f>HYPERLINK("https://en.wikipedia.org/w/index.php?title=User_talk:Geremy.Hebert&amp;diff=prev&amp;oldid=600252735","diff")</f>
        <v/>
      </c>
      <c r="I70">
        <f>HYPERLINK("https://en.wikipedia.org/w/index.php?title=User_talk:Geremy.Hebert&amp;diff=prev&amp;oldid=603240079","diff")</f>
        <v/>
      </c>
      <c r="J70">
        <f>HYPERLINK("https://en.wikipedia.org/w/index.php?title=User_talk:Yutsi&amp;diff=prev&amp;oldid=593047869","diff")</f>
        <v/>
      </c>
      <c r="K70">
        <f>HYPERLINK("https://en.wikipedia.org/w/index.php?title=User_talk:Geremy.Hebert&amp;diff=prev&amp;oldid=606117336","diff")</f>
        <v/>
      </c>
      <c r="L70">
        <f>HYPERLINK("https://en.wikipedia.org/w/index.php?title=User_talk:Geremy.Hebert&amp;diff=prev&amp;oldid=595531039","diff")</f>
        <v/>
      </c>
      <c r="M70">
        <f>HYPERLINK("https://en.wikipedia.org/w/index.php?title=User_talk:Konveyor_Belt&amp;diff=prev&amp;oldid=594303839","diff")</f>
        <v/>
      </c>
      <c r="N70">
        <f>HYPERLINK("https://en.wikipedia.org/w/index.php?title=User_talk:Geremy.Hebert&amp;diff=prev&amp;oldid=612447287","diff")</f>
        <v/>
      </c>
      <c r="O70">
        <f>HYPERLINK("https://en.wikipedia.org/w/index.php?title=User_talk:Geremy.Hebert&amp;diff=prev&amp;oldid=608003848","diff")</f>
        <v/>
      </c>
      <c r="P70" t="s"/>
    </row>
    <row r="71" spans="1:16">
      <c r="A71" s="1" t="n">
        <v>69</v>
      </c>
      <c r="B71">
        <f>HYPERLINK("http://enwp.org/User:Mathbot","Mathbot")</f>
        <v/>
      </c>
      <c r="C71">
        <f>HYPERLINK("http://enwp.org/User:Yobot","Yobot")</f>
        <v/>
      </c>
      <c r="D71" t="n">
        <v>46</v>
      </c>
      <c r="E71" t="n">
        <v>46</v>
      </c>
      <c r="F71">
        <f>HYPERLINK("https://en.wikipedia.org/w/index.php?title=List_of_mathematicians_(N)&amp;diff=prev&amp;oldid=383908554","diff")</f>
        <v/>
      </c>
      <c r="G71">
        <f>HYPERLINK("https://en.wikipedia.org/w/index.php?title=List_of_mathematicians_(V)&amp;diff=prev&amp;oldid=412045742","diff")</f>
        <v/>
      </c>
      <c r="H71">
        <f>HYPERLINK("https://en.wikipedia.org/w/index.php?title=List_of_mathematicians_(Z)&amp;diff=prev&amp;oldid=383908782","diff")</f>
        <v/>
      </c>
      <c r="I71">
        <f>HYPERLINK("https://en.wikipedia.org/w/index.php?title=List_of_mathematicians_(H)&amp;diff=prev&amp;oldid=383908441","diff")</f>
        <v/>
      </c>
      <c r="J71">
        <f>HYPERLINK("https://en.wikipedia.org/w/index.php?title=List_of_mathematicians_(G)&amp;diff=prev&amp;oldid=469398496","diff")</f>
        <v/>
      </c>
      <c r="K71">
        <f>HYPERLINK("https://en.wikipedia.org/w/index.php?title=List_of_mathematicians_(V)&amp;diff=prev&amp;oldid=411654498","diff")</f>
        <v/>
      </c>
      <c r="L71">
        <f>HYPERLINK("https://en.wikipedia.org/w/index.php?title=List_of_mathematicians_(X)&amp;diff=prev&amp;oldid=469398894","diff")</f>
        <v/>
      </c>
      <c r="M71">
        <f>HYPERLINK("https://en.wikipedia.org/w/index.php?title=List_of_mathematicians_(V)&amp;diff=prev&amp;oldid=412789385","diff")</f>
        <v/>
      </c>
      <c r="N71">
        <f>HYPERLINK("https://en.wikipedia.org/w/index.php?title=List_of_mathematicians_(V)&amp;diff=prev&amp;oldid=469398841","diff")</f>
        <v/>
      </c>
      <c r="O71">
        <f>HYPERLINK("https://en.wikipedia.org/w/index.php?title=List_of_mathematicians_(K)&amp;diff=prev&amp;oldid=469398606","diff")</f>
        <v/>
      </c>
      <c r="P71" t="s"/>
    </row>
    <row r="72" spans="1:16">
      <c r="A72" s="1" t="n">
        <v>70</v>
      </c>
      <c r="B72">
        <f>HYPERLINK("http://enwp.org/User:Cydebot","Cydebot")</f>
        <v/>
      </c>
      <c r="C72">
        <f>HYPERLINK("http://enwp.org/User:Yobot","Yobot")</f>
        <v/>
      </c>
      <c r="D72" t="n">
        <v>760</v>
      </c>
      <c r="E72" t="n">
        <v>5</v>
      </c>
      <c r="F72">
        <f>HYPERLINK("https://en.wikipedia.org/w/index.php?title=Talk:Ancus_Marcius&amp;diff=prev&amp;oldid=368686854","diff")</f>
        <v/>
      </c>
      <c r="G72">
        <f>HYPERLINK("https://en.wikipedia.org/w/index.php?title=Talk:Anna_Weamys&amp;diff=prev&amp;oldid=369032799","diff")</f>
        <v/>
      </c>
      <c r="H72">
        <f>HYPERLINK("https://en.wikipedia.org/w/index.php?title=Talk:Publius_Aelius_Aelianus&amp;diff=prev&amp;oldid=368987202","diff")</f>
        <v/>
      </c>
      <c r="I72">
        <f>HYPERLINK("https://en.wikipedia.org/w/index.php?title=Talk:Patrick_Duffy_(bishop)&amp;diff=prev&amp;oldid=368660170","diff")</f>
        <v/>
      </c>
      <c r="J72">
        <f>HYPERLINK("https://en.wikipedia.org/w/index.php?title=Talk:Elizabeth_Thackery&amp;diff=prev&amp;oldid=368710802","diff")</f>
        <v/>
      </c>
      <c r="K72">
        <f>HYPERLINK("https://en.wikipedia.org/w/index.php?title=Talk:Jane_Gomeldon&amp;diff=prev&amp;oldid=368667858","diff")</f>
        <v/>
      </c>
      <c r="L72">
        <f>HYPERLINK("https://en.wikipedia.org/w/index.php?title=Talk:Jacob_Katzenberg&amp;diff=prev&amp;oldid=369009479","diff")</f>
        <v/>
      </c>
      <c r="M72">
        <f>HYPERLINK("https://en.wikipedia.org/w/index.php?title=Talk:Thoros_of_Edessa&amp;diff=prev&amp;oldid=368711689","diff")</f>
        <v/>
      </c>
      <c r="N72">
        <f>HYPERLINK("https://en.wikipedia.org/w/index.php?title=Talk:Alexander_Helios&amp;diff=prev&amp;oldid=369005861","diff")</f>
        <v/>
      </c>
      <c r="O72">
        <f>HYPERLINK("https://en.wikipedia.org/w/index.php?title=Talk:Tony_Maggs&amp;diff=prev&amp;oldid=369097630","diff")</f>
        <v/>
      </c>
      <c r="P72" t="s"/>
    </row>
    <row r="73" spans="1:16">
      <c r="A73" s="1" t="n">
        <v>71</v>
      </c>
      <c r="B73">
        <f>HYPERLINK("http://enwp.org/User:Xqbot","Xqbot")</f>
        <v/>
      </c>
      <c r="C73">
        <f>HYPERLINK("http://enwp.org/User:AnomieBOT","AnomieBOT")</f>
        <v/>
      </c>
      <c r="D73" t="n">
        <v>196</v>
      </c>
      <c r="E73" t="n">
        <v>0</v>
      </c>
      <c r="F73">
        <f>HYPERLINK("https://en.wikipedia.org/w/index.php?title=User_talk:AnomieBOT_II/shutoff/TFATitleSubpageCreator&amp;diff=prev&amp;oldid=380604745","diff")</f>
        <v/>
      </c>
      <c r="G73">
        <f>HYPERLINK("https://en.wikipedia.org/w/index.php?title=User_talk:AnomieBOT_II/shutoff/TFATitleSubpageCreator&amp;diff=prev&amp;oldid=376133874","diff")</f>
        <v/>
      </c>
      <c r="H73">
        <f>HYPERLINK("https://en.wikipedia.org/w/index.php?title=User_talk:AnomieBOT_II/shutoff/TFATitleSubpageCreator&amp;diff=prev&amp;oldid=377189251","diff")</f>
        <v/>
      </c>
      <c r="I73">
        <f>HYPERLINK("https://en.wikipedia.org/w/index.php?title=User_talk:AnomieBOT_II/shutoff/TFATitleSubpageCreator&amp;diff=prev&amp;oldid=378407265","diff")</f>
        <v/>
      </c>
      <c r="J73">
        <f>HYPERLINK("https://en.wikipedia.org/w/index.php?title=User_talk:AnomieBOT_II/shutoff/TFATitleSubpageCreator&amp;diff=prev&amp;oldid=377108140","diff")</f>
        <v/>
      </c>
      <c r="K73">
        <f>HYPERLINK("https://en.wikipedia.org/w/index.php?title=User_talk:AnomieBOT_II/shutoff/TFATitleSubpageCreator&amp;diff=prev&amp;oldid=379084676","diff")</f>
        <v/>
      </c>
      <c r="L73">
        <f>HYPERLINK("https://en.wikipedia.org/w/index.php?title=User_talk:AnomieBOT_II/shutoff/TFATitleSubpageCreator&amp;diff=prev&amp;oldid=379494177","diff")</f>
        <v/>
      </c>
      <c r="M73">
        <f>HYPERLINK("https://en.wikipedia.org/w/index.php?title=User_talk:AnomieBOT_II/shutoff/TFATitleSubpageCreator&amp;diff=prev&amp;oldid=378685350","diff")</f>
        <v/>
      </c>
      <c r="N73">
        <f>HYPERLINK("https://en.wikipedia.org/w/index.php?title=User_talk:AnomieBOT_II/shutoff/TFATitleSubpageCreator&amp;diff=prev&amp;oldid=381083855","diff")</f>
        <v/>
      </c>
      <c r="O73">
        <f>HYPERLINK("https://en.wikipedia.org/w/index.php?title=User_talk:AnomieBOT_II/shutoff/TFATitleSubpageCreator&amp;diff=prev&amp;oldid=375957438","diff")</f>
        <v/>
      </c>
      <c r="P73" t="s"/>
    </row>
    <row r="74" spans="1:16">
      <c r="A74" s="1" t="n">
        <v>72</v>
      </c>
      <c r="B74">
        <f>HYPERLINK("http://enwp.org/User:Addbot","Addbot")</f>
        <v/>
      </c>
      <c r="C74">
        <f>HYPERLINK("http://enwp.org/User:JackieBot","JackieBot")</f>
        <v/>
      </c>
      <c r="D74" t="n">
        <v>1895</v>
      </c>
      <c r="E74" t="n">
        <v>1319</v>
      </c>
      <c r="F74">
        <f>HYPERLINK("https://en.wikipedia.org/w/index.php?title=The_Shipment_(Star_Trek:_Enterprise)&amp;diff=prev&amp;oldid=544028944","diff")</f>
        <v/>
      </c>
      <c r="G74">
        <f>HYPERLINK("https://en.wikipedia.org/w/index.php?title=Karpin_(disambiguation)&amp;diff=prev&amp;oldid=545394312","diff")</f>
        <v/>
      </c>
      <c r="H74">
        <f>HYPERLINK("https://en.wikipedia.org/w/index.php?title=List_of_minor_planets/56501–56600&amp;diff=prev&amp;oldid=541669375","diff")</f>
        <v/>
      </c>
      <c r="I74">
        <f>HYPERLINK("https://en.wikipedia.org/w/index.php?title=Pas_de_deux_(disambiguation)&amp;diff=prev&amp;oldid=544410120","diff")</f>
        <v/>
      </c>
      <c r="J74">
        <f>HYPERLINK("https://en.wikipedia.org/w/index.php?title=Category:Rapid_transit_in_Serbia&amp;diff=prev&amp;oldid=546126327","diff")</f>
        <v/>
      </c>
      <c r="K74">
        <f>HYPERLINK("https://en.wikipedia.org/w/index.php?title=James_Hannen,_Baron_Hannen&amp;diff=prev&amp;oldid=543947716","diff")</f>
        <v/>
      </c>
      <c r="L74">
        <f>HYPERLINK("https://en.wikipedia.org/w/index.php?title=I_Love,_You_Love&amp;diff=prev&amp;oldid=546120273","diff")</f>
        <v/>
      </c>
      <c r="M74">
        <f>HYPERLINK("https://en.wikipedia.org/w/index.php?title=Szewce&amp;diff=prev&amp;oldid=545069740","diff")</f>
        <v/>
      </c>
      <c r="N74">
        <f>HYPERLINK("https://en.wikipedia.org/w/index.php?title=Hawaiia_minuscula&amp;diff=prev&amp;oldid=542844857","diff")</f>
        <v/>
      </c>
      <c r="O74">
        <f>HYPERLINK("https://en.wikipedia.org/w/index.php?title=List_of_minor_planets/140101–140200&amp;diff=prev&amp;oldid=541668789","diff")</f>
        <v/>
      </c>
      <c r="P74" t="s"/>
    </row>
    <row r="75" spans="1:16">
      <c r="A75" s="1" t="n">
        <v>73</v>
      </c>
      <c r="B75">
        <f>HYPERLINK("http://enwp.org/User:EmausBot","EmausBot")</f>
        <v/>
      </c>
      <c r="C75">
        <f>HYPERLINK("http://enwp.org/User:JackieBot","JackieBot")</f>
        <v/>
      </c>
      <c r="D75" t="n">
        <v>336</v>
      </c>
      <c r="E75" t="n">
        <v>296</v>
      </c>
      <c r="F75">
        <f>HYPERLINK("https://en.wikipedia.org/w/index.php?title=Burmese_constitutional_referendum,_1973&amp;diff=prev&amp;oldid=546516212","diff")</f>
        <v/>
      </c>
      <c r="G75">
        <f>HYPERLINK("https://en.wikipedia.org/w/index.php?title=Michael_Scheuer&amp;diff=prev&amp;oldid=529314323","diff")</f>
        <v/>
      </c>
      <c r="H75">
        <f>HYPERLINK("https://en.wikipedia.org/w/index.php?title=Category:User_rut&amp;diff=prev&amp;oldid=514926709","diff")</f>
        <v/>
      </c>
      <c r="I75">
        <f>HYPERLINK("https://en.wikipedia.org/w/index.php?title=Honeybee_Robotics&amp;diff=prev&amp;oldid=548530938","diff")</f>
        <v/>
      </c>
      <c r="J75">
        <f>HYPERLINK("https://en.wikipedia.org/w/index.php?title=Good_Smile_Company&amp;diff=prev&amp;oldid=532499718","diff")</f>
        <v/>
      </c>
      <c r="K75">
        <f>HYPERLINK("https://en.wikipedia.org/w/index.php?title=Category:Chilean_literary_critics&amp;diff=prev&amp;oldid=547989868","diff")</f>
        <v/>
      </c>
      <c r="L75">
        <f>HYPERLINK("https://en.wikipedia.org/w/index.php?title=Category:Tokyo_Metro_Namboku_Line&amp;diff=prev&amp;oldid=547805727","diff")</f>
        <v/>
      </c>
      <c r="M75">
        <f>HYPERLINK("https://en.wikipedia.org/w/index.php?title=Eddermys_Sanchez&amp;diff=prev&amp;oldid=545818555","diff")</f>
        <v/>
      </c>
      <c r="N75">
        <f>HYPERLINK("https://en.wikipedia.org/w/index.php?title=Deltoblastus&amp;diff=prev&amp;oldid=546704183","diff")</f>
        <v/>
      </c>
      <c r="O75">
        <f>HYPERLINK("https://en.wikipedia.org/w/index.php?title=Dave_Wilkins&amp;diff=prev&amp;oldid=548259725","diff")</f>
        <v/>
      </c>
      <c r="P75" t="s"/>
    </row>
    <row r="76" spans="1:16">
      <c r="A76" s="1" t="n">
        <v>74</v>
      </c>
      <c r="B76">
        <f>HYPERLINK("http://enwp.org/User:KLBot2","KLBot2")</f>
        <v/>
      </c>
      <c r="C76">
        <f>HYPERLINK("http://enwp.org/User:JackieBot","JackieBot")</f>
        <v/>
      </c>
      <c r="D76" t="n">
        <v>171</v>
      </c>
      <c r="E76" t="n">
        <v>43</v>
      </c>
      <c r="F76">
        <f>HYPERLINK("https://en.wikipedia.org/w/index.php?title=Ailsacrinus&amp;diff=prev&amp;oldid=548949498","diff")</f>
        <v/>
      </c>
      <c r="G76">
        <f>HYPERLINK("https://en.wikipedia.org/w/index.php?title=Magmatism&amp;diff=prev&amp;oldid=551595290","diff")</f>
        <v/>
      </c>
      <c r="H76">
        <f>HYPERLINK("https://en.wikipedia.org/w/index.php?title=Category:Mohammedan_Sporting_Club_(Dhaka)_players&amp;diff=prev&amp;oldid=546107270","diff")</f>
        <v/>
      </c>
      <c r="I76">
        <f>HYPERLINK("https://en.wikipedia.org/w/index.php?title=Category:Athletics_in_Uganda&amp;diff=prev&amp;oldid=546154407","diff")</f>
        <v/>
      </c>
      <c r="J76">
        <f>HYPERLINK("https://en.wikipedia.org/w/index.php?title=Category:Museums_in_Turkmenistan&amp;diff=prev&amp;oldid=547589957","diff")</f>
        <v/>
      </c>
      <c r="K76">
        <f>HYPERLINK("https://en.wikipedia.org/w/index.php?title=Category:Turkish_publishers_(people)&amp;diff=prev&amp;oldid=546114293","diff")</f>
        <v/>
      </c>
      <c r="L76">
        <f>HYPERLINK("https://en.wikipedia.org/w/index.php?title=Juma_Mkambi&amp;diff=prev&amp;oldid=549609743","diff")</f>
        <v/>
      </c>
      <c r="M76">
        <f>HYPERLINK("https://en.wikipedia.org/w/index.php?title=Category:Women's_football_in_Finland&amp;diff=prev&amp;oldid=545851412","diff")</f>
        <v/>
      </c>
      <c r="N76">
        <f>HYPERLINK("https://en.wikipedia.org/w/index.php?title=The_Journal_of_General_Physiology&amp;diff=prev&amp;oldid=552099187","diff")</f>
        <v/>
      </c>
      <c r="O76">
        <f>HYPERLINK("https://en.wikipedia.org/w/index.php?title=Category:Songs_written_by_Sean_Garrett&amp;diff=prev&amp;oldid=546165884","diff")</f>
        <v/>
      </c>
      <c r="P76" t="s"/>
    </row>
    <row r="77" spans="1:16">
      <c r="A77" s="1" t="n">
        <v>75</v>
      </c>
      <c r="B77">
        <f>HYPERLINK("http://enwp.org/User:Chobot","Chobot")</f>
        <v/>
      </c>
      <c r="C77">
        <f>HYPERLINK("http://enwp.org/User:Xqbot","Xqbot")</f>
        <v/>
      </c>
      <c r="D77" t="n">
        <v>91</v>
      </c>
      <c r="E77" t="n">
        <v>46</v>
      </c>
      <c r="F77">
        <f>HYPERLINK("https://en.wikipedia.org/w/index.php?title=Songgan_County&amp;diff=prev&amp;oldid=358776578","diff")</f>
        <v/>
      </c>
      <c r="G77">
        <f>HYPERLINK("https://en.wikipedia.org/w/index.php?title=Suncheon_Station&amp;diff=prev&amp;oldid=415076098","diff")</f>
        <v/>
      </c>
      <c r="H77">
        <f>HYPERLINK("https://en.wikipedia.org/w/index.php?title=Pretty_Girl_Special_Edition&amp;diff=prev&amp;oldid=348509187","diff")</f>
        <v/>
      </c>
      <c r="I77">
        <f>HYPERLINK("https://en.wikipedia.org/w/index.php?title=Category:Knox_County,_Indiana&amp;diff=prev&amp;oldid=548836134","diff")</f>
        <v/>
      </c>
      <c r="J77">
        <f>HYPERLINK("https://en.wikipedia.org/w/index.php?title=Category:Manus_Province&amp;diff=prev&amp;oldid=548851429","diff")</f>
        <v/>
      </c>
      <c r="K77">
        <f>HYPERLINK("https://en.wikipedia.org/w/index.php?title=Category:French_football_chairmen_and_investors&amp;diff=prev&amp;oldid=548604204","diff")</f>
        <v/>
      </c>
      <c r="L77">
        <f>HYPERLINK("https://en.wikipedia.org/w/index.php?title=Category:Harper_County,_Oklahoma&amp;diff=prev&amp;oldid=548614005","diff")</f>
        <v/>
      </c>
      <c r="M77">
        <f>HYPERLINK("https://en.wikipedia.org/w/index.php?title=Category:King_William_County,_Virginia&amp;diff=prev&amp;oldid=548835659","diff")</f>
        <v/>
      </c>
      <c r="N77">
        <f>HYPERLINK("https://en.wikipedia.org/w/index.php?title=Category:Boone_County,_Indiana&amp;diff=prev&amp;oldid=548466227","diff")</f>
        <v/>
      </c>
      <c r="O77">
        <f>HYPERLINK("https://en.wikipedia.org/w/index.php?title=Ulsan_Hyundai_Mipo_Dockyard_FC&amp;diff=prev&amp;oldid=434559134","diff")</f>
        <v/>
      </c>
      <c r="P77" t="s"/>
    </row>
    <row r="78" spans="1:16">
      <c r="A78" s="1" t="n">
        <v>76</v>
      </c>
      <c r="B78">
        <f>HYPERLINK("http://enwp.org/User:RussBot","RussBot")</f>
        <v/>
      </c>
      <c r="C78">
        <f>HYPERLINK("http://enwp.org/User:Xqbot","Xqbot")</f>
        <v/>
      </c>
      <c r="D78" t="n">
        <v>1163</v>
      </c>
      <c r="E78" t="n">
        <v>841</v>
      </c>
      <c r="F78">
        <f>HYPERLINK("https://en.wikipedia.org/w/index.php?title=Template:BC_Lokomotiv_Rostov&amp;diff=prev&amp;oldid=423417378","diff")</f>
        <v/>
      </c>
      <c r="G78">
        <f>HYPERLINK("https://en.wikipedia.org/w/index.php?title=Italian-Maltese_relations&amp;diff=prev&amp;oldid=426573086","diff")</f>
        <v/>
      </c>
      <c r="H78">
        <f>HYPERLINK("https://en.wikipedia.org/w/index.php?title=List_of_Maryland_hurricanes_(1950-1979)&amp;diff=prev&amp;oldid=616445122","diff")</f>
        <v/>
      </c>
      <c r="I78">
        <f>HYPERLINK("https://en.wikipedia.org/w/index.php?title=Wikipedia_talk:Articles_for_creation/Elias_Mendes_Trindade&amp;diff=prev&amp;oldid=413090595","diff")</f>
        <v/>
      </c>
      <c r="J78">
        <f>HYPERLINK("https://en.wikipedia.org/w/index.php?title=Talk:U.S._Route_40_Alternate_(central_Maryland)&amp;diff=prev&amp;oldid=423865317","diff")</f>
        <v/>
      </c>
      <c r="K78">
        <f>HYPERLINK("https://en.wikipedia.org/w/index.php?title=Estadio_Octavio_Mangabeira&amp;diff=prev&amp;oldid=330237456","diff")</f>
        <v/>
      </c>
      <c r="L78">
        <f>HYPERLINK("https://en.wikipedia.org/w/index.php?title=Talk:Germany–Ukraine_relations&amp;diff=prev&amp;oldid=426640836","diff")</f>
        <v/>
      </c>
      <c r="M78">
        <f>HYPERLINK("https://en.wikipedia.org/w/index.php?title=Châtillon_-_Montrouge_(Paris_Métro)&amp;diff=prev&amp;oldid=574483885","diff")</f>
        <v/>
      </c>
      <c r="N78">
        <f>HYPERLINK("https://en.wikipedia.org/w/index.php?title=Talk:Topic_outline_of_algebra&amp;diff=prev&amp;oldid=413318924","diff")</f>
        <v/>
      </c>
      <c r="O78">
        <f>HYPERLINK("https://en.wikipedia.org/w/index.php?title=CA_Morelia&amp;diff=prev&amp;oldid=280778459","diff")</f>
        <v/>
      </c>
      <c r="P78" t="s"/>
    </row>
    <row r="79" spans="1:16">
      <c r="A79" s="1" t="n">
        <v>77</v>
      </c>
      <c r="B79">
        <f>HYPERLINK("http://enwp.org/User:タチコマ robot","タチコマ robot")</f>
        <v/>
      </c>
      <c r="C79">
        <f>HYPERLINK("http://enwp.org/User:Xqbot","Xqbot")</f>
        <v/>
      </c>
      <c r="D79" t="n">
        <v>531</v>
      </c>
      <c r="E79" t="n">
        <v>471</v>
      </c>
      <c r="F79">
        <f>HYPERLINK("https://en.wikipedia.org/w/index.php?title=Eastern_Galicia&amp;diff=prev&amp;oldid=621107351","diff")</f>
        <v/>
      </c>
      <c r="G79">
        <f>HYPERLINK("https://en.wikipedia.org/w/index.php?title=Ðakovica_Airfield&amp;diff=prev&amp;oldid=545421948","diff")</f>
        <v/>
      </c>
      <c r="H79">
        <f>HYPERLINK("https://en.wikipedia.org/w/index.php?title=Empress_Jing_Xian&amp;diff=prev&amp;oldid=461502683","diff")</f>
        <v/>
      </c>
      <c r="I79">
        <f>HYPERLINK("https://en.wikipedia.org/w/index.php?title=Direction_(the_Third_Way)&amp;diff=prev&amp;oldid=604917966","diff")</f>
        <v/>
      </c>
      <c r="J79">
        <f>HYPERLINK("https://en.wikipedia.org/w/index.php?title=₇&amp;diff=prev&amp;oldid=465625667","diff")</f>
        <v/>
      </c>
      <c r="K79">
        <f>HYPERLINK("https://en.wikipedia.org/w/index.php?title=Young_Girl_(disambiguation)&amp;diff=prev&amp;oldid=569932047","diff")</f>
        <v/>
      </c>
      <c r="L79">
        <f>HYPERLINK("https://en.wikipedia.org/w/index.php?title=Neo-pagan&amp;diff=prev&amp;oldid=461928713","diff")</f>
        <v/>
      </c>
      <c r="M79">
        <f>HYPERLINK("https://en.wikipedia.org/w/index.php?title=Iran_nuclear_programme&amp;diff=prev&amp;oldid=585048575","diff")</f>
        <v/>
      </c>
      <c r="N79">
        <f>HYPERLINK("https://en.wikipedia.org/w/index.php?title=Neo-Paganism&amp;diff=prev&amp;oldid=461928695","diff")</f>
        <v/>
      </c>
      <c r="O79">
        <f>HYPERLINK("https://en.wikipedia.org/w/index.php?title=Zuerich_International_Airport&amp;diff=prev&amp;oldid=569932476","diff")</f>
        <v/>
      </c>
      <c r="P79" t="s"/>
    </row>
    <row r="80" spans="1:16">
      <c r="A80" s="1" t="n">
        <v>78</v>
      </c>
      <c r="B80">
        <f>HYPERLINK("http://enwp.org/User:JAnDbot","JAnDbot")</f>
        <v/>
      </c>
      <c r="C80">
        <f>HYPERLINK("http://enwp.org/User:Xqbot","Xqbot")</f>
        <v/>
      </c>
      <c r="D80" t="n">
        <v>23</v>
      </c>
      <c r="E80" t="n">
        <v>18</v>
      </c>
      <c r="F80">
        <f>HYPERLINK("https://en.wikipedia.org/w/index.php?title=Malay_Wikipedia&amp;diff=prev&amp;oldid=270999987","diff")</f>
        <v/>
      </c>
      <c r="G80">
        <f>HYPERLINK("https://en.wikipedia.org/w/index.php?title=Lady_and_the_Tramp_II:_Scamp's_Adventure&amp;diff=prev&amp;oldid=327725409","diff")</f>
        <v/>
      </c>
      <c r="H80">
        <f>HYPERLINK("https://en.wikipedia.org/w/index.php?title=European_hare&amp;diff=prev&amp;oldid=320587435","diff")</f>
        <v/>
      </c>
      <c r="I80">
        <f>HYPERLINK("https://en.wikipedia.org/w/index.php?title=Māori_Wikipedia&amp;diff=prev&amp;oldid=270998118","diff")</f>
        <v/>
      </c>
      <c r="J80">
        <f>HYPERLINK("https://en.wikipedia.org/w/index.php?title=Category:Mathematics&amp;diff=prev&amp;oldid=398414262","diff")</f>
        <v/>
      </c>
      <c r="K80">
        <f>HYPERLINK("https://en.wikipedia.org/w/index.php?title=Riemann_curvature_tensor&amp;diff=prev&amp;oldid=309581026","diff")</f>
        <v/>
      </c>
      <c r="L80">
        <f>HYPERLINK("https://en.wikipedia.org/w/index.php?title=Net_present_value&amp;diff=prev&amp;oldid=382463310","diff")</f>
        <v/>
      </c>
      <c r="M80">
        <f>HYPERLINK("https://en.wikipedia.org/w/index.php?title=Singer_(disambiguation)&amp;diff=prev&amp;oldid=290081318","diff")</f>
        <v/>
      </c>
      <c r="N80">
        <f>HYPERLINK("https://en.wikipedia.org/w/index.php?title=Suriname&amp;diff=prev&amp;oldid=311831001","diff")</f>
        <v/>
      </c>
      <c r="O80">
        <f>HYPERLINK("https://en.wikipedia.org/w/index.php?title=Jesus&amp;diff=prev&amp;oldid=273387383","diff")</f>
        <v/>
      </c>
      <c r="P80" t="s"/>
    </row>
    <row r="81" spans="1:16">
      <c r="A81" s="1" t="n">
        <v>79</v>
      </c>
      <c r="B81">
        <f>HYPERLINK("http://enwp.org/User:Addbot","Addbot")</f>
        <v/>
      </c>
      <c r="C81">
        <f>HYPERLINK("http://enwp.org/User:Xqbot","Xqbot")</f>
        <v/>
      </c>
      <c r="D81" t="n">
        <v>2023</v>
      </c>
      <c r="E81" t="n">
        <v>1265</v>
      </c>
      <c r="F81">
        <f>HYPERLINK("https://en.wikipedia.org/w/index.php?title=Institute_for_Research_on_Public_Policy&amp;diff=prev&amp;oldid=543788960","diff")</f>
        <v/>
      </c>
      <c r="G81">
        <f>HYPERLINK("https://en.wikipedia.org/w/index.php?title=Dmytro_Kirpulyanskyy&amp;diff=prev&amp;oldid=546421716","diff")</f>
        <v/>
      </c>
      <c r="H81">
        <f>HYPERLINK("https://en.wikipedia.org/w/index.php?title=Wadi_Zighen&amp;diff=prev&amp;oldid=546127134","diff")</f>
        <v/>
      </c>
      <c r="I81">
        <f>HYPERLINK("https://en.wikipedia.org/w/index.php?title=Category:Italian_prisoners_sentenced_to_death&amp;diff=prev&amp;oldid=547648562","diff")</f>
        <v/>
      </c>
      <c r="J81">
        <f>HYPERLINK("https://en.wikipedia.org/w/index.php?title=Thomas_McGrath&amp;diff=prev&amp;oldid=544450832","diff")</f>
        <v/>
      </c>
      <c r="K81">
        <f>HYPERLINK("https://en.wikipedia.org/w/index.php?title=1977_Australian_Open&amp;diff=prev&amp;oldid=544485772","diff")</f>
        <v/>
      </c>
      <c r="L81">
        <f>HYPERLINK("https://en.wikipedia.org/w/index.php?title=Category:Big_beat_musicians&amp;diff=prev&amp;oldid=547271355","diff")</f>
        <v/>
      </c>
      <c r="M81">
        <f>HYPERLINK("https://en.wikipedia.org/w/index.php?title=Category:Films_directed_by_Bobby_Roth&amp;diff=prev&amp;oldid=547743483","diff")</f>
        <v/>
      </c>
      <c r="N81">
        <f>HYPERLINK("https://en.wikipedia.org/w/index.php?title=Kilham&amp;diff=prev&amp;oldid=544095766","diff")</f>
        <v/>
      </c>
      <c r="O81">
        <f>HYPERLINK("https://en.wikipedia.org/w/index.php?title=Cercospora_capsici&amp;diff=prev&amp;oldid=544812393","diff")</f>
        <v/>
      </c>
      <c r="P81" t="s"/>
    </row>
    <row r="82" spans="1:16">
      <c r="A82" s="1" t="n">
        <v>80</v>
      </c>
      <c r="B82">
        <f>HYPERLINK("http://enwp.org/User:SteveBot","SteveBot")</f>
        <v/>
      </c>
      <c r="C82">
        <f>HYPERLINK("http://enwp.org/User:Xqbot","Xqbot")</f>
        <v/>
      </c>
      <c r="D82" t="n">
        <v>29</v>
      </c>
      <c r="E82" t="n">
        <v>2</v>
      </c>
      <c r="F82">
        <f>HYPERLINK("https://en.wikipedia.org/w/index.php?title=Talk:Georg,_Grand_Duke_of_Mecklenburg&amp;diff=prev&amp;oldid=435783788","diff")</f>
        <v/>
      </c>
      <c r="G82">
        <f>HYPERLINK("https://en.wikipedia.org/w/index.php?title=Talk:National_Indoor_Soccer_League&amp;diff=prev&amp;oldid=430670950","diff")</f>
        <v/>
      </c>
      <c r="H82">
        <f>HYPERLINK("https://en.wikipedia.org/w/index.php?title=Wikipedia:ANIMATION/Members&amp;diff=prev&amp;oldid=437349065","diff")</f>
        <v/>
      </c>
      <c r="I82">
        <f>HYPERLINK("https://en.wikipedia.org/w/index.php?title=Template:1966–67_in_European_football&amp;diff=prev&amp;oldid=435787229","diff")</f>
        <v/>
      </c>
      <c r="J82">
        <f>HYPERLINK("https://en.wikipedia.org/w/index.php?title=User:Image2image/Pridopidine&amp;diff=prev&amp;oldid=438870851","diff")</f>
        <v/>
      </c>
      <c r="K82">
        <f>HYPERLINK("https://en.wikipedia.org/w/index.php?title=Talk:My_Name_Is_Anthony_Gonsalves_(2008)&amp;diff=prev&amp;oldid=435081593","diff")</f>
        <v/>
      </c>
      <c r="L82">
        <f>HYPERLINK("https://en.wikipedia.org/w/index.php?title=Talk:Adolf_Friedrich_VI,_Grand_Duke_of_Mecklenburg&amp;diff=prev&amp;oldid=435782963","diff")</f>
        <v/>
      </c>
      <c r="M82">
        <f>HYPERLINK("https://en.wikipedia.org/w/index.php?title=Talk:Georg,_Grand_Duke_of_Mecklenburg-Strelitz&amp;diff=prev&amp;oldid=435783771","diff")</f>
        <v/>
      </c>
      <c r="N82">
        <f>HYPERLINK("https://en.wikipedia.org/w/index.php?title=Talk:Blackberry_Storm_2&amp;diff=prev&amp;oldid=436276321","diff")</f>
        <v/>
      </c>
      <c r="O82">
        <f>HYPERLINK("https://en.wikipedia.org/w/index.php?title=User:Steelmate/Labra&amp;diff=prev&amp;oldid=434175465","diff")</f>
        <v/>
      </c>
      <c r="P82" t="s"/>
    </row>
    <row r="83" spans="1:16">
      <c r="A83" s="1" t="n">
        <v>81</v>
      </c>
      <c r="B83">
        <f>HYPERLINK("http://enwp.org/User:AnomieBOT","AnomieBOT")</f>
        <v/>
      </c>
      <c r="C83">
        <f>HYPERLINK("http://enwp.org/User:Xqbot","Xqbot")</f>
        <v/>
      </c>
      <c r="D83" t="n">
        <v>197</v>
      </c>
      <c r="E83" t="n">
        <v>0</v>
      </c>
      <c r="F83">
        <f>HYPERLINK("https://en.wikipedia.org/w/index.php?title=User_talk:AnomieBOT_II/shutoff/TFATitleSubpageCreator&amp;diff=prev&amp;oldid=380366737","diff")</f>
        <v/>
      </c>
      <c r="G83">
        <f>HYPERLINK("https://en.wikipedia.org/w/index.php?title=User_talk:AnomieBOT_II/shutoff/TFATitleSubpageCreator&amp;diff=prev&amp;oldid=380145739","diff")</f>
        <v/>
      </c>
      <c r="H83">
        <f>HYPERLINK("https://en.wikipedia.org/w/index.php?title=User_talk:AnomieBOT_II/shutoff/TFATitleSubpageCreator&amp;diff=prev&amp;oldid=377790169","diff")</f>
        <v/>
      </c>
      <c r="I83">
        <f>HYPERLINK("https://en.wikipedia.org/w/index.php?title=User_talk:AnomieBOT_II/shutoff/TFATitleSubpageCreator&amp;diff=prev&amp;oldid=377808488","diff")</f>
        <v/>
      </c>
      <c r="J83">
        <f>HYPERLINK("https://en.wikipedia.org/w/index.php?title=User_talk:AnomieBOT_II/shutoff/TFATitleSubpageCreator&amp;diff=prev&amp;oldid=377553799","diff")</f>
        <v/>
      </c>
      <c r="K83">
        <f>HYPERLINK("https://en.wikipedia.org/w/index.php?title=User_talk:AnomieBOT_II/shutoff/TFATitleSubpageCreator&amp;diff=prev&amp;oldid=377951606","diff")</f>
        <v/>
      </c>
      <c r="L83">
        <f>HYPERLINK("https://en.wikipedia.org/w/index.php?title=User_talk:AnomieBOT_II/shutoff/TFATitleSubpageCreator&amp;diff=prev&amp;oldid=379734683","diff")</f>
        <v/>
      </c>
      <c r="M83">
        <f>HYPERLINK("https://en.wikipedia.org/w/index.php?title=User_talk:AnomieBOT_II/shutoff/TFATitleSubpageCreator&amp;diff=prev&amp;oldid=379286167","diff")</f>
        <v/>
      </c>
      <c r="N83">
        <f>HYPERLINK("https://en.wikipedia.org/w/index.php?title=User_talk:AnomieBOT_II/shutoff/TFATitleSubpageCreator&amp;diff=prev&amp;oldid=377905593","diff")</f>
        <v/>
      </c>
      <c r="O83">
        <f>HYPERLINK("https://en.wikipedia.org/w/index.php?title=User_talk:AnomieBOT_II/shutoff/TFATitleSubpageCreator&amp;diff=prev&amp;oldid=376915217","diff")</f>
        <v/>
      </c>
      <c r="P83" t="s"/>
    </row>
    <row r="84" spans="1:16">
      <c r="A84" s="1" t="n">
        <v>82</v>
      </c>
      <c r="B84">
        <f>HYPERLINK("http://enwp.org/User:Thehelpfulbot","Thehelpfulbot")</f>
        <v/>
      </c>
      <c r="C84">
        <f>HYPERLINK("http://enwp.org/User:Xqbot","Xqbot")</f>
        <v/>
      </c>
      <c r="D84" t="n">
        <v>281</v>
      </c>
      <c r="E84" t="n">
        <v>88</v>
      </c>
      <c r="F84">
        <f>HYPERLINK("https://en.wikipedia.org/w/index.php?title=Americas&amp;diff=prev&amp;oldid=487944592","diff")</f>
        <v/>
      </c>
      <c r="G84">
        <f>HYPERLINK("https://en.wikipedia.org/w/index.php?title=List_of_rivers_in_Antarctica&amp;diff=prev&amp;oldid=500259856","diff")</f>
        <v/>
      </c>
      <c r="H84">
        <f>HYPERLINK("https://en.wikipedia.org/w/index.php?title=Talk:Denmark-Slovenia_relations&amp;diff=prev&amp;oldid=430846434","diff")</f>
        <v/>
      </c>
      <c r="I84">
        <f>HYPERLINK("https://en.wikipedia.org/w/index.php?title=Talk:July_20_Plot&amp;diff=prev&amp;oldid=433192230","diff")</f>
        <v/>
      </c>
      <c r="J84">
        <f>HYPERLINK("https://en.wikipedia.org/w/index.php?title=Talk:Captain_Bill_McDonald&amp;diff=prev&amp;oldid=432710977","diff")</f>
        <v/>
      </c>
      <c r="K84">
        <f>HYPERLINK("https://en.wikipedia.org/w/index.php?title=Talk:Denmark-Malaysia_relations&amp;diff=prev&amp;oldid=430846418","diff")</f>
        <v/>
      </c>
      <c r="L84">
        <f>HYPERLINK("https://en.wikipedia.org/w/index.php?title=Queer_as_folk_us&amp;diff=prev&amp;oldid=444149693","diff")</f>
        <v/>
      </c>
      <c r="M84">
        <f>HYPERLINK("https://en.wikipedia.org/w/index.php?title=Talk:Yuman-Cochimí_languages&amp;diff=prev&amp;oldid=438977430","diff")</f>
        <v/>
      </c>
      <c r="N84">
        <f>HYPERLINK("https://en.wikipedia.org/w/index.php?title=Juday&amp;diff=prev&amp;oldid=500256465","diff")</f>
        <v/>
      </c>
      <c r="O84">
        <f>HYPERLINK("https://en.wikipedia.org/w/index.php?title=List_of_film,_television,_and_entertainment_industry_awards_of_Judy_Ann_Santos&amp;diff=prev&amp;oldid=500256424","diff")</f>
        <v/>
      </c>
      <c r="P84" t="s"/>
    </row>
    <row r="85" spans="1:16">
      <c r="A85" s="1" t="n">
        <v>83</v>
      </c>
      <c r="B85">
        <f>HYPERLINK("http://enwp.org/User:RjwilmsiBot","RjwilmsiBot")</f>
        <v/>
      </c>
      <c r="C85">
        <f>HYPERLINK("http://enwp.org/User:Xqbot","Xqbot")</f>
        <v/>
      </c>
      <c r="D85" t="n">
        <v>65</v>
      </c>
      <c r="E85" t="n">
        <v>65</v>
      </c>
      <c r="F85">
        <f>HYPERLINK("https://en.wikipedia.org/w/index.php?title=GaGa&amp;diff=prev&amp;oldid=573246237","diff")</f>
        <v/>
      </c>
      <c r="G85">
        <f>HYPERLINK("https://en.wikipedia.org/w/index.php?title=Recovering_biblical_manhood_and_womanhood&amp;diff=prev&amp;oldid=573239457","diff")</f>
        <v/>
      </c>
      <c r="H85">
        <f>HYPERLINK("https://en.wikipedia.org/w/index.php?title=Follow_that_Egg!&amp;diff=prev&amp;oldid=494576330","diff")</f>
        <v/>
      </c>
      <c r="I85">
        <f>HYPERLINK("https://en.wikipedia.org/w/index.php?title=Archdeacon_of_canterbury&amp;diff=prev&amp;oldid=494577335","diff")</f>
        <v/>
      </c>
      <c r="J85">
        <f>HYPERLINK("https://en.wikipedia.org/w/index.php?title=Wilson_(House_Episode)&amp;diff=prev&amp;oldid=423770087","diff")</f>
        <v/>
      </c>
      <c r="K85">
        <f>HYPERLINK("https://en.wikipedia.org/w/index.php?title=Asia_institute&amp;diff=prev&amp;oldid=469225972","diff")</f>
        <v/>
      </c>
      <c r="L85">
        <f>HYPERLINK("https://en.wikipedia.org/w/index.php?title=Right_Angle&amp;diff=prev&amp;oldid=469176113","diff")</f>
        <v/>
      </c>
      <c r="M85">
        <f>HYPERLINK("https://en.wikipedia.org/w/index.php?title=Ipl&amp;diff=prev&amp;oldid=432070062","diff")</f>
        <v/>
      </c>
      <c r="N85">
        <f>HYPERLINK("https://en.wikipedia.org/w/index.php?title=Who_Are_The_Brain_Police?&amp;diff=prev&amp;oldid=573236590","diff")</f>
        <v/>
      </c>
      <c r="O85">
        <f>HYPERLINK("https://en.wikipedia.org/w/index.php?title=Sonata_For_a_Solo_Organ&amp;diff=prev&amp;oldid=469268220","diff")</f>
        <v/>
      </c>
      <c r="P85" t="s"/>
    </row>
    <row r="86" spans="1:16">
      <c r="A86" s="1" t="n">
        <v>84</v>
      </c>
      <c r="B86">
        <f>HYPERLINK("http://enwp.org/User:EmausBot","EmausBot")</f>
        <v/>
      </c>
      <c r="C86">
        <f>HYPERLINK("http://enwp.org/User:Xqbot","Xqbot")</f>
        <v/>
      </c>
      <c r="D86" t="n">
        <v>7399</v>
      </c>
      <c r="E86" t="n">
        <v>6998</v>
      </c>
      <c r="F86">
        <f>HYPERLINK("https://en.wikipedia.org/w/index.php?title=Kamala_lopez-dawson&amp;diff=prev&amp;oldid=441651627","diff")</f>
        <v/>
      </c>
      <c r="G86">
        <f>HYPERLINK("https://en.wikipedia.org/w/index.php?title=FC_Kiev&amp;diff=prev&amp;oldid=439248454","diff")</f>
        <v/>
      </c>
      <c r="H86">
        <f>HYPERLINK("https://en.wikipedia.org/w/index.php?title=Glossary_of_linear_algebra&amp;diff=prev&amp;oldid=448599943","diff")</f>
        <v/>
      </c>
      <c r="I86">
        <f>HYPERLINK("https://en.wikipedia.org/w/index.php?title=Haapai&amp;diff=prev&amp;oldid=410715741","diff")</f>
        <v/>
      </c>
      <c r="J86">
        <f>HYPERLINK("https://en.wikipedia.org/w/index.php?title=UStream&amp;diff=prev&amp;oldid=438405135","diff")</f>
        <v/>
      </c>
      <c r="K86">
        <f>HYPERLINK("https://en.wikipedia.org/w/index.php?title=United_States-Kuwait_relations&amp;diff=prev&amp;oldid=459817526","diff")</f>
        <v/>
      </c>
      <c r="L86">
        <f>HYPERLINK("https://en.wikipedia.org/w/index.php?title=Superman_(T-Pain_Song)&amp;diff=prev&amp;oldid=420506565","diff")</f>
        <v/>
      </c>
      <c r="M86">
        <f>HYPERLINK("https://en.wikipedia.org/w/index.php?title=Class_2_Senator&amp;diff=prev&amp;oldid=507852880","diff")</f>
        <v/>
      </c>
      <c r="N86">
        <f>HYPERLINK("https://en.wikipedia.org/w/index.php?title=BRIC_bloc&amp;diff=prev&amp;oldid=434091328","diff")</f>
        <v/>
      </c>
      <c r="O86">
        <f>HYPERLINK("https://en.wikipedia.org/w/index.php?title=Dinamo_Kiev&amp;diff=prev&amp;oldid=439246822","diff")</f>
        <v/>
      </c>
      <c r="P86" t="s"/>
    </row>
    <row r="87" spans="1:16">
      <c r="A87" s="1" t="n">
        <v>85</v>
      </c>
      <c r="B87">
        <f>HYPERLINK("http://enwp.org/User:AvicBot","AvicBot")</f>
        <v/>
      </c>
      <c r="C87">
        <f>HYPERLINK("http://enwp.org/User:Xqbot","Xqbot")</f>
        <v/>
      </c>
      <c r="D87" t="n">
        <v>9484</v>
      </c>
      <c r="E87" t="n">
        <v>8021</v>
      </c>
      <c r="F87">
        <f>HYPERLINK("https://en.wikipedia.org/w/index.php?title=Adjutant_Reflex&amp;diff=prev&amp;oldid=460888098","diff")</f>
        <v/>
      </c>
      <c r="G87">
        <f>HYPERLINK("https://en.wikipedia.org/w/index.php?title=SriLankan_Cargo&amp;diff=prev&amp;oldid=592646413","diff")</f>
        <v/>
      </c>
      <c r="H87">
        <f>HYPERLINK("https://en.wikipedia.org/w/index.php?title=Talk:Edvins_Ozolin&amp;diff=prev&amp;oldid=537327058","diff")</f>
        <v/>
      </c>
      <c r="I87">
        <f>HYPERLINK("https://en.wikipedia.org/w/index.php?title=Minh-Menh&amp;diff=prev&amp;oldid=579865118","diff")</f>
        <v/>
      </c>
      <c r="J87">
        <f>HYPERLINK("https://en.wikipedia.org/w/index.php?title=Talk:Georgia_and_the_European_Union&amp;diff=prev&amp;oldid=459716645","diff")</f>
        <v/>
      </c>
      <c r="K87">
        <f>HYPERLINK("https://en.wikipedia.org/w/index.php?title=Rebirth_of_Fusion&amp;diff=prev&amp;oldid=487776601","diff")</f>
        <v/>
      </c>
      <c r="L87">
        <f>HYPERLINK("https://en.wikipedia.org/w/index.php?title=MUSES-C&amp;diff=prev&amp;oldid=501948414","diff")</f>
        <v/>
      </c>
      <c r="M87">
        <f>HYPERLINK("https://en.wikipedia.org/w/index.php?title=Societe_des_Chemins_de_Fer_de_Quebec&amp;diff=prev&amp;oldid=498259711","diff")</f>
        <v/>
      </c>
      <c r="N87">
        <f>HYPERLINK("https://en.wikipedia.org/w/index.php?title=Ses_(film)&amp;diff=prev&amp;oldid=586646092","diff")</f>
        <v/>
      </c>
      <c r="O87">
        <f>HYPERLINK("https://en.wikipedia.org/w/index.php?title=Rose-hulman&amp;diff=prev&amp;oldid=539372732","diff")</f>
        <v/>
      </c>
      <c r="P87" t="s"/>
    </row>
    <row r="88" spans="1:16">
      <c r="A88" s="1" t="n">
        <v>86</v>
      </c>
      <c r="B88">
        <f>HYPERLINK("http://enwp.org/User:KLBot2","KLBot2")</f>
        <v/>
      </c>
      <c r="C88">
        <f>HYPERLINK("http://enwp.org/User:Xqbot","Xqbot")</f>
        <v/>
      </c>
      <c r="D88" t="n">
        <v>182</v>
      </c>
      <c r="E88" t="n">
        <v>73</v>
      </c>
      <c r="F88">
        <f>HYPERLINK("https://en.wikipedia.org/w/index.php?title=Category:Religious_Christmas&amp;diff=prev&amp;oldid=547587655","diff")</f>
        <v/>
      </c>
      <c r="G88">
        <f>HYPERLINK("https://en.wikipedia.org/w/index.php?title=Westside_Church&amp;diff=prev&amp;oldid=552217070","diff")</f>
        <v/>
      </c>
      <c r="H88">
        <f>HYPERLINK("https://en.wikipedia.org/w/index.php?title=Category:Wikipedia_categories_named_after_Czech_people&amp;diff=prev&amp;oldid=546585344","diff")</f>
        <v/>
      </c>
      <c r="I88">
        <f>HYPERLINK("https://en.wikipedia.org/w/index.php?title=Category:Years_in_motoring&amp;diff=prev&amp;oldid=546145186","diff")</f>
        <v/>
      </c>
      <c r="J88">
        <f>HYPERLINK("https://en.wikipedia.org/w/index.php?title=Category:Educational_institutions_disestablished_in_1982&amp;diff=prev&amp;oldid=547529752","diff")</f>
        <v/>
      </c>
      <c r="K88">
        <f>HYPERLINK("https://en.wikipedia.org/w/index.php?title=Category:Road_bridges_in_Germany&amp;diff=prev&amp;oldid=547606049","diff")</f>
        <v/>
      </c>
      <c r="L88">
        <f>HYPERLINK("https://en.wikipedia.org/w/index.php?title=Commission_scolaire_du_Val-des-Cerfs&amp;diff=prev&amp;oldid=549120074","diff")</f>
        <v/>
      </c>
      <c r="M88">
        <f>HYPERLINK("https://en.wikipedia.org/w/index.php?title=Vertexicola&amp;diff=prev&amp;oldid=546124215","diff")</f>
        <v/>
      </c>
      <c r="N88">
        <f>HYPERLINK("https://en.wikipedia.org/w/index.php?title=Category:Rail_transport_in_Lebanon&amp;diff=prev&amp;oldid=547567421","diff")</f>
        <v/>
      </c>
      <c r="O88">
        <f>HYPERLINK("https://en.wikipedia.org/w/index.php?title=Category:1827_in_international_relations&amp;diff=prev&amp;oldid=546595770","diff")</f>
        <v/>
      </c>
      <c r="P88" t="s"/>
    </row>
    <row r="89" spans="1:16">
      <c r="A89" s="1" t="n">
        <v>87</v>
      </c>
      <c r="B89">
        <f>HYPERLINK("http://enwp.org/User:RussBot","RussBot")</f>
        <v/>
      </c>
      <c r="C89">
        <f>HYPERLINK("http://enwp.org/User:Thehelpfulbot","Thehelpfulbot")</f>
        <v/>
      </c>
      <c r="D89" t="n">
        <v>43</v>
      </c>
      <c r="E89" t="n">
        <v>0</v>
      </c>
      <c r="F89">
        <f>HYPERLINK("https://en.wikipedia.org/w/index.php?title=Talk:Battle_of_Tibet&amp;diff=prev&amp;oldid=426638272","diff")</f>
        <v/>
      </c>
      <c r="G89">
        <f>HYPERLINK("https://en.wikipedia.org/w/index.php?title=Talk:Russo–Ugandan_relations&amp;diff=prev&amp;oldid=443085372","diff")</f>
        <v/>
      </c>
      <c r="H89">
        <f>HYPERLINK("https://en.wikipedia.org/w/index.php?title=Talk:November_2008_Mumbai_attacks/GA1&amp;diff=prev&amp;oldid=443744498","diff")</f>
        <v/>
      </c>
      <c r="I89">
        <f>HYPERLINK("https://en.wikipedia.org/w/index.php?title=Talk:Invasion_of_Tibet_(1950–1951)&amp;diff=prev&amp;oldid=426641736","diff")</f>
        <v/>
      </c>
      <c r="J89">
        <f>HYPERLINK("https://en.wikipedia.org/w/index.php?title=Talk:Fatali_Akhundov&amp;diff=prev&amp;oldid=449564729","diff")</f>
        <v/>
      </c>
      <c r="K89">
        <f>HYPERLINK("https://en.wikipedia.org/w/index.php?title=Talk:Phineas_and_Ferb:_Across_the_Second_Dimension&amp;diff=prev&amp;oldid=443745138","diff")</f>
        <v/>
      </c>
      <c r="L89">
        <f>HYPERLINK("https://en.wikipedia.org/w/index.php?title=Talk:Agar_(India)&amp;diff=prev&amp;oldid=446544545","diff")</f>
        <v/>
      </c>
      <c r="M89">
        <f>HYPERLINK("https://en.wikipedia.org/w/index.php?title=Talk:Ivan_Fedorovych_(printer)&amp;diff=prev&amp;oldid=450461445","diff")</f>
        <v/>
      </c>
      <c r="N89">
        <f>HYPERLINK("https://en.wikipedia.org/w/index.php?title=Talk:2007-08_Guinness_Premiership&amp;diff=prev&amp;oldid=446542856","diff")</f>
        <v/>
      </c>
      <c r="O89">
        <f>HYPERLINK("https://en.wikipedia.org/w/index.php?title=Talk:November_2008_Mumbai_attacks/Archive_4&amp;diff=prev&amp;oldid=443744548","diff")</f>
        <v/>
      </c>
      <c r="P89" t="s"/>
    </row>
    <row r="90" spans="1:16">
      <c r="A90" s="1" t="n">
        <v>88</v>
      </c>
      <c r="B90">
        <f>HYPERLINK("http://enwp.org/User:タチコマ robot","タチコマ robot")</f>
        <v/>
      </c>
      <c r="C90">
        <f>HYPERLINK("http://enwp.org/User:Thehelpfulbot","Thehelpfulbot")</f>
        <v/>
      </c>
      <c r="D90" t="n">
        <v>25</v>
      </c>
      <c r="E90" t="n">
        <v>8</v>
      </c>
      <c r="F90">
        <f>HYPERLINK("https://en.wikipedia.org/w/index.php?title=User:Wikipelli/Travelers_Hotel&amp;diff=prev&amp;oldid=528810072","diff")</f>
        <v/>
      </c>
      <c r="G90">
        <f>HYPERLINK("https://en.wikipedia.org/w/index.php?title=Talk:Pen,_Raigad&amp;diff=prev&amp;oldid=446747016","diff")</f>
        <v/>
      </c>
      <c r="H90">
        <f>HYPERLINK("https://en.wikipedia.org/w/index.php?title=Zrnovci_municipality&amp;diff=prev&amp;oldid=546325319","diff")</f>
        <v/>
      </c>
      <c r="I90">
        <f>HYPERLINK("https://en.wikipedia.org/w/index.php?title=The_Best_of_James_Bond&amp;diff=prev&amp;oldid=501747421","diff")</f>
        <v/>
      </c>
      <c r="J90">
        <f>HYPERLINK("https://en.wikipedia.org/w/index.php?title=Talk:Bari,India&amp;diff=prev&amp;oldid=446745800","diff")</f>
        <v/>
      </c>
      <c r="K90">
        <f>HYPERLINK("https://en.wikipedia.org/w/index.php?title=Eagar,_AZ&amp;diff=prev&amp;oldid=500386437","diff")</f>
        <v/>
      </c>
      <c r="L90">
        <f>HYPERLINK("https://en.wikipedia.org/w/index.php?title=Talk:San_Jose_Earthquakes_(1974-1988)&amp;diff=prev&amp;oldid=528304014","diff")</f>
        <v/>
      </c>
      <c r="M90">
        <f>HYPERLINK("https://en.wikipedia.org/w/index.php?title=Zrnovci_Opstina,_Republic_of_Macedonia&amp;diff=prev&amp;oldid=546325298","diff")</f>
        <v/>
      </c>
      <c r="N90">
        <f>HYPERLINK("https://en.wikipedia.org/w/index.php?title=User:Kamek98/Template:Sun_Quan's_campaign_for_independence&amp;diff=prev&amp;oldid=486570862","diff")</f>
        <v/>
      </c>
      <c r="O90">
        <f>HYPERLINK("https://en.wikipedia.org/w/index.php?title=Talk:Salaya&amp;diff=prev&amp;oldid=446747126","diff")</f>
        <v/>
      </c>
      <c r="P90" t="s"/>
    </row>
    <row r="91" spans="1:16">
      <c r="A91" s="1" t="n">
        <v>89</v>
      </c>
      <c r="B91">
        <f>HYPERLINK("http://enwp.org/User:Addbot","Addbot")</f>
        <v/>
      </c>
      <c r="C91">
        <f>HYPERLINK("http://enwp.org/User:Thehelpfulbot","Thehelpfulbot")</f>
        <v/>
      </c>
      <c r="D91" t="n">
        <v>119</v>
      </c>
      <c r="E91" t="n">
        <v>119</v>
      </c>
      <c r="F91">
        <f>HYPERLINK("https://en.wikipedia.org/w/index.php?title=Krobia_(disambiguation)&amp;diff=prev&amp;oldid=543198541","diff")</f>
        <v/>
      </c>
      <c r="G91">
        <f>HYPERLINK("https://en.wikipedia.org/w/index.php?title=Meara&amp;diff=prev&amp;oldid=544409043","diff")</f>
        <v/>
      </c>
      <c r="H91">
        <f>HYPERLINK("https://en.wikipedia.org/w/index.php?title=Zygogynum_oligostigma&amp;diff=prev&amp;oldid=544933116","diff")</f>
        <v/>
      </c>
      <c r="I91">
        <f>HYPERLINK("https://en.wikipedia.org/w/index.php?title=Treaty_of_El_Pardo_(1728)&amp;diff=prev&amp;oldid=545634378","diff")</f>
        <v/>
      </c>
      <c r="J91">
        <f>HYPERLINK("https://en.wikipedia.org/w/index.php?title=Bronchocela_danieli&amp;diff=prev&amp;oldid=544237765","diff")</f>
        <v/>
      </c>
      <c r="K91">
        <f>HYPERLINK("https://en.wikipedia.org/w/index.php?title=Tetela_people&amp;diff=prev&amp;oldid=542725206","diff")</f>
        <v/>
      </c>
      <c r="L91">
        <f>HYPERLINK("https://en.wikipedia.org/w/index.php?title=Quinn_Weng&amp;diff=prev&amp;oldid=544969437","diff")</f>
        <v/>
      </c>
      <c r="M91">
        <f>HYPERLINK("https://en.wikipedia.org/w/index.php?title=Kongō-zue&amp;diff=prev&amp;oldid=546148475","diff")</f>
        <v/>
      </c>
      <c r="N91">
        <f>HYPERLINK("https://en.wikipedia.org/w/index.php?title=Leucospermum_cordifolium&amp;diff=prev&amp;oldid=543429985","diff")</f>
        <v/>
      </c>
      <c r="O91">
        <f>HYPERLINK("https://en.wikipedia.org/w/index.php?title=Heart_River&amp;diff=prev&amp;oldid=546028450","diff")</f>
        <v/>
      </c>
      <c r="P91" t="s"/>
    </row>
    <row r="92" spans="1:16">
      <c r="A92" s="1" t="n">
        <v>90</v>
      </c>
      <c r="B92">
        <f>HYPERLINK("http://enwp.org/User:SteveBot","SteveBot")</f>
        <v/>
      </c>
      <c r="C92">
        <f>HYPERLINK("http://enwp.org/User:Thehelpfulbot","Thehelpfulbot")</f>
        <v/>
      </c>
      <c r="D92" t="n">
        <v>23</v>
      </c>
      <c r="E92" t="n">
        <v>0</v>
      </c>
      <c r="F92">
        <f>HYPERLINK("https://en.wikipedia.org/w/index.php?title=Talk:Queer_culture&amp;diff=prev&amp;oldid=437348048","diff")</f>
        <v/>
      </c>
      <c r="G92">
        <f>HYPERLINK("https://en.wikipedia.org/w/index.php?title=Talk:Super_Mario_3DS&amp;diff=prev&amp;oldid=435785526","diff")</f>
        <v/>
      </c>
      <c r="H92">
        <f>HYPERLINK("https://en.wikipedia.org/w/index.php?title=Talk:Fleet_Admiral_of_the_Soviet_Union_Kuznetsov_aircraft_carrier&amp;diff=prev&amp;oldid=444248129","diff")</f>
        <v/>
      </c>
      <c r="I92">
        <f>HYPERLINK("https://en.wikipedia.org/w/index.php?title=Talk:Soviet_aircraft_carrier_Kuznetsov&amp;diff=prev&amp;oldid=444248088","diff")</f>
        <v/>
      </c>
      <c r="J92">
        <f>HYPERLINK("https://en.wikipedia.org/w/index.php?title=Talk:2011_Rolex_24_Hours_of_Daytona&amp;diff=prev&amp;oldid=435782739","diff")</f>
        <v/>
      </c>
      <c r="K92">
        <f>HYPERLINK("https://en.wikipedia.org/w/index.php?title=Talk:Admiral_of_the_Fleet_of_the_Soviet_Union_Kuznetsov_aircraft_carrier&amp;diff=prev&amp;oldid=444248168","diff")</f>
        <v/>
      </c>
      <c r="L92">
        <f>HYPERLINK("https://en.wikipedia.org/w/index.php?title=Template_talk:Middle_East_and_North_Africa_protests&amp;diff=prev&amp;oldid=437349964","diff")</f>
        <v/>
      </c>
      <c r="M92">
        <f>HYPERLINK("https://en.wikipedia.org/w/index.php?title=Template:2010–2011_Arab_world_protests&amp;diff=prev&amp;oldid=437349446","diff")</f>
        <v/>
      </c>
      <c r="N92">
        <f>HYPERLINK("https://en.wikipedia.org/w/index.php?title=Template:Middle_East_and_North_Africa_protests&amp;diff=prev&amp;oldid=437349461","diff")</f>
        <v/>
      </c>
      <c r="O92">
        <f>HYPERLINK("https://en.wikipedia.org/w/index.php?title=Talk:Juan_Prim&amp;diff=prev&amp;oldid=434177544","diff")</f>
        <v/>
      </c>
      <c r="P92" t="s"/>
    </row>
    <row r="93" spans="1:16">
      <c r="A93" s="1" t="n">
        <v>91</v>
      </c>
      <c r="B93">
        <f>HYPERLINK("http://enwp.org/User:Xqbot","Xqbot")</f>
        <v/>
      </c>
      <c r="C93">
        <f>HYPERLINK("http://enwp.org/User:Thehelpfulbot","Thehelpfulbot")</f>
        <v/>
      </c>
      <c r="D93" t="n">
        <v>90</v>
      </c>
      <c r="E93" t="n">
        <v>35</v>
      </c>
      <c r="F93">
        <f>HYPERLINK("https://en.wikipedia.org/w/index.php?title=Wikipedia_talk:Articles_for_creation/Reality_Hunger&amp;diff=prev&amp;oldid=603688701","diff")</f>
        <v/>
      </c>
      <c r="G93">
        <f>HYPERLINK("https://en.wikipedia.org/w/index.php?title=User_talk:Jpeterse/speckled_chub&amp;diff=prev&amp;oldid=618848301","diff")</f>
        <v/>
      </c>
      <c r="H93">
        <f>HYPERLINK("https://en.wikipedia.org/w/index.php?title=Halifax_Class&amp;diff=prev&amp;oldid=535175897","diff")</f>
        <v/>
      </c>
      <c r="I93">
        <f>HYPERLINK("https://en.wikipedia.org/w/index.php?title=Wikipedia:ANIMATION/P&amp;diff=prev&amp;oldid=436114719","diff")</f>
        <v/>
      </c>
      <c r="J93">
        <f>HYPERLINK("https://en.wikipedia.org/w/index.php?title=Virgin_Blue_Holdings_Limited&amp;diff=prev&amp;oldid=464532144","diff")</f>
        <v/>
      </c>
      <c r="K93">
        <f>HYPERLINK("https://en.wikipedia.org/w/index.php?title=Portal:Orissa/Selected_article/4&amp;diff=prev&amp;oldid=536228956","diff")</f>
        <v/>
      </c>
      <c r="L93">
        <f>HYPERLINK("https://en.wikipedia.org/w/index.php?title=Pablo_Miki&amp;diff=prev&amp;oldid=339478989","diff")</f>
        <v/>
      </c>
      <c r="M93">
        <f>HYPERLINK("https://en.wikipedia.org/w/index.php?title=Wealth_transfer&amp;diff=prev&amp;oldid=380964098","diff")</f>
        <v/>
      </c>
      <c r="N93">
        <f>HYPERLINK("https://en.wikipedia.org/w/index.php?title=Talk:Fort_Lauderdale_Strikers_(1988-1994)&amp;diff=prev&amp;oldid=535956095","diff")</f>
        <v/>
      </c>
      <c r="O93">
        <f>HYPERLINK("https://en.wikipedia.org/w/index.php?title=Petar_Stojanovic&amp;diff=prev&amp;oldid=323767943","diff")</f>
        <v/>
      </c>
      <c r="P93" t="s"/>
    </row>
    <row r="94" spans="1:16">
      <c r="A94" s="1" t="n">
        <v>92</v>
      </c>
      <c r="B94">
        <f>HYPERLINK("http://enwp.org/User:EmausBot","EmausBot")</f>
        <v/>
      </c>
      <c r="C94">
        <f>HYPERLINK("http://enwp.org/User:Thehelpfulbot","Thehelpfulbot")</f>
        <v/>
      </c>
      <c r="D94" t="n">
        <v>65</v>
      </c>
      <c r="E94" t="n">
        <v>55</v>
      </c>
      <c r="F94">
        <f>HYPERLINK("https://en.wikipedia.org/w/index.php?title=Richard_Wright_(Pink_Floyd)&amp;diff=prev&amp;oldid=414710656","diff")</f>
        <v/>
      </c>
      <c r="G94">
        <f>HYPERLINK("https://en.wikipedia.org/w/index.php?title=Talk:Austrumi&amp;diff=prev&amp;oldid=582851001","diff")</f>
        <v/>
      </c>
      <c r="H94">
        <f>HYPERLINK("https://en.wikipedia.org/w/index.php?title=Andy_Vernon&amp;diff=prev&amp;oldid=545777968","diff")</f>
        <v/>
      </c>
      <c r="I94">
        <f>HYPERLINK("https://en.wikipedia.org/w/index.php?title=It's_Not_Me,_I_Swear!&amp;diff=prev&amp;oldid=493630131","diff")</f>
        <v/>
      </c>
      <c r="J94">
        <f>HYPERLINK("https://en.wikipedia.org/w/index.php?title=Uppie&amp;diff=prev&amp;oldid=436968204","diff")</f>
        <v/>
      </c>
      <c r="K94">
        <f>HYPERLINK("https://en.wikipedia.org/w/index.php?title=Winning_Eleven_DS&amp;diff=prev&amp;oldid=503491397","diff")</f>
        <v/>
      </c>
      <c r="L94">
        <f>HYPERLINK("https://en.wikipedia.org/w/index.php?title=Asuka_Honda&amp;diff=prev&amp;oldid=498102327","diff")</f>
        <v/>
      </c>
      <c r="M94">
        <f>HYPERLINK("https://en.wikipedia.org/w/index.php?title=Chondrus&amp;diff=prev&amp;oldid=575414072","diff")</f>
        <v/>
      </c>
      <c r="N94">
        <f>HYPERLINK("https://en.wikipedia.org/w/index.php?title=Winning_Eleven_Pro_Evolution_Soccer&amp;diff=prev&amp;oldid=503491367","diff")</f>
        <v/>
      </c>
      <c r="O94">
        <f>HYPERLINK("https://en.wikipedia.org/w/index.php?title=Dolac,_Berane&amp;diff=prev&amp;oldid=527342438","diff")</f>
        <v/>
      </c>
      <c r="P94" t="s"/>
    </row>
    <row r="95" spans="1:16">
      <c r="A95" s="1" t="n">
        <v>93</v>
      </c>
      <c r="B95">
        <f>HYPERLINK("http://enwp.org/User:AvicBot","AvicBot")</f>
        <v/>
      </c>
      <c r="C95">
        <f>HYPERLINK("http://enwp.org/User:Thehelpfulbot","Thehelpfulbot")</f>
        <v/>
      </c>
      <c r="D95" t="n">
        <v>316</v>
      </c>
      <c r="E95" t="n">
        <v>125</v>
      </c>
      <c r="F95">
        <f>HYPERLINK("https://en.wikipedia.org/w/index.php?title=Club_Deportivo_Huachipato&amp;diff=prev&amp;oldid=567837914","diff")</f>
        <v/>
      </c>
      <c r="G95">
        <f>HYPERLINK("https://en.wikipedia.org/w/index.php?title=Talk:Toronto_Blizzard_(1986-1993)&amp;diff=prev&amp;oldid=541074502","diff")</f>
        <v/>
      </c>
      <c r="H95">
        <f>HYPERLINK("https://en.wikipedia.org/w/index.php?title=Opština_Vinica,_Republic_of_Macedonia&amp;diff=prev&amp;oldid=545565834","diff")</f>
        <v/>
      </c>
      <c r="I95">
        <f>HYPERLINK("https://en.wikipedia.org/w/index.php?title=G.j.&amp;diff=prev&amp;oldid=501908511","diff")</f>
        <v/>
      </c>
      <c r="J95">
        <f>HYPERLINK("https://en.wikipedia.org/w/index.php?title=AirRail&amp;diff=prev&amp;oldid=501260079","diff")</f>
        <v/>
      </c>
      <c r="K95">
        <f>HYPERLINK("https://en.wikipedia.org/w/index.php?title=Talk:Berovo_municipality&amp;diff=prev&amp;oldid=545552751","diff")</f>
        <v/>
      </c>
      <c r="L95">
        <f>HYPERLINK("https://en.wikipedia.org/w/index.php?title=Talk:Sassari_Torres_1903&amp;diff=prev&amp;oldid=567726772","diff")</f>
        <v/>
      </c>
      <c r="M95">
        <f>HYPERLINK("https://en.wikipedia.org/w/index.php?title=Talk:Makedonska_Kamenica_municipality&amp;diff=prev&amp;oldid=545557480","diff")</f>
        <v/>
      </c>
      <c r="N95">
        <f>HYPERLINK("https://en.wikipedia.org/w/index.php?title=Talk:Colegio_San_Agustin-Bacolod&amp;diff=prev&amp;oldid=543444132","diff")</f>
        <v/>
      </c>
      <c r="O95">
        <f>HYPERLINK("https://en.wikipedia.org/w/index.php?title=Metathesis_reaction&amp;diff=prev&amp;oldid=508944952","diff")</f>
        <v/>
      </c>
      <c r="P95" t="s"/>
    </row>
    <row r="96" spans="1:16">
      <c r="A96" s="1" t="n">
        <v>94</v>
      </c>
      <c r="B96">
        <f>HYPERLINK("http://enwp.org/User:Mathbot","Mathbot")</f>
        <v/>
      </c>
      <c r="C96">
        <f>HYPERLINK("http://enwp.org/User:FrescoBot","FrescoBot")</f>
        <v/>
      </c>
      <c r="D96" t="n">
        <v>427</v>
      </c>
      <c r="E96" t="n">
        <v>427</v>
      </c>
      <c r="F96">
        <f>HYPERLINK("https://en.wikipedia.org/w/index.php?title=List_of_mathematicians_(X)&amp;diff=prev&amp;oldid=470862081","diff")</f>
        <v/>
      </c>
      <c r="G96">
        <f>HYPERLINK("https://en.wikipedia.org/w/index.php?title=List_of_mathematicians_(F)&amp;diff=prev&amp;oldid=518393511","diff")</f>
        <v/>
      </c>
      <c r="H96">
        <f>HYPERLINK("https://en.wikipedia.org/w/index.php?title=List_of_mathematicians_(K)&amp;diff=prev&amp;oldid=502297189","diff")</f>
        <v/>
      </c>
      <c r="I96">
        <f>HYPERLINK("https://en.wikipedia.org/w/index.php?title=List_of_mathematicians_(F)&amp;diff=prev&amp;oldid=484903990","diff")</f>
        <v/>
      </c>
      <c r="J96">
        <f>HYPERLINK("https://en.wikipedia.org/w/index.php?title=List_of_mathematicians_(K)&amp;diff=prev&amp;oldid=466755393","diff")</f>
        <v/>
      </c>
      <c r="K96">
        <f>HYPERLINK("https://en.wikipedia.org/w/index.php?title=List_of_mathematicians_(F)&amp;diff=prev&amp;oldid=451571224","diff")</f>
        <v/>
      </c>
      <c r="L96">
        <f>HYPERLINK("https://en.wikipedia.org/w/index.php?title=List_of_mathematicians_(J)&amp;diff=prev&amp;oldid=478141397","diff")</f>
        <v/>
      </c>
      <c r="M96">
        <f>HYPERLINK("https://en.wikipedia.org/w/index.php?title=List_of_mathematicians_(K)&amp;diff=prev&amp;oldid=410242750","diff")</f>
        <v/>
      </c>
      <c r="N96">
        <f>HYPERLINK("https://en.wikipedia.org/w/index.php?title=List_of_mathematicians_(S)&amp;diff=prev&amp;oldid=432066797","diff")</f>
        <v/>
      </c>
      <c r="O96">
        <f>HYPERLINK("https://en.wikipedia.org/w/index.php?title=List_of_mathematicians_(V)&amp;diff=prev&amp;oldid=512923177","diff")</f>
        <v/>
      </c>
      <c r="P96" t="s"/>
    </row>
    <row r="97" spans="1:16">
      <c r="A97" s="1" t="n">
        <v>95</v>
      </c>
      <c r="B97">
        <f>HYPERLINK("http://enwp.org/User:Yobot","Yobot")</f>
        <v/>
      </c>
      <c r="C97">
        <f>HYPERLINK("http://enwp.org/User:FrescoBot","FrescoBot")</f>
        <v/>
      </c>
      <c r="D97" t="n">
        <v>62</v>
      </c>
      <c r="E97" t="n">
        <v>1</v>
      </c>
      <c r="F97">
        <f>HYPERLINK("https://en.wikipedia.org/w/index.php?title=Talk:Political_general&amp;diff=prev&amp;oldid=398691032","diff")</f>
        <v/>
      </c>
      <c r="G97">
        <f>HYPERLINK("https://en.wikipedia.org/w/index.php?title=Talk:Glossary_of_spirituality-related_terms_(P-R)&amp;diff=prev&amp;oldid=398665352","diff")</f>
        <v/>
      </c>
      <c r="H97">
        <f>HYPERLINK("https://en.wikipedia.org/w/index.php?title=Talk:The_Pride_of_Mid-America_Marching_Band&amp;diff=prev&amp;oldid=441074140","diff")</f>
        <v/>
      </c>
      <c r="I97">
        <f>HYPERLINK("https://en.wikipedia.org/w/index.php?title=Talk:List_of_German_Christian_Democratic_Union_politicians&amp;diff=prev&amp;oldid=482239719","diff")</f>
        <v/>
      </c>
      <c r="J97">
        <f>HYPERLINK("https://en.wikipedia.org/w/index.php?title=Talk:Geoffrey_Howe&amp;diff=prev&amp;oldid=398664255","diff")</f>
        <v/>
      </c>
      <c r="K97">
        <f>HYPERLINK("https://en.wikipedia.org/w/index.php?title=Talk:Luke_Treadaway&amp;diff=prev&amp;oldid=398681612","diff")</f>
        <v/>
      </c>
      <c r="L97">
        <f>HYPERLINK("https://en.wikipedia.org/w/index.php?title=Talk:American_Humanist_Association&amp;diff=prev&amp;oldid=398650731","diff")</f>
        <v/>
      </c>
      <c r="M97">
        <f>HYPERLINK("https://en.wikipedia.org/w/index.php?title=Talk:List_of_Robot_Chicken_episodes&amp;diff=prev&amp;oldid=398679623","diff")</f>
        <v/>
      </c>
      <c r="N97">
        <f>HYPERLINK("https://en.wikipedia.org/w/index.php?title=Talk:Power_dividers_and_directional_couplers&amp;diff=prev&amp;oldid=398691243","diff")</f>
        <v/>
      </c>
      <c r="O97">
        <f>HYPERLINK("https://en.wikipedia.org/w/index.php?title=Talk:Glossary_of_spirituality-related_terms_(G-L)&amp;diff=prev&amp;oldid=398665338","diff")</f>
        <v/>
      </c>
      <c r="P97" t="s"/>
    </row>
    <row r="98" spans="1:16">
      <c r="A98" s="1" t="n">
        <v>96</v>
      </c>
      <c r="B98">
        <f>HYPERLINK("http://enwp.org/User:WildBot","WildBot")</f>
        <v/>
      </c>
      <c r="C98">
        <f>HYPERLINK("http://enwp.org/User:FrescoBot","FrescoBot")</f>
        <v/>
      </c>
      <c r="D98" t="n">
        <v>3206</v>
      </c>
      <c r="E98" t="n">
        <v>0</v>
      </c>
      <c r="F98">
        <f>HYPERLINK("https://en.wikipedia.org/w/index.php?title=Talk:Clitoris&amp;diff=prev&amp;oldid=350785591","diff")</f>
        <v/>
      </c>
      <c r="G98">
        <f>HYPERLINK("https://en.wikipedia.org/w/index.php?title=Talk:1990s_in_video_gaming&amp;diff=prev&amp;oldid=357843501","diff")</f>
        <v/>
      </c>
      <c r="H98">
        <f>HYPERLINK("https://en.wikipedia.org/w/index.php?title=Talk:California's_12th_congressional_district_election,_1946&amp;diff=prev&amp;oldid=350775635","diff")</f>
        <v/>
      </c>
      <c r="I98">
        <f>HYPERLINK("https://en.wikipedia.org/w/index.php?title=Talk:Queen_Victoria&amp;diff=prev&amp;oldid=350905793","diff")</f>
        <v/>
      </c>
      <c r="J98">
        <f>HYPERLINK("https://en.wikipedia.org/w/index.php?title=Talk:List_of_Spanish_supercentenarians&amp;diff=prev&amp;oldid=355533954","diff")</f>
        <v/>
      </c>
      <c r="K98">
        <f>HYPERLINK("https://en.wikipedia.org/w/index.php?title=Talk:Sloth&amp;diff=prev&amp;oldid=348457611","diff")</f>
        <v/>
      </c>
      <c r="L98">
        <f>HYPERLINK("https://en.wikipedia.org/w/index.php?title=Talk:Type_safety&amp;diff=prev&amp;oldid=355183537","diff")</f>
        <v/>
      </c>
      <c r="M98">
        <f>HYPERLINK("https://en.wikipedia.org/w/index.php?title=Talk:Star_Wars:_Episode_II_–_Attack_of_the_Clones&amp;diff=prev&amp;oldid=350772354","diff")</f>
        <v/>
      </c>
      <c r="N98">
        <f>HYPERLINK("https://en.wikipedia.org/w/index.php?title=Talk:Andrea_Dworkin&amp;diff=prev&amp;oldid=352020863","diff")</f>
        <v/>
      </c>
      <c r="O98">
        <f>HYPERLINK("https://en.wikipedia.org/w/index.php?title=Template_talk:National_League_play-off_finals&amp;diff=prev&amp;oldid=355279286","diff")</f>
        <v/>
      </c>
      <c r="P98" t="s"/>
    </row>
    <row r="99" spans="1:16">
      <c r="A99" s="1" t="n">
        <v>97</v>
      </c>
      <c r="B99">
        <f>HYPERLINK("http://enwp.org/User:Addbot","Addbot")</f>
        <v/>
      </c>
      <c r="C99">
        <f>HYPERLINK("http://enwp.org/User:MenoBot II","MenoBot II")</f>
        <v/>
      </c>
      <c r="D99" t="n">
        <v>57</v>
      </c>
      <c r="E99" t="n">
        <v>57</v>
      </c>
      <c r="F99">
        <f>HYPERLINK("https://en.wikipedia.org/w/index.php?title=Scutus_olunguis&amp;diff=prev&amp;oldid=535176615","diff")</f>
        <v/>
      </c>
      <c r="G99">
        <f>HYPERLINK("https://en.wikipedia.org/w/index.php?title=Fissurisepta_fumarium&amp;diff=prev&amp;oldid=533994711","diff")</f>
        <v/>
      </c>
      <c r="H99">
        <f>HYPERLINK("https://en.wikipedia.org/w/index.php?title=Emarginula_longifissa&amp;diff=prev&amp;oldid=532853751","diff")</f>
        <v/>
      </c>
      <c r="I99">
        <f>HYPERLINK("https://en.wikipedia.org/w/index.php?title=Puncturella_kawamurai&amp;diff=prev&amp;oldid=534001507","diff")</f>
        <v/>
      </c>
      <c r="J99">
        <f>HYPERLINK("https://en.wikipedia.org/w/index.php?title=Puncturella_voraginosa&amp;diff=prev&amp;oldid=534001895","diff")</f>
        <v/>
      </c>
      <c r="K99">
        <f>HYPERLINK("https://en.wikipedia.org/w/index.php?title=Scutus_forsythi&amp;diff=prev&amp;oldid=535176536","diff")</f>
        <v/>
      </c>
      <c r="L99">
        <f>HYPERLINK("https://en.wikipedia.org/w/index.php?title=Puncturella_granitesta&amp;diff=prev&amp;oldid=534001374","diff")</f>
        <v/>
      </c>
      <c r="M99">
        <f>HYPERLINK("https://en.wikipedia.org/w/index.php?title=Tugali_scutellaris&amp;diff=prev&amp;oldid=535180679","diff")</f>
        <v/>
      </c>
      <c r="N99">
        <f>HYPERLINK("https://en.wikipedia.org/w/index.php?title=Emarginula_intervecta&amp;diff=prev&amp;oldid=532853705","diff")</f>
        <v/>
      </c>
      <c r="O99">
        <f>HYPERLINK("https://en.wikipedia.org/w/index.php?title=Emarginula_sinica&amp;diff=prev&amp;oldid=533994224","diff")</f>
        <v/>
      </c>
      <c r="P99" t="s"/>
    </row>
    <row r="100" spans="1:16">
      <c r="A100" s="1" t="n">
        <v>98</v>
      </c>
      <c r="B100">
        <f>HYPERLINK("http://enwp.org/User:HBC AIV helperbot5","HBC AIV helperbot5")</f>
        <v/>
      </c>
      <c r="C100">
        <f>HYPERLINK("http://enwp.org/User:SDPatrolBot","SDPatrolBot")</f>
        <v/>
      </c>
      <c r="D100" t="n">
        <v>37</v>
      </c>
      <c r="E100" t="n">
        <v>0</v>
      </c>
      <c r="F100">
        <f>HYPERLINK("https://en.wikipedia.org/w/index.php?title=Wikipedia:Administrator_intervention_against_vandalism/TB2&amp;diff=prev&amp;oldid=566274286","diff")</f>
        <v/>
      </c>
      <c r="G100">
        <f>HYPERLINK("https://en.wikipedia.org/w/index.php?title=Wikipedia:Administrator_intervention_against_vandalism/TB2&amp;diff=prev&amp;oldid=525917736","diff")</f>
        <v/>
      </c>
      <c r="H100">
        <f>HYPERLINK("https://en.wikipedia.org/w/index.php?title=Wikipedia:Administrator_intervention_against_vandalism/TB2&amp;diff=prev&amp;oldid=522011864","diff")</f>
        <v/>
      </c>
      <c r="I100">
        <f>HYPERLINK("https://en.wikipedia.org/w/index.php?title=Wikipedia:Administrator_intervention_against_vandalism/TB2&amp;diff=prev&amp;oldid=529967490","diff")</f>
        <v/>
      </c>
      <c r="J100">
        <f>HYPERLINK("https://en.wikipedia.org/w/index.php?title=Wikipedia:Administrator_intervention_against_vandalism/TB2&amp;diff=prev&amp;oldid=516677547","diff")</f>
        <v/>
      </c>
      <c r="K100">
        <f>HYPERLINK("https://en.wikipedia.org/w/index.php?title=Wikipedia:Administrator_intervention_against_vandalism/TB2&amp;diff=prev&amp;oldid=526149656","diff")</f>
        <v/>
      </c>
      <c r="L100">
        <f>HYPERLINK("https://en.wikipedia.org/w/index.php?title=Wikipedia:Administrator_intervention_against_vandalism/TB2&amp;diff=prev&amp;oldid=533967878","diff")</f>
        <v/>
      </c>
      <c r="M100">
        <f>HYPERLINK("https://en.wikipedia.org/w/index.php?title=Wikipedia:Administrator_intervention_against_vandalism/TB2&amp;diff=prev&amp;oldid=562746459","diff")</f>
        <v/>
      </c>
      <c r="N100">
        <f>HYPERLINK("https://en.wikipedia.org/w/index.php?title=Wikipedia:Administrator_intervention_against_vandalism/TB2&amp;diff=prev&amp;oldid=561961314","diff")</f>
        <v/>
      </c>
      <c r="O100">
        <f>HYPERLINK("https://en.wikipedia.org/w/index.php?title=Wikipedia:Administrator_intervention_against_vandalism/TB2&amp;diff=prev&amp;oldid=527859717","diff")</f>
        <v/>
      </c>
      <c r="P100" t="s"/>
    </row>
    <row r="101" spans="1:16">
      <c r="A101" s="1" t="n">
        <v>99</v>
      </c>
      <c r="B101">
        <f>HYPERLINK("http://enwp.org/User:HBC AIV helperbot7","HBC AIV helperbot7")</f>
        <v/>
      </c>
      <c r="C101">
        <f>HYPERLINK("http://enwp.org/User:SDPatrolBot","SDPatrolBot")</f>
        <v/>
      </c>
      <c r="D101" t="n">
        <v>278</v>
      </c>
      <c r="E101" t="n">
        <v>0</v>
      </c>
      <c r="F101">
        <f>HYPERLINK("https://en.wikipedia.org/w/index.php?title=Wikipedia:Administrator_intervention_against_vandalism/TB2&amp;diff=prev&amp;oldid=470631250","diff")</f>
        <v/>
      </c>
      <c r="G101">
        <f>HYPERLINK("https://en.wikipedia.org/w/index.php?title=Wikipedia:Administrator_intervention_against_vandalism/TB2&amp;diff=prev&amp;oldid=474509445","diff")</f>
        <v/>
      </c>
      <c r="H101">
        <f>HYPERLINK("https://en.wikipedia.org/w/index.php?title=Wikipedia:Administrator_intervention_against_vandalism/TB2&amp;diff=prev&amp;oldid=461026629","diff")</f>
        <v/>
      </c>
      <c r="I101">
        <f>HYPERLINK("https://en.wikipedia.org/w/index.php?title=Wikipedia:Administrator_intervention_against_vandalism/TB2&amp;diff=prev&amp;oldid=469673852","diff")</f>
        <v/>
      </c>
      <c r="J101">
        <f>HYPERLINK("https://en.wikipedia.org/w/index.php?title=Wikipedia:Administrator_intervention_against_vandalism/TB2&amp;diff=prev&amp;oldid=457053928","diff")</f>
        <v/>
      </c>
      <c r="K101">
        <f>HYPERLINK("https://en.wikipedia.org/w/index.php?title=Wikipedia:Administrator_intervention_against_vandalism/TB2&amp;diff=prev&amp;oldid=479574040","diff")</f>
        <v/>
      </c>
      <c r="L101">
        <f>HYPERLINK("https://en.wikipedia.org/w/index.php?title=Wikipedia:Administrator_intervention_against_vandalism/TB2&amp;diff=prev&amp;oldid=437696783","diff")</f>
        <v/>
      </c>
      <c r="M101">
        <f>HYPERLINK("https://en.wikipedia.org/w/index.php?title=Wikipedia:Administrator_intervention_against_vandalism/TB2&amp;diff=prev&amp;oldid=534637941","diff")</f>
        <v/>
      </c>
      <c r="N101">
        <f>HYPERLINK("https://en.wikipedia.org/w/index.php?title=Wikipedia:Administrator_intervention_against_vandalism/TB2&amp;diff=prev&amp;oldid=490468278","diff")</f>
        <v/>
      </c>
      <c r="O101">
        <f>HYPERLINK("https://en.wikipedia.org/w/index.php?title=Wikipedia:Administrator_intervention_against_vandalism/TB2&amp;diff=prev&amp;oldid=458966914","diff")</f>
        <v/>
      </c>
      <c r="P101" t="s"/>
    </row>
    <row r="102" spans="1:16">
      <c r="A102" s="1" t="n">
        <v>100</v>
      </c>
      <c r="B102">
        <f>HYPERLINK("http://enwp.org/User:Addbot","Addbot")</f>
        <v/>
      </c>
      <c r="C102">
        <f>HYPERLINK("http://enwp.org/User:DixonDBot","DixonDBot")</f>
        <v/>
      </c>
      <c r="D102" t="n">
        <v>40</v>
      </c>
      <c r="E102" t="n">
        <v>25</v>
      </c>
      <c r="F102">
        <f>HYPERLINK("https://en.wikipedia.org/w/index.php?title=Intervention_prices&amp;diff=prev&amp;oldid=545678013","diff")</f>
        <v/>
      </c>
      <c r="G102">
        <f>HYPERLINK("https://en.wikipedia.org/w/index.php?title=I31&amp;diff=prev&amp;oldid=546013420","diff")</f>
        <v/>
      </c>
      <c r="H102">
        <f>HYPERLINK("https://en.wikipedia.org/w/index.php?title=Katvari_parish&amp;diff=prev&amp;oldid=543181672","diff")</f>
        <v/>
      </c>
      <c r="I102">
        <f>HYPERLINK("https://en.wikipedia.org/w/index.php?title=Archiereus&amp;diff=prev&amp;oldid=545327178","diff")</f>
        <v/>
      </c>
      <c r="J102">
        <f>HYPERLINK("https://en.wikipedia.org/w/index.php?title=Park_Road&amp;diff=prev&amp;oldid=544506489","diff")</f>
        <v/>
      </c>
      <c r="K102">
        <f>HYPERLINK("https://en.wikipedia.org/w/index.php?title=Italé&amp;diff=prev&amp;oldid=550420767","diff")</f>
        <v/>
      </c>
      <c r="L102">
        <f>HYPERLINK("https://en.wikipedia.org/w/index.php?title=Category:Geography_of_Madhya_Pradesh&amp;diff=prev&amp;oldid=547408939","diff")</f>
        <v/>
      </c>
      <c r="M102">
        <f>HYPERLINK("https://en.wikipedia.org/w/index.php?title=Imago_Mortis&amp;diff=prev&amp;oldid=546195764","diff")</f>
        <v/>
      </c>
      <c r="N102">
        <f>HYPERLINK("https://en.wikipedia.org/w/index.php?title=IIN&amp;diff=prev&amp;oldid=545182410","diff")</f>
        <v/>
      </c>
      <c r="O102">
        <f>HYPERLINK("https://en.wikipedia.org/w/index.php?title=Category:Geography_of_Haryana&amp;diff=prev&amp;oldid=547461686","diff")</f>
        <v/>
      </c>
      <c r="P102" t="s"/>
    </row>
    <row r="103" spans="1:16">
      <c r="A103" s="1" t="n">
        <v>101</v>
      </c>
      <c r="B103">
        <f>HYPERLINK("http://enwp.org/User:ClueBot III","ClueBot III")</f>
        <v/>
      </c>
      <c r="C103">
        <f>HYPERLINK("http://enwp.org/User:MuZebot","MuZebot")</f>
        <v/>
      </c>
      <c r="D103" t="n">
        <v>33</v>
      </c>
      <c r="E103" t="n">
        <v>0</v>
      </c>
      <c r="F103">
        <f>HYPERLINK("https://en.wikipedia.org/w/index.php?title=User_talk:Audiosmurf&amp;diff=prev&amp;oldid=519159167","diff")</f>
        <v/>
      </c>
      <c r="G103">
        <f>HYPERLINK("https://en.wikipedia.org/w/index.php?title=User_talk:Krator&amp;diff=prev&amp;oldid=475364056","diff")</f>
        <v/>
      </c>
      <c r="H103">
        <f>HYPERLINK("https://en.wikipedia.org/w/index.php?title=User_talk:Audiosmurf&amp;diff=prev&amp;oldid=393777036","diff")</f>
        <v/>
      </c>
      <c r="I103">
        <f>HYPERLINK("https://en.wikipedia.org/w/index.php?title=User_talk:Smurdah&amp;diff=prev&amp;oldid=393103386","diff")</f>
        <v/>
      </c>
      <c r="J103">
        <f>HYPERLINK("https://en.wikipedia.org/w/index.php?title=User_talk:Krator&amp;diff=prev&amp;oldid=580177214","diff")</f>
        <v/>
      </c>
      <c r="K103">
        <f>HYPERLINK("https://en.wikipedia.org/w/index.php?title=User_talk:Nicholas_Perkins&amp;diff=prev&amp;oldid=353366513","diff")</f>
        <v/>
      </c>
      <c r="L103">
        <f>HYPERLINK("https://en.wikipedia.org/w/index.php?title=User_talk:Krator&amp;diff=prev&amp;oldid=523564872","diff")</f>
        <v/>
      </c>
      <c r="M103">
        <f>HYPERLINK("https://en.wikipedia.org/w/index.php?title=User_talk:Smurdah&amp;diff=prev&amp;oldid=486828888","diff")</f>
        <v/>
      </c>
      <c r="N103">
        <f>HYPERLINK("https://en.wikipedia.org/w/index.php?title=User_talk:Audiosmurf&amp;diff=prev&amp;oldid=563783897","diff")</f>
        <v/>
      </c>
      <c r="O103">
        <f>HYPERLINK("https://en.wikipedia.org/w/index.php?title=User_talk:Smurdah&amp;diff=prev&amp;oldid=470411389","diff")</f>
        <v/>
      </c>
      <c r="P103" t="s"/>
    </row>
    <row r="104" spans="1:16">
      <c r="A104" s="1" t="n">
        <v>102</v>
      </c>
      <c r="B104">
        <f>HYPERLINK("http://enwp.org/User:AvicBot","AvicBot")</f>
        <v/>
      </c>
      <c r="C104">
        <f>HYPERLINK("http://enwp.org/User:RjwilmsiBot","RjwilmsiBot")</f>
        <v/>
      </c>
      <c r="D104" t="n">
        <v>30</v>
      </c>
      <c r="E104" t="n">
        <v>30</v>
      </c>
      <c r="F104">
        <f>HYPERLINK("https://en.wikipedia.org/w/index.php?title=K_Street_(Washington_DC)&amp;diff=prev&amp;oldid=556326112","diff")</f>
        <v/>
      </c>
      <c r="G104">
        <f>HYPERLINK("https://en.wikipedia.org/w/index.php?title=K-Class_Blimp&amp;diff=prev&amp;oldid=597361414","diff")</f>
        <v/>
      </c>
      <c r="H104">
        <f>HYPERLINK("https://en.wikipedia.org/w/index.php?title=1984-1990_FC_Seoul_(Lucky-Goldstar_Hwangso)_seasons&amp;diff=prev&amp;oldid=589115756","diff")</f>
        <v/>
      </c>
      <c r="I104">
        <f>HYPERLINK("https://en.wikipedia.org/w/index.php?title=Hiawatha_line&amp;diff=prev&amp;oldid=595922088","diff")</f>
        <v/>
      </c>
      <c r="J104">
        <f>HYPERLINK("https://en.wikipedia.org/w/index.php?title=K_Street_(Washington_D.C.)&amp;diff=prev&amp;oldid=556326087","diff")</f>
        <v/>
      </c>
      <c r="K104">
        <f>HYPERLINK("https://en.wikipedia.org/w/index.php?title=Business_Administration&amp;diff=prev&amp;oldid=594771811","diff")</f>
        <v/>
      </c>
      <c r="L104">
        <f>HYPERLINK("https://en.wikipedia.org/w/index.php?title=Islanders-Rangers_rivalry&amp;diff=prev&amp;oldid=513940444","diff")</f>
        <v/>
      </c>
      <c r="M104">
        <f>HYPERLINK("https://en.wikipedia.org/w/index.php?title=La_Resistance_(professional_wrestling)&amp;diff=prev&amp;oldid=571487416","diff")</f>
        <v/>
      </c>
      <c r="N104">
        <f>HYPERLINK("https://en.wikipedia.org/w/index.php?title=CIM-10_BOMARC&amp;diff=prev&amp;oldid=591960129","diff")</f>
        <v/>
      </c>
      <c r="O104">
        <f>HYPERLINK("https://en.wikipedia.org/w/index.php?title=K_Street_(Washington,_DC)&amp;diff=prev&amp;oldid=556326055","diff")</f>
        <v/>
      </c>
      <c r="P104" t="s"/>
    </row>
    <row r="105" spans="1:16">
      <c r="A105" s="1" t="n">
        <v>103</v>
      </c>
      <c r="B105">
        <f>HYPERLINK("http://enwp.org/User:Yobot","Yobot")</f>
        <v/>
      </c>
      <c r="C105">
        <f>HYPERLINK("http://enwp.org/User:WildBot","WildBot")</f>
        <v/>
      </c>
      <c r="D105" t="n">
        <v>467</v>
      </c>
      <c r="E105" t="n">
        <v>0</v>
      </c>
      <c r="F105">
        <f>HYPERLINK("https://en.wikipedia.org/w/index.php?title=Talk:Suraj_Singh_Thakuri&amp;diff=prev&amp;oldid=398699191","diff")</f>
        <v/>
      </c>
      <c r="G105">
        <f>HYPERLINK("https://en.wikipedia.org/w/index.php?title=Talk:Scaevola_glabra&amp;diff=prev&amp;oldid=398695731","diff")</f>
        <v/>
      </c>
      <c r="H105">
        <f>HYPERLINK("https://en.wikipedia.org/w/index.php?title=Talk:TI-BASIC&amp;diff=prev&amp;oldid=398702660","diff")</f>
        <v/>
      </c>
      <c r="I105">
        <f>HYPERLINK("https://en.wikipedia.org/w/index.php?title=Talk:List_of_Texas_county_seat_name_etymologies&amp;diff=prev&amp;oldid=398680257","diff")</f>
        <v/>
      </c>
      <c r="J105">
        <f>HYPERLINK("https://en.wikipedia.org/w/index.php?title=Talk:The_Day_of_the_Troll&amp;diff=prev&amp;oldid=434215998","diff")</f>
        <v/>
      </c>
      <c r="K105">
        <f>HYPERLINK("https://en.wikipedia.org/w/index.php?title=Talk:Comparison_of_scorewriters&amp;diff=prev&amp;oldid=398658143","diff")</f>
        <v/>
      </c>
      <c r="L105">
        <f>HYPERLINK("https://en.wikipedia.org/w/index.php?title=Talk:Eptapirone&amp;diff=prev&amp;oldid=434211122","diff")</f>
        <v/>
      </c>
      <c r="M105">
        <f>HYPERLINK("https://en.wikipedia.org/w/index.php?title=Talk:Adrian_Gill&amp;diff=prev&amp;oldid=398635362","diff")</f>
        <v/>
      </c>
      <c r="N105">
        <f>HYPERLINK("https://en.wikipedia.org/w/index.php?title=Talk:Christ_Church_(Episcopal),_Shrewsbury&amp;diff=prev&amp;oldid=411798806","diff")</f>
        <v/>
      </c>
      <c r="O105">
        <f>HYPERLINK("https://en.wikipedia.org/w/index.php?title=Talk:Meili_Xue_Shan&amp;diff=prev&amp;oldid=571800450","diff")</f>
        <v/>
      </c>
      <c r="P105" t="s"/>
    </row>
    <row r="106" spans="1:16">
      <c r="A106" s="1" t="n">
        <v>104</v>
      </c>
      <c r="B106">
        <f>HYPERLINK("http://enwp.org/User:FrescoBot","FrescoBot")</f>
        <v/>
      </c>
      <c r="C106">
        <f>HYPERLINK("http://enwp.org/User:WildBot","WildBot")</f>
        <v/>
      </c>
      <c r="D106" t="n">
        <v>35</v>
      </c>
      <c r="E106" t="n">
        <v>1</v>
      </c>
      <c r="F106">
        <f>HYPERLINK("https://en.wikipedia.org/w/index.php?title=Talk:Tosayutaka_Yūya&amp;diff=prev&amp;oldid=349769280","diff")</f>
        <v/>
      </c>
      <c r="G106">
        <f>HYPERLINK("https://en.wikipedia.org/w/index.php?title=Talk:History_of_mathematical_notation&amp;diff=prev&amp;oldid=350388635","diff")</f>
        <v/>
      </c>
      <c r="H106">
        <f>HYPERLINK("https://en.wikipedia.org/w/index.php?title=Talk:List_of_Masters_of_the_Universe_characters&amp;diff=prev&amp;oldid=352612518","diff")</f>
        <v/>
      </c>
      <c r="I106">
        <f>HYPERLINK("https://en.wikipedia.org/w/index.php?title=Talk:List_of_Middle_East_peace_proposals&amp;diff=prev&amp;oldid=352612833","diff")</f>
        <v/>
      </c>
      <c r="J106">
        <f>HYPERLINK("https://en.wikipedia.org/w/index.php?title=Talk:List_of_Microsoft_Windows_components&amp;diff=prev&amp;oldid=352612736","diff")</f>
        <v/>
      </c>
      <c r="K106">
        <f>HYPERLINK("https://en.wikipedia.org/w/index.php?title=Talk:Electrical_engineering&amp;diff=prev&amp;oldid=350457213","diff")</f>
        <v/>
      </c>
      <c r="L106">
        <f>HYPERLINK("https://en.wikipedia.org/w/index.php?title=Talk:List_of_Microsoft_operating_systems&amp;diff=prev&amp;oldid=352612811","diff")</f>
        <v/>
      </c>
      <c r="M106">
        <f>HYPERLINK("https://en.wikipedia.org/w/index.php?title=Talk:List_of_French_Open_women's_singles_champions&amp;diff=prev&amp;oldid=350860752","diff")</f>
        <v/>
      </c>
      <c r="N106">
        <f>HYPERLINK("https://en.wikipedia.org/w/index.php?title=Talk:Lists_of_mathematics_topics&amp;diff=prev&amp;oldid=349771392","diff")</f>
        <v/>
      </c>
      <c r="O106">
        <f>HYPERLINK("https://en.wikipedia.org/w/index.php?title=Talk:List_of_NCIS_characters&amp;diff=prev&amp;oldid=351122440","diff")</f>
        <v/>
      </c>
      <c r="P106" t="s"/>
    </row>
    <row r="107" spans="1:16">
      <c r="A107" s="1" t="n">
        <v>105</v>
      </c>
      <c r="B107">
        <f>HYPERLINK("http://enwp.org/User:Chobot","Chobot")</f>
        <v/>
      </c>
      <c r="C107">
        <f>HYPERLINK("http://enwp.org/User:EmausBot","EmausBot")</f>
        <v/>
      </c>
      <c r="D107" t="n">
        <v>604</v>
      </c>
      <c r="E107" t="n">
        <v>58</v>
      </c>
      <c r="F107">
        <f>HYPERLINK("https://en.wikipedia.org/w/index.php?title=Category:1920s_establishments_in_the_British_Empire&amp;diff=prev&amp;oldid=548417244","diff")</f>
        <v/>
      </c>
      <c r="G107">
        <f>HYPERLINK("https://en.wikipedia.org/w/index.php?title=Category:18th-century_BC_architecture&amp;diff=prev&amp;oldid=548415205","diff")</f>
        <v/>
      </c>
      <c r="H107">
        <f>HYPERLINK("https://en.wikipedia.org/w/index.php?title=Category:1810_establishments_in_England&amp;diff=prev&amp;oldid=548410729","diff")</f>
        <v/>
      </c>
      <c r="I107">
        <f>HYPERLINK("https://en.wikipedia.org/w/index.php?title=Category:1870s_establishments_in_the_British_Empire&amp;diff=prev&amp;oldid=548413261","diff")</f>
        <v/>
      </c>
      <c r="J107">
        <f>HYPERLINK("https://en.wikipedia.org/w/index.php?title=Hongō-sanchōme_Station&amp;diff=prev&amp;oldid=471656728","diff")</f>
        <v/>
      </c>
      <c r="K107">
        <f>HYPERLINK("https://en.wikipedia.org/w/index.php?title=Category:1863_establishments_in_the_Ottoman_Empire&amp;diff=prev&amp;oldid=548412752","diff")</f>
        <v/>
      </c>
      <c r="L107">
        <f>HYPERLINK("https://en.wikipedia.org/w/index.php?title=Category:Tonga_politics_and_government_templates&amp;diff=prev&amp;oldid=549362431","diff")</f>
        <v/>
      </c>
      <c r="M107">
        <f>HYPERLINK("https://en.wikipedia.org/w/index.php?title=Category:1900s_establishments_in_Argentina&amp;diff=prev&amp;oldid=548415443","diff")</f>
        <v/>
      </c>
      <c r="N107">
        <f>HYPERLINK("https://en.wikipedia.org/w/index.php?title=Category:1800s_establishments_in_England&amp;diff=prev&amp;oldid=548410411","diff")</f>
        <v/>
      </c>
      <c r="O107">
        <f>HYPERLINK("https://en.wikipedia.org/w/index.php?title=Category:1380s_establishments_in_England&amp;diff=prev&amp;oldid=548404197","diff")</f>
        <v/>
      </c>
      <c r="P107" t="s"/>
    </row>
    <row r="108" spans="1:16">
      <c r="A108" s="1" t="n">
        <v>106</v>
      </c>
      <c r="B108">
        <f>HYPERLINK("http://enwp.org/User:RussBot","RussBot")</f>
        <v/>
      </c>
      <c r="C108">
        <f>HYPERLINK("http://enwp.org/User:EmausBot","EmausBot")</f>
        <v/>
      </c>
      <c r="D108" t="n">
        <v>140</v>
      </c>
      <c r="E108" t="n">
        <v>129</v>
      </c>
      <c r="F108">
        <f>HYPERLINK("https://en.wikipedia.org/w/index.php?title=Yohannes_(John)_IV_of_Ethiopia&amp;diff=prev&amp;oldid=576440373","diff")</f>
        <v/>
      </c>
      <c r="G108">
        <f>HYPERLINK("https://en.wikipedia.org/w/index.php?title=FC_Seoul_(Lucky-Goldstar_Hwangso)_seasons_1984-1990&amp;diff=prev&amp;oldid=575869778","diff")</f>
        <v/>
      </c>
      <c r="H108">
        <f>HYPERLINK("https://en.wikipedia.org/w/index.php?title=Wuqiu_Township,_Kinmen_County&amp;diff=prev&amp;oldid=574519540","diff")</f>
        <v/>
      </c>
      <c r="I108">
        <f>HYPERLINK("https://en.wikipedia.org/w/index.php?title=Dsungar&amp;diff=prev&amp;oldid=426556564","diff")</f>
        <v/>
      </c>
      <c r="J108">
        <f>HYPERLINK("https://en.wikipedia.org/w/index.php?title=Come_Back_(Foo_Fighters_song)&amp;diff=prev&amp;oldid=426550978","diff")</f>
        <v/>
      </c>
      <c r="K108">
        <f>HYPERLINK("https://en.wikipedia.org/w/index.php?title=The_Interrogator&amp;diff=prev&amp;oldid=576435297","diff")</f>
        <v/>
      </c>
      <c r="L108">
        <f>HYPERLINK("https://en.wikipedia.org/w/index.php?title=بارق&amp;diff=prev&amp;oldid=574784420","diff")</f>
        <v/>
      </c>
      <c r="M108">
        <f>HYPERLINK("https://en.wikipedia.org/w/index.php?title=Rakiura_(island)&amp;diff=prev&amp;oldid=575882011","diff")</f>
        <v/>
      </c>
      <c r="N108">
        <f>HYPERLINK("https://en.wikipedia.org/w/index.php?title=Stesti_(Something_like_Happiness)&amp;diff=prev&amp;oldid=575194968","diff")</f>
        <v/>
      </c>
      <c r="O108">
        <f>HYPERLINK("https://en.wikipedia.org/w/index.php?title=Chirag_United_SC&amp;diff=prev&amp;oldid=575482611","diff")</f>
        <v/>
      </c>
      <c r="P108" t="s"/>
    </row>
    <row r="109" spans="1:16">
      <c r="A109" s="1" t="n">
        <v>107</v>
      </c>
      <c r="B109">
        <f>HYPERLINK("http://enwp.org/User:タチコマ robot","タチコマ robot")</f>
        <v/>
      </c>
      <c r="C109">
        <f>HYPERLINK("http://enwp.org/User:EmausBot","EmausBot")</f>
        <v/>
      </c>
      <c r="D109" t="n">
        <v>255</v>
      </c>
      <c r="E109" t="n">
        <v>241</v>
      </c>
      <c r="F109">
        <f>HYPERLINK("https://en.wikipedia.org/w/index.php?title=!xoo_language&amp;diff=prev&amp;oldid=502707414","diff")</f>
        <v/>
      </c>
      <c r="G109">
        <f>HYPERLINK("https://en.wikipedia.org/w/index.php?title=HK_Sokol_Kiew&amp;diff=prev&amp;oldid=561968924","diff")</f>
        <v/>
      </c>
      <c r="H109">
        <f>HYPERLINK("https://en.wikipedia.org/w/index.php?title=Kiev_Sokol&amp;diff=prev&amp;oldid=561968910","diff")</f>
        <v/>
      </c>
      <c r="I109">
        <f>HYPERLINK("https://en.wikipedia.org/w/index.php?title=Yen_Sinh_Vuong&amp;diff=prev&amp;oldid=569931669","diff")</f>
        <v/>
      </c>
      <c r="J109">
        <f>HYPERLINK("https://en.wikipedia.org/w/index.php?title=History_of_Ottoman_era_Tunisia&amp;diff=prev&amp;oldid=604507942","diff")</f>
        <v/>
      </c>
      <c r="K109">
        <f>HYPERLINK("https://en.wikipedia.org/w/index.php?title=Halifax_(former_city),Nova_Scotia&amp;diff=prev&amp;oldid=482244223","diff")</f>
        <v/>
      </c>
      <c r="L109">
        <f>HYPERLINK("https://en.wikipedia.org/w/index.php?title=The_Dentist_Makes_Me_Smile&amp;diff=prev&amp;oldid=604055388","diff")</f>
        <v/>
      </c>
      <c r="M109">
        <f>HYPERLINK("https://en.wikipedia.org/w/index.php?title=Auni_dialect&amp;diff=prev&amp;oldid=502707318","diff")</f>
        <v/>
      </c>
      <c r="N109">
        <f>HYPERLINK("https://en.wikipedia.org/w/index.php?title=What's_That_Shadow?&amp;diff=prev&amp;oldid=604054460","diff")</f>
        <v/>
      </c>
      <c r="O109">
        <f>HYPERLINK("https://en.wikipedia.org/w/index.php?title=American_neopaganism&amp;diff=prev&amp;oldid=461928995","diff")</f>
        <v/>
      </c>
      <c r="P109" t="s"/>
    </row>
    <row r="110" spans="1:16">
      <c r="A110" s="1" t="n">
        <v>108</v>
      </c>
      <c r="B110">
        <f>HYPERLINK("http://enwp.org/User:JAnDbot","JAnDbot")</f>
        <v/>
      </c>
      <c r="C110">
        <f>HYPERLINK("http://enwp.org/User:EmausBot","EmausBot")</f>
        <v/>
      </c>
      <c r="D110" t="n">
        <v>23</v>
      </c>
      <c r="E110" t="n">
        <v>20</v>
      </c>
      <c r="F110">
        <f>HYPERLINK("https://en.wikipedia.org/w/index.php?title=Help:Interlanguage_links&amp;diff=prev&amp;oldid=483328398","diff")</f>
        <v/>
      </c>
      <c r="G110">
        <f>HYPERLINK("https://en.wikipedia.org/w/index.php?title=Alishing_District&amp;diff=prev&amp;oldid=542043374","diff")</f>
        <v/>
      </c>
      <c r="H110">
        <f>HYPERLINK("https://en.wikipedia.org/w/index.php?title=List_of_A10_roads&amp;diff=prev&amp;oldid=504894298","diff")</f>
        <v/>
      </c>
      <c r="I110">
        <f>HYPERLINK("https://en.wikipedia.org/w/index.php?title=Dysprosium&amp;diff=prev&amp;oldid=516113189","diff")</f>
        <v/>
      </c>
      <c r="J110">
        <f>HYPERLINK("https://en.wikipedia.org/w/index.php?title=Category:Danish_computer_scientists&amp;diff=prev&amp;oldid=390463029","diff")</f>
        <v/>
      </c>
      <c r="K110">
        <f>HYPERLINK("https://en.wikipedia.org/w/index.php?title=Khoisan&amp;diff=prev&amp;oldid=517343010","diff")</f>
        <v/>
      </c>
      <c r="L110">
        <f>HYPERLINK("https://en.wikipedia.org/w/index.php?title=Gadolinium&amp;diff=prev&amp;oldid=516113162","diff")</f>
        <v/>
      </c>
      <c r="M110">
        <f>HYPERLINK("https://en.wikipedia.org/w/index.php?title=Tangut_people&amp;diff=prev&amp;oldid=517160005","diff")</f>
        <v/>
      </c>
      <c r="N110">
        <f>HYPERLINK("https://en.wikipedia.org/w/index.php?title=Alingar_District&amp;diff=prev&amp;oldid=542043394","diff")</f>
        <v/>
      </c>
      <c r="O110">
        <f>HYPERLINK("https://en.wikipedia.org/w/index.php?title=Suzuki_Ignis&amp;diff=prev&amp;oldid=464748022","diff")</f>
        <v/>
      </c>
      <c r="P110" t="s"/>
    </row>
    <row r="111" spans="1:16">
      <c r="A111" s="1" t="n">
        <v>109</v>
      </c>
      <c r="B111">
        <f>HYPERLINK("http://enwp.org/User:Addbot","Addbot")</f>
        <v/>
      </c>
      <c r="C111">
        <f>HYPERLINK("http://enwp.org/User:EmausBot","EmausBot")</f>
        <v/>
      </c>
      <c r="D111" t="n">
        <v>31784</v>
      </c>
      <c r="E111" t="n">
        <v>15489</v>
      </c>
      <c r="F111">
        <f>HYPERLINK("https://en.wikipedia.org/w/index.php?title=Category:1940_establishments_in_Scotland&amp;diff=prev&amp;oldid=546821764","diff")</f>
        <v/>
      </c>
      <c r="G111">
        <f>HYPERLINK("https://en.wikipedia.org/w/index.php?title=Chlorociboria_duriligna&amp;diff=prev&amp;oldid=546374194","diff")</f>
        <v/>
      </c>
      <c r="H111">
        <f>HYPERLINK("https://en.wikipedia.org/w/index.php?title=Herman_Teodor_Holmgren&amp;diff=prev&amp;oldid=544353997","diff")</f>
        <v/>
      </c>
      <c r="I111">
        <f>HYPERLINK("https://en.wikipedia.org/w/index.php?title=North_Stoke&amp;diff=prev&amp;oldid=544600835","diff")</f>
        <v/>
      </c>
      <c r="J111">
        <f>HYPERLINK("https://en.wikipedia.org/w/index.php?title=Bovicornua&amp;diff=prev&amp;oldid=545627585","diff")</f>
        <v/>
      </c>
      <c r="K111">
        <f>HYPERLINK("https://en.wikipedia.org/w/index.php?title=Conohypha&amp;diff=prev&amp;oldid=543352868","diff")</f>
        <v/>
      </c>
      <c r="L111">
        <f>HYPERLINK("https://en.wikipedia.org/w/index.php?title=Jyamire,_Palpa&amp;diff=prev&amp;oldid=545516789","diff")</f>
        <v/>
      </c>
      <c r="M111">
        <f>HYPERLINK("https://en.wikipedia.org/w/index.php?title=Category:Football_clubs_in_Ankara&amp;diff=prev&amp;oldid=547682436","diff")</f>
        <v/>
      </c>
      <c r="N111">
        <f>HYPERLINK("https://en.wikipedia.org/w/index.php?title=Category:Dübendorf&amp;diff=prev&amp;oldid=547285256","diff")</f>
        <v/>
      </c>
      <c r="O111">
        <f>HYPERLINK("https://en.wikipedia.org/w/index.php?title=Category:Buildings_and_structures_in_Eskişehir&amp;diff=prev&amp;oldid=547208434","diff")</f>
        <v/>
      </c>
      <c r="P111" t="s"/>
    </row>
    <row r="112" spans="1:16">
      <c r="A112" s="1" t="n">
        <v>110</v>
      </c>
      <c r="B112">
        <f>HYPERLINK("http://enwp.org/User:JackieBot","JackieBot")</f>
        <v/>
      </c>
      <c r="C112">
        <f>HYPERLINK("http://enwp.org/User:EmausBot","EmausBot")</f>
        <v/>
      </c>
      <c r="D112" t="n">
        <v>81</v>
      </c>
      <c r="E112" t="n">
        <v>26</v>
      </c>
      <c r="F112">
        <f>HYPERLINK("https://en.wikipedia.org/w/index.php?title=Now,_Now&amp;diff=prev&amp;oldid=537277106","diff")</f>
        <v/>
      </c>
      <c r="G112">
        <f>HYPERLINK("https://en.wikipedia.org/w/index.php?title=Category:Star_Trek:_Voyager_episodes&amp;diff=prev&amp;oldid=473341199","diff")</f>
        <v/>
      </c>
      <c r="H112">
        <f>HYPERLINK("https://en.wikipedia.org/w/index.php?title=Category:Conflicts_in_1860&amp;diff=prev&amp;oldid=507228000","diff")</f>
        <v/>
      </c>
      <c r="I112">
        <f>HYPERLINK("https://en.wikipedia.org/w/index.php?title=José_María_Figueres&amp;diff=prev&amp;oldid=532197546","diff")</f>
        <v/>
      </c>
      <c r="J112">
        <f>HYPERLINK("https://en.wikipedia.org/w/index.php?title=Tivoli,_Grenada&amp;diff=prev&amp;oldid=498670071","diff")</f>
        <v/>
      </c>
      <c r="K112">
        <f>HYPERLINK("https://en.wikipedia.org/w/index.php?title=London_King's_Cross_railway_station&amp;diff=prev&amp;oldid=491665728","diff")</f>
        <v/>
      </c>
      <c r="L112">
        <f>HYPERLINK("https://en.wikipedia.org/w/index.php?title=Category:Conflicts_in_1878&amp;diff=prev&amp;oldid=507228566","diff")</f>
        <v/>
      </c>
      <c r="M112">
        <f>HYPERLINK("https://en.wikipedia.org/w/index.php?title=Category:1957_paintings&amp;diff=prev&amp;oldid=467188255","diff")</f>
        <v/>
      </c>
      <c r="N112">
        <f>HYPERLINK("https://en.wikipedia.org/w/index.php?title=Category:Conflicts_in_1881&amp;diff=prev&amp;oldid=507228704","diff")</f>
        <v/>
      </c>
      <c r="O112">
        <f>HYPERLINK("https://en.wikipedia.org/w/index.php?title=Category:Conflicts_in_1868&amp;diff=prev&amp;oldid=507228211","diff")</f>
        <v/>
      </c>
      <c r="P112" t="s"/>
    </row>
    <row r="113" spans="1:16">
      <c r="A113" s="1" t="n">
        <v>111</v>
      </c>
      <c r="B113">
        <f>HYPERLINK("http://enwp.org/User:Xqbot","Xqbot")</f>
        <v/>
      </c>
      <c r="C113">
        <f>HYPERLINK("http://enwp.org/User:EmausBot","EmausBot")</f>
        <v/>
      </c>
      <c r="D113" t="n">
        <v>4606</v>
      </c>
      <c r="E113" t="n">
        <v>4428</v>
      </c>
      <c r="F113">
        <f>HYPERLINK("https://en.wikipedia.org/w/index.php?title=Finnish_motor_patrol_boat_VMV_17&amp;diff=prev&amp;oldid=421642561","diff")</f>
        <v/>
      </c>
      <c r="G113">
        <f>HYPERLINK("https://en.wikipedia.org/w/index.php?title=White_Fang_(1973_film)&amp;diff=prev&amp;oldid=529620206","diff")</f>
        <v/>
      </c>
      <c r="H113">
        <f>HYPERLINK("https://en.wikipedia.org/w/index.php?title=Wu_Yi_(Shang_dynasty_ruler)&amp;diff=prev&amp;oldid=591619511","diff")</f>
        <v/>
      </c>
      <c r="I113">
        <f>HYPERLINK("https://en.wikipedia.org/w/index.php?title=Queen_Te_Atairangikaahu&amp;diff=prev&amp;oldid=510023970","diff")</f>
        <v/>
      </c>
      <c r="J113">
        <f>HYPERLINK("https://en.wikipedia.org/w/index.php?title=Last_Call_(2011_film)&amp;diff=prev&amp;oldid=621943932","diff")</f>
        <v/>
      </c>
      <c r="K113">
        <f>HYPERLINK("https://en.wikipedia.org/w/index.php?title=I'm_Beamin&amp;diff=prev&amp;oldid=414660564","diff")</f>
        <v/>
      </c>
      <c r="L113">
        <f>HYPERLINK("https://en.wikipedia.org/w/index.php?title=Nuernberg_Hauptbahnhof&amp;diff=prev&amp;oldid=437922116","diff")</f>
        <v/>
      </c>
      <c r="M113">
        <f>HYPERLINK("https://en.wikipedia.org/w/index.php?title=Phagspa_script&amp;diff=prev&amp;oldid=447545680","diff")</f>
        <v/>
      </c>
      <c r="N113">
        <f>HYPERLINK("https://en.wikipedia.org/w/index.php?title=Category:Conflicts_in_1864&amp;diff=prev&amp;oldid=501815966","diff")</f>
        <v/>
      </c>
      <c r="O113">
        <f>HYPERLINK("https://en.wikipedia.org/w/index.php?title=Galapogos_islands&amp;diff=prev&amp;oldid=445552590","diff")</f>
        <v/>
      </c>
      <c r="P113" t="s"/>
    </row>
    <row r="114" spans="1:16">
      <c r="A114" s="1" t="n">
        <v>112</v>
      </c>
      <c r="B114">
        <f>HYPERLINK("http://enwp.org/User:Thehelpfulbot","Thehelpfulbot")</f>
        <v/>
      </c>
      <c r="C114">
        <f>HYPERLINK("http://enwp.org/User:EmausBot","EmausBot")</f>
        <v/>
      </c>
      <c r="D114" t="n">
        <v>81</v>
      </c>
      <c r="E114" t="n">
        <v>81</v>
      </c>
      <c r="F114">
        <f>HYPERLINK("https://en.wikipedia.org/w/index.php?title=Małopolskie&amp;diff=prev&amp;oldid=444149600","diff")</f>
        <v/>
      </c>
      <c r="G114">
        <f>HYPERLINK("https://en.wikipedia.org/w/index.php?title=February_15,_2003,_peace_marches&amp;diff=prev&amp;oldid=427912135","diff")</f>
        <v/>
      </c>
      <c r="H114">
        <f>HYPERLINK("https://en.wikipedia.org/w/index.php?title=Lodz_Voivodeship&amp;diff=prev&amp;oldid=444149825","diff")</f>
        <v/>
      </c>
      <c r="I114">
        <f>HYPERLINK("https://en.wikipedia.org/w/index.php?title=Lubusz_Province&amp;diff=prev&amp;oldid=444149546","diff")</f>
        <v/>
      </c>
      <c r="J114">
        <f>HYPERLINK("https://en.wikipedia.org/w/index.php?title=Global_protests_against_invasion_of_Iraq&amp;diff=prev&amp;oldid=427912151","diff")</f>
        <v/>
      </c>
      <c r="K114">
        <f>HYPERLINK("https://en.wikipedia.org/w/index.php?title=The_Irish_Flag&amp;diff=prev&amp;oldid=500254871","diff")</f>
        <v/>
      </c>
      <c r="L114">
        <f>HYPERLINK("https://en.wikipedia.org/w/index.php?title=Malopolskie_Voivodship&amp;diff=prev&amp;oldid=444149641","diff")</f>
        <v/>
      </c>
      <c r="M114">
        <f>HYPERLINK("https://en.wikipedia.org/w/index.php?title=The_adventures_of_blinky_bill&amp;diff=prev&amp;oldid=500252791","diff")</f>
        <v/>
      </c>
      <c r="N114">
        <f>HYPERLINK("https://en.wikipedia.org/w/index.php?title=Bello_Babatunde&amp;diff=prev&amp;oldid=487659925","diff")</f>
        <v/>
      </c>
      <c r="O114">
        <f>HYPERLINK("https://en.wikipedia.org/w/index.php?title=Rev._22:20&amp;diff=prev&amp;oldid=424919865","diff")</f>
        <v/>
      </c>
      <c r="P114" t="s"/>
    </row>
    <row r="115" spans="1:16">
      <c r="A115" s="1" t="n">
        <v>113</v>
      </c>
      <c r="B115">
        <f>HYPERLINK("http://enwp.org/User:DixonDBot","DixonDBot")</f>
        <v/>
      </c>
      <c r="C115">
        <f>HYPERLINK("http://enwp.org/User:EmausBot","EmausBot")</f>
        <v/>
      </c>
      <c r="D115" t="n">
        <v>100</v>
      </c>
      <c r="E115" t="n">
        <v>55</v>
      </c>
      <c r="F115">
        <f>HYPERLINK("https://en.wikipedia.org/w/index.php?title=1950–51_Football_League&amp;diff=prev&amp;oldid=396172571","diff")</f>
        <v/>
      </c>
      <c r="G115">
        <f>HYPERLINK("https://en.wikipedia.org/w/index.php?title=Template:Fb_team_Derby_County&amp;diff=prev&amp;oldid=547364145","diff")</f>
        <v/>
      </c>
      <c r="H115">
        <f>HYPERLINK("https://en.wikipedia.org/w/index.php?title=Template:1990s-pop-album-stub&amp;diff=prev&amp;oldid=547068286","diff")</f>
        <v/>
      </c>
      <c r="I115">
        <f>HYPERLINK("https://en.wikipedia.org/w/index.php?title=Attock&amp;diff=prev&amp;oldid=519741234","diff")</f>
        <v/>
      </c>
      <c r="J115">
        <f>HYPERLINK("https://en.wikipedia.org/w/index.php?title=301&amp;diff=prev&amp;oldid=396578488","diff")</f>
        <v/>
      </c>
      <c r="K115">
        <f>HYPERLINK("https://en.wikipedia.org/w/index.php?title=Second_Battle_of_Beruna&amp;diff=prev&amp;oldid=411126206","diff")</f>
        <v/>
      </c>
      <c r="L115">
        <f>HYPERLINK("https://en.wikipedia.org/w/index.php?title=Template:Basho/Sumo_basho_awards&amp;diff=prev&amp;oldid=547161079","diff")</f>
        <v/>
      </c>
      <c r="M115">
        <f>HYPERLINK("https://en.wikipedia.org/w/index.php?title=Nida_Blanca&amp;diff=prev&amp;oldid=410957915","diff")</f>
        <v/>
      </c>
      <c r="N115">
        <f>HYPERLINK("https://en.wikipedia.org/w/index.php?title=Template:UIUCHistologySubject&amp;diff=prev&amp;oldid=547588688","diff")</f>
        <v/>
      </c>
      <c r="O115">
        <f>HYPERLINK("https://en.wikipedia.org/w/index.php?title=Template:West_Indies_Squad_1975_Cricket_World_Cup&amp;diff=prev&amp;oldid=547638012","diff")</f>
        <v/>
      </c>
      <c r="P115" t="s"/>
    </row>
    <row r="116" spans="1:16">
      <c r="A116" s="1" t="n">
        <v>114</v>
      </c>
      <c r="B116">
        <f>HYPERLINK("http://enwp.org/User:AvicBot","AvicBot")</f>
        <v/>
      </c>
      <c r="C116">
        <f>HYPERLINK("http://enwp.org/User:EmausBot","EmausBot")</f>
        <v/>
      </c>
      <c r="D116" t="n">
        <v>6396</v>
      </c>
      <c r="E116" t="n">
        <v>5974</v>
      </c>
      <c r="F116">
        <f>HYPERLINK("https://en.wikipedia.org/w/index.php?title=RTI_India&amp;diff=prev&amp;oldid=510619407","diff")</f>
        <v/>
      </c>
      <c r="G116">
        <f>HYPERLINK("https://en.wikipedia.org/w/index.php?title=UEFA_Cup_Winners'_Cup_1984–85&amp;diff=prev&amp;oldid=450555753","diff")</f>
        <v/>
      </c>
      <c r="H116">
        <f>HYPERLINK("https://en.wikipedia.org/w/index.php?title=Pensacola_–_Ferry_Pass_–_Brent,_Florida_Metropolitan_Statistical_Area&amp;diff=prev&amp;oldid=512175764","diff")</f>
        <v/>
      </c>
      <c r="I116">
        <f>HYPERLINK("https://en.wikipedia.org/w/index.php?title=ISO_3166-2:CO-ANT&amp;diff=prev&amp;oldid=538129879","diff")</f>
        <v/>
      </c>
      <c r="J116">
        <f>HYPERLINK("https://en.wikipedia.org/w/index.php?title=Harlem_-_125th_Street_(Metro-North_station)&amp;diff=prev&amp;oldid=584646397","diff")</f>
        <v/>
      </c>
      <c r="K116">
        <f>HYPERLINK("https://en.wikipedia.org/w/index.php?title=Raja_Sir_Martanda_Bhairava_Tondaiman_Bahadur&amp;diff=prev&amp;oldid=455498052","diff")</f>
        <v/>
      </c>
      <c r="L116">
        <f>HYPERLINK("https://en.wikipedia.org/w/index.php?title=2011_Kosovo_border_clashes&amp;diff=prev&amp;oldid=497885072","diff")</f>
        <v/>
      </c>
      <c r="M116">
        <f>HYPERLINK("https://en.wikipedia.org/w/index.php?title=Duong_Đình_Nghê&amp;diff=prev&amp;oldid=586928041","diff")</f>
        <v/>
      </c>
      <c r="N116">
        <f>HYPERLINK("https://en.wikipedia.org/w/index.php?title=Dame!_Dame!_Dame!&amp;diff=prev&amp;oldid=537846633","diff")</f>
        <v/>
      </c>
      <c r="O116">
        <f>HYPERLINK("https://en.wikipedia.org/w/index.php?title=Tz_zone&amp;diff=prev&amp;oldid=495239440","diff")</f>
        <v/>
      </c>
      <c r="P116" t="s"/>
    </row>
    <row r="117" spans="1:16">
      <c r="A117" s="1" t="n">
        <v>115</v>
      </c>
      <c r="B117">
        <f>HYPERLINK("http://enwp.org/User:KLBot2","KLBot2")</f>
        <v/>
      </c>
      <c r="C117">
        <f>HYPERLINK("http://enwp.org/User:EmausBot","EmausBot")</f>
        <v/>
      </c>
      <c r="D117" t="n">
        <v>2498</v>
      </c>
      <c r="E117" t="n">
        <v>450</v>
      </c>
      <c r="F117">
        <f>HYPERLINK("https://en.wikipedia.org/w/index.php?title=Category:1792_in_case_law&amp;diff=prev&amp;oldid=546583442","diff")</f>
        <v/>
      </c>
      <c r="G117">
        <f>HYPERLINK("https://en.wikipedia.org/w/index.php?title=After_the_End&amp;diff=prev&amp;oldid=548947986","diff")</f>
        <v/>
      </c>
      <c r="H117">
        <f>HYPERLINK("https://en.wikipedia.org/w/index.php?title=Category:Landforms_of_Roosevelt_County,_Montana&amp;diff=prev&amp;oldid=547532020","diff")</f>
        <v/>
      </c>
      <c r="I117">
        <f>HYPERLINK("https://en.wikipedia.org/w/index.php?title=Category:Conflicts_in_1351&amp;diff=prev&amp;oldid=547540345","diff")</f>
        <v/>
      </c>
      <c r="J117">
        <f>HYPERLINK("https://en.wikipedia.org/w/index.php?title=Category:Ramsar_sites_in_Kyrgyzstan&amp;diff=prev&amp;oldid=547576128","diff")</f>
        <v/>
      </c>
      <c r="K117">
        <f>HYPERLINK("https://en.wikipedia.org/w/index.php?title=Category:Millennia_in_Slovakia&amp;diff=prev&amp;oldid=547575431","diff")</f>
        <v/>
      </c>
      <c r="L117">
        <f>HYPERLINK("https://en.wikipedia.org/w/index.php?title=Category:Judith_in_art&amp;diff=prev&amp;oldid=547515839","diff")</f>
        <v/>
      </c>
      <c r="M117">
        <f>HYPERLINK("https://en.wikipedia.org/w/index.php?title=Chestnut_lamprey&amp;diff=prev&amp;oldid=549106586","diff")</f>
        <v/>
      </c>
      <c r="N117">
        <f>HYPERLINK("https://en.wikipedia.org/w/index.php?title=Category:1396_by_country&amp;diff=prev&amp;oldid=546541821","diff")</f>
        <v/>
      </c>
      <c r="O117">
        <f>HYPERLINK("https://en.wikipedia.org/w/index.php?title=Category:1957_in_boxing&amp;diff=prev&amp;oldid=550169319","diff")</f>
        <v/>
      </c>
      <c r="P117" t="s"/>
    </row>
    <row r="118" spans="1:16">
      <c r="A118" s="1" t="n">
        <v>116</v>
      </c>
      <c r="B118">
        <f>HYPERLINK("http://enwp.org/User:Makecat-bot","Makecat-bot")</f>
        <v/>
      </c>
      <c r="C118">
        <f>HYPERLINK("http://enwp.org/User:EmausBot","EmausBot")</f>
        <v/>
      </c>
      <c r="D118" t="n">
        <v>50</v>
      </c>
      <c r="E118" t="n">
        <v>10</v>
      </c>
      <c r="F118">
        <f>HYPERLINK("https://en.wikipedia.org/w/index.php?title=Category:Government_ministers_of_Lesotho&amp;diff=prev&amp;oldid=536053215","diff")</f>
        <v/>
      </c>
      <c r="G118">
        <f>HYPERLINK("https://en.wikipedia.org/w/index.php?title=Category:Museums_in_Florence&amp;diff=prev&amp;oldid=530299031","diff")</f>
        <v/>
      </c>
      <c r="H118">
        <f>HYPERLINK("https://en.wikipedia.org/w/index.php?title=Nakagawa,_Tochigi&amp;diff=prev&amp;oldid=524496928","diff")</f>
        <v/>
      </c>
      <c r="I118">
        <f>HYPERLINK("https://en.wikipedia.org/w/index.php?title=Category:Government_ministers_of_Mauritania&amp;diff=prev&amp;oldid=536053608","diff")</f>
        <v/>
      </c>
      <c r="J118">
        <f>HYPERLINK("https://en.wikipedia.org/w/index.php?title=Category:Government_ministers_of_Saint_Lucia&amp;diff=prev&amp;oldid=536053956","diff")</f>
        <v/>
      </c>
      <c r="K118">
        <f>HYPERLINK("https://en.wikipedia.org/w/index.php?title=Category:Christianity_in_Puerto_Rico&amp;diff=prev&amp;oldid=536063223","diff")</f>
        <v/>
      </c>
      <c r="L118">
        <f>HYPERLINK("https://en.wikipedia.org/w/index.php?title=Category:Government_ministers_of_Papua_New_Guinea&amp;diff=prev&amp;oldid=536053958","diff")</f>
        <v/>
      </c>
      <c r="M118">
        <f>HYPERLINK("https://en.wikipedia.org/w/index.php?title=Category:Automotive_companies_of_Germany&amp;diff=prev&amp;oldid=536727430","diff")</f>
        <v/>
      </c>
      <c r="N118">
        <f>HYPERLINK("https://en.wikipedia.org/w/index.php?title=Category:Government_ministers_of_Tajikistan&amp;diff=prev&amp;oldid=536053944","diff")</f>
        <v/>
      </c>
      <c r="O118">
        <f>HYPERLINK("https://en.wikipedia.org/w/index.php?title=Category:Government_ministers_of_East_Timor&amp;diff=prev&amp;oldid=536053446","diff")</f>
        <v/>
      </c>
      <c r="P118" t="s"/>
    </row>
    <row r="119" spans="1:16">
      <c r="A119" s="1" t="n">
        <v>117</v>
      </c>
      <c r="B119">
        <f>HYPERLINK("http://enwp.org/User:ClueBot III","ClueBot III")</f>
        <v/>
      </c>
      <c r="C119">
        <f>HYPERLINK("http://enwp.org/User:DYKUpdateBot","DYKUpdateBot")</f>
        <v/>
      </c>
      <c r="D119" t="n">
        <v>33</v>
      </c>
      <c r="E119" t="n">
        <v>0</v>
      </c>
      <c r="F119">
        <f>HYPERLINK("https://en.wikipedia.org/w/index.php?title=User_talk:GabrielF&amp;diff=prev&amp;oldid=494370943","diff")</f>
        <v/>
      </c>
      <c r="G119">
        <f>HYPERLINK("https://en.wikipedia.org/w/index.php?title=User_talk:Bouchecl&amp;diff=prev&amp;oldid=381513168","diff")</f>
        <v/>
      </c>
      <c r="H119">
        <f>HYPERLINK("https://en.wikipedia.org/w/index.php?title=User_talk:Hassocks5489&amp;diff=prev&amp;oldid=477626009","diff")</f>
        <v/>
      </c>
      <c r="I119">
        <f>HYPERLINK("https://en.wikipedia.org/w/index.php?title=User_talk:SGGH&amp;diff=prev&amp;oldid=557609093","diff")</f>
        <v/>
      </c>
      <c r="J119">
        <f>HYPERLINK("https://en.wikipedia.org/w/index.php?title=User_talk:Wer900&amp;diff=prev&amp;oldid=552140072","diff")</f>
        <v/>
      </c>
      <c r="K119">
        <f>HYPERLINK("https://en.wikipedia.org/w/index.php?title=User_talk:Hassocks5489&amp;diff=prev&amp;oldid=360024151","diff")</f>
        <v/>
      </c>
      <c r="L119">
        <f>HYPERLINK("https://en.wikipedia.org/w/index.php?title=User_talk:Bouchecl&amp;diff=prev&amp;oldid=385071634","diff")</f>
        <v/>
      </c>
      <c r="M119">
        <f>HYPERLINK("https://en.wikipedia.org/w/index.php?title=User_talk:GabrielF&amp;diff=prev&amp;oldid=618742722","diff")</f>
        <v/>
      </c>
      <c r="N119">
        <f>HYPERLINK("https://en.wikipedia.org/w/index.php?title=User_talk:Hassocks5489&amp;diff=prev&amp;oldid=496698668","diff")</f>
        <v/>
      </c>
      <c r="O119">
        <f>HYPERLINK("https://en.wikipedia.org/w/index.php?title=User_talk:Goodvac&amp;diff=prev&amp;oldid=404411347","diff")</f>
        <v/>
      </c>
      <c r="P119" t="s"/>
    </row>
    <row r="120" spans="1:16">
      <c r="A120" s="1" t="n">
        <v>118</v>
      </c>
      <c r="B120">
        <f>HYPERLINK("http://enwp.org/User:RussBot","RussBot")</f>
        <v/>
      </c>
      <c r="C120">
        <f>HYPERLINK("http://enwp.org/User:AvicBot","AvicBot")</f>
        <v/>
      </c>
      <c r="D120" t="n">
        <v>686</v>
      </c>
      <c r="E120" t="n">
        <v>470</v>
      </c>
      <c r="F120">
        <f>HYPERLINK("https://en.wikipedia.org/w/index.php?title=Talk:Tunnels_of_Cu_Chi&amp;diff=prev&amp;oldid=574526206","diff")</f>
        <v/>
      </c>
      <c r="G120">
        <f>HYPERLINK("https://en.wikipedia.org/w/index.php?title=EV_2.0&amp;diff=prev&amp;oldid=575442389","diff")</f>
        <v/>
      </c>
      <c r="H120">
        <f>HYPERLINK("https://en.wikipedia.org/w/index.php?title=Heath_Rd_Hospital&amp;diff=prev&amp;oldid=616568585","diff")</f>
        <v/>
      </c>
      <c r="I120">
        <f>HYPERLINK("https://en.wikipedia.org/w/index.php?title=Talk:Hoai_Nhon&amp;diff=prev&amp;oldid=574524369","diff")</f>
        <v/>
      </c>
      <c r="J120">
        <f>HYPERLINK("https://en.wikipedia.org/w/index.php?title=Talk:Yen_Binh&amp;diff=prev&amp;oldid=574749422","diff")</f>
        <v/>
      </c>
      <c r="K120">
        <f>HYPERLINK("https://en.wikipedia.org/w/index.php?title=Talk:Pitt-Penn_State_rivalry&amp;diff=prev&amp;oldid=446554494","diff")</f>
        <v/>
      </c>
      <c r="L120">
        <f>HYPERLINK("https://en.wikipedia.org/w/index.php?title=Talk:Yen_Minh&amp;diff=prev&amp;oldid=574526641","diff")</f>
        <v/>
      </c>
      <c r="M120">
        <f>HYPERLINK("https://en.wikipedia.org/w/index.php?title=Wiles_proof_of_Fermats_Last_Theorem&amp;diff=prev&amp;oldid=574518846","diff")</f>
        <v/>
      </c>
      <c r="N120">
        <f>HYPERLINK("https://en.wikipedia.org/w/index.php?title=Talk:Pharsman_II_of_Iberia&amp;diff=prev&amp;oldid=616560914","diff")</f>
        <v/>
      </c>
      <c r="O120">
        <f>HYPERLINK("https://en.wikipedia.org/w/index.php?title=Talk:List_of_North_Carolina_hurricanes_(1950-1979)&amp;diff=prev&amp;oldid=616559231","diff")</f>
        <v/>
      </c>
      <c r="P120" t="s"/>
    </row>
    <row r="121" spans="1:16">
      <c r="A121" s="1" t="n">
        <v>119</v>
      </c>
      <c r="B121">
        <f>HYPERLINK("http://enwp.org/User:タチコマ robot","タチコマ robot")</f>
        <v/>
      </c>
      <c r="C121">
        <f>HYPERLINK("http://enwp.org/User:AvicBot","AvicBot")</f>
        <v/>
      </c>
      <c r="D121" t="n">
        <v>559</v>
      </c>
      <c r="E121" t="n">
        <v>425</v>
      </c>
      <c r="F121">
        <f>HYPERLINK("https://en.wikipedia.org/w/index.php?title=Gymnazium_Srobarova&amp;diff=prev&amp;oldid=567534493","diff")</f>
        <v/>
      </c>
      <c r="G121">
        <f>HYPERLINK("https://en.wikipedia.org/w/index.php?title=South_Korea_national_football_team_results_-_1970s&amp;diff=prev&amp;oldid=565324849","diff")</f>
        <v/>
      </c>
      <c r="H121">
        <f>HYPERLINK("https://en.wikipedia.org/w/index.php?title=The_Ballpark_in_Arlington&amp;diff=prev&amp;oldid=597113862","diff")</f>
        <v/>
      </c>
      <c r="I121">
        <f>HYPERLINK("https://en.wikipedia.org/w/index.php?title=Electro_Love&amp;diff=prev&amp;oldid=543881406","diff")</f>
        <v/>
      </c>
      <c r="J121">
        <f>HYPERLINK("https://en.wikipedia.org/w/index.php?title=Brendan_Galway&amp;diff=prev&amp;oldid=572307446","diff")</f>
        <v/>
      </c>
      <c r="K121">
        <f>HYPERLINK("https://en.wikipedia.org/w/index.php?title=Western_Kentucky_Lady_Toppers&amp;diff=prev&amp;oldid=603661448","diff")</f>
        <v/>
      </c>
      <c r="L121">
        <f>HYPERLINK("https://en.wikipedia.org/w/index.php?title=First_iPad&amp;diff=prev&amp;oldid=604501356","diff")</f>
        <v/>
      </c>
      <c r="M121">
        <f>HYPERLINK("https://en.wikipedia.org/w/index.php?title=Windows_Live_SkyDrive&amp;diff=prev&amp;oldid=592842901","diff")</f>
        <v/>
      </c>
      <c r="N121">
        <f>HYPERLINK("https://en.wikipedia.org/w/index.php?title=Hrodzenskaya_voblasts'&amp;diff=prev&amp;oldid=556721028","diff")</f>
        <v/>
      </c>
      <c r="O121">
        <f>HYPERLINK("https://en.wikipedia.org/w/index.php?title=User:Ocaasi/OCLC&amp;diff=prev&amp;oldid=572313157","diff")</f>
        <v/>
      </c>
      <c r="P121" t="s"/>
    </row>
    <row r="122" spans="1:16">
      <c r="A122" s="1" t="n">
        <v>120</v>
      </c>
      <c r="B122">
        <f>HYPERLINK("http://enwp.org/User:Addbot","Addbot")</f>
        <v/>
      </c>
      <c r="C122">
        <f>HYPERLINK("http://enwp.org/User:AvicBot","AvicBot")</f>
        <v/>
      </c>
      <c r="D122" t="n">
        <v>167</v>
      </c>
      <c r="E122" t="n">
        <v>123</v>
      </c>
      <c r="F122">
        <f>HYPERLINK("https://en.wikipedia.org/w/index.php?title=Category:British_stand-up_comedians&amp;diff=prev&amp;oldid=547416006","diff")</f>
        <v/>
      </c>
      <c r="G122">
        <f>HYPERLINK("https://en.wikipedia.org/w/index.php?title=BFY&amp;diff=prev&amp;oldid=546117520","diff")</f>
        <v/>
      </c>
      <c r="H122">
        <f>HYPERLINK("https://en.wikipedia.org/w/index.php?title=HaArgazim&amp;diff=prev&amp;oldid=545907205","diff")</f>
        <v/>
      </c>
      <c r="I122">
        <f>HYPERLINK("https://en.wikipedia.org/w/index.php?title=Gabriel_Hallevy&amp;diff=prev&amp;oldid=546230345","diff")</f>
        <v/>
      </c>
      <c r="J122">
        <f>HYPERLINK("https://en.wikipedia.org/w/index.php?title=Category:1870_in_art&amp;diff=prev&amp;oldid=546318967","diff")</f>
        <v/>
      </c>
      <c r="K122">
        <f>HYPERLINK("https://en.wikipedia.org/w/index.php?title=List_of_rivers_of_Puerto_Rico&amp;diff=prev&amp;oldid=544137390","diff")</f>
        <v/>
      </c>
      <c r="L122">
        <f>HYPERLINK("https://en.wikipedia.org/w/index.php?title=Progreso_Municipality&amp;diff=prev&amp;oldid=545960450","diff")</f>
        <v/>
      </c>
      <c r="M122">
        <f>HYPERLINK("https://en.wikipedia.org/w/index.php?title=Category:Prison_and_correctional_agencies&amp;diff=prev&amp;oldid=547851305","diff")</f>
        <v/>
      </c>
      <c r="N122">
        <f>HYPERLINK("https://en.wikipedia.org/w/index.php?title=2006–07_ABA_season&amp;diff=prev&amp;oldid=546032648","diff")</f>
        <v/>
      </c>
      <c r="O122">
        <f>HYPERLINK("https://en.wikipedia.org/w/index.php?title=Darley_Racing&amp;diff=prev&amp;oldid=544731820","diff")</f>
        <v/>
      </c>
      <c r="P122" t="s"/>
    </row>
    <row r="123" spans="1:16">
      <c r="A123" s="1" t="n">
        <v>121</v>
      </c>
      <c r="B123">
        <f>HYPERLINK("http://enwp.org/User:Xqbot","Xqbot")</f>
        <v/>
      </c>
      <c r="C123">
        <f>HYPERLINK("http://enwp.org/User:AvicBot","AvicBot")</f>
        <v/>
      </c>
      <c r="D123" t="n">
        <v>5510</v>
      </c>
      <c r="E123" t="n">
        <v>4588</v>
      </c>
      <c r="F123">
        <f>HYPERLINK("https://en.wikipedia.org/w/index.php?title=Meter_(unit)&amp;diff=prev&amp;oldid=594445643","diff")</f>
        <v/>
      </c>
      <c r="G123">
        <f>HYPERLINK("https://en.wikipedia.org/w/index.php?title=Astra_Ploiești&amp;diff=prev&amp;oldid=513215180","diff")</f>
        <v/>
      </c>
      <c r="H123">
        <f>HYPERLINK("https://en.wikipedia.org/w/index.php?title=Ulsan_Mipo_Dockyard&amp;diff=prev&amp;oldid=518441027","diff")</f>
        <v/>
      </c>
      <c r="I123">
        <f>HYPERLINK("https://en.wikipedia.org/w/index.php?title=History_of_video_games_(Fourth_generation_era)&amp;diff=prev&amp;oldid=524693920","diff")</f>
        <v/>
      </c>
      <c r="J123">
        <f>HYPERLINK("https://en.wikipedia.org/w/index.php?title=James_VII_of_Scotland&amp;diff=prev&amp;oldid=496860265","diff")</f>
        <v/>
      </c>
      <c r="K123">
        <f>HYPERLINK("https://en.wikipedia.org/w/index.php?title=Live!_-_Blond_Ambition_World_Tour_90&amp;diff=prev&amp;oldid=458844196","diff")</f>
        <v/>
      </c>
      <c r="L123">
        <f>HYPERLINK("https://en.wikipedia.org/w/index.php?title=Take_A_Bow_(Muse_Song)&amp;diff=prev&amp;oldid=471300594","diff")</f>
        <v/>
      </c>
      <c r="M123">
        <f>HYPERLINK("https://en.wikipedia.org/w/index.php?title=The_Book_of_Martyrs&amp;diff=prev&amp;oldid=613720620","diff")</f>
        <v/>
      </c>
      <c r="N123">
        <f>HYPERLINK("https://en.wikipedia.org/w/index.php?title=Economic_crisis_in_Ireland&amp;diff=prev&amp;oldid=600934796","diff")</f>
        <v/>
      </c>
      <c r="O123">
        <f>HYPERLINK("https://en.wikipedia.org/w/index.php?title=Oshw&amp;diff=prev&amp;oldid=602752092","diff")</f>
        <v/>
      </c>
      <c r="P123" t="s"/>
    </row>
    <row r="124" spans="1:16">
      <c r="A124" s="1" t="n">
        <v>122</v>
      </c>
      <c r="B124">
        <f>HYPERLINK("http://enwp.org/User:Thehelpfulbot","Thehelpfulbot")</f>
        <v/>
      </c>
      <c r="C124">
        <f>HYPERLINK("http://enwp.org/User:AvicBot","AvicBot")</f>
        <v/>
      </c>
      <c r="D124" t="n">
        <v>66</v>
      </c>
      <c r="E124" t="n">
        <v>27</v>
      </c>
      <c r="F124">
        <f>HYPERLINK("https://en.wikipedia.org/w/index.php?title=Talk:Palace_of_Auburn_Hills&amp;diff=prev&amp;oldid=493390008","diff")</f>
        <v/>
      </c>
      <c r="G124">
        <f>HYPERLINK("https://en.wikipedia.org/w/index.php?title=Hat_chau_van&amp;diff=prev&amp;oldid=500254028","diff")</f>
        <v/>
      </c>
      <c r="H124">
        <f>HYPERLINK("https://en.wikipedia.org/w/index.php?title=Talk:Hat_chau_van&amp;diff=prev&amp;oldid=500263496","diff")</f>
        <v/>
      </c>
      <c r="I124">
        <f>HYPERLINK("https://en.wikipedia.org/w/index.php?title=Talk:The_Office_(U.S._TV_series)_season_2&amp;diff=prev&amp;oldid=500264715","diff")</f>
        <v/>
      </c>
      <c r="J124">
        <f>HYPERLINK("https://en.wikipedia.org/w/index.php?title=Myron_Jay_Franks&amp;diff=prev&amp;oldid=500257827","diff")</f>
        <v/>
      </c>
      <c r="K124">
        <f>HYPERLINK("https://en.wikipedia.org/w/index.php?title=Talk:The_Office_(U.S._TV_series)_(season_3)&amp;diff=prev&amp;oldid=500264748","diff")</f>
        <v/>
      </c>
      <c r="L124">
        <f>HYPERLINK("https://en.wikipedia.org/w/index.php?title=Talk:The_Office_(U.S._TV_series)_season_1&amp;diff=prev&amp;oldid=500264654","diff")</f>
        <v/>
      </c>
      <c r="M124">
        <f>HYPERLINK("https://en.wikipedia.org/w/index.php?title=Talk:The_Office_(U.S._season_1)/redirects&amp;diff=prev&amp;oldid=500264608","diff")</f>
        <v/>
      </c>
      <c r="N124">
        <f>HYPERLINK("https://en.wikipedia.org/w/index.php?title=Talk:The_Office_(US_TV_series)_season_4&amp;diff=prev&amp;oldid=500264860","diff")</f>
        <v/>
      </c>
      <c r="O124">
        <f>HYPERLINK("https://en.wikipedia.org/w/index.php?title=Talk:The_Office_(Season_3)&amp;diff=prev&amp;oldid=500264779","diff")</f>
        <v/>
      </c>
      <c r="P124" t="s"/>
    </row>
    <row r="125" spans="1:16">
      <c r="A125" s="1" t="n">
        <v>123</v>
      </c>
      <c r="B125">
        <f>HYPERLINK("http://enwp.org/User:RjwilmsiBot","RjwilmsiBot")</f>
        <v/>
      </c>
      <c r="C125">
        <f>HYPERLINK("http://enwp.org/User:AvicBot","AvicBot")</f>
        <v/>
      </c>
      <c r="D125" t="n">
        <v>32</v>
      </c>
      <c r="E125" t="n">
        <v>32</v>
      </c>
      <c r="F125">
        <f>HYPERLINK("https://en.wikipedia.org/w/index.php?title=Nature_farming&amp;diff=prev&amp;oldid=527334284","diff")</f>
        <v/>
      </c>
      <c r="G125">
        <f>HYPERLINK("https://en.wikipedia.org/w/index.php?title=History_of_the_jews_in_armenia&amp;diff=prev&amp;oldid=527240656","diff")</f>
        <v/>
      </c>
      <c r="H125">
        <f>HYPERLINK("https://en.wikipedia.org/w/index.php?title=Private_Banking&amp;diff=prev&amp;oldid=494473476","diff")</f>
        <v/>
      </c>
      <c r="I125">
        <f>HYPERLINK("https://en.wikipedia.org/w/index.php?title=C-train&amp;diff=prev&amp;oldid=494493056","diff")</f>
        <v/>
      </c>
      <c r="J125">
        <f>HYPERLINK("https://en.wikipedia.org/w/index.php?title=Kadia_Kshatriyas&amp;diff=prev&amp;oldid=494587743","diff")</f>
        <v/>
      </c>
      <c r="K125">
        <f>HYPERLINK("https://en.wikipedia.org/w/index.php?title=Personal_Wiki&amp;diff=prev&amp;oldid=573204235","diff")</f>
        <v/>
      </c>
      <c r="L125">
        <f>HYPERLINK("https://en.wikipedia.org/w/index.php?title=Boy_In_Detention&amp;diff=prev&amp;oldid=494690029","diff")</f>
        <v/>
      </c>
      <c r="M125">
        <f>HYPERLINK("https://en.wikipedia.org/w/index.php?title=Btc&amp;diff=prev&amp;oldid=573206284","diff")</f>
        <v/>
      </c>
      <c r="N125">
        <f>HYPERLINK("https://en.wikipedia.org/w/index.php?title=Abraham_and_Lot's_Conflict&amp;diff=prev&amp;oldid=527036796","diff")</f>
        <v/>
      </c>
      <c r="O125">
        <f>HYPERLINK("https://en.wikipedia.org/w/index.php?title=Saab_automobile&amp;diff=prev&amp;oldid=573185490","diff")</f>
        <v/>
      </c>
      <c r="P125" t="s"/>
    </row>
    <row r="126" spans="1:16">
      <c r="A126" s="1" t="n">
        <v>124</v>
      </c>
      <c r="B126">
        <f>HYPERLINK("http://enwp.org/User:EmausBot","EmausBot")</f>
        <v/>
      </c>
      <c r="C126">
        <f>HYPERLINK("http://enwp.org/User:AvicBot","AvicBot")</f>
        <v/>
      </c>
      <c r="D126" t="n">
        <v>4279</v>
      </c>
      <c r="E126" t="n">
        <v>3746</v>
      </c>
      <c r="F126">
        <f>HYPERLINK("https://en.wikipedia.org/w/index.php?title=Letiste_Ruzyne&amp;diff=prev&amp;oldid=526617878","diff")</f>
        <v/>
      </c>
      <c r="G126">
        <f>HYPERLINK("https://en.wikipedia.org/w/index.php?title=Horror-comedy&amp;diff=prev&amp;oldid=583526684","diff")</f>
        <v/>
      </c>
      <c r="H126">
        <f>HYPERLINK("https://en.wikipedia.org/w/index.php?title=VSPOT&amp;diff=prev&amp;oldid=562314380","diff")</f>
        <v/>
      </c>
      <c r="I126">
        <f>HYPERLINK("https://en.wikipedia.org/w/index.php?title=Survivor_Series_(2012)&amp;diff=prev&amp;oldid=499807985","diff")</f>
        <v/>
      </c>
      <c r="J126">
        <f>HYPERLINK("https://en.wikipedia.org/w/index.php?title=Pro_se&amp;diff=prev&amp;oldid=514437271","diff")</f>
        <v/>
      </c>
      <c r="K126">
        <f>HYPERLINK("https://en.wikipedia.org/w/index.php?title=Sterling_Manhattan_Cable&amp;diff=prev&amp;oldid=475706967","diff")</f>
        <v/>
      </c>
      <c r="L126">
        <f>HYPERLINK("https://en.wikipedia.org/w/index.php?title=Gwanggaeto_the_Great_of_Goguryeo&amp;diff=prev&amp;oldid=493014716","diff")</f>
        <v/>
      </c>
      <c r="M126">
        <f>HYPERLINK("https://en.wikipedia.org/w/index.php?title=Talk:CPT12&amp;diff=prev&amp;oldid=532769244","diff")</f>
        <v/>
      </c>
      <c r="N126">
        <f>HYPERLINK("https://en.wikipedia.org/w/index.php?title=Screen_Weekly_Awards&amp;diff=prev&amp;oldid=471331451","diff")</f>
        <v/>
      </c>
      <c r="O126">
        <f>HYPERLINK("https://en.wikipedia.org/w/index.php?title=Miracle_on_34Th_Street&amp;diff=prev&amp;oldid=471437636","diff")</f>
        <v/>
      </c>
      <c r="P126" t="s"/>
    </row>
    <row r="127" spans="1:16">
      <c r="A127" s="1" t="n">
        <v>125</v>
      </c>
      <c r="B127">
        <f>HYPERLINK("http://enwp.org/User:VoxelBot","VoxelBot")</f>
        <v/>
      </c>
      <c r="C127">
        <f>HYPERLINK("http://enwp.org/User:AvicBot","AvicBot")</f>
        <v/>
      </c>
      <c r="D127" t="n">
        <v>26</v>
      </c>
      <c r="E127" t="n">
        <v>26</v>
      </c>
      <c r="F127">
        <f>HYPERLINK("https://en.wikipedia.org/w/index.php?title=Elayet_of_Temeşvar&amp;diff=prev&amp;oldid=538204334","diff")</f>
        <v/>
      </c>
      <c r="G127">
        <f>HYPERLINK("https://en.wikipedia.org/w/index.php?title=Timisoara_Province,_Ottoman_Empire&amp;diff=prev&amp;oldid=538204374","diff")</f>
        <v/>
      </c>
      <c r="H127">
        <f>HYPERLINK("https://en.wikipedia.org/w/index.php?title=Temeşvar_Province,_Ottoman_Empire_(section)&amp;diff=prev&amp;oldid=538204377","diff")</f>
        <v/>
      </c>
      <c r="I127">
        <f>HYPERLINK("https://en.wikipedia.org/w/index.php?title=Temeșvar_Province,_Ottoman_Empire&amp;diff=prev&amp;oldid=538204390","diff")</f>
        <v/>
      </c>
      <c r="J127">
        <f>HYPERLINK("https://en.wikipedia.org/w/index.php?title=Temeşvar_Province,_Ottoman_Empire&amp;diff=prev&amp;oldid=538204411","diff")</f>
        <v/>
      </c>
      <c r="K127">
        <f>HYPERLINK("https://en.wikipedia.org/w/index.php?title=Eyalet_of_Temeșvar&amp;diff=prev&amp;oldid=538204385","diff")</f>
        <v/>
      </c>
      <c r="L127">
        <f>HYPERLINK("https://en.wikipedia.org/w/index.php?title=Vilajet_of_Temesvár&amp;diff=prev&amp;oldid=538204380","diff")</f>
        <v/>
      </c>
      <c r="M127">
        <f>HYPERLINK("https://en.wikipedia.org/w/index.php?title=Timişoara_Province,_Ottoman_Empire&amp;diff=prev&amp;oldid=538204364","diff")</f>
        <v/>
      </c>
      <c r="N127">
        <f>HYPERLINK("https://en.wikipedia.org/w/index.php?title=FCU_Politehnica_Timisoara&amp;diff=prev&amp;oldid=538223693","diff")</f>
        <v/>
      </c>
      <c r="O127">
        <f>HYPERLINK("https://en.wikipedia.org/w/index.php?title=Timișoara_Province,_Ottoman_Empire&amp;diff=prev&amp;oldid=538204393","diff")</f>
        <v/>
      </c>
      <c r="P127" t="s"/>
    </row>
    <row r="128" spans="1:16">
      <c r="A128" s="1" t="n">
        <v>126</v>
      </c>
      <c r="B128">
        <f>HYPERLINK("http://enwp.org/User:HBC AIV helperbot5","HBC AIV helperbot5")</f>
        <v/>
      </c>
      <c r="C128">
        <f>HYPERLINK("http://enwp.org/User:DeltaQuadBot","DeltaQuadBot")</f>
        <v/>
      </c>
      <c r="D128" t="n">
        <v>696</v>
      </c>
      <c r="E128" t="n">
        <v>0</v>
      </c>
      <c r="F128">
        <f>HYPERLINK("https://en.wikipedia.org/w/index.php?title=Wikipedia:Usernames_for_administrator_attention/Bot&amp;diff=prev&amp;oldid=558845989","diff")</f>
        <v/>
      </c>
      <c r="G128">
        <f>HYPERLINK("https://en.wikipedia.org/w/index.php?title=Wikipedia:Usernames_for_administrator_attention/Bot&amp;diff=prev&amp;oldid=557569172","diff")</f>
        <v/>
      </c>
      <c r="H128">
        <f>HYPERLINK("https://en.wikipedia.org/w/index.php?title=Wikipedia:Usernames_for_administrator_attention/Bot&amp;diff=prev&amp;oldid=523868042","diff")</f>
        <v/>
      </c>
      <c r="I128">
        <f>HYPERLINK("https://en.wikipedia.org/w/index.php?title=Wikipedia:Usernames_for_administrator_attention/Bot&amp;diff=prev&amp;oldid=546312614","diff")</f>
        <v/>
      </c>
      <c r="J128">
        <f>HYPERLINK("https://en.wikipedia.org/w/index.php?title=Wikipedia:Usernames_for_administrator_attention/Bot&amp;diff=prev&amp;oldid=597410096","diff")</f>
        <v/>
      </c>
      <c r="K128">
        <f>HYPERLINK("https://en.wikipedia.org/w/index.php?title=Wikipedia:Usernames_for_administrator_attention/Bot&amp;diff=prev&amp;oldid=593279917","diff")</f>
        <v/>
      </c>
      <c r="L128">
        <f>HYPERLINK("https://en.wikipedia.org/w/index.php?title=Wikipedia:Usernames_for_administrator_attention/Bot&amp;diff=prev&amp;oldid=554167314","diff")</f>
        <v/>
      </c>
      <c r="M128">
        <f>HYPERLINK("https://en.wikipedia.org/w/index.php?title=Wikipedia:Usernames_for_administrator_attention/Bot&amp;diff=prev&amp;oldid=597484385","diff")</f>
        <v/>
      </c>
      <c r="N128">
        <f>HYPERLINK("https://en.wikipedia.org/w/index.php?title=Wikipedia:Usernames_for_administrator_attention/Bot&amp;diff=prev&amp;oldid=519672477","diff")</f>
        <v/>
      </c>
      <c r="O128">
        <f>HYPERLINK("https://en.wikipedia.org/w/index.php?title=Wikipedia:Usernames_for_administrator_attention/Bot&amp;diff=prev&amp;oldid=591960746","diff")</f>
        <v/>
      </c>
      <c r="P128" t="s"/>
    </row>
    <row r="129" spans="1:16">
      <c r="A129" s="1" t="n">
        <v>127</v>
      </c>
      <c r="B129">
        <f>HYPERLINK("http://enwp.org/User:HBC AIV helperbot7","HBC AIV helperbot7")</f>
        <v/>
      </c>
      <c r="C129">
        <f>HYPERLINK("http://enwp.org/User:DeltaQuadBot","DeltaQuadBot")</f>
        <v/>
      </c>
      <c r="D129" t="n">
        <v>3228</v>
      </c>
      <c r="E129" t="n">
        <v>0</v>
      </c>
      <c r="F129">
        <f>HYPERLINK("https://en.wikipedia.org/w/index.php?title=Wikipedia:Usernames_for_administrator_attention/Bot&amp;diff=prev&amp;oldid=548378270","diff")</f>
        <v/>
      </c>
      <c r="G129">
        <f>HYPERLINK("https://en.wikipedia.org/w/index.php?title=Wikipedia:Usernames_for_administrator_attention/Bot&amp;diff=prev&amp;oldid=503033928","diff")</f>
        <v/>
      </c>
      <c r="H129">
        <f>HYPERLINK("https://en.wikipedia.org/w/index.php?title=Wikipedia:Usernames_for_administrator_attention/Bot&amp;diff=prev&amp;oldid=594175875","diff")</f>
        <v/>
      </c>
      <c r="I129">
        <f>HYPERLINK("https://en.wikipedia.org/w/index.php?title=Wikipedia:Usernames_for_administrator_attention/Bot&amp;diff=prev&amp;oldid=518705828","diff")</f>
        <v/>
      </c>
      <c r="J129">
        <f>HYPERLINK("https://en.wikipedia.org/w/index.php?title=Wikipedia:Usernames_for_administrator_attention/Bot&amp;diff=prev&amp;oldid=496028689","diff")</f>
        <v/>
      </c>
      <c r="K129">
        <f>HYPERLINK("https://en.wikipedia.org/w/index.php?title=Wikipedia:Usernames_for_administrator_attention/Bot&amp;diff=prev&amp;oldid=462468180","diff")</f>
        <v/>
      </c>
      <c r="L129">
        <f>HYPERLINK("https://en.wikipedia.org/w/index.php?title=Wikipedia:Usernames_for_administrator_attention/Bot&amp;diff=prev&amp;oldid=440262204","diff")</f>
        <v/>
      </c>
      <c r="M129">
        <f>HYPERLINK("https://en.wikipedia.org/w/index.php?title=Wikipedia:Usernames_for_administrator_attention/Bot&amp;diff=prev&amp;oldid=532389850","diff")</f>
        <v/>
      </c>
      <c r="N129">
        <f>HYPERLINK("https://en.wikipedia.org/w/index.php?title=Wikipedia:Usernames_for_administrator_attention/Bot&amp;diff=prev&amp;oldid=469170682","diff")</f>
        <v/>
      </c>
      <c r="O129">
        <f>HYPERLINK("https://en.wikipedia.org/w/index.php?title=Wikipedia:Usernames_for_administrator_attention/Bot&amp;diff=prev&amp;oldid=521073187","diff")</f>
        <v/>
      </c>
      <c r="P129" t="s"/>
    </row>
    <row r="130" spans="1:16">
      <c r="A130" s="1" t="n">
        <v>128</v>
      </c>
      <c r="B130">
        <f>HYPERLINK("http://enwp.org/User:HBC AIV helperbot11","HBC AIV helperbot11")</f>
        <v/>
      </c>
      <c r="C130">
        <f>HYPERLINK("http://enwp.org/User:DeltaQuadBot","DeltaQuadBot")</f>
        <v/>
      </c>
      <c r="D130" t="n">
        <v>77</v>
      </c>
      <c r="E130" t="n">
        <v>0</v>
      </c>
      <c r="F130">
        <f>HYPERLINK("https://en.wikipedia.org/w/index.php?title=Wikipedia:Usernames_for_administrator_attention/Bot&amp;diff=prev&amp;oldid=594245663","diff")</f>
        <v/>
      </c>
      <c r="G130">
        <f>HYPERLINK("https://en.wikipedia.org/w/index.php?title=Wikipedia:Usernames_for_administrator_attention/Bot&amp;diff=prev&amp;oldid=596368357","diff")</f>
        <v/>
      </c>
      <c r="H130">
        <f>HYPERLINK("https://en.wikipedia.org/w/index.php?title=Wikipedia:Usernames_for_administrator_attention/Bot&amp;diff=prev&amp;oldid=592511801","diff")</f>
        <v/>
      </c>
      <c r="I130">
        <f>HYPERLINK("https://en.wikipedia.org/w/index.php?title=Wikipedia:Usernames_for_administrator_attention/Bot&amp;diff=prev&amp;oldid=595079057","diff")</f>
        <v/>
      </c>
      <c r="J130">
        <f>HYPERLINK("https://en.wikipedia.org/w/index.php?title=Wikipedia:Usernames_for_administrator_attention/Bot&amp;diff=prev&amp;oldid=596836127","diff")</f>
        <v/>
      </c>
      <c r="K130">
        <f>HYPERLINK("https://en.wikipedia.org/w/index.php?title=Wikipedia:Usernames_for_administrator_attention/Bot&amp;diff=prev&amp;oldid=595857345","diff")</f>
        <v/>
      </c>
      <c r="L130">
        <f>HYPERLINK("https://en.wikipedia.org/w/index.php?title=Wikipedia:Usernames_for_administrator_attention/Bot&amp;diff=prev&amp;oldid=592651113","diff")</f>
        <v/>
      </c>
      <c r="M130">
        <f>HYPERLINK("https://en.wikipedia.org/w/index.php?title=Wikipedia:Usernames_for_administrator_attention/Bot&amp;diff=prev&amp;oldid=596546073","diff")</f>
        <v/>
      </c>
      <c r="N130">
        <f>HYPERLINK("https://en.wikipedia.org/w/index.php?title=Wikipedia:Usernames_for_administrator_attention/Bot&amp;diff=prev&amp;oldid=592992323","diff")</f>
        <v/>
      </c>
      <c r="O130">
        <f>HYPERLINK("https://en.wikipedia.org/w/index.php?title=Wikipedia:Usernames_for_administrator_attention/Bot&amp;diff=prev&amp;oldid=595630092","diff")</f>
        <v/>
      </c>
      <c r="P130" t="s"/>
    </row>
    <row r="131" spans="1:16">
      <c r="A131" s="1" t="n">
        <v>129</v>
      </c>
      <c r="B131">
        <f>HYPERLINK("http://enwp.org/User:ClueBot III","ClueBot III")</f>
        <v/>
      </c>
      <c r="C131">
        <f>HYPERLINK("http://enwp.org/User:MessageDeliveryBot","MessageDeliveryBot")</f>
        <v/>
      </c>
      <c r="D131" t="n">
        <v>44</v>
      </c>
      <c r="E131" t="n">
        <v>0</v>
      </c>
      <c r="F131">
        <f>HYPERLINK("https://en.wikipedia.org/w/index.php?title=User_talk:AtreemFromVenus&amp;diff=prev&amp;oldid=457974418","diff")</f>
        <v/>
      </c>
      <c r="G131">
        <f>HYPERLINK("https://en.wikipedia.org/w/index.php?title=User_talk:Damirgraffiti&amp;diff=prev&amp;oldid=458556858","diff")</f>
        <v/>
      </c>
      <c r="H131">
        <f>HYPERLINK("https://en.wikipedia.org/w/index.php?title=User_talk:Usb10&amp;diff=prev&amp;oldid=412290891","diff")</f>
        <v/>
      </c>
      <c r="I131">
        <f>HYPERLINK("https://en.wikipedia.org/w/index.php?title=User_talk:Tomcat7&amp;diff=prev&amp;oldid=417920890","diff")</f>
        <v/>
      </c>
      <c r="J131">
        <f>HYPERLINK("https://en.wikipedia.org/w/index.php?title=User_talk:Astatine-210&amp;diff=prev&amp;oldid=458104984","diff")</f>
        <v/>
      </c>
      <c r="K131">
        <f>HYPERLINK("https://en.wikipedia.org/w/index.php?title=User_talk:Queen_Rhana&amp;diff=prev&amp;oldid=402503252","diff")</f>
        <v/>
      </c>
      <c r="L131">
        <f>HYPERLINK("https://en.wikipedia.org/w/index.php?title=User_talk:Cassie_Puma&amp;diff=prev&amp;oldid=458555749","diff")</f>
        <v/>
      </c>
      <c r="M131">
        <f>HYPERLINK("https://en.wikipedia.org/w/index.php?title=User_talk:VanishedUser_sdu9aya9fs783&amp;diff=prev&amp;oldid=397453355","diff")</f>
        <v/>
      </c>
      <c r="N131">
        <f>HYPERLINK("https://en.wikipedia.org/w/index.php?title=User_talk:SGGH&amp;diff=prev&amp;oldid=385390811","diff")</f>
        <v/>
      </c>
      <c r="O131">
        <f>HYPERLINK("https://en.wikipedia.org/w/index.php?title=User_talk:Usb10&amp;diff=prev&amp;oldid=495399087","diff")</f>
        <v/>
      </c>
      <c r="P131" t="s"/>
    </row>
    <row r="132" spans="1:16">
      <c r="A132" s="1" t="n">
        <v>130</v>
      </c>
      <c r="B132">
        <f>HYPERLINK("http://enwp.org/User:ClueBot III","ClueBot III")</f>
        <v/>
      </c>
      <c r="C132">
        <f>HYPERLINK("http://enwp.org/User:Hazard-Bot","Hazard-Bot")</f>
        <v/>
      </c>
      <c r="D132" t="n">
        <v>47</v>
      </c>
      <c r="E132" t="n">
        <v>0</v>
      </c>
      <c r="F132">
        <f>HYPERLINK("https://en.wikipedia.org/w/index.php?title=User_talk:Kevin_W.&amp;diff=prev&amp;oldid=530615861","diff")</f>
        <v/>
      </c>
      <c r="G132">
        <f>HYPERLINK("https://en.wikipedia.org/w/index.php?title=User_talk:Tim1357&amp;diff=prev&amp;oldid=559077058","diff")</f>
        <v/>
      </c>
      <c r="H132">
        <f>HYPERLINK("https://en.wikipedia.org/w/index.php?title=User_talk:RadioFan&amp;diff=prev&amp;oldid=555759860","diff")</f>
        <v/>
      </c>
      <c r="I132">
        <f>HYPERLINK("https://en.wikipedia.org/w/index.php?title=User_talk:RadioFan&amp;diff=prev&amp;oldid=544899513","diff")</f>
        <v/>
      </c>
      <c r="J132">
        <f>HYPERLINK("https://en.wikipedia.org/w/index.php?title=User_talk:Ashliveslove&amp;diff=prev&amp;oldid=517881980","diff")</f>
        <v/>
      </c>
      <c r="K132">
        <f>HYPERLINK("https://en.wikipedia.org/w/index.php?title=User_talk:Mczack26&amp;diff=prev&amp;oldid=511526180","diff")</f>
        <v/>
      </c>
      <c r="L132">
        <f>HYPERLINK("https://en.wikipedia.org/w/index.php?title=User_talk:Tim1357&amp;diff=prev&amp;oldid=560563966","diff")</f>
        <v/>
      </c>
      <c r="M132">
        <f>HYPERLINK("https://en.wikipedia.org/w/index.php?title=User_talk:RadioFan&amp;diff=prev&amp;oldid=531774887","diff")</f>
        <v/>
      </c>
      <c r="N132">
        <f>HYPERLINK("https://en.wikipedia.org/w/index.php?title=User_talk:Gaelen_S.&amp;diff=prev&amp;oldid=545188559","diff")</f>
        <v/>
      </c>
      <c r="O132">
        <f>HYPERLINK("https://en.wikipedia.org/w/index.php?title=User_talk:Tim1357&amp;diff=prev&amp;oldid=512575192","diff")</f>
        <v/>
      </c>
      <c r="P132" t="s"/>
    </row>
    <row r="133" spans="1:16">
      <c r="A133" s="1" t="n">
        <v>131</v>
      </c>
      <c r="B133">
        <f>HYPERLINK("http://enwp.org/User:Cyberbot I","Cyberbot I")</f>
        <v/>
      </c>
      <c r="C133">
        <f>HYPERLINK("http://enwp.org/User:Hazard-Bot","Hazard-Bot")</f>
        <v/>
      </c>
      <c r="D133" t="n">
        <v>56</v>
      </c>
      <c r="E133" t="n">
        <v>0</v>
      </c>
      <c r="F133">
        <f>HYPERLINK("https://en.wikipedia.org/w/index.php?title=Wikipedia_talk:Sandbox&amp;diff=prev&amp;oldid=586597877","diff")</f>
        <v/>
      </c>
      <c r="G133">
        <f>HYPERLINK("https://en.wikipedia.org/w/index.php?title=Wikipedia_talk:Sandbox&amp;diff=prev&amp;oldid=586588697","diff")</f>
        <v/>
      </c>
      <c r="H133">
        <f>HYPERLINK("https://en.wikipedia.org/w/index.php?title=Wikipedia:Sandbox&amp;diff=prev&amp;oldid=586602974","diff")</f>
        <v/>
      </c>
      <c r="I133">
        <f>HYPERLINK("https://en.wikipedia.org/w/index.php?title=Wikipedia_talk:Sandbox&amp;diff=prev&amp;oldid=586577449","diff")</f>
        <v/>
      </c>
      <c r="J133">
        <f>HYPERLINK("https://en.wikipedia.org/w/index.php?title=Wikipedia_talk:Sandbox&amp;diff=prev&amp;oldid=586651922","diff")</f>
        <v/>
      </c>
      <c r="K133">
        <f>HYPERLINK("https://en.wikipedia.org/w/index.php?title=Wikipedia:Sandbox&amp;diff=prev&amp;oldid=586558253","diff")</f>
        <v/>
      </c>
      <c r="L133">
        <f>HYPERLINK("https://en.wikipedia.org/w/index.php?title=Wikipedia_talk:Sandbox&amp;diff=prev&amp;oldid=586690330","diff")</f>
        <v/>
      </c>
      <c r="M133">
        <f>HYPERLINK("https://en.wikipedia.org/w/index.php?title=Wikipedia_talk:Sandbox&amp;diff=prev&amp;oldid=586675246","diff")</f>
        <v/>
      </c>
      <c r="N133">
        <f>HYPERLINK("https://en.wikipedia.org/w/index.php?title=Wikipedia_talk:Sandbox&amp;diff=prev&amp;oldid=586666782","diff")</f>
        <v/>
      </c>
      <c r="O133">
        <f>HYPERLINK("https://en.wikipedia.org/w/index.php?title=Wikipedia:Sandbox&amp;diff=prev&amp;oldid=586626080","diff")</f>
        <v/>
      </c>
      <c r="P133" t="s"/>
    </row>
    <row r="134" spans="1:16">
      <c r="A134" s="1" t="n">
        <v>132</v>
      </c>
      <c r="B134">
        <f>HYPERLINK("http://enwp.org/User:Lowercase sigmabot II","Lowercase sigmabot II")</f>
        <v/>
      </c>
      <c r="C134">
        <f>HYPERLINK("http://enwp.org/User:Hazard-Bot","Hazard-Bot")</f>
        <v/>
      </c>
      <c r="D134" t="n">
        <v>41</v>
      </c>
      <c r="E134" t="n">
        <v>0</v>
      </c>
      <c r="F134">
        <f>HYPERLINK("https://en.wikipedia.org/w/index.php?title=Wikipedia:Sandbox&amp;diff=prev&amp;oldid=526700055","diff")</f>
        <v/>
      </c>
      <c r="G134">
        <f>HYPERLINK("https://en.wikipedia.org/w/index.php?title=Wikipedia:Sandbox&amp;diff=prev&amp;oldid=595437325","diff")</f>
        <v/>
      </c>
      <c r="H134">
        <f>HYPERLINK("https://en.wikipedia.org/w/index.php?title=Wikipedia:Sandbox&amp;diff=prev&amp;oldid=521348949","diff")</f>
        <v/>
      </c>
      <c r="I134">
        <f>HYPERLINK("https://en.wikipedia.org/w/index.php?title=Wikipedia:Sandbox&amp;diff=prev&amp;oldid=594363022","diff")</f>
        <v/>
      </c>
      <c r="J134">
        <f>HYPERLINK("https://en.wikipedia.org/w/index.php?title=Wikipedia:Sandbox&amp;diff=prev&amp;oldid=597008838","diff")</f>
        <v/>
      </c>
      <c r="K134">
        <f>HYPERLINK("https://en.wikipedia.org/w/index.php?title=Wikipedia:Sandbox&amp;diff=prev&amp;oldid=594966085","diff")</f>
        <v/>
      </c>
      <c r="L134">
        <f>HYPERLINK("https://en.wikipedia.org/w/index.php?title=Wikipedia:Sandbox&amp;diff=prev&amp;oldid=595257226","diff")</f>
        <v/>
      </c>
      <c r="M134">
        <f>HYPERLINK("https://en.wikipedia.org/w/index.php?title=Wikipedia:Sandbox&amp;diff=prev&amp;oldid=595937186","diff")</f>
        <v/>
      </c>
      <c r="N134">
        <f>HYPERLINK("https://en.wikipedia.org/w/index.php?title=Wikipedia:Sandbox&amp;diff=prev&amp;oldid=595992608","diff")</f>
        <v/>
      </c>
      <c r="O134">
        <f>HYPERLINK("https://en.wikipedia.org/w/index.php?title=Wikipedia:Sandbox&amp;diff=prev&amp;oldid=594137655","diff")</f>
        <v/>
      </c>
      <c r="P134" t="s"/>
    </row>
    <row r="135" spans="1:16">
      <c r="A135" s="1" t="n">
        <v>133</v>
      </c>
      <c r="B135">
        <f>HYPERLINK("http://enwp.org/User:HBC AIV helperbot5","HBC AIV helperbot5")</f>
        <v/>
      </c>
      <c r="C135">
        <f>HYPERLINK("http://enwp.org/User:DASHBotAV","DASHBotAV")</f>
        <v/>
      </c>
      <c r="D135" t="n">
        <v>175</v>
      </c>
      <c r="E135" t="n">
        <v>0</v>
      </c>
      <c r="F135">
        <f>HYPERLINK("https://en.wikipedia.org/w/index.php?title=Wikipedia:Administrator_intervention_against_vandalism/TB2&amp;diff=prev&amp;oldid=390038390","diff")</f>
        <v/>
      </c>
      <c r="G135">
        <f>HYPERLINK("https://en.wikipedia.org/w/index.php?title=Wikipedia:Administrator_intervention_against_vandalism/TB2&amp;diff=prev&amp;oldid=392070870","diff")</f>
        <v/>
      </c>
      <c r="H135">
        <f>HYPERLINK("https://en.wikipedia.org/w/index.php?title=Wikipedia:Administrator_intervention_against_vandalism/TB2&amp;diff=prev&amp;oldid=390099913","diff")</f>
        <v/>
      </c>
      <c r="I135">
        <f>HYPERLINK("https://en.wikipedia.org/w/index.php?title=Wikipedia:Administrator_intervention_against_vandalism/TB2&amp;diff=prev&amp;oldid=387279277","diff")</f>
        <v/>
      </c>
      <c r="J135">
        <f>HYPERLINK("https://en.wikipedia.org/w/index.php?title=Wikipedia:Administrator_intervention_against_vandalism/TB2&amp;diff=prev&amp;oldid=390366315","diff")</f>
        <v/>
      </c>
      <c r="K135">
        <f>HYPERLINK("https://en.wikipedia.org/w/index.php?title=Wikipedia:Administrator_intervention_against_vandalism/TB2&amp;diff=prev&amp;oldid=387002421","diff")</f>
        <v/>
      </c>
      <c r="L135">
        <f>HYPERLINK("https://en.wikipedia.org/w/index.php?title=Wikipedia:Administrator_intervention_against_vandalism/TB2&amp;diff=prev&amp;oldid=388071694","diff")</f>
        <v/>
      </c>
      <c r="M135">
        <f>HYPERLINK("https://en.wikipedia.org/w/index.php?title=Wikipedia:Administrator_intervention_against_vandalism/TB2&amp;diff=prev&amp;oldid=392026014","diff")</f>
        <v/>
      </c>
      <c r="N135">
        <f>HYPERLINK("https://en.wikipedia.org/w/index.php?title=Wikipedia:Administrator_intervention_against_vandalism/TB2&amp;diff=prev&amp;oldid=389335285","diff")</f>
        <v/>
      </c>
      <c r="O135">
        <f>HYPERLINK("https://en.wikipedia.org/w/index.php?title=Wikipedia:Administrator_intervention_against_vandalism/TB2&amp;diff=prev&amp;oldid=389216068","diff")</f>
        <v/>
      </c>
      <c r="P135" t="s"/>
    </row>
    <row r="136" spans="1:16">
      <c r="A136" s="1" t="n">
        <v>134</v>
      </c>
      <c r="B136">
        <f>HYPERLINK("http://enwp.org/User:HBC AIV helperbot7","HBC AIV helperbot7")</f>
        <v/>
      </c>
      <c r="C136">
        <f>HYPERLINK("http://enwp.org/User:DASHBotAV","DASHBotAV")</f>
        <v/>
      </c>
      <c r="D136" t="n">
        <v>142</v>
      </c>
      <c r="E136" t="n">
        <v>0</v>
      </c>
      <c r="F136">
        <f>HYPERLINK("https://en.wikipedia.org/w/index.php?title=Wikipedia:Administrator_intervention_against_vandalism/TB2&amp;diff=prev&amp;oldid=388020997","diff")</f>
        <v/>
      </c>
      <c r="G136">
        <f>HYPERLINK("https://en.wikipedia.org/w/index.php?title=Wikipedia:Administrator_intervention_against_vandalism/TB2&amp;diff=prev&amp;oldid=390808484","diff")</f>
        <v/>
      </c>
      <c r="H136">
        <f>HYPERLINK("https://en.wikipedia.org/w/index.php?title=Wikipedia:Administrator_intervention_against_vandalism/TB2&amp;diff=prev&amp;oldid=385918861","diff")</f>
        <v/>
      </c>
      <c r="I136">
        <f>HYPERLINK("https://en.wikipedia.org/w/index.php?title=Wikipedia:Administrator_intervention_against_vandalism/TB2&amp;diff=prev&amp;oldid=391682619","diff")</f>
        <v/>
      </c>
      <c r="J136">
        <f>HYPERLINK("https://en.wikipedia.org/w/index.php?title=Wikipedia:Administrator_intervention_against_vandalism/TB2&amp;diff=prev&amp;oldid=385939855","diff")</f>
        <v/>
      </c>
      <c r="K136">
        <f>HYPERLINK("https://en.wikipedia.org/w/index.php?title=Wikipedia:Administrator_intervention_against_vandalism/TB2&amp;diff=prev&amp;oldid=389131228","diff")</f>
        <v/>
      </c>
      <c r="L136">
        <f>HYPERLINK("https://en.wikipedia.org/w/index.php?title=Wikipedia:Administrator_intervention_against_vandalism/TB2&amp;diff=prev&amp;oldid=389531179","diff")</f>
        <v/>
      </c>
      <c r="M136">
        <f>HYPERLINK("https://en.wikipedia.org/w/index.php?title=Wikipedia:Administrator_intervention_against_vandalism/TB2&amp;diff=prev&amp;oldid=389508382","diff")</f>
        <v/>
      </c>
      <c r="N136">
        <f>HYPERLINK("https://en.wikipedia.org/w/index.php?title=Wikipedia:Administrator_intervention_against_vandalism/TB2&amp;diff=prev&amp;oldid=385912104","diff")</f>
        <v/>
      </c>
      <c r="O136">
        <f>HYPERLINK("https://en.wikipedia.org/w/index.php?title=Wikipedia:Administrator_intervention_against_vandalism/TB2&amp;diff=prev&amp;oldid=389068436","diff")</f>
        <v/>
      </c>
      <c r="P136" t="s"/>
    </row>
    <row r="137" spans="1:16">
      <c r="A137" s="1" t="n">
        <v>135</v>
      </c>
      <c r="B137">
        <f>HYPERLINK("http://enwp.org/User:HBC AIV helperbot5","HBC AIV helperbot5")</f>
        <v/>
      </c>
      <c r="C137">
        <f>HYPERLINK("http://enwp.org/User:ClueBot NG","ClueBot NG")</f>
        <v/>
      </c>
      <c r="D137" t="n">
        <v>3550</v>
      </c>
      <c r="E137" t="n">
        <v>0</v>
      </c>
      <c r="F137">
        <f>HYPERLINK("https://en.wikipedia.org/w/index.php?title=Wikipedia:Administrator_intervention_against_vandalism/TB2&amp;diff=prev&amp;oldid=603358765","diff")</f>
        <v/>
      </c>
      <c r="G137">
        <f>HYPERLINK("https://en.wikipedia.org/w/index.php?title=Wikipedia:Administrator_intervention_against_vandalism/TB2&amp;diff=prev&amp;oldid=553199275","diff")</f>
        <v/>
      </c>
      <c r="H137">
        <f>HYPERLINK("https://en.wikipedia.org/w/index.php?title=Wikipedia:Administrator_intervention_against_vandalism/TB2&amp;diff=prev&amp;oldid=398097740","diff")</f>
        <v/>
      </c>
      <c r="I137">
        <f>HYPERLINK("https://en.wikipedia.org/w/index.php?title=Wikipedia:Administrator_intervention_against_vandalism/TB2&amp;diff=prev&amp;oldid=599602800","diff")</f>
        <v/>
      </c>
      <c r="J137">
        <f>HYPERLINK("https://en.wikipedia.org/w/index.php?title=Wikipedia:Administrator_intervention_against_vandalism/TB2&amp;diff=prev&amp;oldid=560356471","diff")</f>
        <v/>
      </c>
      <c r="K137">
        <f>HYPERLINK("https://en.wikipedia.org/w/index.php?title=Wikipedia:Administrator_intervention_against_vandalism/TB2&amp;diff=prev&amp;oldid=394566929","diff")</f>
        <v/>
      </c>
      <c r="L137">
        <f>HYPERLINK("https://en.wikipedia.org/w/index.php?title=Wikipedia:Administrator_intervention_against_vandalism/TB2&amp;diff=prev&amp;oldid=536923219","diff")</f>
        <v/>
      </c>
      <c r="M137">
        <f>HYPERLINK("https://en.wikipedia.org/w/index.php?title=Wikipedia:Administrator_intervention_against_vandalism/TB2&amp;diff=prev&amp;oldid=525542821","diff")</f>
        <v/>
      </c>
      <c r="N137">
        <f>HYPERLINK("https://en.wikipedia.org/w/index.php?title=Wikipedia:Administrator_intervention_against_vandalism/TB2&amp;diff=prev&amp;oldid=599523997","diff")</f>
        <v/>
      </c>
      <c r="O137">
        <f>HYPERLINK("https://en.wikipedia.org/w/index.php?title=Wikipedia:Administrator_intervention_against_vandalism/TB2&amp;diff=prev&amp;oldid=586295175","diff")</f>
        <v/>
      </c>
      <c r="P137" t="s"/>
    </row>
    <row r="138" spans="1:16">
      <c r="A138" s="1" t="n">
        <v>136</v>
      </c>
      <c r="B138">
        <f>HYPERLINK("http://enwp.org/User:HBC AIV helperbot7","HBC AIV helperbot7")</f>
        <v/>
      </c>
      <c r="C138">
        <f>HYPERLINK("http://enwp.org/User:ClueBot NG","ClueBot NG")</f>
        <v/>
      </c>
      <c r="D138" t="n">
        <v>10422</v>
      </c>
      <c r="E138" t="n">
        <v>0</v>
      </c>
      <c r="F138">
        <f>HYPERLINK("https://en.wikipedia.org/w/index.php?title=Wikipedia:Administrator_intervention_against_vandalism/TB2&amp;diff=prev&amp;oldid=401493258","diff")</f>
        <v/>
      </c>
      <c r="G138">
        <f>HYPERLINK("https://en.wikipedia.org/w/index.php?title=Wikipedia:Administrator_intervention_against_vandalism/TB2&amp;diff=prev&amp;oldid=526924011","diff")</f>
        <v/>
      </c>
      <c r="H138">
        <f>HYPERLINK("https://en.wikipedia.org/w/index.php?title=Wikipedia:Administrator_intervention_against_vandalism/TB2&amp;diff=prev&amp;oldid=508700519","diff")</f>
        <v/>
      </c>
      <c r="I138">
        <f>HYPERLINK("https://en.wikipedia.org/w/index.php?title=Wikipedia:Administrator_intervention_against_vandalism/TB2&amp;diff=prev&amp;oldid=613275586","diff")</f>
        <v/>
      </c>
      <c r="J138">
        <f>HYPERLINK("https://en.wikipedia.org/w/index.php?title=Wikipedia:Administrator_intervention_against_vandalism/TB2&amp;diff=prev&amp;oldid=419989302","diff")</f>
        <v/>
      </c>
      <c r="K138">
        <f>HYPERLINK("https://en.wikipedia.org/w/index.php?title=Wikipedia:Administrator_intervention_against_vandalism/TB2&amp;diff=prev&amp;oldid=563075484","diff")</f>
        <v/>
      </c>
      <c r="L138">
        <f>HYPERLINK("https://en.wikipedia.org/w/index.php?title=Wikipedia:Administrator_intervention_against_vandalism/TB2&amp;diff=prev&amp;oldid=475450184","diff")</f>
        <v/>
      </c>
      <c r="M138">
        <f>HYPERLINK("https://en.wikipedia.org/w/index.php?title=Wikipedia:Administrator_intervention_against_vandalism/TB2&amp;diff=prev&amp;oldid=417162974","diff")</f>
        <v/>
      </c>
      <c r="N138">
        <f>HYPERLINK("https://en.wikipedia.org/w/index.php?title=Wikipedia:Administrator_intervention_against_vandalism/TB2&amp;diff=prev&amp;oldid=397157545","diff")</f>
        <v/>
      </c>
      <c r="O138">
        <f>HYPERLINK("https://en.wikipedia.org/w/index.php?title=Wikipedia:Administrator_intervention_against_vandalism/TB2&amp;diff=prev&amp;oldid=434221815","diff")</f>
        <v/>
      </c>
      <c r="P138" t="s"/>
    </row>
    <row r="139" spans="1:16">
      <c r="A139" s="1" t="n">
        <v>137</v>
      </c>
      <c r="B139">
        <f>HYPERLINK("http://enwp.org/User:HBC AIV helperbot11","HBC AIV helperbot11")</f>
        <v/>
      </c>
      <c r="C139">
        <f>HYPERLINK("http://enwp.org/User:ClueBot NG","ClueBot NG")</f>
        <v/>
      </c>
      <c r="D139" t="n">
        <v>951</v>
      </c>
      <c r="E139" t="n">
        <v>0</v>
      </c>
      <c r="F139">
        <f>HYPERLINK("https://en.wikipedia.org/w/index.php?title=Wikipedia:Administrator_intervention_against_vandalism/TB2&amp;diff=prev&amp;oldid=619390323","diff")</f>
        <v/>
      </c>
      <c r="G139">
        <f>HYPERLINK("https://en.wikipedia.org/w/index.php?title=Wikipedia:Administrator_intervention_against_vandalism/TB2&amp;diff=prev&amp;oldid=609384215","diff")</f>
        <v/>
      </c>
      <c r="H139">
        <f>HYPERLINK("https://en.wikipedia.org/w/index.php?title=Wikipedia:Administrator_intervention_against_vandalism/TB2&amp;diff=prev&amp;oldid=614888181","diff")</f>
        <v/>
      </c>
      <c r="I139">
        <f>HYPERLINK("https://en.wikipedia.org/w/index.php?title=Wikipedia:Administrator_intervention_against_vandalism/TB2&amp;diff=prev&amp;oldid=580309482","diff")</f>
        <v/>
      </c>
      <c r="J139">
        <f>HYPERLINK("https://en.wikipedia.org/w/index.php?title=Wikipedia:Administrator_intervention_against_vandalism/TB2&amp;diff=prev&amp;oldid=608910726","diff")</f>
        <v/>
      </c>
      <c r="K139">
        <f>HYPERLINK("https://en.wikipedia.org/w/index.php?title=Wikipedia:Administrator_intervention_against_vandalism/TB2&amp;diff=prev&amp;oldid=580073742","diff")</f>
        <v/>
      </c>
      <c r="L139">
        <f>HYPERLINK("https://en.wikipedia.org/w/index.php?title=Wikipedia:Administrator_intervention_against_vandalism/TB2&amp;diff=prev&amp;oldid=580178593","diff")</f>
        <v/>
      </c>
      <c r="M139">
        <f>HYPERLINK("https://en.wikipedia.org/w/index.php?title=Wikipedia:Administrator_intervention_against_vandalism/TB2&amp;diff=prev&amp;oldid=580639527","diff")</f>
        <v/>
      </c>
      <c r="N139">
        <f>HYPERLINK("https://en.wikipedia.org/w/index.php?title=Wikipedia:Administrator_intervention_against_vandalism/TB2&amp;diff=prev&amp;oldid=588117241","diff")</f>
        <v/>
      </c>
      <c r="O139">
        <f>HYPERLINK("https://en.wikipedia.org/w/index.php?title=Wikipedia:Administrator_intervention_against_vandalism/TB2&amp;diff=prev&amp;oldid=619364652","diff")</f>
        <v/>
      </c>
      <c r="P139" t="s"/>
    </row>
    <row r="140" spans="1:16">
      <c r="A140" s="1" t="n">
        <v>138</v>
      </c>
      <c r="B140">
        <f>HYPERLINK("http://enwp.org/User:Cyberbot I","Cyberbot I")</f>
        <v/>
      </c>
      <c r="C140">
        <f>HYPERLINK("http://enwp.org/User:NoomBot","NoomBot")</f>
        <v/>
      </c>
      <c r="D140" t="n">
        <v>28</v>
      </c>
      <c r="E140" t="n">
        <v>0</v>
      </c>
      <c r="F140">
        <f>HYPERLINK("https://en.wikipedia.org/w/index.php?title=Book_talk:Beauchamp–Sharp_Tragedy&amp;diff=prev&amp;oldid=614958180","diff")</f>
        <v/>
      </c>
      <c r="G140">
        <f>HYPERLINK("https://en.wikipedia.org/w/index.php?title=Book_talk:Holmium&amp;diff=prev&amp;oldid=620605803","diff")</f>
        <v/>
      </c>
      <c r="H140">
        <f>HYPERLINK("https://en.wikipedia.org/w/index.php?title=Book_talk:New_Zealand&amp;diff=prev&amp;oldid=571166131","diff")</f>
        <v/>
      </c>
      <c r="I140">
        <f>HYPERLINK("https://en.wikipedia.org/w/index.php?title=Book_talk:Battleships_of_Austria-Hungary&amp;diff=prev&amp;oldid=571082706","diff")</f>
        <v/>
      </c>
      <c r="J140">
        <f>HYPERLINK("https://en.wikipedia.org/w/index.php?title=Book_talk:Romania&amp;diff=prev&amp;oldid=571181607","diff")</f>
        <v/>
      </c>
      <c r="K140">
        <f>HYPERLINK("https://en.wikipedia.org/w/index.php?title=Book_talk:Who_We_Are&amp;diff=prev&amp;oldid=571205903","diff")</f>
        <v/>
      </c>
      <c r="L140">
        <f>HYPERLINK("https://en.wikipedia.org/w/index.php?title=Book_talk:Music_of_the_Final_Fantasy_series&amp;diff=prev&amp;oldid=571163670","diff")</f>
        <v/>
      </c>
      <c r="M140">
        <f>HYPERLINK("https://en.wikipedia.org/w/index.php?title=Book_talk:Jesus_College,_Oxford&amp;diff=prev&amp;oldid=571144590","diff")</f>
        <v/>
      </c>
      <c r="N140">
        <f>HYPERLINK("https://en.wikipedia.org/w/index.php?title=Book_talk:Fractal_Analysis&amp;diff=prev&amp;oldid=588624474","diff")</f>
        <v/>
      </c>
      <c r="O140">
        <f>HYPERLINK("https://en.wikipedia.org/w/index.php?title=Book_talk:Questionable_Content&amp;diff=prev&amp;oldid=571177980","diff")</f>
        <v/>
      </c>
      <c r="P140" t="s"/>
    </row>
    <row r="141" spans="1:16">
      <c r="A141" s="1" t="n">
        <v>139</v>
      </c>
      <c r="B141">
        <f>HYPERLINK("http://enwp.org/User:Addbot","Addbot")</f>
        <v/>
      </c>
      <c r="C141">
        <f>HYPERLINK("http://enwp.org/User:KLBot2","KLBot2")</f>
        <v/>
      </c>
      <c r="D141" t="n">
        <v>338</v>
      </c>
      <c r="E141" t="n">
        <v>95</v>
      </c>
      <c r="F141">
        <f>HYPERLINK("https://en.wikipedia.org/w/index.php?title=Category:Cryptantha&amp;diff=prev&amp;oldid=548614258","diff")</f>
        <v/>
      </c>
      <c r="G141">
        <f>HYPERLINK("https://en.wikipedia.org/w/index.php?title=Brodiaea_appendiculata&amp;diff=prev&amp;oldid=545064908","diff")</f>
        <v/>
      </c>
      <c r="H141">
        <f>HYPERLINK("https://en.wikipedia.org/w/index.php?title=Category:Ladenbergia&amp;diff=prev&amp;oldid=547600274","diff")</f>
        <v/>
      </c>
      <c r="I141">
        <f>HYPERLINK("https://en.wikipedia.org/w/index.php?title=Category:Virola&amp;diff=prev&amp;oldid=547087233","diff")</f>
        <v/>
      </c>
      <c r="J141">
        <f>HYPERLINK("https://en.wikipedia.org/w/index.php?title=Category:Chiroderma&amp;diff=prev&amp;oldid=547598292","diff")</f>
        <v/>
      </c>
      <c r="K141">
        <f>HYPERLINK("https://en.wikipedia.org/w/index.php?title=Category:Heteromys&amp;diff=prev&amp;oldid=547595193","diff")</f>
        <v/>
      </c>
      <c r="L141">
        <f>HYPERLINK("https://en.wikipedia.org/w/index.php?title=Category:Tolumnia&amp;diff=prev&amp;oldid=548088712","diff")</f>
        <v/>
      </c>
      <c r="M141">
        <f>HYPERLINK("https://en.wikipedia.org/w/index.php?title=Category:Ruschia&amp;diff=prev&amp;oldid=548026000","diff")</f>
        <v/>
      </c>
      <c r="N141">
        <f>HYPERLINK("https://en.wikipedia.org/w/index.php?title=Category:Cecropis&amp;diff=prev&amp;oldid=547304347","diff")</f>
        <v/>
      </c>
      <c r="O141">
        <f>HYPERLINK("https://en.wikipedia.org/w/index.php?title=Category:Acheilognathinae&amp;diff=prev&amp;oldid=547236044","diff")</f>
        <v/>
      </c>
      <c r="P141" t="s"/>
    </row>
    <row r="142" spans="1:16">
      <c r="A142" s="1" t="n">
        <v>140</v>
      </c>
      <c r="B142">
        <f>HYPERLINK("http://enwp.org/User:EmausBot","EmausBot")</f>
        <v/>
      </c>
      <c r="C142">
        <f>HYPERLINK("http://enwp.org/User:KLBot2","KLBot2")</f>
        <v/>
      </c>
      <c r="D142" t="n">
        <v>67</v>
      </c>
      <c r="E142" t="n">
        <v>14</v>
      </c>
      <c r="F142">
        <f>HYPERLINK("https://en.wikipedia.org/w/index.php?title=Category:Strepsimaninae&amp;diff=prev&amp;oldid=547778374","diff")</f>
        <v/>
      </c>
      <c r="G142">
        <f>HYPERLINK("https://en.wikipedia.org/w/index.php?title=Category:Sturnira&amp;diff=prev&amp;oldid=547779631","diff")</f>
        <v/>
      </c>
      <c r="H142">
        <f>HYPERLINK("https://en.wikipedia.org/w/index.php?title=Category:Uniola&amp;diff=prev&amp;oldid=547814787","diff")</f>
        <v/>
      </c>
      <c r="I142">
        <f>HYPERLINK("https://en.wikipedia.org/w/index.php?title=Category:Todd_Rundgren&amp;diff=prev&amp;oldid=547804578","diff")</f>
        <v/>
      </c>
      <c r="J142">
        <f>HYPERLINK("https://en.wikipedia.org/w/index.php?title=Category:Urera&amp;diff=prev&amp;oldid=551502978","diff")</f>
        <v/>
      </c>
      <c r="K142">
        <f>HYPERLINK("https://en.wikipedia.org/w/index.php?title=Category:Nephelium&amp;diff=prev&amp;oldid=547611746","diff")</f>
        <v/>
      </c>
      <c r="L142">
        <f>HYPERLINK("https://en.wikipedia.org/w/index.php?title=Category:Paraxerus&amp;diff=prev&amp;oldid=548585471","diff")</f>
        <v/>
      </c>
      <c r="M142">
        <f>HYPERLINK("https://en.wikipedia.org/w/index.php?title=Category:SingStar&amp;diff=prev&amp;oldid=547971147","diff")</f>
        <v/>
      </c>
      <c r="N142">
        <f>HYPERLINK("https://en.wikipedia.org/w/index.php?title=Agallissini&amp;diff=prev&amp;oldid=546252212","diff")</f>
        <v/>
      </c>
      <c r="O142">
        <f>HYPERLINK("https://en.wikipedia.org/w/index.php?title=Category:Oryzomyini&amp;diff=prev&amp;oldid=547653814","diff")</f>
        <v/>
      </c>
      <c r="P142" t="s"/>
    </row>
    <row r="143" spans="1:16">
      <c r="A143" s="1" t="n">
        <v>141</v>
      </c>
      <c r="B143">
        <f>HYPERLINK("http://enwp.org/User:DumbBOT","DumbBOT")</f>
        <v/>
      </c>
      <c r="C143">
        <f>HYPERLINK("http://enwp.org/User:Lowercase sigmabot","Lowercase sigmabot")</f>
        <v/>
      </c>
      <c r="D143" t="n">
        <v>2919</v>
      </c>
      <c r="E143" t="n">
        <v>2741</v>
      </c>
      <c r="F143">
        <f>HYPERLINK("https://en.wikipedia.org/w/index.php?title=Andrew_Scott_(actor)&amp;diff=prev&amp;oldid=501718309","diff")</f>
        <v/>
      </c>
      <c r="G143">
        <f>HYPERLINK("https://en.wikipedia.org/w/index.php?title=Workers'_International_League_(1985)&amp;diff=prev&amp;oldid=542306644","diff")</f>
        <v/>
      </c>
      <c r="H143">
        <f>HYPERLINK("https://en.wikipedia.org/w/index.php?title=Mélissa_Theuriau&amp;diff=prev&amp;oldid=587302596","diff")</f>
        <v/>
      </c>
      <c r="I143">
        <f>HYPERLINK("https://en.wikipedia.org/w/index.php?title=Stranger_danger&amp;diff=prev&amp;oldid=550638562","diff")</f>
        <v/>
      </c>
      <c r="J143">
        <f>HYPERLINK("https://en.wikipedia.org/w/index.php?title=University_of_Ottawa&amp;diff=prev&amp;oldid=486815503","diff")</f>
        <v/>
      </c>
      <c r="K143">
        <f>HYPERLINK("https://en.wikipedia.org/w/index.php?title=Yay&amp;diff=prev&amp;oldid=503434159","diff")</f>
        <v/>
      </c>
      <c r="L143">
        <f>HYPERLINK("https://en.wikipedia.org/w/index.php?title=The_Devotion_of_Suspect_X&amp;diff=prev&amp;oldid=591048484","diff")</f>
        <v/>
      </c>
      <c r="M143">
        <f>HYPERLINK("https://en.wikipedia.org/w/index.php?title=Crash_Bandicoot&amp;diff=prev&amp;oldid=479300429","diff")</f>
        <v/>
      </c>
      <c r="N143">
        <f>HYPERLINK("https://en.wikipedia.org/w/index.php?title=Downtown_Disney&amp;diff=prev&amp;oldid=486352972","diff")</f>
        <v/>
      </c>
      <c r="O143">
        <f>HYPERLINK("https://en.wikipedia.org/w/index.php?title=Naugawan_Sadat&amp;diff=prev&amp;oldid=534657122","diff")</f>
        <v/>
      </c>
      <c r="P143" t="s"/>
    </row>
    <row r="144" spans="1:16">
      <c r="A144" s="1" t="n">
        <v>142</v>
      </c>
      <c r="B144">
        <f>HYPERLINK("http://enwp.org/User:ClueBot III","ClueBot III")</f>
        <v/>
      </c>
      <c r="C144">
        <f>HYPERLINK("http://enwp.org/User:DPL bot","DPL bot")</f>
        <v/>
      </c>
      <c r="D144" t="n">
        <v>160</v>
      </c>
      <c r="E144" t="n">
        <v>0</v>
      </c>
      <c r="F144">
        <f>HYPERLINK("https://en.wikipedia.org/w/index.php?title=User_talk:JHCaufield&amp;diff=prev&amp;oldid=509748780","diff")</f>
        <v/>
      </c>
      <c r="G144">
        <f>HYPERLINK("https://en.wikipedia.org/w/index.php?title=User_talk:RadioFan&amp;diff=prev&amp;oldid=472046578","diff")</f>
        <v/>
      </c>
      <c r="H144">
        <f>HYPERLINK("https://en.wikipedia.org/w/index.php?title=User_talk:Hippo43&amp;diff=prev&amp;oldid=557809957","diff")</f>
        <v/>
      </c>
      <c r="I144">
        <f>HYPERLINK("https://en.wikipedia.org/w/index.php?title=User_talk:Orthorhombic&amp;diff=prev&amp;oldid=565435141","diff")</f>
        <v/>
      </c>
      <c r="J144">
        <f>HYPERLINK("https://en.wikipedia.org/w/index.php?title=User_talk:Ashliveslove&amp;diff=prev&amp;oldid=473354694","diff")</f>
        <v/>
      </c>
      <c r="K144">
        <f>HYPERLINK("https://en.wikipedia.org/w/index.php?title=User_talk:JHCaufield&amp;diff=prev&amp;oldid=551516091","diff")</f>
        <v/>
      </c>
      <c r="L144">
        <f>HYPERLINK("https://en.wikipedia.org/w/index.php?title=User_talk:Jokkmokks-Goran&amp;diff=prev&amp;oldid=579531855","diff")</f>
        <v/>
      </c>
      <c r="M144">
        <f>HYPERLINK("https://en.wikipedia.org/w/index.php?title=User_talk:Usb10&amp;diff=prev&amp;oldid=490117222","diff")</f>
        <v/>
      </c>
      <c r="N144">
        <f>HYPERLINK("https://en.wikipedia.org/w/index.php?title=User_talk:Kateshortforbob&amp;diff=prev&amp;oldid=594141835","diff")</f>
        <v/>
      </c>
      <c r="O144">
        <f>HYPERLINK("https://en.wikipedia.org/w/index.php?title=User_talk:SGGH&amp;diff=prev&amp;oldid=574805005","diff")</f>
        <v/>
      </c>
      <c r="P144" t="s"/>
    </row>
    <row r="145" spans="1:16">
      <c r="A145" s="1" t="n">
        <v>143</v>
      </c>
      <c r="B145">
        <f>HYPERLINK("http://enwp.org/User:EmausBot","EmausBot")</f>
        <v/>
      </c>
      <c r="C145">
        <f>HYPERLINK("http://enwp.org/User:DPL bot","DPL bot")</f>
        <v/>
      </c>
      <c r="D145" t="n">
        <v>159</v>
      </c>
      <c r="E145" t="n">
        <v>159</v>
      </c>
      <c r="F145">
        <f>HYPERLINK("https://en.wikipedia.org/w/index.php?title=Aliabad,_Kermanshah&amp;diff=prev&amp;oldid=561278549","diff")</f>
        <v/>
      </c>
      <c r="G145">
        <f>HYPERLINK("https://en.wikipedia.org/w/index.php?title=Lameh_Dasht&amp;diff=prev&amp;oldid=577134439","diff")</f>
        <v/>
      </c>
      <c r="H145">
        <f>HYPERLINK("https://en.wikipedia.org/w/index.php?title=Lurun&amp;diff=prev&amp;oldid=594004819","diff")</f>
        <v/>
      </c>
      <c r="I145">
        <f>HYPERLINK("https://en.wikipedia.org/w/index.php?title=Hasanabad,_Meyaneh&amp;diff=prev&amp;oldid=576413471","diff")</f>
        <v/>
      </c>
      <c r="J145">
        <f>HYPERLINK("https://en.wikipedia.org/w/index.php?title=Gol_Bodagh&amp;diff=prev&amp;oldid=576269968","diff")</f>
        <v/>
      </c>
      <c r="K145">
        <f>HYPERLINK("https://en.wikipedia.org/w/index.php?title=Ab_Kaseh,_Kohgiluyeh_and_Boyer-Ahmad&amp;diff=prev&amp;oldid=567319667","diff")</f>
        <v/>
      </c>
      <c r="L145">
        <f>HYPERLINK("https://en.wikipedia.org/w/index.php?title=Tappeh,_West_Azerbaijan&amp;diff=prev&amp;oldid=595510909","diff")</f>
        <v/>
      </c>
      <c r="M145">
        <f>HYPERLINK("https://en.wikipedia.org/w/index.php?title=Ganjin,_Iran&amp;diff=prev&amp;oldid=576180833","diff")</f>
        <v/>
      </c>
      <c r="N145">
        <f>HYPERLINK("https://en.wikipedia.org/w/index.php?title=Natal,_Iran&amp;diff=prev&amp;oldid=594363821","diff")</f>
        <v/>
      </c>
      <c r="O145">
        <f>HYPERLINK("https://en.wikipedia.org/w/index.php?title=Tarazuj,_Zanjan&amp;diff=prev&amp;oldid=576777290","diff")</f>
        <v/>
      </c>
      <c r="P145" t="s"/>
    </row>
    <row r="146" spans="1:16">
      <c r="A146" s="1" t="n">
        <v>144</v>
      </c>
      <c r="B146">
        <f>HYPERLINK("http://enwp.org/User:Lowercase sigmabot III","Lowercase sigmabot III")</f>
        <v/>
      </c>
      <c r="C146">
        <f>HYPERLINK("http://enwp.org/User:DPL bot","DPL bot")</f>
        <v/>
      </c>
      <c r="D146" t="n">
        <v>57</v>
      </c>
      <c r="E146" t="n">
        <v>0</v>
      </c>
      <c r="F146">
        <f>HYPERLINK("https://en.wikipedia.org/w/index.php?title=User_talk:Leo1802&amp;diff=prev&amp;oldid=589870565","diff")</f>
        <v/>
      </c>
      <c r="G146">
        <f>HYPERLINK("https://en.wikipedia.org/w/index.php?title=User_talk:AMAPO&amp;diff=prev&amp;oldid=613373004","diff")</f>
        <v/>
      </c>
      <c r="H146">
        <f>HYPERLINK("https://en.wikipedia.org/w/index.php?title=User_talk:Duckduckstop&amp;diff=prev&amp;oldid=614137759","diff")</f>
        <v/>
      </c>
      <c r="I146">
        <f>HYPERLINK("https://en.wikipedia.org/w/index.php?title=User_talk:SocietyBox&amp;diff=prev&amp;oldid=587590283","diff")</f>
        <v/>
      </c>
      <c r="J146">
        <f>HYPERLINK("https://en.wikipedia.org/w/index.php?title=User_talk:Evermore2&amp;diff=prev&amp;oldid=585989436","diff")</f>
        <v/>
      </c>
      <c r="K146">
        <f>HYPERLINK("https://en.wikipedia.org/w/index.php?title=User_talk:Duckduckstop&amp;diff=prev&amp;oldid=612447530","diff")</f>
        <v/>
      </c>
      <c r="L146">
        <f>HYPERLINK("https://en.wikipedia.org/w/index.php?title=User_talk:Link_Smurf&amp;diff=prev&amp;oldid=607411568","diff")</f>
        <v/>
      </c>
      <c r="M146">
        <f>HYPERLINK("https://en.wikipedia.org/w/index.php?title=User_talk:Khanassassin&amp;diff=prev&amp;oldid=592891391","diff")</f>
        <v/>
      </c>
      <c r="N146">
        <f>HYPERLINK("https://en.wikipedia.org/w/index.php?title=User_talk:Mrluke485&amp;diff=prev&amp;oldid=591353386","diff")</f>
        <v/>
      </c>
      <c r="O146">
        <f>HYPERLINK("https://en.wikipedia.org/w/index.php?title=User_talk:Duckduckstop&amp;diff=prev&amp;oldid=597312272","diff")</f>
        <v/>
      </c>
      <c r="P146" t="s"/>
    </row>
    <row r="147" spans="1:16">
      <c r="A147" s="1" t="n">
        <v>145</v>
      </c>
      <c r="B147">
        <f>HYPERLINK("http://enwp.org/User:Addbot","Addbot")</f>
        <v/>
      </c>
      <c r="C147">
        <f>HYPERLINK("http://enwp.org/User:BattyBot","BattyBot")</f>
        <v/>
      </c>
      <c r="D147" t="n">
        <v>22</v>
      </c>
      <c r="E147" t="n">
        <v>22</v>
      </c>
      <c r="F147">
        <f>HYPERLINK("https://en.wikipedia.org/w/index.php?title=Jonathan_Eshenour_Memorial_Trail&amp;diff=prev&amp;oldid=538505718","diff")</f>
        <v/>
      </c>
      <c r="G147">
        <f>HYPERLINK("https://en.wikipedia.org/w/index.php?title=Gabriel_Award&amp;diff=prev&amp;oldid=538504228","diff")</f>
        <v/>
      </c>
      <c r="H147">
        <f>HYPERLINK("https://en.wikipedia.org/w/index.php?title=Sankara_Eye_Foundation&amp;diff=prev&amp;oldid=538511311","diff")</f>
        <v/>
      </c>
      <c r="I147">
        <f>HYPERLINK("https://en.wikipedia.org/w/index.php?title=Bolo_Na_Tumi_Aamar&amp;diff=prev&amp;oldid=538501106","diff")</f>
        <v/>
      </c>
      <c r="J147">
        <f>HYPERLINK("https://en.wikipedia.org/w/index.php?title=Stanford_Sweet_Hall&amp;diff=prev&amp;oldid=538513023","diff")</f>
        <v/>
      </c>
      <c r="K147">
        <f>HYPERLINK("https://en.wikipedia.org/w/index.php?title=LEKAM&amp;diff=prev&amp;oldid=538506499","diff")</f>
        <v/>
      </c>
      <c r="L147">
        <f>HYPERLINK("https://en.wikipedia.org/w/index.php?title=In_vitro_recombination&amp;diff=prev&amp;oldid=538504936","diff")</f>
        <v/>
      </c>
      <c r="M147">
        <f>HYPERLINK("https://en.wikipedia.org/w/index.php?title=Florian_Zimmer&amp;diff=prev&amp;oldid=538457119","diff")</f>
        <v/>
      </c>
      <c r="N147">
        <f>HYPERLINK("https://en.wikipedia.org/w/index.php?title=List_of_Strawberry_Shortcake_Compact_Discs&amp;diff=prev&amp;oldid=538506556","diff")</f>
        <v/>
      </c>
      <c r="O147">
        <f>HYPERLINK("https://en.wikipedia.org/w/index.php?title=Instituto_Costarricense_de_Electricidad&amp;diff=prev&amp;oldid=538505193","diff")</f>
        <v/>
      </c>
      <c r="P147" t="s"/>
    </row>
    <row r="148" spans="1:16">
      <c r="A148" s="1" t="n">
        <v>146</v>
      </c>
      <c r="B148">
        <f>HYPERLINK("http://enwp.org/User:Chobot","Chobot")</f>
        <v/>
      </c>
      <c r="C148">
        <f>HYPERLINK("http://enwp.org/User:DarafshBot","DarafshBot")</f>
        <v/>
      </c>
      <c r="D148" t="n">
        <v>53</v>
      </c>
      <c r="E148" t="n">
        <v>0</v>
      </c>
      <c r="F148">
        <f>HYPERLINK("https://en.wikipedia.org/w/index.php?title=Category:1929_establishments_in_China&amp;diff=prev&amp;oldid=548418053","diff")</f>
        <v/>
      </c>
      <c r="G148">
        <f>HYPERLINK("https://en.wikipedia.org/w/index.php?title=Category:1921_establishments_in_Iran&amp;diff=prev&amp;oldid=548417272","diff")</f>
        <v/>
      </c>
      <c r="H148">
        <f>HYPERLINK("https://en.wikipedia.org/w/index.php?title=Category:1680s_establishments_by_country&amp;diff=prev&amp;oldid=548407853","diff")</f>
        <v/>
      </c>
      <c r="I148">
        <f>HYPERLINK("https://en.wikipedia.org/w/index.php?title=Category:1922_establishments_in_Iran&amp;diff=prev&amp;oldid=548417342","diff")</f>
        <v/>
      </c>
      <c r="J148">
        <f>HYPERLINK("https://en.wikipedia.org/w/index.php?title=Category:German_zoologist_stubs&amp;diff=prev&amp;oldid=548609826","diff")</f>
        <v/>
      </c>
      <c r="K148">
        <f>HYPERLINK("https://en.wikipedia.org/w/index.php?title=Category:1680s_establishments_in_England&amp;diff=prev&amp;oldid=548407857","diff")</f>
        <v/>
      </c>
      <c r="L148">
        <f>HYPERLINK("https://en.wikipedia.org/w/index.php?title=Category:1870s_establishments_in_the_United_Kingdom&amp;diff=prev&amp;oldid=548413270","diff")</f>
        <v/>
      </c>
      <c r="M148">
        <f>HYPERLINK("https://en.wikipedia.org/w/index.php?title=Category:1850s_establishments_in_Egypt&amp;diff=prev&amp;oldid=548412144","diff")</f>
        <v/>
      </c>
      <c r="N148">
        <f>HYPERLINK("https://en.wikipedia.org/w/index.php?title=Category:1910s_establishments_in_Greece&amp;diff=prev&amp;oldid=548416335","diff")</f>
        <v/>
      </c>
      <c r="O148">
        <f>HYPERLINK("https://en.wikipedia.org/w/index.php?title=Category:1930s_establishments_in_Croatia&amp;diff=prev&amp;oldid=548418288","diff")</f>
        <v/>
      </c>
      <c r="P148" t="s"/>
    </row>
    <row r="149" spans="1:16">
      <c r="A149" s="1" t="n">
        <v>147</v>
      </c>
      <c r="B149">
        <f>HYPERLINK("http://enwp.org/User:Addbot","Addbot")</f>
        <v/>
      </c>
      <c r="C149">
        <f>HYPERLINK("http://enwp.org/User:DarafshBot","DarafshBot")</f>
        <v/>
      </c>
      <c r="D149" t="n">
        <v>825</v>
      </c>
      <c r="E149" t="n">
        <v>467</v>
      </c>
      <c r="F149">
        <f>HYPERLINK("https://en.wikipedia.org/w/index.php?title=Kantishna_Airport&amp;diff=prev&amp;oldid=545938894","diff")</f>
        <v/>
      </c>
      <c r="G149">
        <f>HYPERLINK("https://en.wikipedia.org/w/index.php?title=Duncan_Town_Airport&amp;diff=prev&amp;oldid=545905146","diff")</f>
        <v/>
      </c>
      <c r="H149">
        <f>HYPERLINK("https://en.wikipedia.org/w/index.php?title=Harchenko_Industrial_Airport&amp;diff=prev&amp;oldid=544786450","diff")</f>
        <v/>
      </c>
      <c r="I149">
        <f>HYPERLINK("https://en.wikipedia.org/w/index.php?title=Ely_Municipal_Airport&amp;diff=prev&amp;oldid=545139237","diff")</f>
        <v/>
      </c>
      <c r="J149">
        <f>HYPERLINK("https://en.wikipedia.org/w/index.php?title=Category:Tourist_attractions_in_Tbilisi&amp;diff=prev&amp;oldid=546842872","diff")</f>
        <v/>
      </c>
      <c r="K149">
        <f>HYPERLINK("https://en.wikipedia.org/w/index.php?title=Arviat_Water_Aerodrome&amp;diff=prev&amp;oldid=545898824","diff")</f>
        <v/>
      </c>
      <c r="L149">
        <f>HYPERLINK("https://en.wikipedia.org/w/index.php?title=Lake_County_Airport_(Oregon)&amp;diff=prev&amp;oldid=544756327","diff")</f>
        <v/>
      </c>
      <c r="M149">
        <f>HYPERLINK("https://en.wikipedia.org/w/index.php?title=El_Tamarindo_Airport&amp;diff=prev&amp;oldid=545645589","diff")</f>
        <v/>
      </c>
      <c r="N149">
        <f>HYPERLINK("https://en.wikipedia.org/w/index.php?title=Category:Populated_places_in_Komijan_County&amp;diff=prev&amp;oldid=546433835","diff")</f>
        <v/>
      </c>
      <c r="O149">
        <f>HYPERLINK("https://en.wikipedia.org/w/index.php?title=Category:1988_elections_in_South_America&amp;diff=prev&amp;oldid=546772346","diff")</f>
        <v/>
      </c>
      <c r="P149" t="s"/>
    </row>
    <row r="150" spans="1:16">
      <c r="A150" s="1" t="n">
        <v>148</v>
      </c>
      <c r="B150">
        <f>HYPERLINK("http://enwp.org/User:EmausBot","EmausBot")</f>
        <v/>
      </c>
      <c r="C150">
        <f>HYPERLINK("http://enwp.org/User:DarafshBot","DarafshBot")</f>
        <v/>
      </c>
      <c r="D150" t="n">
        <v>207</v>
      </c>
      <c r="E150" t="n">
        <v>42</v>
      </c>
      <c r="F150">
        <f>HYPERLINK("https://en.wikipedia.org/w/index.php?title=Guibourtinidin&amp;diff=prev&amp;oldid=546711369","diff")</f>
        <v/>
      </c>
      <c r="G150">
        <f>HYPERLINK("https://en.wikipedia.org/w/index.php?title=Category:20th-century_establishments_in_Virginia&amp;diff=prev&amp;oldid=547914320","diff")</f>
        <v/>
      </c>
      <c r="H150">
        <f>HYPERLINK("https://en.wikipedia.org/w/index.php?title=Category:626_BC_establishments&amp;diff=prev&amp;oldid=548808646","diff")</f>
        <v/>
      </c>
      <c r="I150">
        <f>HYPERLINK("https://en.wikipedia.org/w/index.php?title=Adjumani_Airport&amp;diff=prev&amp;oldid=549774163","diff")</f>
        <v/>
      </c>
      <c r="J150">
        <f>HYPERLINK("https://en.wikipedia.org/w/index.php?title=Category:Mixed_martial_arts_styles&amp;diff=prev&amp;oldid=551091253","diff")</f>
        <v/>
      </c>
      <c r="K150">
        <f>HYPERLINK("https://en.wikipedia.org/w/index.php?title=Category:1871_establishments_in_Argentina&amp;diff=prev&amp;oldid=547957968","diff")</f>
        <v/>
      </c>
      <c r="L150">
        <f>HYPERLINK("https://en.wikipedia.org/w/index.php?title=Category:1859_establishments_in_New_Jersey&amp;diff=prev&amp;oldid=547853809","diff")</f>
        <v/>
      </c>
      <c r="M150">
        <f>HYPERLINK("https://en.wikipedia.org/w/index.php?title=Category:21st-century_establishments_in_Libya&amp;diff=prev&amp;oldid=548799973","diff")</f>
        <v/>
      </c>
      <c r="N150">
        <f>HYPERLINK("https://en.wikipedia.org/w/index.php?title=Solar_eclipse_of_July_20,_1944&amp;diff=prev&amp;oldid=549920689","diff")</f>
        <v/>
      </c>
      <c r="O150">
        <f>HYPERLINK("https://en.wikipedia.org/w/index.php?title=Category:Organizations_based_in_Cincinnati&amp;diff=prev&amp;oldid=533638550","diff")</f>
        <v/>
      </c>
      <c r="P150" t="s"/>
    </row>
    <row r="151" spans="1:16">
      <c r="A151" s="1" t="n">
        <v>149</v>
      </c>
      <c r="B151">
        <f>HYPERLINK("http://enwp.org/User:KLBot2","KLBot2")</f>
        <v/>
      </c>
      <c r="C151">
        <f>HYPERLINK("http://enwp.org/User:DarafshBot","DarafshBot")</f>
        <v/>
      </c>
      <c r="D151" t="n">
        <v>69</v>
      </c>
      <c r="E151" t="n">
        <v>2</v>
      </c>
      <c r="F151">
        <f>HYPERLINK("https://en.wikipedia.org/w/index.php?title=Category:1440_establishments_by_country&amp;diff=prev&amp;oldid=546544887","diff")</f>
        <v/>
      </c>
      <c r="G151">
        <f>HYPERLINK("https://en.wikipedia.org/w/index.php?title=Category:1534_establishments_by_country&amp;diff=prev&amp;oldid=546551358","diff")</f>
        <v/>
      </c>
      <c r="H151">
        <f>HYPERLINK("https://en.wikipedia.org/w/index.php?title=Category:Malta_transport-related_lists&amp;diff=prev&amp;oldid=547552752","diff")</f>
        <v/>
      </c>
      <c r="I151">
        <f>HYPERLINK("https://en.wikipedia.org/w/index.php?title=Category:Libya_transport-related_lists&amp;diff=prev&amp;oldid=547541390","diff")</f>
        <v/>
      </c>
      <c r="J151">
        <f>HYPERLINK("https://en.wikipedia.org/w/index.php?title=Category:1240_in_international_relations&amp;diff=prev&amp;oldid=546536102","diff")</f>
        <v/>
      </c>
      <c r="K151">
        <f>HYPERLINK("https://en.wikipedia.org/w/index.php?title=Category:Maldives_transport-related_lists&amp;diff=prev&amp;oldid=547551728","diff")</f>
        <v/>
      </c>
      <c r="L151">
        <f>HYPERLINK("https://en.wikipedia.org/w/index.php?title=Category:Establishments_in_Denmark_by_decade&amp;diff=prev&amp;oldid=547594353","diff")</f>
        <v/>
      </c>
      <c r="M151">
        <f>HYPERLINK("https://en.wikipedia.org/w/index.php?title=Category:Rail_transport_in_Rwanda&amp;diff=prev&amp;oldid=547567562","diff")</f>
        <v/>
      </c>
      <c r="N151">
        <f>HYPERLINK("https://en.wikipedia.org/w/index.php?title=Category:Lists_of_buildings_and_structures_in_Jamaica&amp;diff=prev&amp;oldid=547547201","diff")</f>
        <v/>
      </c>
      <c r="O151">
        <f>HYPERLINK("https://en.wikipedia.org/w/index.php?title=Category:1237_in_international_relations&amp;diff=prev&amp;oldid=546536191","diff")</f>
        <v/>
      </c>
      <c r="P151" t="s"/>
    </row>
    <row r="152" spans="1:16">
      <c r="A152" s="1" t="n">
        <v>150</v>
      </c>
      <c r="B152">
        <f>HYPERLINK("http://enwp.org/User:Hazard-Bot","Hazard-Bot")</f>
        <v/>
      </c>
      <c r="C152">
        <f>HYPERLINK("http://enwp.org/User:Cyberbot I","Cyberbot I")</f>
        <v/>
      </c>
      <c r="D152" t="n">
        <v>71</v>
      </c>
      <c r="E152" t="n">
        <v>0</v>
      </c>
      <c r="F152">
        <f>HYPERLINK("https://en.wikipedia.org/w/index.php?title=Wikipedia_talk:Sandbox&amp;diff=prev&amp;oldid=586697420","diff")</f>
        <v/>
      </c>
      <c r="G152">
        <f>HYPERLINK("https://en.wikipedia.org/w/index.php?title=Wikipedia:Sandbox&amp;diff=prev&amp;oldid=586593239","diff")</f>
        <v/>
      </c>
      <c r="H152">
        <f>HYPERLINK("https://en.wikipedia.org/w/index.php?title=Wikipedia:Sandbox&amp;diff=prev&amp;oldid=586640362","diff")</f>
        <v/>
      </c>
      <c r="I152">
        <f>HYPERLINK("https://en.wikipedia.org/w/index.php?title=Wikipedia_talk:Sandbox&amp;diff=prev&amp;oldid=586577327","diff")</f>
        <v/>
      </c>
      <c r="J152">
        <f>HYPERLINK("https://en.wikipedia.org/w/index.php?title=Wikipedia_talk:Sandbox&amp;diff=prev&amp;oldid=551827779","diff")</f>
        <v/>
      </c>
      <c r="K152">
        <f>HYPERLINK("https://en.wikipedia.org/w/index.php?title=Wikipedia:Sandbox&amp;diff=prev&amp;oldid=586518319","diff")</f>
        <v/>
      </c>
      <c r="L152">
        <f>HYPERLINK("https://en.wikipedia.org/w/index.php?title=Wikipedia_talk:Sandbox&amp;diff=prev&amp;oldid=586617164","diff")</f>
        <v/>
      </c>
      <c r="M152">
        <f>HYPERLINK("https://en.wikipedia.org/w/index.php?title=Wikipedia:Sandbox&amp;diff=prev&amp;oldid=586625866","diff")</f>
        <v/>
      </c>
      <c r="N152">
        <f>HYPERLINK("https://en.wikipedia.org/w/index.php?title=Wikipedia:Sandbox&amp;diff=prev&amp;oldid=586645073","diff")</f>
        <v/>
      </c>
      <c r="O152">
        <f>HYPERLINK("https://en.wikipedia.org/w/index.php?title=Wikipedia_talk:Sandbox&amp;diff=prev&amp;oldid=586689943","diff")</f>
        <v/>
      </c>
      <c r="P152" t="s"/>
    </row>
    <row r="153" spans="1:16">
      <c r="A153" s="1" t="n">
        <v>151</v>
      </c>
      <c r="B153">
        <f>HYPERLINK("http://enwp.org/User:ClueBot III","ClueBot III")</f>
        <v/>
      </c>
      <c r="C153">
        <f>HYPERLINK("http://enwp.org/User:Cyberbot II","Cyberbot II")</f>
        <v/>
      </c>
      <c r="D153" t="n">
        <v>31</v>
      </c>
      <c r="E153" t="n">
        <v>0</v>
      </c>
      <c r="F153">
        <f>HYPERLINK("https://en.wikipedia.org/w/index.php?title=Talk:Albanian_civil_war_of_1997&amp;diff=prev&amp;oldid=589734256","diff")</f>
        <v/>
      </c>
      <c r="G153">
        <f>HYPERLINK("https://en.wikipedia.org/w/index.php?title=Talk:Albanian_civil_war_of_1997&amp;diff=prev&amp;oldid=586736763","diff")</f>
        <v/>
      </c>
      <c r="H153">
        <f>HYPERLINK("https://en.wikipedia.org/w/index.php?title=Talk:Albanian_civil_war_of_1997&amp;diff=prev&amp;oldid=594612935","diff")</f>
        <v/>
      </c>
      <c r="I153">
        <f>HYPERLINK("https://en.wikipedia.org/w/index.php?title=Talk:Albanian_civil_war_of_1997&amp;diff=prev&amp;oldid=588530653","diff")</f>
        <v/>
      </c>
      <c r="J153">
        <f>HYPERLINK("https://en.wikipedia.org/w/index.php?title=Talk:Albanian_civil_war_of_1997&amp;diff=prev&amp;oldid=604136603","diff")</f>
        <v/>
      </c>
      <c r="K153">
        <f>HYPERLINK("https://en.wikipedia.org/w/index.php?title=Talk:Albanian_civil_war_of_1997&amp;diff=prev&amp;oldid=605866390","diff")</f>
        <v/>
      </c>
      <c r="L153">
        <f>HYPERLINK("https://en.wikipedia.org/w/index.php?title=Talk:Albanian_civil_war_of_1997&amp;diff=prev&amp;oldid=619426249","diff")</f>
        <v/>
      </c>
      <c r="M153">
        <f>HYPERLINK("https://en.wikipedia.org/w/index.php?title=Talk:Patria_Pasi&amp;diff=prev&amp;oldid=604267093","diff")</f>
        <v/>
      </c>
      <c r="N153">
        <f>HYPERLINK("https://en.wikipedia.org/w/index.php?title=Talk:Albanian_civil_war_of_1997&amp;diff=prev&amp;oldid=616111813","diff")</f>
        <v/>
      </c>
      <c r="O153">
        <f>HYPERLINK("https://en.wikipedia.org/w/index.php?title=Talk:Albanian_civil_war_of_1997&amp;diff=prev&amp;oldid=593659189","diff")</f>
        <v/>
      </c>
      <c r="P153" t="s"/>
    </row>
    <row r="154" spans="1:16">
      <c r="A154" s="1" t="n">
        <v>152</v>
      </c>
      <c r="B154">
        <f>HYPERLINK("http://enwp.org/User:Amalthea (bot)","Amalthea (bot)")</f>
        <v/>
      </c>
      <c r="C154">
        <f>HYPERLINK("http://enwp.org/User:Cyberbot II","Cyberbot II")</f>
        <v/>
      </c>
      <c r="D154" t="n">
        <v>779</v>
      </c>
      <c r="E154" t="n">
        <v>0</v>
      </c>
      <c r="F154">
        <f>HYPERLINK("https://en.wikipedia.org/w/index.php?title=Talk:Irezumi&amp;diff=prev&amp;oldid=577146849","diff")</f>
        <v/>
      </c>
      <c r="G154">
        <f>HYPERLINK("https://en.wikipedia.org/w/index.php?title=User:Chadofborg&amp;diff=prev&amp;oldid=577144636","diff")</f>
        <v/>
      </c>
      <c r="H154">
        <f>HYPERLINK("https://en.wikipedia.org/w/index.php?title=User:Jesse_Ruderman&amp;diff=prev&amp;oldid=577144299","diff")</f>
        <v/>
      </c>
      <c r="I154">
        <f>HYPERLINK("https://en.wikipedia.org/w/index.php?title=User_talk:Ardonik&amp;diff=prev&amp;oldid=577145402","diff")</f>
        <v/>
      </c>
      <c r="J154">
        <f>HYPERLINK("https://en.wikipedia.org/w/index.php?title=Talk:Fsck&amp;diff=prev&amp;oldid=577144747","diff")</f>
        <v/>
      </c>
      <c r="K154">
        <f>HYPERLINK("https://en.wikipedia.org/w/index.php?title=User_talk:Heron/2004H2&amp;diff=prev&amp;oldid=577144004","diff")</f>
        <v/>
      </c>
      <c r="L154">
        <f>HYPERLINK("https://en.wikipedia.org/w/index.php?title=Talk:Pavel_Popovich&amp;diff=prev&amp;oldid=577146485","diff")</f>
        <v/>
      </c>
      <c r="M154">
        <f>HYPERLINK("https://en.wikipedia.org/w/index.php?title=Talk:Roberta_Williams&amp;diff=prev&amp;oldid=577146270","diff")</f>
        <v/>
      </c>
      <c r="N154">
        <f>HYPERLINK("https://en.wikipedia.org/w/index.php?title=Talk:Reise,_Reise&amp;diff=prev&amp;oldid=577145320","diff")</f>
        <v/>
      </c>
      <c r="O154">
        <f>HYPERLINK("https://en.wikipedia.org/w/index.php?title=Talk:Container_ship&amp;diff=prev&amp;oldid=577144861","diff")</f>
        <v/>
      </c>
      <c r="P154" t="s"/>
    </row>
    <row r="155" spans="1:16">
      <c r="A155" s="1" t="n">
        <v>153</v>
      </c>
      <c r="B155">
        <f>HYPERLINK("http://enwp.org/User:Hazard-Bot","Hazard-Bot")</f>
        <v/>
      </c>
      <c r="C155">
        <f>HYPERLINK("http://enwp.org/User:Lowercase sigmabot II","Lowercase sigmabot II")</f>
        <v/>
      </c>
      <c r="D155" t="n">
        <v>28</v>
      </c>
      <c r="E155" t="n">
        <v>0</v>
      </c>
      <c r="F155">
        <f>HYPERLINK("https://en.wikipedia.org/w/index.php?title=Wikipedia:Sandbox&amp;diff=prev&amp;oldid=593687940","diff")</f>
        <v/>
      </c>
      <c r="G155">
        <f>HYPERLINK("https://en.wikipedia.org/w/index.php?title=Wikipedia:Sandbox&amp;diff=prev&amp;oldid=531186300","diff")</f>
        <v/>
      </c>
      <c r="H155">
        <f>HYPERLINK("https://en.wikipedia.org/w/index.php?title=Wikipedia:Sandbox&amp;diff=prev&amp;oldid=530820403","diff")</f>
        <v/>
      </c>
      <c r="I155">
        <f>HYPERLINK("https://en.wikipedia.org/w/index.php?title=Wikipedia:Sandbox&amp;diff=prev&amp;oldid=596115124","diff")</f>
        <v/>
      </c>
      <c r="J155">
        <f>HYPERLINK("https://en.wikipedia.org/w/index.php?title=Wikipedia:Tutorial/Editing/sandbox&amp;diff=prev&amp;oldid=594279428","diff")</f>
        <v/>
      </c>
      <c r="K155">
        <f>HYPERLINK("https://en.wikipedia.org/w/index.php?title=Wikipedia:Sandbox&amp;diff=prev&amp;oldid=551517463","diff")</f>
        <v/>
      </c>
      <c r="L155">
        <f>HYPERLINK("https://en.wikipedia.org/w/index.php?title=Wikipedia:Sandbox&amp;diff=prev&amp;oldid=521869284","diff")</f>
        <v/>
      </c>
      <c r="M155">
        <f>HYPERLINK("https://en.wikipedia.org/w/index.php?title=Wikipedia:Sandbox&amp;diff=prev&amp;oldid=549282367","diff")</f>
        <v/>
      </c>
      <c r="N155">
        <f>HYPERLINK("https://en.wikipedia.org/w/index.php?title=Wikipedia:Sandbox&amp;diff=prev&amp;oldid=584123602","diff")</f>
        <v/>
      </c>
      <c r="O155">
        <f>HYPERLINK("https://en.wikipedia.org/w/index.php?title=Wikipedia:Tutorial/Editing/sandbox&amp;diff=prev&amp;oldid=594424951","diff")</f>
        <v/>
      </c>
      <c r="P155" t="s"/>
    </row>
    <row r="156" spans="1:16">
      <c r="A156" s="1" t="n">
        <v>154</v>
      </c>
      <c r="B156">
        <f>HYPERLINK("http://enwp.org/User:Addbot","Addbot")</f>
        <v/>
      </c>
      <c r="C156">
        <f>HYPERLINK("http://enwp.org/User:Dexbot","Dexbot")</f>
        <v/>
      </c>
      <c r="D156" t="n">
        <v>692</v>
      </c>
      <c r="E156" t="n">
        <v>195</v>
      </c>
      <c r="F156">
        <f>HYPERLINK("https://en.wikipedia.org/w/index.php?title=Category:Tourist_attractions_in_Central_Macedonia&amp;diff=prev&amp;oldid=546846178","diff")</f>
        <v/>
      </c>
      <c r="G156">
        <f>HYPERLINK("https://en.wikipedia.org/w/index.php?title=Danbury_Municipal_Airport&amp;diff=prev&amp;oldid=544390891","diff")</f>
        <v/>
      </c>
      <c r="H156">
        <f>HYPERLINK("https://en.wikipedia.org/w/index.php?title=Category:Populated_places_on_the_Mekong_River&amp;diff=prev&amp;oldid=545962512","diff")</f>
        <v/>
      </c>
      <c r="I156">
        <f>HYPERLINK("https://en.wikipedia.org/w/index.php?title=Iriba_Airport&amp;diff=prev&amp;oldid=545541570","diff")</f>
        <v/>
      </c>
      <c r="J156">
        <f>HYPERLINK("https://en.wikipedia.org/w/index.php?title=Category:User_templates_prg&amp;diff=prev&amp;oldid=546286547","diff")</f>
        <v/>
      </c>
      <c r="K156">
        <f>HYPERLINK("https://en.wikipedia.org/w/index.php?title=Category:Education_in_Sheffield&amp;diff=prev&amp;oldid=547399985","diff")</f>
        <v/>
      </c>
      <c r="L156">
        <f>HYPERLINK("https://en.wikipedia.org/w/index.php?title=Category:Disease-related_deaths_in_East_Germany&amp;diff=prev&amp;oldid=547659858","diff")</f>
        <v/>
      </c>
      <c r="M156">
        <f>HYPERLINK("https://en.wikipedia.org/w/index.php?title=Category:Climbing_areas_of_the_United_States&amp;diff=prev&amp;oldid=545443172","diff")</f>
        <v/>
      </c>
      <c r="N156">
        <f>HYPERLINK("https://en.wikipedia.org/w/index.php?title=Category:British_punk_rock_guitarists&amp;diff=prev&amp;oldid=545811226","diff")</f>
        <v/>
      </c>
      <c r="O156">
        <f>HYPERLINK("https://en.wikipedia.org/w/index.php?title=Category:2014_in_Afghanistan&amp;diff=prev&amp;oldid=546845940","diff")</f>
        <v/>
      </c>
      <c r="P156" t="s"/>
    </row>
    <row r="157" spans="1:16">
      <c r="A157" s="1" t="n">
        <v>155</v>
      </c>
      <c r="B157">
        <f>HYPERLINK("http://enwp.org/User:EmausBot","EmausBot")</f>
        <v/>
      </c>
      <c r="C157">
        <f>HYPERLINK("http://enwp.org/User:Dexbot","Dexbot")</f>
        <v/>
      </c>
      <c r="D157" t="n">
        <v>141</v>
      </c>
      <c r="E157" t="n">
        <v>7</v>
      </c>
      <c r="F157">
        <f>HYPERLINK("https://en.wikipedia.org/w/index.php?title=Category:Oil_and_gas_companies_of_the_Philippines&amp;diff=prev&amp;oldid=547637850","diff")</f>
        <v/>
      </c>
      <c r="G157">
        <f>HYPERLINK("https://en.wikipedia.org/w/index.php?title=Category:WikiProject_Women's_History_templates&amp;diff=prev&amp;oldid=612312803","diff")</f>
        <v/>
      </c>
      <c r="H157">
        <f>HYPERLINK("https://en.wikipedia.org/w/index.php?title=Category:Populated_places_in_Saveh_County&amp;diff=prev&amp;oldid=533637684","diff")</f>
        <v/>
      </c>
      <c r="I157">
        <f>HYPERLINK("https://en.wikipedia.org/w/index.php?title=Category:Non-profit_organizations_based_in_West_Virginia&amp;diff=prev&amp;oldid=533639484","diff")</f>
        <v/>
      </c>
      <c r="J157">
        <f>HYPERLINK("https://en.wikipedia.org/w/index.php?title=Category:Stub-Class_meteorology_articles&amp;diff=prev&amp;oldid=597292053","diff")</f>
        <v/>
      </c>
      <c r="K157">
        <f>HYPERLINK("https://en.wikipedia.org/w/index.php?title=Category:Songs_written_by_David_Gilmour&amp;diff=prev&amp;oldid=523615653","diff")</f>
        <v/>
      </c>
      <c r="L157">
        <f>HYPERLINK("https://en.wikipedia.org/w/index.php?title=Category:Steamships_of_Latvia&amp;diff=prev&amp;oldid=533636222","diff")</f>
        <v/>
      </c>
      <c r="M157">
        <f>HYPERLINK("https://en.wikipedia.org/w/index.php?title=Category:WikiProject_Feminism_templates&amp;diff=prev&amp;oldid=612310362","diff")</f>
        <v/>
      </c>
      <c r="N157">
        <f>HYPERLINK("https://en.wikipedia.org/w/index.php?title=Category:1956_in_sports_by_country&amp;diff=prev&amp;oldid=567854780","diff")</f>
        <v/>
      </c>
      <c r="O157">
        <f>HYPERLINK("https://en.wikipedia.org/w/index.php?title=Category:Disambig-Class_sociology_articles&amp;diff=prev&amp;oldid=611763316","diff")</f>
        <v/>
      </c>
      <c r="P157" t="s"/>
    </row>
    <row r="158" spans="1:16">
      <c r="A158" s="1" t="n">
        <v>156</v>
      </c>
      <c r="B158">
        <f>HYPERLINK("http://enwp.org/User:KLBot2","KLBot2")</f>
        <v/>
      </c>
      <c r="C158">
        <f>HYPERLINK("http://enwp.org/User:Dexbot","Dexbot")</f>
        <v/>
      </c>
      <c r="D158" t="n">
        <v>83</v>
      </c>
      <c r="E158" t="n">
        <v>2</v>
      </c>
      <c r="F158">
        <f>HYPERLINK("https://en.wikipedia.org/w/index.php?title=Category:1517_in_India&amp;diff=prev&amp;oldid=546550348","diff")</f>
        <v/>
      </c>
      <c r="G158">
        <f>HYPERLINK("https://en.wikipedia.org/w/index.php?title=Category:1533_in_politics&amp;diff=prev&amp;oldid=546551389","diff")</f>
        <v/>
      </c>
      <c r="H158">
        <f>HYPERLINK("https://en.wikipedia.org/w/index.php?title=Category:1508_in_international_relations&amp;diff=prev&amp;oldid=546549755","diff")</f>
        <v/>
      </c>
      <c r="I158">
        <f>HYPERLINK("https://en.wikipedia.org/w/index.php?title=Category:1360_in_England&amp;diff=prev&amp;oldid=546540639","diff")</f>
        <v/>
      </c>
      <c r="J158">
        <f>HYPERLINK("https://en.wikipedia.org/w/index.php?title=Category:1360_in_politics&amp;diff=prev&amp;oldid=546540606","diff")</f>
        <v/>
      </c>
      <c r="K158">
        <f>HYPERLINK("https://en.wikipedia.org/w/index.php?title=Category:Logistics_companies_of_Japan&amp;diff=prev&amp;oldid=547551157","diff")</f>
        <v/>
      </c>
      <c r="L158">
        <f>HYPERLINK("https://en.wikipedia.org/w/index.php?title=Category:1262_in_international_relations&amp;diff=prev&amp;oldid=546536694","diff")</f>
        <v/>
      </c>
      <c r="M158">
        <f>HYPERLINK("https://en.wikipedia.org/w/index.php?title=Category:1268_in_international_relations&amp;diff=prev&amp;oldid=546537004","diff")</f>
        <v/>
      </c>
      <c r="N158">
        <f>HYPERLINK("https://en.wikipedia.org/w/index.php?title=Category:1518_in_international_relations&amp;diff=prev&amp;oldid=546550262","diff")</f>
        <v/>
      </c>
      <c r="O158">
        <f>HYPERLINK("https://en.wikipedia.org/w/index.php?title=Category:1365_in_politics&amp;diff=prev&amp;oldid=546540804","diff")</f>
        <v/>
      </c>
      <c r="P158" t="s"/>
    </row>
    <row r="159" spans="1:16">
      <c r="A159" s="1" t="n">
        <v>157</v>
      </c>
      <c r="B159">
        <f>HYPERLINK("http://enwp.org/User:Chobot","Chobot")</f>
        <v/>
      </c>
      <c r="C159">
        <f>HYPERLINK("http://enwp.org/User:Makecat-bot","Makecat-bot")</f>
        <v/>
      </c>
      <c r="D159" t="n">
        <v>248</v>
      </c>
      <c r="E159" t="n">
        <v>0</v>
      </c>
      <c r="F159">
        <f>HYPERLINK("https://en.wikipedia.org/w/index.php?title=Category:1928_establishments_in_Bahrain&amp;diff=prev&amp;oldid=548417961","diff")</f>
        <v/>
      </c>
      <c r="G159">
        <f>HYPERLINK("https://en.wikipedia.org/w/index.php?title=Category:Croatian_long-distance_runners&amp;diff=prev&amp;oldid=548507091","diff")</f>
        <v/>
      </c>
      <c r="H159">
        <f>HYPERLINK("https://en.wikipedia.org/w/index.php?title=Category:Railway_stations_opened_in_1843&amp;diff=prev&amp;oldid=549285893","diff")</f>
        <v/>
      </c>
      <c r="I159">
        <f>HYPERLINK("https://en.wikipedia.org/w/index.php?title=Category:1920s_establishments_in_Mandatory_Palestine&amp;diff=prev&amp;oldid=548417174","diff")</f>
        <v/>
      </c>
      <c r="J159">
        <f>HYPERLINK("https://en.wikipedia.org/w/index.php?title=Category:1790s_establishments_in_France&amp;diff=prev&amp;oldid=548410022","diff")</f>
        <v/>
      </c>
      <c r="K159">
        <f>HYPERLINK("https://en.wikipedia.org/w/index.php?title=Category:1936_establishments_in_Canada&amp;diff=prev&amp;oldid=548418903","diff")</f>
        <v/>
      </c>
      <c r="L159">
        <f>HYPERLINK("https://en.wikipedia.org/w/index.php?title=Category:EC_1.16.9&amp;diff=prev&amp;oldid=548521023","diff")</f>
        <v/>
      </c>
      <c r="M159">
        <f>HYPERLINK("https://en.wikipedia.org/w/index.php?title=Category:Drink_companies_of_Belgium&amp;diff=prev&amp;oldid=548463769","diff")</f>
        <v/>
      </c>
      <c r="N159">
        <f>HYPERLINK("https://en.wikipedia.org/w/index.php?title=Category:1915_establishments_in_Japan&amp;diff=prev&amp;oldid=548416720","diff")</f>
        <v/>
      </c>
      <c r="O159">
        <f>HYPERLINK("https://en.wikipedia.org/w/index.php?title=Category:Golden_Leopard_winners&amp;diff=prev&amp;oldid=548610756","diff")</f>
        <v/>
      </c>
      <c r="P159" t="s"/>
    </row>
    <row r="160" spans="1:16">
      <c r="A160" s="1" t="n">
        <v>158</v>
      </c>
      <c r="B160">
        <f>HYPERLINK("http://enwp.org/User:Addbot","Addbot")</f>
        <v/>
      </c>
      <c r="C160">
        <f>HYPERLINK("http://enwp.org/User:Makecat-bot","Makecat-bot")</f>
        <v/>
      </c>
      <c r="D160" t="n">
        <v>5260</v>
      </c>
      <c r="E160" t="n">
        <v>3417</v>
      </c>
      <c r="F160">
        <f>HYPERLINK("https://en.wikipedia.org/w/index.php?title=Dhokegali&amp;diff=prev&amp;oldid=545993844","diff")</f>
        <v/>
      </c>
      <c r="G160">
        <f>HYPERLINK("https://en.wikipedia.org/w/index.php?title=Mordellistena_exclamationis&amp;diff=prev&amp;oldid=542703249","diff")</f>
        <v/>
      </c>
      <c r="H160">
        <f>HYPERLINK("https://en.wikipedia.org/w/index.php?title=Category:Towns_in_the_South_Coast_(New_South_Wales)&amp;diff=prev&amp;oldid=548127761","diff")</f>
        <v/>
      </c>
      <c r="I160">
        <f>HYPERLINK("https://en.wikipedia.org/w/index.php?title=Divaricella_quadrisulcata&amp;diff=prev&amp;oldid=542807204","diff")</f>
        <v/>
      </c>
      <c r="J160">
        <f>HYPERLINK("https://en.wikipedia.org/w/index.php?title=Stenalia_stipae&amp;diff=prev&amp;oldid=542701845","diff")</f>
        <v/>
      </c>
      <c r="K160">
        <f>HYPERLINK("https://en.wikipedia.org/w/index.php?title=Category:460s_disestablishments&amp;diff=prev&amp;oldid=547170524","diff")</f>
        <v/>
      </c>
      <c r="L160">
        <f>HYPERLINK("https://en.wikipedia.org/w/index.php?title=Opostomias&amp;diff=prev&amp;oldid=546339340","diff")</f>
        <v/>
      </c>
      <c r="M160">
        <f>HYPERLINK("https://en.wikipedia.org/w/index.php?title=6.57_Crew&amp;diff=prev&amp;oldid=545177426","diff")</f>
        <v/>
      </c>
      <c r="N160">
        <f>HYPERLINK("https://en.wikipedia.org/w/index.php?title=Category:People_from_Highland_Park,_New_Jersey&amp;diff=prev&amp;oldid=547728648","diff")</f>
        <v/>
      </c>
      <c r="O160">
        <f>HYPERLINK("https://en.wikipedia.org/w/index.php?title=Turbonilla_aequalis&amp;diff=prev&amp;oldid=542687981","diff")</f>
        <v/>
      </c>
      <c r="P160" t="s"/>
    </row>
    <row r="161" spans="1:16">
      <c r="A161" s="1" t="n">
        <v>159</v>
      </c>
      <c r="B161">
        <f>HYPERLINK("http://enwp.org/User:Xqbot","Xqbot")</f>
        <v/>
      </c>
      <c r="C161">
        <f>HYPERLINK("http://enwp.org/User:Makecat-bot","Makecat-bot")</f>
        <v/>
      </c>
      <c r="D161" t="n">
        <v>31</v>
      </c>
      <c r="E161" t="n">
        <v>30</v>
      </c>
      <c r="F161">
        <f>HYPERLINK("https://en.wikipedia.org/w/index.php?title=Minigun&amp;diff=prev&amp;oldid=527891858","diff")</f>
        <v/>
      </c>
      <c r="G161">
        <f>HYPERLINK("https://en.wikipedia.org/w/index.php?title=Abiotic_component&amp;diff=prev&amp;oldid=517334265","diff")</f>
        <v/>
      </c>
      <c r="H161">
        <f>HYPERLINK("https://en.wikipedia.org/w/index.php?title=Dollar_bill&amp;diff=prev&amp;oldid=530714058","diff")</f>
        <v/>
      </c>
      <c r="I161">
        <f>HYPERLINK("https://en.wikipedia.org/w/index.php?title=Anger&amp;diff=prev&amp;oldid=525841733","diff")</f>
        <v/>
      </c>
      <c r="J161">
        <f>HYPERLINK("https://en.wikipedia.org/w/index.php?title=Nasi_lemak&amp;diff=prev&amp;oldid=529190846","diff")</f>
        <v/>
      </c>
      <c r="K161">
        <f>HYPERLINK("https://en.wikipedia.org/w/index.php?title=War_of_the_Mantuan_Succession&amp;diff=prev&amp;oldid=531006467","diff")</f>
        <v/>
      </c>
      <c r="L161">
        <f>HYPERLINK("https://en.wikipedia.org/w/index.php?title=Emtmannsberg&amp;diff=prev&amp;oldid=522756588","diff")</f>
        <v/>
      </c>
      <c r="M161">
        <f>HYPERLINK("https://en.wikipedia.org/w/index.php?title=Mosquito_net&amp;diff=prev&amp;oldid=529674279","diff")</f>
        <v/>
      </c>
      <c r="N161">
        <f>HYPERLINK("https://en.wikipedia.org/w/index.php?title=Pheophorbide_A&amp;diff=prev&amp;oldid=524170953","diff")</f>
        <v/>
      </c>
      <c r="O161">
        <f>HYPERLINK("https://en.wikipedia.org/w/index.php?title=OS_X_Mountain_Lion&amp;diff=prev&amp;oldid=530791543","diff")</f>
        <v/>
      </c>
      <c r="P161" t="s"/>
    </row>
    <row r="162" spans="1:16">
      <c r="A162" s="1" t="n">
        <v>160</v>
      </c>
      <c r="B162">
        <f>HYPERLINK("http://enwp.org/User:EmausBot","EmausBot")</f>
        <v/>
      </c>
      <c r="C162">
        <f>HYPERLINK("http://enwp.org/User:Makecat-bot","Makecat-bot")</f>
        <v/>
      </c>
      <c r="D162" t="n">
        <v>1761</v>
      </c>
      <c r="E162" t="n">
        <v>595</v>
      </c>
      <c r="F162">
        <f>HYPERLINK("https://en.wikipedia.org/w/index.php?title=Cybister_explanatus&amp;diff=prev&amp;oldid=545708055","diff")</f>
        <v/>
      </c>
      <c r="G162">
        <f>HYPERLINK("https://en.wikipedia.org/w/index.php?title=Category:1912_establishments_in_Spain&amp;diff=prev&amp;oldid=547950784","diff")</f>
        <v/>
      </c>
      <c r="H162">
        <f>HYPERLINK("https://en.wikipedia.org/w/index.php?title=Category:People_involved_in_aviation_accidents_or_incidents&amp;diff=prev&amp;oldid=548010172","diff")</f>
        <v/>
      </c>
      <c r="I162">
        <f>HYPERLINK("https://en.wikipedia.org/w/index.php?title=Category:Musicians_from_Cincinnati&amp;diff=prev&amp;oldid=536539919","diff")</f>
        <v/>
      </c>
      <c r="J162">
        <f>HYPERLINK("https://en.wikipedia.org/w/index.php?title=Category:Infrastructure_completed_in_the_19th_century&amp;diff=prev&amp;oldid=548291847","diff")</f>
        <v/>
      </c>
      <c r="K162">
        <f>HYPERLINK("https://en.wikipedia.org/w/index.php?title=Category:Transport_disasters_in_Costa_Rica&amp;diff=prev&amp;oldid=547949286","diff")</f>
        <v/>
      </c>
      <c r="L162">
        <f>HYPERLINK("https://en.wikipedia.org/w/index.php?title=Semiotus&amp;diff=prev&amp;oldid=545739470","diff")</f>
        <v/>
      </c>
      <c r="M162">
        <f>HYPERLINK("https://en.wikipedia.org/w/index.php?title=Debbie_Schlussel&amp;diff=prev&amp;oldid=537134967","diff")</f>
        <v/>
      </c>
      <c r="N162">
        <f>HYPERLINK("https://en.wikipedia.org/w/index.php?title=Category:Plants_described_in_1755&amp;diff=prev&amp;oldid=547725495","diff")</f>
        <v/>
      </c>
      <c r="O162">
        <f>HYPERLINK("https://en.wikipedia.org/w/index.php?title=Category:People_from_the_Texas_Hill_Country&amp;diff=prev&amp;oldid=547958238","diff")</f>
        <v/>
      </c>
      <c r="P162" t="s"/>
    </row>
    <row r="163" spans="1:16">
      <c r="A163" s="1" t="n">
        <v>161</v>
      </c>
      <c r="B163">
        <f>HYPERLINK("http://enwp.org/User:KLBot2","KLBot2")</f>
        <v/>
      </c>
      <c r="C163">
        <f>HYPERLINK("http://enwp.org/User:Makecat-bot","Makecat-bot")</f>
        <v/>
      </c>
      <c r="D163" t="n">
        <v>452</v>
      </c>
      <c r="E163" t="n">
        <v>195</v>
      </c>
      <c r="F163">
        <f>HYPERLINK("https://en.wikipedia.org/w/index.php?title=Spinning_dust&amp;diff=prev&amp;oldid=552040628","diff")</f>
        <v/>
      </c>
      <c r="G163">
        <f>HYPERLINK("https://en.wikipedia.org/w/index.php?title=Category:11th-century_Czech_people&amp;diff=prev&amp;oldid=546534348","diff")</f>
        <v/>
      </c>
      <c r="H163">
        <f>HYPERLINK("https://en.wikipedia.org/w/index.php?title=James_L._Key&amp;diff=prev&amp;oldid=549586867","diff")</f>
        <v/>
      </c>
      <c r="I163">
        <f>HYPERLINK("https://en.wikipedia.org/w/index.php?title=Category:1735_establishments_by_country&amp;diff=prev&amp;oldid=546573157","diff")</f>
        <v/>
      </c>
      <c r="J163">
        <f>HYPERLINK("https://en.wikipedia.org/w/index.php?title=Waitea&amp;diff=prev&amp;oldid=546206997","diff")</f>
        <v/>
      </c>
      <c r="K163">
        <f>HYPERLINK("https://en.wikipedia.org/w/index.php?title=Pachymasiphis&amp;diff=prev&amp;oldid=551776487","diff")</f>
        <v/>
      </c>
      <c r="L163">
        <f>HYPERLINK("https://en.wikipedia.org/w/index.php?title=Category:1787_establishments_in_Pennsylvania&amp;diff=prev&amp;oldid=546582334","diff")</f>
        <v/>
      </c>
      <c r="M163">
        <f>HYPERLINK("https://en.wikipedia.org/w/index.php?title=Category:Education_in_York&amp;diff=prev&amp;oldid=547527573","diff")</f>
        <v/>
      </c>
      <c r="N163">
        <f>HYPERLINK("https://en.wikipedia.org/w/index.php?title=Category:1798_establishments_in_Great_Britain&amp;diff=prev&amp;oldid=546585036","diff")</f>
        <v/>
      </c>
      <c r="O163">
        <f>HYPERLINK("https://en.wikipedia.org/w/index.php?title=Category:Reptiles_of_Mozambique&amp;diff=prev&amp;oldid=547591806","diff")</f>
        <v/>
      </c>
      <c r="P163" t="s"/>
    </row>
    <row r="164" spans="1:16">
      <c r="A164" s="1" t="n">
        <v>162</v>
      </c>
      <c r="B164">
        <f>HYPERLINK("http://enwp.org/User:ClueBot III","ClueBot III")</f>
        <v/>
      </c>
      <c r="C164">
        <f>HYPERLINK("http://enwp.org/User:Theo's Little Bot","Theo's Little Bot")</f>
        <v/>
      </c>
      <c r="D164" t="n">
        <v>136</v>
      </c>
      <c r="E164" t="n">
        <v>0</v>
      </c>
      <c r="F164">
        <f>HYPERLINK("https://en.wikipedia.org/w/index.php?title=User_talk:Wolfnix&amp;diff=prev&amp;oldid=556359562","diff")</f>
        <v/>
      </c>
      <c r="G164">
        <f>HYPERLINK("https://en.wikipedia.org/w/index.php?title=User_talk:Yintan&amp;diff=prev&amp;oldid=585492530","diff")</f>
        <v/>
      </c>
      <c r="H164">
        <f>HYPERLINK("https://en.wikipedia.org/w/index.php?title=User_talk:Ashliveslove&amp;diff=prev&amp;oldid=580525689","diff")</f>
        <v/>
      </c>
      <c r="I164">
        <f>HYPERLINK("https://en.wikipedia.org/w/index.php?title=User_talk:Ashliveslove&amp;diff=prev&amp;oldid=589346466","diff")</f>
        <v/>
      </c>
      <c r="J164">
        <f>HYPERLINK("https://en.wikipedia.org/w/index.php?title=User_talk:Ashliveslove&amp;diff=prev&amp;oldid=606111521","diff")</f>
        <v/>
      </c>
      <c r="K164">
        <f>HYPERLINK("https://en.wikipedia.org/w/index.php?title=User_talk:Wolfnix&amp;diff=prev&amp;oldid=577861898","diff")</f>
        <v/>
      </c>
      <c r="L164">
        <f>HYPERLINK("https://en.wikipedia.org/w/index.php?title=User_talk:Ashliveslove&amp;diff=prev&amp;oldid=579384917","diff")</f>
        <v/>
      </c>
      <c r="M164">
        <f>HYPERLINK("https://en.wikipedia.org/w/index.php?title=User_talk:Ashliveslove&amp;diff=prev&amp;oldid=581090650","diff")</f>
        <v/>
      </c>
      <c r="N164">
        <f>HYPERLINK("https://en.wikipedia.org/w/index.php?title=User_talk:Ashliveslove&amp;diff=prev&amp;oldid=570994233","diff")</f>
        <v/>
      </c>
      <c r="O164">
        <f>HYPERLINK("https://en.wikipedia.org/w/index.php?title=User_talk:Ashliveslove&amp;diff=prev&amp;oldid=569941411","diff")</f>
        <v/>
      </c>
      <c r="P164" t="s"/>
    </row>
    <row r="165" spans="1:16">
      <c r="A165" s="1" t="n">
        <v>163</v>
      </c>
      <c r="B165">
        <f>HYPERLINK("http://enwp.org/User:Lowercase sigmabot III","Lowercase sigmabot III")</f>
        <v/>
      </c>
      <c r="C165">
        <f>HYPERLINK("http://enwp.org/User:Theo's Little Bot","Theo's Little Bot")</f>
        <v/>
      </c>
      <c r="D165" t="n">
        <v>41</v>
      </c>
      <c r="E165" t="n">
        <v>0</v>
      </c>
      <c r="F165">
        <f>HYPERLINK("https://en.wikipedia.org/w/index.php?title=User_talk:Cabe6403&amp;diff=prev&amp;oldid=596706911","diff")</f>
        <v/>
      </c>
      <c r="G165">
        <f>HYPERLINK("https://en.wikipedia.org/w/index.php?title=User_talk:Bogdangiusca&amp;diff=prev&amp;oldid=611665115","diff")</f>
        <v/>
      </c>
      <c r="H165">
        <f>HYPERLINK("https://en.wikipedia.org/w/index.php?title=User_talk:とある白い猫&amp;diff=prev&amp;oldid=609471941","diff")</f>
        <v/>
      </c>
      <c r="I165">
        <f>HYPERLINK("https://en.wikipedia.org/w/index.php?title=User_talk:TimVickers&amp;diff=prev&amp;oldid=612956393","diff")</f>
        <v/>
      </c>
      <c r="J165">
        <f>HYPERLINK("https://en.wikipedia.org/w/index.php?title=User_talk:Rau_J&amp;diff=prev&amp;oldid=592886445","diff")</f>
        <v/>
      </c>
      <c r="K165">
        <f>HYPERLINK("https://en.wikipedia.org/w/index.php?title=User_talk:LAz17&amp;diff=prev&amp;oldid=618202714","diff")</f>
        <v/>
      </c>
      <c r="L165">
        <f>HYPERLINK("https://en.wikipedia.org/w/index.php?title=User_talk:Wolfkeeper&amp;diff=prev&amp;oldid=579960976","diff")</f>
        <v/>
      </c>
      <c r="M165">
        <f>HYPERLINK("https://en.wikipedia.org/w/index.php?title=User_talk:とある白い猫&amp;diff=prev&amp;oldid=589867680","diff")</f>
        <v/>
      </c>
      <c r="N165">
        <f>HYPERLINK("https://en.wikipedia.org/w/index.php?title=User_talk:Rama's_Arrow&amp;diff=prev&amp;oldid=608898650","diff")</f>
        <v/>
      </c>
      <c r="O165">
        <f>HYPERLINK("https://en.wikipedia.org/w/index.php?title=User_talk:Nick_Dillinger&amp;diff=prev&amp;oldid=621992110","diff")</f>
        <v/>
      </c>
      <c r="P165" t="s"/>
    </row>
    <row r="166" spans="1:16">
      <c r="A166" s="1" t="n">
        <v>164</v>
      </c>
      <c r="B166">
        <f>HYPERLINK("http://enwp.org/User:タチコマ robot","タチコマ robot")</f>
        <v/>
      </c>
      <c r="C166">
        <f>HYPERLINK("http://enwp.org/User:VoxelBot","VoxelBot")</f>
        <v/>
      </c>
      <c r="D166" t="n">
        <v>111</v>
      </c>
      <c r="E166" t="n">
        <v>111</v>
      </c>
      <c r="F166">
        <f>HYPERLINK("https://en.wikipedia.org/w/index.php?title=FC_Politehnica_1921_Știința_Timișoara&amp;diff=prev&amp;oldid=538965957","diff")</f>
        <v/>
      </c>
      <c r="G166">
        <f>HYPERLINK("https://en.wikipedia.org/w/index.php?title=FC_Politehnica_1921_Ştiinţa_Timişoara&amp;diff=prev&amp;oldid=538965776","diff")</f>
        <v/>
      </c>
      <c r="H166">
        <f>HYPERLINK("https://en.wikipedia.org/w/index.php?title=Poli_Timişoara&amp;diff=prev&amp;oldid=538965840","diff")</f>
        <v/>
      </c>
      <c r="I166">
        <f>HYPERLINK("https://en.wikipedia.org/w/index.php?title=Ştiinţă_Timişoara&amp;diff=prev&amp;oldid=538966062","diff")</f>
        <v/>
      </c>
      <c r="J166">
        <f>HYPERLINK("https://en.wikipedia.org/w/index.php?title=FCU_Politehnica_Timisoara&amp;diff=prev&amp;oldid=538967843","diff")</f>
        <v/>
      </c>
      <c r="K166">
        <f>HYPERLINK("https://en.wikipedia.org/w/index.php?title=Politehnica_AEK_Timişoara&amp;diff=prev&amp;oldid=538965807","diff")</f>
        <v/>
      </c>
      <c r="L166">
        <f>HYPERLINK("https://en.wikipedia.org/w/index.php?title=Baltati&amp;diff=prev&amp;oldid=538820425","diff")</f>
        <v/>
      </c>
      <c r="M166">
        <f>HYPERLINK("https://en.wikipedia.org/w/index.php?title=Gherăeştii_Noi&amp;diff=prev&amp;oldid=538970348","diff")</f>
        <v/>
      </c>
      <c r="N166">
        <f>HYPERLINK("https://en.wikipedia.org/w/index.php?title=Mircea_Cosea&amp;diff=prev&amp;oldid=538970623","diff")</f>
        <v/>
      </c>
      <c r="O166">
        <f>HYPERLINK("https://en.wikipedia.org/w/index.php?title=Stadionul_Silviu_Ploesteanu&amp;diff=prev&amp;oldid=538983133","diff")</f>
        <v/>
      </c>
      <c r="P166" t="s"/>
    </row>
    <row r="167" spans="1:16">
      <c r="A167" s="1" t="n">
        <v>165</v>
      </c>
      <c r="B167">
        <f>HYPERLINK("http://enwp.org/User:AvicBot","AvicBot")</f>
        <v/>
      </c>
      <c r="C167">
        <f>HYPERLINK("http://enwp.org/User:VoxelBot","VoxelBot")</f>
        <v/>
      </c>
      <c r="D167" t="n">
        <v>27</v>
      </c>
      <c r="E167" t="n">
        <v>27</v>
      </c>
      <c r="F167">
        <f>HYPERLINK("https://en.wikipedia.org/w/index.php?title=Elayet_of_Temeșvar&amp;diff=prev&amp;oldid=539904994","diff")</f>
        <v/>
      </c>
      <c r="G167">
        <f>HYPERLINK("https://en.wikipedia.org/w/index.php?title=FCU_Politehnica_Timisoara&amp;diff=prev&amp;oldid=538222735","diff")</f>
        <v/>
      </c>
      <c r="H167">
        <f>HYPERLINK("https://en.wikipedia.org/w/index.php?title=Colţea_Braşov&amp;diff=prev&amp;oldid=538820507","diff")</f>
        <v/>
      </c>
      <c r="I167">
        <f>HYPERLINK("https://en.wikipedia.org/w/index.php?title=Valea_Oilor&amp;diff=prev&amp;oldid=538820205","diff")</f>
        <v/>
      </c>
      <c r="J167">
        <f>HYPERLINK("https://en.wikipedia.org/w/index.php?title=Savarsin,_Arad&amp;diff=prev&amp;oldid=538965371","diff")</f>
        <v/>
      </c>
      <c r="K167">
        <f>HYPERLINK("https://en.wikipedia.org/w/index.php?title=Bălţaţi,_Iaşi&amp;diff=prev&amp;oldid=538819301","diff")</f>
        <v/>
      </c>
      <c r="L167">
        <f>HYPERLINK("https://en.wikipedia.org/w/index.php?title=Eyalet_of_Temesvar&amp;diff=prev&amp;oldid=539905295","diff")</f>
        <v/>
      </c>
      <c r="M167">
        <f>HYPERLINK("https://en.wikipedia.org/w/index.php?title=Eyalet_of_Temeșvar&amp;diff=prev&amp;oldid=539905264","diff")</f>
        <v/>
      </c>
      <c r="N167">
        <f>HYPERLINK("https://en.wikipedia.org/w/index.php?title=FCU_Politehnica&amp;diff=prev&amp;oldid=538222781","diff")</f>
        <v/>
      </c>
      <c r="O167">
        <f>HYPERLINK("https://en.wikipedia.org/w/index.php?title=Coltea_Brasov&amp;diff=prev&amp;oldid=538820445","diff")</f>
        <v/>
      </c>
      <c r="P167" t="s"/>
    </row>
    <row r="168" spans="1:16">
      <c r="A168" s="1" t="n">
        <v>166</v>
      </c>
      <c r="B168">
        <f>HYPERLINK("http://enwp.org/User:RussBot","RussBot")</f>
        <v/>
      </c>
      <c r="C168">
        <f>HYPERLINK("http://enwp.org/User:ArmbrustBot","ArmbrustBot")</f>
        <v/>
      </c>
      <c r="D168" t="n">
        <v>28</v>
      </c>
      <c r="E168" t="n">
        <v>10</v>
      </c>
      <c r="F168">
        <f>HYPERLINK("https://en.wikipedia.org/w/index.php?title=Chamber_jazz&amp;diff=prev&amp;oldid=560266546","diff")</f>
        <v/>
      </c>
      <c r="G168">
        <f>HYPERLINK("https://en.wikipedia.org/w/index.php?title=Category:Melvin_Sparks_albums&amp;diff=prev&amp;oldid=560266802","diff")</f>
        <v/>
      </c>
      <c r="H168">
        <f>HYPERLINK("https://en.wikipedia.org/w/index.php?title=Just_Chillin'&amp;diff=prev&amp;oldid=560266629","diff")</f>
        <v/>
      </c>
      <c r="I168">
        <f>HYPERLINK("https://en.wikipedia.org/w/index.php?title=Category:Cannonball_Adderley_albums&amp;diff=prev&amp;oldid=560266713","diff")</f>
        <v/>
      </c>
      <c r="J168">
        <f>HYPERLINK("https://en.wikipedia.org/w/index.php?title=Category:Barry_Adamson_albums&amp;diff=prev&amp;oldid=560266706","diff")</f>
        <v/>
      </c>
      <c r="K168">
        <f>HYPERLINK("https://en.wikipedia.org/w/index.php?title=Category:Nat_Adderley_albums&amp;diff=prev&amp;oldid=560266722","diff")</f>
        <v/>
      </c>
      <c r="L168">
        <f>HYPERLINK("https://en.wikipedia.org/w/index.php?title=Category:Medeski_Martin_&amp;_Wood_albums&amp;diff=prev&amp;oldid=560266787","diff")</f>
        <v/>
      </c>
      <c r="M168">
        <f>HYPERLINK("https://en.wikipedia.org/w/index.php?title=Takin'_Off&amp;diff=prev&amp;oldid=560266648","diff")</f>
        <v/>
      </c>
      <c r="N168">
        <f>HYPERLINK("https://en.wikipedia.org/w/index.php?title=Category:Chamber_jazz_musicians&amp;diff=prev&amp;oldid=560266560","diff")</f>
        <v/>
      </c>
      <c r="O168">
        <f>HYPERLINK("https://en.wikipedia.org/w/index.php?title=Category:Chamber_jazz_albums&amp;diff=prev&amp;oldid=560266553","diff")</f>
        <v/>
      </c>
      <c r="P168" t="s"/>
    </row>
    <row r="169" spans="1:16">
      <c r="A169" s="1" t="n">
        <v>167</v>
      </c>
      <c r="B169">
        <f>HYPERLINK("http://enwp.org/User:Cydebot","Cydebot")</f>
        <v/>
      </c>
      <c r="C169">
        <f>HYPERLINK("http://enwp.org/User:ArmbrustBot","ArmbrustBot")</f>
        <v/>
      </c>
      <c r="D169" t="n">
        <v>318</v>
      </c>
      <c r="E169" t="n">
        <v>317</v>
      </c>
      <c r="F169">
        <f>HYPERLINK("https://en.wikipedia.org/w/index.php?title=Unfair_dismissal_in_the_United_Kingdom&amp;diff=prev&amp;oldid=566857526","diff")</f>
        <v/>
      </c>
      <c r="G169">
        <f>HYPERLINK("https://en.wikipedia.org/w/index.php?title=Lane_v_Shire_Roofing_Co_(Oxford)_Ltd&amp;diff=prev&amp;oldid=566774649","diff")</f>
        <v/>
      </c>
      <c r="H169">
        <f>HYPERLINK("https://en.wikipedia.org/w/index.php?title=Trade_Disputes_Act_1906&amp;diff=prev&amp;oldid=566857465","diff")</f>
        <v/>
      </c>
      <c r="I169">
        <f>HYPERLINK("https://en.wikipedia.org/w/index.php?title=Litster_v_Forth_Dry_Dock_and_Engineering_Co_Ltd&amp;diff=prev&amp;oldid=566774676","diff")</f>
        <v/>
      </c>
      <c r="J169">
        <f>HYPERLINK("https://en.wikipedia.org/w/index.php?title=Twyne's_Case&amp;diff=prev&amp;oldid=566775040","diff")</f>
        <v/>
      </c>
      <c r="K169">
        <f>HYPERLINK("https://en.wikipedia.org/w/index.php?title=Serco_Ltd_v_Lawson&amp;diff=prev&amp;oldid=566774654","diff")</f>
        <v/>
      </c>
      <c r="L169">
        <f>HYPERLINK("https://en.wikipedia.org/w/index.php?title=Nethermere_(St_Neots)_Ltd_v_Gardiner&amp;diff=prev&amp;oldid=566774754","diff")</f>
        <v/>
      </c>
      <c r="M169">
        <f>HYPERLINK("https://en.wikipedia.org/w/index.php?title=Waters_v_Comr_of_Police_for_the_Metropolis&amp;diff=prev&amp;oldid=566775050","diff")</f>
        <v/>
      </c>
      <c r="N169">
        <f>HYPERLINK("https://en.wikipedia.org/w/index.php?title=Category:Employment_Appeal_Tribunal_cases&amp;diff=prev&amp;oldid=566775116","diff")</f>
        <v/>
      </c>
      <c r="O169">
        <f>HYPERLINK("https://en.wikipedia.org/w/index.php?title=Bi-State_Vietnam_Gold_Star_Bridges&amp;diff=prev&amp;oldid=569379287","diff")</f>
        <v/>
      </c>
      <c r="P169" t="s"/>
    </row>
    <row r="170" spans="1:16">
      <c r="A170" s="1" t="n">
        <v>168</v>
      </c>
      <c r="B170">
        <f>HYPERLINK("http://enwp.org/User:ClueBot III","ClueBot III")</f>
        <v/>
      </c>
      <c r="C170">
        <f>HYPERLINK("http://enwp.org/User:BracketBot","BracketBot")</f>
        <v/>
      </c>
      <c r="D170" t="n">
        <v>31</v>
      </c>
      <c r="E170" t="n">
        <v>0</v>
      </c>
      <c r="F170">
        <f>HYPERLINK("https://en.wikipedia.org/w/index.php?title=User_talk:Fingerpuppet&amp;diff=prev&amp;oldid=577269289","diff")</f>
        <v/>
      </c>
      <c r="G170">
        <f>HYPERLINK("https://en.wikipedia.org/w/index.php?title=User_talk:Supreme_Deliciousness&amp;diff=prev&amp;oldid=606823313","diff")</f>
        <v/>
      </c>
      <c r="H170">
        <f>HYPERLINK("https://en.wikipedia.org/w/index.php?title=User_talk:Hcobb&amp;diff=prev&amp;oldid=596083225","diff")</f>
        <v/>
      </c>
      <c r="I170">
        <f>HYPERLINK("https://en.wikipedia.org/w/index.php?title=User_talk:Optimale&amp;diff=prev&amp;oldid=579207882","diff")</f>
        <v/>
      </c>
      <c r="J170">
        <f>HYPERLINK("https://en.wikipedia.org/w/index.php?title=User_talk:SGGH&amp;diff=prev&amp;oldid=589763825","diff")</f>
        <v/>
      </c>
      <c r="K170">
        <f>HYPERLINK("https://en.wikipedia.org/w/index.php?title=User_talk:Faustus37&amp;diff=prev&amp;oldid=615049957","diff")</f>
        <v/>
      </c>
      <c r="L170">
        <f>HYPERLINK("https://en.wikipedia.org/w/index.php?title=User_talk:Reedy&amp;diff=prev&amp;oldid=618282711","diff")</f>
        <v/>
      </c>
      <c r="M170">
        <f>HYPERLINK("https://en.wikipedia.org/w/index.php?title=User_talk:Lotje&amp;diff=prev&amp;oldid=566415699","diff")</f>
        <v/>
      </c>
      <c r="N170">
        <f>HYPERLINK("https://en.wikipedia.org/w/index.php?title=User_talk:Optimale&amp;diff=prev&amp;oldid=603992326","diff")</f>
        <v/>
      </c>
      <c r="O170">
        <f>HYPERLINK("https://en.wikipedia.org/w/index.php?title=User_talk:SGGH&amp;diff=prev&amp;oldid=612830702","diff")</f>
        <v/>
      </c>
      <c r="P170" t="s"/>
    </row>
    <row r="171" spans="1:16">
      <c r="A171" s="1" t="n">
        <v>169</v>
      </c>
      <c r="B171">
        <f>HYPERLINK("http://enwp.org/User:Lowercase sigmabot III","Lowercase sigmabot III")</f>
        <v/>
      </c>
      <c r="C171">
        <f>HYPERLINK("http://enwp.org/User:BracketBot","BracketBot")</f>
        <v/>
      </c>
      <c r="D171" t="n">
        <v>31</v>
      </c>
      <c r="E171" t="n">
        <v>0</v>
      </c>
      <c r="F171">
        <f>HYPERLINK("https://en.wikipedia.org/w/index.php?title=User_talk:Jaellee&amp;diff=prev&amp;oldid=587059508","diff")</f>
        <v/>
      </c>
      <c r="G171">
        <f>HYPERLINK("https://en.wikipedia.org/w/index.php?title=User_talk:Chander&amp;diff=prev&amp;oldid=598785194","diff")</f>
        <v/>
      </c>
      <c r="H171">
        <f>HYPERLINK("https://en.wikipedia.org/w/index.php?title=User_talk:Fat&amp;Happy&amp;diff=prev&amp;oldid=586124031","diff")</f>
        <v/>
      </c>
      <c r="I171">
        <f>HYPERLINK("https://en.wikipedia.org/w/index.php?title=User_talk:Cat-five&amp;diff=prev&amp;oldid=591203299","diff")</f>
        <v/>
      </c>
      <c r="J171">
        <f>HYPERLINK("https://en.wikipedia.org/w/index.php?title=User_talk:Chander&amp;diff=prev&amp;oldid=601594047","diff")</f>
        <v/>
      </c>
      <c r="K171">
        <f>HYPERLINK("https://en.wikipedia.org/w/index.php?title=User_talk:Matthew_hk&amp;diff=prev&amp;oldid=596112736","diff")</f>
        <v/>
      </c>
      <c r="L171">
        <f>HYPERLINK("https://en.wikipedia.org/w/index.php?title=User_talk:Matthew_hk&amp;diff=prev&amp;oldid=600673410","diff")</f>
        <v/>
      </c>
      <c r="M171">
        <f>HYPERLINK("https://en.wikipedia.org/w/index.php?title=User_talk:Severo&amp;diff=prev&amp;oldid=583334327","diff")</f>
        <v/>
      </c>
      <c r="N171">
        <f>HYPERLINK("https://en.wikipedia.org/w/index.php?title=User_talk:Matthew_hk&amp;diff=prev&amp;oldid=616988365","diff")</f>
        <v/>
      </c>
      <c r="O171">
        <f>HYPERLINK("https://en.wikipedia.org/w/index.php?title=User_talk:Duckduckstop&amp;diff=prev&amp;oldid=594761382","diff")</f>
        <v/>
      </c>
      <c r="P171" t="s"/>
    </row>
    <row r="172" spans="1:16">
      <c r="A172" s="1" t="n">
        <v>170</v>
      </c>
      <c r="B172">
        <f>HYPERLINK("http://enwp.org/User:ClueBot III","ClueBot III")</f>
        <v/>
      </c>
      <c r="C172">
        <f>HYPERLINK("http://enwp.org/User:MediaWiki message delivery","MediaWiki message delivery")</f>
        <v/>
      </c>
      <c r="D172" t="n">
        <v>312</v>
      </c>
      <c r="E172" t="n">
        <v>0</v>
      </c>
      <c r="F172">
        <f>HYPERLINK("https://en.wikipedia.org/w/index.php?title=User_talk:Blethering_Scot&amp;diff=prev&amp;oldid=596153373","diff")</f>
        <v/>
      </c>
      <c r="G172">
        <f>HYPERLINK("https://en.wikipedia.org/w/index.php?title=User_talk:T3chl0v3r&amp;diff=prev&amp;oldid=606819947","diff")</f>
        <v/>
      </c>
      <c r="H172">
        <f>HYPERLINK("https://en.wikipedia.org/w/index.php?title=User_talk:Dan6hell66&amp;diff=prev&amp;oldid=617257472","diff")</f>
        <v/>
      </c>
      <c r="I172">
        <f>HYPERLINK("https://en.wikipedia.org/w/index.php?title=User_talk:Lee_Tru.&amp;diff=prev&amp;oldid=617458238","diff")</f>
        <v/>
      </c>
      <c r="J172">
        <f>HYPERLINK("https://en.wikipedia.org/w/index.php?title=User_talk:Dan6hell66&amp;diff=prev&amp;oldid=612431680","diff")</f>
        <v/>
      </c>
      <c r="K172">
        <f>HYPERLINK("https://en.wikipedia.org/w/index.php?title=User_talk:Dan6hell66&amp;diff=prev&amp;oldid=604432666","diff")</f>
        <v/>
      </c>
      <c r="L172">
        <f>HYPERLINK("https://en.wikipedia.org/w/index.php?title=User_talk:TopGun&amp;diff=prev&amp;oldid=619128641","diff")</f>
        <v/>
      </c>
      <c r="M172">
        <f>HYPERLINK("https://en.wikipedia.org/w/index.php?title=User_talk:Blethering_Scot&amp;diff=prev&amp;oldid=613472643","diff")</f>
        <v/>
      </c>
      <c r="N172">
        <f>HYPERLINK("https://en.wikipedia.org/w/index.php?title=User_talk:Arda_Xi&amp;diff=prev&amp;oldid=587645624","diff")</f>
        <v/>
      </c>
      <c r="O172">
        <f>HYPERLINK("https://en.wikipedia.org/w/index.php?title=User_talk:Smsarmad&amp;diff=prev&amp;oldid=618674792","diff")</f>
        <v/>
      </c>
      <c r="P172" t="s"/>
    </row>
    <row r="173" spans="1:16">
      <c r="A173" s="1" t="n">
        <v>171</v>
      </c>
      <c r="B173">
        <f>HYPERLINK("http://enwp.org/User:Lowercase sigmabot III","Lowercase sigmabot III")</f>
        <v/>
      </c>
      <c r="C173">
        <f>HYPERLINK("http://enwp.org/User:MediaWiki message delivery","MediaWiki message delivery")</f>
        <v/>
      </c>
      <c r="D173" t="n">
        <v>458</v>
      </c>
      <c r="E173" t="n">
        <v>0</v>
      </c>
      <c r="F173">
        <f>HYPERLINK("https://en.wikipedia.org/w/index.php?title=User_talk:TheDramatist&amp;diff=prev&amp;oldid=594302043","diff")</f>
        <v/>
      </c>
      <c r="G173">
        <f>HYPERLINK("https://en.wikipedia.org/w/index.php?title=User_talk:Danger&amp;diff=prev&amp;oldid=604234816","diff")</f>
        <v/>
      </c>
      <c r="H173">
        <f>HYPERLINK("https://en.wikipedia.org/w/index.php?title=User_talk:Abeg92&amp;diff=prev&amp;oldid=602940532","diff")</f>
        <v/>
      </c>
      <c r="I173">
        <f>HYPERLINK("https://en.wikipedia.org/w/index.php?title=User_talk:Parent5446&amp;diff=prev&amp;oldid=610572975","diff")</f>
        <v/>
      </c>
      <c r="J173">
        <f>HYPERLINK("https://en.wikipedia.org/w/index.php?title=User_talk:Mmxx&amp;diff=prev&amp;oldid=589222157","diff")</f>
        <v/>
      </c>
      <c r="K173">
        <f>HYPERLINK("https://en.wikipedia.org/w/index.php?title=User_talk:Uzma_Gamal&amp;diff=prev&amp;oldid=614981384","diff")</f>
        <v/>
      </c>
      <c r="L173">
        <f>HYPERLINK("https://en.wikipedia.org/w/index.php?title=User_talk:Fumitol&amp;diff=prev&amp;oldid=597005285","diff")</f>
        <v/>
      </c>
      <c r="M173">
        <f>HYPERLINK("https://en.wikipedia.org/w/index.php?title=User_talk:Uzma_Gamal&amp;diff=prev&amp;oldid=599947537","diff")</f>
        <v/>
      </c>
      <c r="N173">
        <f>HYPERLINK("https://en.wikipedia.org/w/index.php?title=User_talk:Jianhui67&amp;diff=prev&amp;oldid=616357755","diff")</f>
        <v/>
      </c>
      <c r="O173">
        <f>HYPERLINK("https://en.wikipedia.org/w/index.php?title=User_talk:Swarm&amp;diff=prev&amp;oldid=588899566","diff")</f>
        <v/>
      </c>
      <c r="P173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2017-03-11T00:02:54Z</dcterms:created>
  <dcterms:modified xmlns:dcterms="http://purl.org/dc/terms/" xmlns:xsi="http://www.w3.org/2001/XMLSchema-instance" xsi:type="dcterms:W3CDTF">2017-03-11T00:02:54Z</dcterms:modified>
</cp:coreProperties>
</file>