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aff\Desktop\Staffin\PROJ\ExcelProj\CarInventory\"/>
    </mc:Choice>
  </mc:AlternateContent>
  <xr:revisionPtr revIDLastSave="0" documentId="8_{BC69BD09-65D7-4643-8BEF-A821D4753DE9}" xr6:coauthVersionLast="47" xr6:coauthVersionMax="47" xr10:uidLastSave="{00000000-0000-0000-0000-000000000000}"/>
  <bookViews>
    <workbookView xWindow="-110" yWindow="-110" windowWidth="19420" windowHeight="10300" activeTab="1"/>
  </bookViews>
  <sheets>
    <sheet name="Sheet1" sheetId="2" r:id="rId1"/>
    <sheet name="car inventory" sheetId="1" r:id="rId2"/>
  </sheets>
  <calcPr calcId="0"/>
  <pivotCaches>
    <pivotCache cacheId="2" r:id="rId3"/>
  </pivotCaches>
</workbook>
</file>

<file path=xl/calcChain.xml><?xml version="1.0" encoding="utf-8"?>
<calcChain xmlns="http://schemas.openxmlformats.org/spreadsheetml/2006/main">
  <c r="M28" i="1" l="1"/>
  <c r="M21" i="1"/>
  <c r="M33" i="1"/>
  <c r="M35" i="1"/>
  <c r="M27" i="1"/>
  <c r="M19" i="1"/>
  <c r="M32" i="1"/>
  <c r="M22" i="1"/>
  <c r="M23" i="1"/>
  <c r="M48" i="1"/>
  <c r="M38" i="1"/>
  <c r="M52" i="1"/>
  <c r="M46" i="1"/>
  <c r="M47" i="1"/>
  <c r="M50" i="1"/>
  <c r="M36" i="1"/>
  <c r="M13" i="1"/>
  <c r="M8" i="1"/>
  <c r="M2" i="1"/>
  <c r="M5" i="1"/>
  <c r="M4" i="1"/>
  <c r="M15" i="1"/>
  <c r="M7" i="1"/>
  <c r="M20" i="1"/>
  <c r="M6" i="1"/>
  <c r="M45" i="1"/>
  <c r="M25" i="1"/>
  <c r="M44" i="1"/>
  <c r="M10" i="1"/>
  <c r="M17" i="1"/>
  <c r="M49" i="1"/>
  <c r="M30" i="1"/>
  <c r="M31" i="1"/>
  <c r="M41" i="1"/>
  <c r="M51" i="1"/>
  <c r="M11" i="1"/>
  <c r="M16" i="1"/>
  <c r="M24" i="1"/>
  <c r="M18" i="1"/>
  <c r="M53" i="1"/>
  <c r="M9" i="1"/>
  <c r="M29" i="1"/>
  <c r="M39" i="1"/>
  <c r="M14" i="1"/>
  <c r="M12" i="1"/>
  <c r="M3" i="1"/>
  <c r="M26" i="1"/>
  <c r="M34" i="1"/>
  <c r="M43" i="1"/>
  <c r="M42" i="1"/>
  <c r="M40" i="1"/>
  <c r="M37" i="1"/>
  <c r="F28" i="1"/>
  <c r="G28" i="1" s="1"/>
  <c r="I28" i="1" s="1"/>
  <c r="F21" i="1"/>
  <c r="G21" i="1" s="1"/>
  <c r="I21" i="1" s="1"/>
  <c r="F33" i="1"/>
  <c r="G33" i="1" s="1"/>
  <c r="I33" i="1" s="1"/>
  <c r="F35" i="1"/>
  <c r="G35" i="1" s="1"/>
  <c r="I35" i="1" s="1"/>
  <c r="F27" i="1"/>
  <c r="G27" i="1" s="1"/>
  <c r="I27" i="1" s="1"/>
  <c r="F19" i="1"/>
  <c r="G19" i="1" s="1"/>
  <c r="I19" i="1" s="1"/>
  <c r="F32" i="1"/>
  <c r="G32" i="1" s="1"/>
  <c r="I32" i="1" s="1"/>
  <c r="F22" i="1"/>
  <c r="G22" i="1" s="1"/>
  <c r="I22" i="1" s="1"/>
  <c r="F23" i="1"/>
  <c r="G23" i="1" s="1"/>
  <c r="I23" i="1" s="1"/>
  <c r="F48" i="1"/>
  <c r="G48" i="1" s="1"/>
  <c r="I48" i="1" s="1"/>
  <c r="F38" i="1"/>
  <c r="G38" i="1" s="1"/>
  <c r="I38" i="1" s="1"/>
  <c r="F52" i="1"/>
  <c r="F46" i="1"/>
  <c r="G46" i="1" s="1"/>
  <c r="I46" i="1" s="1"/>
  <c r="F47" i="1"/>
  <c r="G47" i="1" s="1"/>
  <c r="I47" i="1" s="1"/>
  <c r="F50" i="1"/>
  <c r="G50" i="1" s="1"/>
  <c r="I50" i="1" s="1"/>
  <c r="F36" i="1"/>
  <c r="G36" i="1" s="1"/>
  <c r="I36" i="1" s="1"/>
  <c r="F13" i="1"/>
  <c r="G13" i="1" s="1"/>
  <c r="I13" i="1" s="1"/>
  <c r="F8" i="1"/>
  <c r="G8" i="1" s="1"/>
  <c r="I8" i="1" s="1"/>
  <c r="F2" i="1"/>
  <c r="F5" i="1"/>
  <c r="F4" i="1"/>
  <c r="G4" i="1" s="1"/>
  <c r="I4" i="1" s="1"/>
  <c r="F15" i="1"/>
  <c r="G15" i="1" s="1"/>
  <c r="I15" i="1" s="1"/>
  <c r="F7" i="1"/>
  <c r="G7" i="1" s="1"/>
  <c r="I7" i="1" s="1"/>
  <c r="F20" i="1"/>
  <c r="G20" i="1" s="1"/>
  <c r="I20" i="1" s="1"/>
  <c r="F6" i="1"/>
  <c r="G6" i="1" s="1"/>
  <c r="I6" i="1" s="1"/>
  <c r="F45" i="1"/>
  <c r="G45" i="1" s="1"/>
  <c r="I45" i="1" s="1"/>
  <c r="F25" i="1"/>
  <c r="G25" i="1" s="1"/>
  <c r="I25" i="1" s="1"/>
  <c r="F44" i="1"/>
  <c r="F10" i="1"/>
  <c r="G10" i="1" s="1"/>
  <c r="I10" i="1" s="1"/>
  <c r="F17" i="1"/>
  <c r="G17" i="1" s="1"/>
  <c r="I17" i="1" s="1"/>
  <c r="F49" i="1"/>
  <c r="G49" i="1" s="1"/>
  <c r="I49" i="1" s="1"/>
  <c r="F30" i="1"/>
  <c r="G30" i="1" s="1"/>
  <c r="I30" i="1" s="1"/>
  <c r="F31" i="1"/>
  <c r="G31" i="1" s="1"/>
  <c r="I31" i="1" s="1"/>
  <c r="F41" i="1"/>
  <c r="G41" i="1" s="1"/>
  <c r="I41" i="1" s="1"/>
  <c r="F51" i="1"/>
  <c r="F11" i="1"/>
  <c r="F16" i="1"/>
  <c r="G16" i="1" s="1"/>
  <c r="I16" i="1" s="1"/>
  <c r="F24" i="1"/>
  <c r="G24" i="1" s="1"/>
  <c r="I24" i="1" s="1"/>
  <c r="F18" i="1"/>
  <c r="G18" i="1" s="1"/>
  <c r="I18" i="1" s="1"/>
  <c r="F53" i="1"/>
  <c r="G53" i="1" s="1"/>
  <c r="I53" i="1" s="1"/>
  <c r="F9" i="1"/>
  <c r="G9" i="1" s="1"/>
  <c r="I9" i="1" s="1"/>
  <c r="F29" i="1"/>
  <c r="G29" i="1" s="1"/>
  <c r="I29" i="1" s="1"/>
  <c r="F39" i="1"/>
  <c r="F14" i="1"/>
  <c r="F12" i="1"/>
  <c r="G12" i="1" s="1"/>
  <c r="I12" i="1" s="1"/>
  <c r="F3" i="1"/>
  <c r="G3" i="1" s="1"/>
  <c r="I3" i="1" s="1"/>
  <c r="F26" i="1"/>
  <c r="G26" i="1" s="1"/>
  <c r="I26" i="1" s="1"/>
  <c r="F34" i="1"/>
  <c r="G34" i="1" s="1"/>
  <c r="I34" i="1" s="1"/>
  <c r="F43" i="1"/>
  <c r="G43" i="1" s="1"/>
  <c r="I43" i="1" s="1"/>
  <c r="F42" i="1"/>
  <c r="G42" i="1" s="1"/>
  <c r="I42" i="1" s="1"/>
  <c r="F40" i="1"/>
  <c r="F37" i="1"/>
  <c r="G37" i="1" s="1"/>
  <c r="I37" i="1" s="1"/>
  <c r="E36" i="1"/>
  <c r="E20" i="1"/>
  <c r="D28" i="1"/>
  <c r="E28" i="1" s="1"/>
  <c r="D21" i="1"/>
  <c r="E21" i="1" s="1"/>
  <c r="D33" i="1"/>
  <c r="E33" i="1" s="1"/>
  <c r="D35" i="1"/>
  <c r="E35" i="1" s="1"/>
  <c r="D27" i="1"/>
  <c r="E27" i="1" s="1"/>
  <c r="D19" i="1"/>
  <c r="E19" i="1" s="1"/>
  <c r="D32" i="1"/>
  <c r="E32" i="1" s="1"/>
  <c r="D22" i="1"/>
  <c r="E22" i="1" s="1"/>
  <c r="D23" i="1"/>
  <c r="E23" i="1" s="1"/>
  <c r="D48" i="1"/>
  <c r="E48" i="1" s="1"/>
  <c r="D38" i="1"/>
  <c r="E38" i="1" s="1"/>
  <c r="D52" i="1"/>
  <c r="E52" i="1" s="1"/>
  <c r="D46" i="1"/>
  <c r="E46" i="1" s="1"/>
  <c r="D47" i="1"/>
  <c r="E47" i="1" s="1"/>
  <c r="D50" i="1"/>
  <c r="E50" i="1" s="1"/>
  <c r="D36" i="1"/>
  <c r="D13" i="1"/>
  <c r="E13" i="1" s="1"/>
  <c r="D8" i="1"/>
  <c r="E8" i="1" s="1"/>
  <c r="D2" i="1"/>
  <c r="E2" i="1" s="1"/>
  <c r="D5" i="1"/>
  <c r="E5" i="1" s="1"/>
  <c r="D4" i="1"/>
  <c r="E4" i="1" s="1"/>
  <c r="D15" i="1"/>
  <c r="E15" i="1" s="1"/>
  <c r="D7" i="1"/>
  <c r="E7" i="1" s="1"/>
  <c r="D20" i="1"/>
  <c r="D6" i="1"/>
  <c r="E6" i="1" s="1"/>
  <c r="D45" i="1"/>
  <c r="E45" i="1" s="1"/>
  <c r="D25" i="1"/>
  <c r="E25" i="1" s="1"/>
  <c r="D44" i="1"/>
  <c r="E44" i="1" s="1"/>
  <c r="D10" i="1"/>
  <c r="E10" i="1" s="1"/>
  <c r="D17" i="1"/>
  <c r="E17" i="1" s="1"/>
  <c r="D49" i="1"/>
  <c r="E49" i="1" s="1"/>
  <c r="D30" i="1"/>
  <c r="E30" i="1" s="1"/>
  <c r="D31" i="1"/>
  <c r="E31" i="1" s="1"/>
  <c r="D41" i="1"/>
  <c r="E41" i="1" s="1"/>
  <c r="D51" i="1"/>
  <c r="E51" i="1" s="1"/>
  <c r="D11" i="1"/>
  <c r="E11" i="1" s="1"/>
  <c r="D16" i="1"/>
  <c r="E16" i="1" s="1"/>
  <c r="D24" i="1"/>
  <c r="E24" i="1" s="1"/>
  <c r="D18" i="1"/>
  <c r="E18" i="1" s="1"/>
  <c r="D53" i="1"/>
  <c r="E53" i="1" s="1"/>
  <c r="D9" i="1"/>
  <c r="E9" i="1" s="1"/>
  <c r="D29" i="1"/>
  <c r="E29" i="1" s="1"/>
  <c r="D39" i="1"/>
  <c r="E39" i="1" s="1"/>
  <c r="D14" i="1"/>
  <c r="E14" i="1" s="1"/>
  <c r="D12" i="1"/>
  <c r="E12" i="1" s="1"/>
  <c r="D3" i="1"/>
  <c r="E3" i="1" s="1"/>
  <c r="D26" i="1"/>
  <c r="E26" i="1" s="1"/>
  <c r="D34" i="1"/>
  <c r="E34" i="1" s="1"/>
  <c r="D43" i="1"/>
  <c r="E43" i="1" s="1"/>
  <c r="D42" i="1"/>
  <c r="E42" i="1" s="1"/>
  <c r="D40" i="1"/>
  <c r="E40" i="1" s="1"/>
  <c r="B37" i="1"/>
  <c r="C37" i="1" s="1"/>
  <c r="D37" i="1"/>
  <c r="C33" i="1"/>
  <c r="B28" i="1"/>
  <c r="N28" i="1" s="1"/>
  <c r="B21" i="1"/>
  <c r="N21" i="1" s="1"/>
  <c r="B33" i="1"/>
  <c r="N33" i="1" s="1"/>
  <c r="B35" i="1"/>
  <c r="N35" i="1" s="1"/>
  <c r="B27" i="1"/>
  <c r="C27" i="1" s="1"/>
  <c r="B19" i="1"/>
  <c r="C19" i="1" s="1"/>
  <c r="B32" i="1"/>
  <c r="C32" i="1" s="1"/>
  <c r="B22" i="1"/>
  <c r="C22" i="1" s="1"/>
  <c r="B23" i="1"/>
  <c r="N23" i="1" s="1"/>
  <c r="B48" i="1"/>
  <c r="N48" i="1" s="1"/>
  <c r="B38" i="1"/>
  <c r="C38" i="1" s="1"/>
  <c r="B52" i="1"/>
  <c r="C52" i="1" s="1"/>
  <c r="B46" i="1"/>
  <c r="C46" i="1" s="1"/>
  <c r="B47" i="1"/>
  <c r="N47" i="1" s="1"/>
  <c r="B50" i="1"/>
  <c r="C50" i="1" s="1"/>
  <c r="B36" i="1"/>
  <c r="C36" i="1" s="1"/>
  <c r="B13" i="1"/>
  <c r="N13" i="1" s="1"/>
  <c r="B8" i="1"/>
  <c r="N8" i="1" s="1"/>
  <c r="B2" i="1"/>
  <c r="C2" i="1" s="1"/>
  <c r="B5" i="1"/>
  <c r="C5" i="1" s="1"/>
  <c r="B4" i="1"/>
  <c r="N4" i="1" s="1"/>
  <c r="B15" i="1"/>
  <c r="N15" i="1" s="1"/>
  <c r="B7" i="1"/>
  <c r="C7" i="1" s="1"/>
  <c r="B20" i="1"/>
  <c r="C20" i="1" s="1"/>
  <c r="B6" i="1"/>
  <c r="N6" i="1" s="1"/>
  <c r="B45" i="1"/>
  <c r="N45" i="1" s="1"/>
  <c r="B25" i="1"/>
  <c r="C25" i="1" s="1"/>
  <c r="B44" i="1"/>
  <c r="C44" i="1" s="1"/>
  <c r="B10" i="1"/>
  <c r="N10" i="1" s="1"/>
  <c r="B17" i="1"/>
  <c r="N17" i="1" s="1"/>
  <c r="B49" i="1"/>
  <c r="C49" i="1" s="1"/>
  <c r="B30" i="1"/>
  <c r="C30" i="1" s="1"/>
  <c r="B31" i="1"/>
  <c r="N31" i="1" s="1"/>
  <c r="B41" i="1"/>
  <c r="N41" i="1" s="1"/>
  <c r="B51" i="1"/>
  <c r="C51" i="1" s="1"/>
  <c r="B11" i="1"/>
  <c r="C11" i="1" s="1"/>
  <c r="B16" i="1"/>
  <c r="N16" i="1" s="1"/>
  <c r="B24" i="1"/>
  <c r="N24" i="1" s="1"/>
  <c r="B18" i="1"/>
  <c r="C18" i="1" s="1"/>
  <c r="B53" i="1"/>
  <c r="N53" i="1" s="1"/>
  <c r="B9" i="1"/>
  <c r="N9" i="1" s="1"/>
  <c r="B29" i="1"/>
  <c r="N29" i="1" s="1"/>
  <c r="B39" i="1"/>
  <c r="C39" i="1" s="1"/>
  <c r="B14" i="1"/>
  <c r="C14" i="1" s="1"/>
  <c r="B12" i="1"/>
  <c r="N12" i="1" s="1"/>
  <c r="B3" i="1"/>
  <c r="N3" i="1" s="1"/>
  <c r="B26" i="1"/>
  <c r="N26" i="1" s="1"/>
  <c r="B34" i="1"/>
  <c r="N34" i="1" s="1"/>
  <c r="B43" i="1"/>
  <c r="N43" i="1" s="1"/>
  <c r="B42" i="1"/>
  <c r="N42" i="1" s="1"/>
  <c r="B40" i="1"/>
  <c r="C40" i="1" s="1"/>
  <c r="N27" i="1" l="1"/>
  <c r="N19" i="1"/>
  <c r="N46" i="1"/>
  <c r="N32" i="1"/>
  <c r="N50" i="1"/>
  <c r="N7" i="1"/>
  <c r="N49" i="1"/>
  <c r="N18" i="1"/>
  <c r="N22" i="1"/>
  <c r="N36" i="1"/>
  <c r="N20" i="1"/>
  <c r="N30" i="1"/>
  <c r="N38" i="1"/>
  <c r="N2" i="1"/>
  <c r="N25" i="1"/>
  <c r="N51" i="1"/>
  <c r="N39" i="1"/>
  <c r="N40" i="1"/>
  <c r="N52" i="1"/>
  <c r="N5" i="1"/>
  <c r="N44" i="1"/>
  <c r="N11" i="1"/>
  <c r="N14" i="1"/>
  <c r="C24" i="1"/>
  <c r="C4" i="1"/>
  <c r="C34" i="1"/>
  <c r="C16" i="1"/>
  <c r="C26" i="1"/>
  <c r="C3" i="1"/>
  <c r="C17" i="1"/>
  <c r="C47" i="1"/>
  <c r="C12" i="1"/>
  <c r="C10" i="1"/>
  <c r="N37" i="1"/>
  <c r="C35" i="1"/>
  <c r="C53" i="1"/>
  <c r="C15" i="1"/>
  <c r="C41" i="1"/>
  <c r="C45" i="1"/>
  <c r="C8" i="1"/>
  <c r="G14" i="1"/>
  <c r="I14" i="1" s="1"/>
  <c r="G11" i="1"/>
  <c r="I11" i="1" s="1"/>
  <c r="G44" i="1"/>
  <c r="I44" i="1" s="1"/>
  <c r="G5" i="1"/>
  <c r="I5" i="1" s="1"/>
  <c r="G52" i="1"/>
  <c r="I52" i="1" s="1"/>
  <c r="G40" i="1"/>
  <c r="I40" i="1" s="1"/>
  <c r="G39" i="1"/>
  <c r="I39" i="1" s="1"/>
  <c r="G51" i="1"/>
  <c r="I51" i="1" s="1"/>
  <c r="G2" i="1"/>
  <c r="I2" i="1" s="1"/>
  <c r="C21" i="1"/>
  <c r="C31" i="1"/>
  <c r="C6" i="1"/>
  <c r="C13" i="1"/>
  <c r="C48" i="1"/>
  <c r="C42" i="1"/>
  <c r="C29" i="1"/>
  <c r="E37" i="1"/>
  <c r="C28" i="1"/>
  <c r="C23" i="1"/>
  <c r="C43" i="1"/>
  <c r="C9" i="1"/>
</calcChain>
</file>

<file path=xl/sharedStrings.xml><?xml version="1.0" encoding="utf-8"?>
<sst xmlns="http://schemas.openxmlformats.org/spreadsheetml/2006/main" count="227" uniqueCount="128">
  <si>
    <t>Car ID</t>
  </si>
  <si>
    <t>Make</t>
  </si>
  <si>
    <t>Make (Full Name)</t>
  </si>
  <si>
    <t>Model</t>
  </si>
  <si>
    <t>Model (Full Name)</t>
  </si>
  <si>
    <t>Manufacture Year</t>
  </si>
  <si>
    <t>Age</t>
  </si>
  <si>
    <t>Miles</t>
  </si>
  <si>
    <t>Miles / Year</t>
  </si>
  <si>
    <t>Color</t>
  </si>
  <si>
    <t>Driver</t>
  </si>
  <si>
    <t>Warantee Miles</t>
  </si>
  <si>
    <t>Covered?</t>
  </si>
  <si>
    <t>New Car ID</t>
  </si>
  <si>
    <t>FD06MTG001</t>
  </si>
  <si>
    <t>Black</t>
  </si>
  <si>
    <t>Smith</t>
  </si>
  <si>
    <t>FD06MTG002</t>
  </si>
  <si>
    <t>White</t>
  </si>
  <si>
    <t>McCall</t>
  </si>
  <si>
    <t>FD08MTG003</t>
  </si>
  <si>
    <t>Green</t>
  </si>
  <si>
    <t>Lyon</t>
  </si>
  <si>
    <t>FD08MTG004</t>
  </si>
  <si>
    <t>Jones</t>
  </si>
  <si>
    <t>FD08MTG005</t>
  </si>
  <si>
    <t>Ewenty</t>
  </si>
  <si>
    <t>FD06FCS007</t>
  </si>
  <si>
    <t>FD09FCS008</t>
  </si>
  <si>
    <t>Howard</t>
  </si>
  <si>
    <t>FD13FCS009</t>
  </si>
  <si>
    <t>FD13FCS010</t>
  </si>
  <si>
    <t>Praulty</t>
  </si>
  <si>
    <t>FD12FCS011</t>
  </si>
  <si>
    <t>Yousef</t>
  </si>
  <si>
    <t>FD13FCS012</t>
  </si>
  <si>
    <t>Vizzini</t>
  </si>
  <si>
    <t>FD13FCS013</t>
  </si>
  <si>
    <t>Rodriguez</t>
  </si>
  <si>
    <t>Santos</t>
  </si>
  <si>
    <t>GM12CMR015</t>
  </si>
  <si>
    <t>Bard</t>
  </si>
  <si>
    <t>GM14CMR016</t>
  </si>
  <si>
    <t>Torrens</t>
  </si>
  <si>
    <t>GM10SLV017</t>
  </si>
  <si>
    <t>Hulinski</t>
  </si>
  <si>
    <t>GM98SLV018</t>
  </si>
  <si>
    <t>GM00SLV019</t>
  </si>
  <si>
    <t>Blue</t>
  </si>
  <si>
    <t>TY96CAM020</t>
  </si>
  <si>
    <t>Chan</t>
  </si>
  <si>
    <t>TY98CAM021</t>
  </si>
  <si>
    <t>Swartz</t>
  </si>
  <si>
    <t>TY00CAM022</t>
  </si>
  <si>
    <t>TY02CAM023</t>
  </si>
  <si>
    <t>TY09CAM024</t>
  </si>
  <si>
    <t>TY02COR025</t>
  </si>
  <si>
    <t>Red</t>
  </si>
  <si>
    <t>Gaul</t>
  </si>
  <si>
    <t>TY03COR026</t>
  </si>
  <si>
    <t>TY14COR027</t>
  </si>
  <si>
    <t>TY12COR028</t>
  </si>
  <si>
    <t>TY12CAM029</t>
  </si>
  <si>
    <t>HO99CIV030</t>
  </si>
  <si>
    <t>HO01CIV031</t>
  </si>
  <si>
    <t>HO10CIV032</t>
  </si>
  <si>
    <t>HO10CIV033</t>
  </si>
  <si>
    <t>HO11CIV034</t>
  </si>
  <si>
    <t>HO12CIV035</t>
  </si>
  <si>
    <t>HO13CIV036</t>
  </si>
  <si>
    <t>HO07ODY038</t>
  </si>
  <si>
    <t>HO08ODY039</t>
  </si>
  <si>
    <t>HO14ODY041</t>
  </si>
  <si>
    <t>CR04PTC042</t>
  </si>
  <si>
    <t>CR07PTC043</t>
  </si>
  <si>
    <t>CR11PTC044</t>
  </si>
  <si>
    <t>CR99CAR045</t>
  </si>
  <si>
    <t>CR00CAR046</t>
  </si>
  <si>
    <t>CR04CAR047</t>
  </si>
  <si>
    <t>CR04CAR048</t>
  </si>
  <si>
    <t>HY11ELA049</t>
  </si>
  <si>
    <t>HY12ELA050</t>
  </si>
  <si>
    <t>HY13ELA051</t>
  </si>
  <si>
    <t>HY13ELA052</t>
  </si>
  <si>
    <t>CR</t>
  </si>
  <si>
    <t>Chrysler</t>
  </si>
  <si>
    <t>HY</t>
  </si>
  <si>
    <t>Hyundai</t>
  </si>
  <si>
    <t>TY</t>
  </si>
  <si>
    <t>Toyota</t>
  </si>
  <si>
    <t>HO</t>
  </si>
  <si>
    <t>Honda</t>
  </si>
  <si>
    <t>GM</t>
  </si>
  <si>
    <t>General Motors</t>
  </si>
  <si>
    <t>FD</t>
  </si>
  <si>
    <t>Ford</t>
  </si>
  <si>
    <t>Make Name</t>
  </si>
  <si>
    <t>Model Name</t>
  </si>
  <si>
    <t>CAM</t>
  </si>
  <si>
    <t>ELA</t>
  </si>
  <si>
    <t>FCS</t>
  </si>
  <si>
    <t>CMR</t>
  </si>
  <si>
    <t>COR</t>
  </si>
  <si>
    <t>CAR</t>
  </si>
  <si>
    <t>CIV</t>
  </si>
  <si>
    <t>MTG</t>
  </si>
  <si>
    <t>ODY</t>
  </si>
  <si>
    <t>PTC</t>
  </si>
  <si>
    <t>SLV</t>
  </si>
  <si>
    <t>Camrey</t>
  </si>
  <si>
    <t>Elantra</t>
  </si>
  <si>
    <t>Focus</t>
  </si>
  <si>
    <t>Camero</t>
  </si>
  <si>
    <t>Corola</t>
  </si>
  <si>
    <t>Caravan</t>
  </si>
  <si>
    <t>Civic</t>
  </si>
  <si>
    <t>Mustang</t>
  </si>
  <si>
    <t>Odyssey</t>
  </si>
  <si>
    <t>PT Cruiser</t>
  </si>
  <si>
    <t>Silverado</t>
  </si>
  <si>
    <t>HO01ODY040</t>
  </si>
  <si>
    <t>FD06FCS006</t>
  </si>
  <si>
    <t>GM09CMR014</t>
  </si>
  <si>
    <t>HO05ODY037</t>
  </si>
  <si>
    <t>Vlookup Table</t>
  </si>
  <si>
    <t>Row Labels</t>
  </si>
  <si>
    <t>Grand Total</t>
  </si>
  <si>
    <t>Sum of Miles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</si>
</sst>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0" fillId="0" borderId="0" xfId="0" applyAlignment="1">
      <alignment wrapText="1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0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 inventory.xlsx]Sheet1!PivotTable1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Drivers by miles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marker>
          <c:symbol val="circle"/>
          <c:size val="6"/>
          <c:spPr>
            <a:solidFill>
              <a:schemeClr val="accent1"/>
            </a:solidFill>
            <a:ln w="9525">
              <a:solidFill>
                <a:schemeClr val="dk1">
                  <a:lumMod val="75000"/>
                  <a:lumOff val="25000"/>
                </a:schemeClr>
              </a:solidFill>
            </a:ln>
            <a:effectLst/>
          </c:spPr>
        </c:marker>
        <c:dLbl>
          <c:idx val="0"/>
          <c:spPr>
            <a:solidFill>
              <a:srgbClr val="4472C4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cat>
            <c:strRef>
              <c:f>Sheet1!$A$4:$A$21</c:f>
              <c:strCache>
                <c:ptCount val="17"/>
                <c:pt idx="0">
                  <c:v>Bard</c:v>
                </c:pt>
                <c:pt idx="1">
                  <c:v>Chan</c:v>
                </c:pt>
                <c:pt idx="2">
                  <c:v>Ewenty</c:v>
                </c:pt>
                <c:pt idx="3">
                  <c:v>Gaul</c:v>
                </c:pt>
                <c:pt idx="4">
                  <c:v>Howard</c:v>
                </c:pt>
                <c:pt idx="5">
                  <c:v>Hulinski</c:v>
                </c:pt>
                <c:pt idx="6">
                  <c:v>Jones</c:v>
                </c:pt>
                <c:pt idx="7">
                  <c:v>Lyon</c:v>
                </c:pt>
                <c:pt idx="8">
                  <c:v>McCall</c:v>
                </c:pt>
                <c:pt idx="9">
                  <c:v>Praulty</c:v>
                </c:pt>
                <c:pt idx="10">
                  <c:v>Rodriguez</c:v>
                </c:pt>
                <c:pt idx="11">
                  <c:v>Santos</c:v>
                </c:pt>
                <c:pt idx="12">
                  <c:v>Smith</c:v>
                </c:pt>
                <c:pt idx="13">
                  <c:v>Swartz</c:v>
                </c:pt>
                <c:pt idx="14">
                  <c:v>Torrens</c:v>
                </c:pt>
                <c:pt idx="15">
                  <c:v>Vizzini</c:v>
                </c:pt>
                <c:pt idx="16">
                  <c:v>Yousef</c:v>
                </c:pt>
              </c:strCache>
            </c:strRef>
          </c:cat>
          <c:val>
            <c:numRef>
              <c:f>Sheet1!$B$4:$B$21</c:f>
              <c:numCache>
                <c:formatCode>General</c:formatCode>
                <c:ptCount val="17"/>
                <c:pt idx="0">
                  <c:v>144647.69999999998</c:v>
                </c:pt>
                <c:pt idx="1">
                  <c:v>150656.40000000002</c:v>
                </c:pt>
                <c:pt idx="2">
                  <c:v>154427.9</c:v>
                </c:pt>
                <c:pt idx="3">
                  <c:v>179986</c:v>
                </c:pt>
                <c:pt idx="4">
                  <c:v>143640.70000000001</c:v>
                </c:pt>
                <c:pt idx="5">
                  <c:v>135078.20000000001</c:v>
                </c:pt>
                <c:pt idx="6">
                  <c:v>184693.8</c:v>
                </c:pt>
                <c:pt idx="7">
                  <c:v>127731.3</c:v>
                </c:pt>
                <c:pt idx="8">
                  <c:v>70964.899999999994</c:v>
                </c:pt>
                <c:pt idx="9">
                  <c:v>65315</c:v>
                </c:pt>
                <c:pt idx="10">
                  <c:v>138561.5</c:v>
                </c:pt>
                <c:pt idx="11">
                  <c:v>141229.4</c:v>
                </c:pt>
                <c:pt idx="12">
                  <c:v>305432.40000000002</c:v>
                </c:pt>
                <c:pt idx="13">
                  <c:v>177713.9</c:v>
                </c:pt>
                <c:pt idx="14">
                  <c:v>65964.899999999994</c:v>
                </c:pt>
                <c:pt idx="15">
                  <c:v>130601.59999999999</c:v>
                </c:pt>
                <c:pt idx="16">
                  <c:v>19341.7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10-4F8F-AF33-9F2A3561FF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4"/>
        <c:gapDepth val="53"/>
        <c:shape val="box"/>
        <c:axId val="429770168"/>
        <c:axId val="429766648"/>
        <c:axId val="0"/>
      </c:bar3DChart>
      <c:catAx>
        <c:axId val="429770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766648"/>
        <c:crosses val="autoZero"/>
        <c:auto val="1"/>
        <c:lblAlgn val="ctr"/>
        <c:lblOffset val="100"/>
        <c:noMultiLvlLbl val="0"/>
      </c:catAx>
      <c:valAx>
        <c:axId val="42976664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29770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Miles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'car inventory'!$G$2:$G$53</c:f>
              <c:numCache>
                <c:formatCode>General</c:formatCode>
                <c:ptCount val="52"/>
                <c:pt idx="0">
                  <c:v>26</c:v>
                </c:pt>
                <c:pt idx="1">
                  <c:v>18</c:v>
                </c:pt>
                <c:pt idx="2">
                  <c:v>22</c:v>
                </c:pt>
                <c:pt idx="3">
                  <c:v>24</c:v>
                </c:pt>
                <c:pt idx="4">
                  <c:v>19</c:v>
                </c:pt>
                <c:pt idx="5">
                  <c:v>13</c:v>
                </c:pt>
                <c:pt idx="6">
                  <c:v>22</c:v>
                </c:pt>
                <c:pt idx="7">
                  <c:v>18</c:v>
                </c:pt>
                <c:pt idx="8">
                  <c:v>23</c:v>
                </c:pt>
                <c:pt idx="9">
                  <c:v>17</c:v>
                </c:pt>
                <c:pt idx="10">
                  <c:v>22</c:v>
                </c:pt>
                <c:pt idx="11">
                  <c:v>24</c:v>
                </c:pt>
                <c:pt idx="12">
                  <c:v>23</c:v>
                </c:pt>
                <c:pt idx="13">
                  <c:v>20</c:v>
                </c:pt>
                <c:pt idx="14">
                  <c:v>15</c:v>
                </c:pt>
                <c:pt idx="15">
                  <c:v>21</c:v>
                </c:pt>
                <c:pt idx="16">
                  <c:v>21</c:v>
                </c:pt>
                <c:pt idx="17">
                  <c:v>16</c:v>
                </c:pt>
                <c:pt idx="18">
                  <c:v>20</c:v>
                </c:pt>
                <c:pt idx="19">
                  <c:v>14</c:v>
                </c:pt>
                <c:pt idx="20">
                  <c:v>9</c:v>
                </c:pt>
                <c:pt idx="21">
                  <c:v>9</c:v>
                </c:pt>
                <c:pt idx="22">
                  <c:v>14</c:v>
                </c:pt>
                <c:pt idx="23">
                  <c:v>10</c:v>
                </c:pt>
                <c:pt idx="24">
                  <c:v>18</c:v>
                </c:pt>
                <c:pt idx="25">
                  <c:v>16</c:v>
                </c:pt>
                <c:pt idx="26">
                  <c:v>16</c:v>
                </c:pt>
                <c:pt idx="27">
                  <c:v>15</c:v>
                </c:pt>
                <c:pt idx="28">
                  <c:v>12</c:v>
                </c:pt>
                <c:pt idx="29">
                  <c:v>11</c:v>
                </c:pt>
                <c:pt idx="30">
                  <c:v>13</c:v>
                </c:pt>
                <c:pt idx="31">
                  <c:v>14</c:v>
                </c:pt>
                <c:pt idx="32">
                  <c:v>11</c:v>
                </c:pt>
                <c:pt idx="33">
                  <c:v>14</c:v>
                </c:pt>
                <c:pt idx="34">
                  <c:v>12</c:v>
                </c:pt>
                <c:pt idx="35">
                  <c:v>16</c:v>
                </c:pt>
                <c:pt idx="36">
                  <c:v>9</c:v>
                </c:pt>
                <c:pt idx="37">
                  <c:v>11</c:v>
                </c:pt>
                <c:pt idx="38">
                  <c:v>9</c:v>
                </c:pt>
                <c:pt idx="39">
                  <c:v>10</c:v>
                </c:pt>
                <c:pt idx="40">
                  <c:v>9</c:v>
                </c:pt>
                <c:pt idx="41">
                  <c:v>10</c:v>
                </c:pt>
                <c:pt idx="42">
                  <c:v>10</c:v>
                </c:pt>
                <c:pt idx="43">
                  <c:v>8</c:v>
                </c:pt>
                <c:pt idx="44">
                  <c:v>13</c:v>
                </c:pt>
                <c:pt idx="45">
                  <c:v>10</c:v>
                </c:pt>
                <c:pt idx="46">
                  <c:v>10</c:v>
                </c:pt>
                <c:pt idx="47">
                  <c:v>12</c:v>
                </c:pt>
                <c:pt idx="48">
                  <c:v>8</c:v>
                </c:pt>
                <c:pt idx="49">
                  <c:v>9</c:v>
                </c:pt>
                <c:pt idx="50">
                  <c:v>9</c:v>
                </c:pt>
                <c:pt idx="51">
                  <c:v>8</c:v>
                </c:pt>
              </c:numCache>
            </c:numRef>
          </c:xVal>
          <c:yVal>
            <c:numRef>
              <c:f>'car inventory'!$H$2:$H$53</c:f>
              <c:numCache>
                <c:formatCode>General</c:formatCode>
                <c:ptCount val="52"/>
                <c:pt idx="0">
                  <c:v>114660.6</c:v>
                </c:pt>
                <c:pt idx="1">
                  <c:v>72527.199999999997</c:v>
                </c:pt>
                <c:pt idx="2">
                  <c:v>85928</c:v>
                </c:pt>
                <c:pt idx="3">
                  <c:v>93382.6</c:v>
                </c:pt>
                <c:pt idx="4">
                  <c:v>73444.399999999994</c:v>
                </c:pt>
                <c:pt idx="5">
                  <c:v>48114.2</c:v>
                </c:pt>
                <c:pt idx="6">
                  <c:v>80685.8</c:v>
                </c:pt>
                <c:pt idx="7">
                  <c:v>64542</c:v>
                </c:pt>
                <c:pt idx="8">
                  <c:v>82374</c:v>
                </c:pt>
                <c:pt idx="9">
                  <c:v>60389.5</c:v>
                </c:pt>
                <c:pt idx="10">
                  <c:v>77243.100000000006</c:v>
                </c:pt>
                <c:pt idx="11">
                  <c:v>83162.7</c:v>
                </c:pt>
                <c:pt idx="12">
                  <c:v>79420.600000000006</c:v>
                </c:pt>
                <c:pt idx="13">
                  <c:v>67829.100000000006</c:v>
                </c:pt>
                <c:pt idx="14">
                  <c:v>50854.1</c:v>
                </c:pt>
                <c:pt idx="15">
                  <c:v>69891.899999999994</c:v>
                </c:pt>
                <c:pt idx="16">
                  <c:v>68658.899999999994</c:v>
                </c:pt>
                <c:pt idx="17">
                  <c:v>52229.5</c:v>
                </c:pt>
                <c:pt idx="18">
                  <c:v>64467.4</c:v>
                </c:pt>
                <c:pt idx="19">
                  <c:v>44946.5</c:v>
                </c:pt>
                <c:pt idx="20">
                  <c:v>27637.1</c:v>
                </c:pt>
                <c:pt idx="21">
                  <c:v>27534.799999999999</c:v>
                </c:pt>
                <c:pt idx="22">
                  <c:v>42504.6</c:v>
                </c:pt>
                <c:pt idx="23">
                  <c:v>29601.9</c:v>
                </c:pt>
                <c:pt idx="24">
                  <c:v>52699.4</c:v>
                </c:pt>
                <c:pt idx="25">
                  <c:v>46311.4</c:v>
                </c:pt>
                <c:pt idx="26">
                  <c:v>44974.8</c:v>
                </c:pt>
                <c:pt idx="27">
                  <c:v>42074.2</c:v>
                </c:pt>
                <c:pt idx="28">
                  <c:v>33477.199999999997</c:v>
                </c:pt>
                <c:pt idx="29">
                  <c:v>30555.3</c:v>
                </c:pt>
                <c:pt idx="30">
                  <c:v>35137</c:v>
                </c:pt>
                <c:pt idx="31">
                  <c:v>37558.800000000003</c:v>
                </c:pt>
                <c:pt idx="32">
                  <c:v>29102.3</c:v>
                </c:pt>
                <c:pt idx="33">
                  <c:v>36438.5</c:v>
                </c:pt>
                <c:pt idx="34">
                  <c:v>31144.400000000001</c:v>
                </c:pt>
                <c:pt idx="35">
                  <c:v>40326.800000000003</c:v>
                </c:pt>
                <c:pt idx="36">
                  <c:v>22521.599999999999</c:v>
                </c:pt>
                <c:pt idx="37">
                  <c:v>27394.2</c:v>
                </c:pt>
                <c:pt idx="38">
                  <c:v>22188.5</c:v>
                </c:pt>
                <c:pt idx="39">
                  <c:v>24513.200000000001</c:v>
                </c:pt>
                <c:pt idx="40">
                  <c:v>20223.900000000001</c:v>
                </c:pt>
                <c:pt idx="41">
                  <c:v>22282</c:v>
                </c:pt>
                <c:pt idx="42">
                  <c:v>22128.2</c:v>
                </c:pt>
                <c:pt idx="43">
                  <c:v>17556.3</c:v>
                </c:pt>
                <c:pt idx="44">
                  <c:v>28464.799999999999</c:v>
                </c:pt>
                <c:pt idx="45">
                  <c:v>19421.099999999999</c:v>
                </c:pt>
                <c:pt idx="46">
                  <c:v>19341.7</c:v>
                </c:pt>
                <c:pt idx="47">
                  <c:v>22573</c:v>
                </c:pt>
                <c:pt idx="48">
                  <c:v>14289.6</c:v>
                </c:pt>
                <c:pt idx="49">
                  <c:v>13867.6</c:v>
                </c:pt>
                <c:pt idx="50">
                  <c:v>13682.9</c:v>
                </c:pt>
                <c:pt idx="51">
                  <c:v>3708.1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D0-4A8D-8CFA-C385C9F555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776568"/>
        <c:axId val="430711312"/>
      </c:scatterChart>
      <c:valAx>
        <c:axId val="429776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711312"/>
        <c:crosses val="autoZero"/>
        <c:crossBetween val="midCat"/>
      </c:valAx>
      <c:valAx>
        <c:axId val="43071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Miles Driven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776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596900</xdr:colOff>
      <xdr:row>5</xdr:row>
      <xdr:rowOff>139700</xdr:rowOff>
    </xdr:from>
    <xdr:to>
      <xdr:col>11</xdr:col>
      <xdr:colOff>184150</xdr:colOff>
      <xdr:row>20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718896-B7A1-F5A4-B20C-59A102F809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257175</xdr:colOff>
      <xdr:row>54</xdr:row>
      <xdr:rowOff>127000</xdr:rowOff>
    </xdr:from>
    <xdr:to>
      <xdr:col>13</xdr:col>
      <xdr:colOff>942975</xdr:colOff>
      <xdr:row>69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4697D4-545C-85A8-4EFB-2007F41ED5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tephen Thomas" refreshedDate="44854.041158796295" createdVersion="8" refreshedVersion="8" minRefreshableVersion="3" recordCount="52">
  <cacheSource type="worksheet">
    <worksheetSource ref="A1:N53" sheet="car inventory"/>
  </cacheSource>
  <cacheFields count="14">
    <cacheField name="Car ID" numFmtId="0">
      <sharedItems/>
    </cacheField>
    <cacheField name="Make" numFmtId="0">
      <sharedItems/>
    </cacheField>
    <cacheField name="Make (Full Name)" numFmtId="0">
      <sharedItems/>
    </cacheField>
    <cacheField name="Model" numFmtId="0">
      <sharedItems/>
    </cacheField>
    <cacheField name="Model (Full Name)" numFmtId="0">
      <sharedItems/>
    </cacheField>
    <cacheField name="Manufacture Year" numFmtId="0">
      <sharedItems/>
    </cacheField>
    <cacheField name="Age" numFmtId="0">
      <sharedItems containsSemiMixedTypes="0" containsString="0" containsNumber="1" containsInteger="1" minValue="8" maxValue="26"/>
    </cacheField>
    <cacheField name="Miles" numFmtId="0">
      <sharedItems containsSemiMixedTypes="0" containsString="0" containsNumber="1" minValue="3708.1" maxValue="114660.6"/>
    </cacheField>
    <cacheField name="Miles / Year" numFmtId="0">
      <sharedItems containsSemiMixedTypes="0" containsString="0" containsNumber="1" minValue="231.75624999999999" maxValue="2205.0115384615387"/>
    </cacheField>
    <cacheField name="Color" numFmtId="0">
      <sharedItems/>
    </cacheField>
    <cacheField name="Driver" numFmtId="0">
      <sharedItems count="17">
        <s v="Smith"/>
        <s v="McCall"/>
        <s v="Lyon"/>
        <s v="Jones"/>
        <s v="Ewenty"/>
        <s v="Howard"/>
        <s v="Praulty"/>
        <s v="Yousef"/>
        <s v="Vizzini"/>
        <s v="Rodriguez"/>
        <s v="Santos"/>
        <s v="Bard"/>
        <s v="Torrens"/>
        <s v="Hulinski"/>
        <s v="Chan"/>
        <s v="Swartz"/>
        <s v="Gaul"/>
      </sharedItems>
    </cacheField>
    <cacheField name="Warantee Miles" numFmtId="0">
      <sharedItems containsSemiMixedTypes="0" containsString="0" containsNumber="1" containsInteger="1" minValue="50000" maxValue="100000"/>
    </cacheField>
    <cacheField name="Covered?" numFmtId="0">
      <sharedItems/>
    </cacheField>
    <cacheField name="New Car ID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2">
  <r>
    <s v="FD06MTG001"/>
    <s v="FD"/>
    <s v="Ford"/>
    <s v="MTG"/>
    <s v="Mustang"/>
    <s v="06"/>
    <n v="16"/>
    <n v="40326.800000000003"/>
    <n v="1260.2125000000001"/>
    <s v="Black"/>
    <x v="0"/>
    <n v="50000"/>
    <s v="Y"/>
    <s v="FDMTG06BLA001"/>
  </r>
  <r>
    <s v="FD06MTG002"/>
    <s v="FD"/>
    <s v="Ford"/>
    <s v="MTG"/>
    <s v="Mustang"/>
    <s v="06"/>
    <n v="16"/>
    <n v="44974.8"/>
    <n v="1405.4625000000001"/>
    <s v="White"/>
    <x v="1"/>
    <n v="50000"/>
    <s v="Y"/>
    <m/>
  </r>
  <r>
    <s v="FD08MTG003"/>
    <s v="FD"/>
    <s v="Ford"/>
    <s v="MTG"/>
    <s v="Mustang"/>
    <s v="08"/>
    <n v="14"/>
    <n v="44946.5"/>
    <n v="1605.2321428571429"/>
    <s v="Green"/>
    <x v="2"/>
    <n v="50000"/>
    <s v="Y"/>
    <m/>
  </r>
  <r>
    <s v="FD08MTG004"/>
    <s v="FD"/>
    <s v="Ford"/>
    <s v="MTG"/>
    <s v="Mustang"/>
    <s v="08"/>
    <n v="14"/>
    <n v="37558.800000000003"/>
    <n v="1341.3857142857144"/>
    <s v="Black"/>
    <x v="3"/>
    <n v="50000"/>
    <s v="Y"/>
    <m/>
  </r>
  <r>
    <s v="FD08MTG005"/>
    <s v="FD"/>
    <s v="Ford"/>
    <s v="MTG"/>
    <s v="Mustang"/>
    <s v="08"/>
    <n v="14"/>
    <n v="36438.5"/>
    <n v="1301.375"/>
    <s v="White"/>
    <x v="0"/>
    <n v="50000"/>
    <s v="Y"/>
    <m/>
  </r>
  <r>
    <s v="FD06FCS006"/>
    <s v="FD"/>
    <s v="Ford"/>
    <s v="FCS"/>
    <s v="Focus"/>
    <s v="06"/>
    <n v="16"/>
    <n v="46311.4"/>
    <n v="1447.23125"/>
    <s v="Green"/>
    <x v="4"/>
    <n v="75000"/>
    <s v="Y"/>
    <m/>
  </r>
  <r>
    <s v="FD06FCS007"/>
    <s v="FD"/>
    <s v="Ford"/>
    <s v="FCS"/>
    <s v="Focus"/>
    <s v="06"/>
    <n v="16"/>
    <n v="52229.5"/>
    <n v="1632.171875"/>
    <s v="Green"/>
    <x v="2"/>
    <n v="75000"/>
    <s v="Y"/>
    <m/>
  </r>
  <r>
    <s v="FD09FCS008"/>
    <s v="FD"/>
    <s v="Ford"/>
    <s v="FCS"/>
    <s v="Focus"/>
    <s v="09"/>
    <n v="13"/>
    <n v="35137"/>
    <n v="1351.4230769230769"/>
    <s v="Black"/>
    <x v="5"/>
    <n v="75000"/>
    <s v="Y"/>
    <m/>
  </r>
  <r>
    <s v="FD13FCS009"/>
    <s v="FD"/>
    <s v="Ford"/>
    <s v="FCS"/>
    <s v="Focus"/>
    <s v="13"/>
    <n v="9"/>
    <n v="27637.1"/>
    <n v="1535.3944444444444"/>
    <s v="Black"/>
    <x v="0"/>
    <n v="75000"/>
    <s v="Y"/>
    <m/>
  </r>
  <r>
    <s v="FD13FCS010"/>
    <s v="FD"/>
    <s v="Ford"/>
    <s v="FCS"/>
    <s v="Focus"/>
    <s v="13"/>
    <n v="9"/>
    <n v="27534.799999999999"/>
    <n v="1529.711111111111"/>
    <s v="White"/>
    <x v="6"/>
    <n v="75000"/>
    <s v="Y"/>
    <m/>
  </r>
  <r>
    <s v="FD12FCS011"/>
    <s v="FD"/>
    <s v="Ford"/>
    <s v="FCS"/>
    <s v="Focus"/>
    <s v="12"/>
    <n v="10"/>
    <n v="19341.7"/>
    <n v="967.08500000000004"/>
    <s v="White"/>
    <x v="7"/>
    <n v="75000"/>
    <s v="Y"/>
    <m/>
  </r>
  <r>
    <s v="FD13FCS012"/>
    <s v="FD"/>
    <s v="Ford"/>
    <s v="FCS"/>
    <s v="Focus"/>
    <s v="13"/>
    <n v="9"/>
    <n v="22521.599999999999"/>
    <n v="1251.1999999999998"/>
    <s v="Black"/>
    <x v="8"/>
    <n v="75000"/>
    <s v="Y"/>
    <m/>
  </r>
  <r>
    <s v="FD13FCS013"/>
    <s v="FD"/>
    <s v="Ford"/>
    <s v="FCS"/>
    <s v="Focus"/>
    <s v="13"/>
    <n v="9"/>
    <n v="13682.9"/>
    <n v="760.16111111111104"/>
    <s v="Black"/>
    <x v="9"/>
    <n v="75000"/>
    <s v="Y"/>
    <m/>
  </r>
  <r>
    <s v="GM09CMR014"/>
    <s v="GM"/>
    <s v="General Motors"/>
    <s v="CMR"/>
    <s v="Camero"/>
    <s v="09"/>
    <n v="13"/>
    <n v="28464.799999999999"/>
    <n v="1094.8"/>
    <s v="White"/>
    <x v="10"/>
    <n v="100000"/>
    <s v="Y"/>
    <m/>
  </r>
  <r>
    <s v="GM12CMR015"/>
    <s v="GM"/>
    <s v="General Motors"/>
    <s v="CMR"/>
    <s v="Camero"/>
    <s v="12"/>
    <n v="10"/>
    <n v="19421.099999999999"/>
    <n v="971.05499999999995"/>
    <s v="Black"/>
    <x v="11"/>
    <n v="100000"/>
    <s v="Y"/>
    <m/>
  </r>
  <r>
    <s v="GM14CMR016"/>
    <s v="GM"/>
    <s v="General Motors"/>
    <s v="CMR"/>
    <s v="Camero"/>
    <s v="14"/>
    <n v="8"/>
    <n v="14289.6"/>
    <n v="893.1"/>
    <s v="White"/>
    <x v="12"/>
    <n v="100000"/>
    <s v="Y"/>
    <m/>
  </r>
  <r>
    <s v="GM10SLV017"/>
    <s v="GM"/>
    <s v="General Motors"/>
    <s v="SLV"/>
    <s v="Silverado"/>
    <s v="10"/>
    <n v="12"/>
    <n v="31144.400000000001"/>
    <n v="1297.6833333333334"/>
    <s v="Black"/>
    <x v="13"/>
    <n v="100000"/>
    <s v="Y"/>
    <m/>
  </r>
  <r>
    <s v="GM98SLV018"/>
    <s v="GM"/>
    <s v="General Motors"/>
    <s v="SLV"/>
    <s v="Silverado"/>
    <s v="98"/>
    <n v="24"/>
    <n v="83162.7"/>
    <n v="1732.5562499999999"/>
    <s v="Black"/>
    <x v="10"/>
    <n v="100000"/>
    <s v="Y"/>
    <m/>
  </r>
  <r>
    <s v="GM00SLV019"/>
    <s v="GM"/>
    <s v="General Motors"/>
    <s v="SLV"/>
    <s v="Silverado"/>
    <s v="00"/>
    <n v="22"/>
    <n v="80685.8"/>
    <n v="1833.7681818181818"/>
    <s v="Blue"/>
    <x v="8"/>
    <n v="100000"/>
    <s v="Y"/>
    <m/>
  </r>
  <r>
    <s v="TY96CAM020"/>
    <s v="TY"/>
    <s v="Toyota"/>
    <s v="CAM"/>
    <s v="Camrey"/>
    <s v="96"/>
    <n v="26"/>
    <n v="114660.6"/>
    <n v="2205.0115384615387"/>
    <s v="Green"/>
    <x v="14"/>
    <n v="100000"/>
    <s v="Not Covered"/>
    <m/>
  </r>
  <r>
    <s v="TY98CAM021"/>
    <s v="TY"/>
    <s v="Toyota"/>
    <s v="CAM"/>
    <s v="Camrey"/>
    <s v="98"/>
    <n v="24"/>
    <n v="93382.6"/>
    <n v="1945.4708333333335"/>
    <s v="Black"/>
    <x v="15"/>
    <n v="100000"/>
    <s v="Y"/>
    <m/>
  </r>
  <r>
    <s v="TY00CAM022"/>
    <s v="TY"/>
    <s v="Toyota"/>
    <s v="CAM"/>
    <s v="Camrey"/>
    <s v="00"/>
    <n v="22"/>
    <n v="85928"/>
    <n v="1952.909090909091"/>
    <s v="Green"/>
    <x v="4"/>
    <n v="100000"/>
    <s v="Y"/>
    <m/>
  </r>
  <r>
    <s v="TY02CAM023"/>
    <s v="TY"/>
    <s v="Toyota"/>
    <s v="CAM"/>
    <s v="Camrey"/>
    <s v="02"/>
    <n v="20"/>
    <n v="67829.100000000006"/>
    <n v="1695.7275000000002"/>
    <s v="Black"/>
    <x v="0"/>
    <n v="100000"/>
    <s v="Y"/>
    <m/>
  </r>
  <r>
    <s v="TY09CAM024"/>
    <s v="TY"/>
    <s v="Toyota"/>
    <s v="CAM"/>
    <s v="Camrey"/>
    <s v="09"/>
    <n v="13"/>
    <n v="48114.2"/>
    <n v="1850.5461538461536"/>
    <s v="White"/>
    <x v="5"/>
    <n v="100000"/>
    <s v="Y"/>
    <m/>
  </r>
  <r>
    <s v="TY02COR025"/>
    <s v="TY"/>
    <s v="Toyota"/>
    <s v="COR"/>
    <s v="Corola"/>
    <s v="02"/>
    <n v="20"/>
    <n v="64467.4"/>
    <n v="1611.6849999999999"/>
    <s v="Red"/>
    <x v="16"/>
    <n v="100000"/>
    <s v="Y"/>
    <m/>
  </r>
  <r>
    <s v="TY03COR026"/>
    <s v="TY"/>
    <s v="Toyota"/>
    <s v="COR"/>
    <s v="Corola"/>
    <s v="03"/>
    <n v="19"/>
    <n v="73444.399999999994"/>
    <n v="1932.7473684210524"/>
    <s v="Black"/>
    <x v="16"/>
    <n v="100000"/>
    <s v="Y"/>
    <m/>
  </r>
  <r>
    <s v="TY14COR027"/>
    <s v="TY"/>
    <s v="Toyota"/>
    <s v="COR"/>
    <s v="Corola"/>
    <s v="14"/>
    <n v="8"/>
    <n v="17556.3"/>
    <n v="1097.26875"/>
    <s v="Blue"/>
    <x v="6"/>
    <n v="100000"/>
    <s v="Y"/>
    <m/>
  </r>
  <r>
    <s v="TY12COR028"/>
    <s v="TY"/>
    <s v="Toyota"/>
    <s v="COR"/>
    <s v="Corola"/>
    <s v="12"/>
    <n v="10"/>
    <n v="29601.9"/>
    <n v="1480.095"/>
    <s v="Black"/>
    <x v="10"/>
    <n v="100000"/>
    <s v="Y"/>
    <m/>
  </r>
  <r>
    <s v="TY12CAM029"/>
    <s v="TY"/>
    <s v="Toyota"/>
    <s v="CAM"/>
    <s v="Camrey"/>
    <s v="12"/>
    <n v="10"/>
    <n v="22128.2"/>
    <n v="1106.4100000000001"/>
    <s v="Blue"/>
    <x v="14"/>
    <n v="100000"/>
    <s v="Y"/>
    <m/>
  </r>
  <r>
    <s v="HO99CIV030"/>
    <s v="HO"/>
    <s v="Honda"/>
    <s v="CIV"/>
    <s v="Civic"/>
    <s v="99"/>
    <n v="23"/>
    <n v="82374"/>
    <n v="1790.7391304347825"/>
    <s v="White"/>
    <x v="9"/>
    <n v="75000"/>
    <s v="Not Covered"/>
    <m/>
  </r>
  <r>
    <s v="HO01CIV031"/>
    <s v="HO"/>
    <s v="Honda"/>
    <s v="CIV"/>
    <s v="Civic"/>
    <s v="01"/>
    <n v="21"/>
    <n v="69891.899999999994"/>
    <n v="1664.0928571428569"/>
    <s v="Blue"/>
    <x v="3"/>
    <n v="75000"/>
    <s v="Y"/>
    <m/>
  </r>
  <r>
    <s v="HO10CIV032"/>
    <s v="HO"/>
    <s v="Honda"/>
    <s v="CIV"/>
    <s v="Civic"/>
    <s v="10"/>
    <n v="12"/>
    <n v="22573"/>
    <n v="940.54166666666663"/>
    <s v="Blue"/>
    <x v="12"/>
    <n v="75000"/>
    <s v="Y"/>
    <m/>
  </r>
  <r>
    <s v="HO10CIV033"/>
    <s v="HO"/>
    <s v="Honda"/>
    <s v="CIV"/>
    <s v="Civic"/>
    <s v="10"/>
    <n v="12"/>
    <n v="33477.199999999997"/>
    <n v="1394.8833333333332"/>
    <s v="Black"/>
    <x v="15"/>
    <n v="75000"/>
    <s v="Y"/>
    <m/>
  </r>
  <r>
    <s v="HO11CIV034"/>
    <s v="HO"/>
    <s v="Honda"/>
    <s v="CIV"/>
    <s v="Civic"/>
    <s v="11"/>
    <n v="11"/>
    <n v="30555.3"/>
    <n v="1388.8772727272726"/>
    <s v="Black"/>
    <x v="2"/>
    <n v="75000"/>
    <s v="Y"/>
    <m/>
  </r>
  <r>
    <s v="HO12CIV035"/>
    <s v="HO"/>
    <s v="Honda"/>
    <s v="CIV"/>
    <s v="Civic"/>
    <s v="12"/>
    <n v="10"/>
    <n v="24513.200000000001"/>
    <n v="1225.6600000000001"/>
    <s v="Black"/>
    <x v="13"/>
    <n v="75000"/>
    <s v="Y"/>
    <m/>
  </r>
  <r>
    <s v="HO13CIV036"/>
    <s v="HO"/>
    <s v="Honda"/>
    <s v="CIV"/>
    <s v="Civic"/>
    <s v="13"/>
    <n v="9"/>
    <n v="13867.6"/>
    <n v="770.42222222222222"/>
    <s v="Black"/>
    <x v="14"/>
    <n v="75000"/>
    <s v="Y"/>
    <m/>
  </r>
  <r>
    <s v="HO05ODY037"/>
    <s v="HO"/>
    <s v="Honda"/>
    <s v="ODY"/>
    <s v="Odyssey"/>
    <s v="05"/>
    <n v="17"/>
    <n v="60389.5"/>
    <n v="1776.1617647058824"/>
    <s v="White"/>
    <x v="5"/>
    <n v="100000"/>
    <s v="Y"/>
    <m/>
  </r>
  <r>
    <s v="HO07ODY038"/>
    <s v="HO"/>
    <s v="Honda"/>
    <s v="ODY"/>
    <s v="Odyssey"/>
    <s v="07"/>
    <n v="15"/>
    <n v="50854.1"/>
    <n v="1695.1366666666665"/>
    <s v="Black"/>
    <x v="15"/>
    <n v="100000"/>
    <s v="Y"/>
    <m/>
  </r>
  <r>
    <s v="HO08ODY039"/>
    <s v="HO"/>
    <s v="Honda"/>
    <s v="ODY"/>
    <s v="Odyssey"/>
    <s v="08"/>
    <n v="14"/>
    <n v="42504.6"/>
    <n v="1518.0214285714285"/>
    <s v="White"/>
    <x v="9"/>
    <n v="100000"/>
    <s v="Y"/>
    <m/>
  </r>
  <r>
    <s v="HO01ODY040"/>
    <s v="HO"/>
    <s v="Honda"/>
    <s v="ODY"/>
    <s v="Odyssey"/>
    <s v="01"/>
    <n v="21"/>
    <n v="68658.899999999994"/>
    <n v="1634.735714285714"/>
    <s v="Black"/>
    <x v="0"/>
    <n v="100000"/>
    <s v="Y"/>
    <m/>
  </r>
  <r>
    <s v="HO14ODY041"/>
    <s v="HO"/>
    <s v="Honda"/>
    <s v="ODY"/>
    <s v="Odyssey"/>
    <s v="14"/>
    <n v="8"/>
    <n v="3708.1"/>
    <n v="231.75624999999999"/>
    <s v="Black"/>
    <x v="1"/>
    <n v="100000"/>
    <s v="Y"/>
    <m/>
  </r>
  <r>
    <s v="CR04PTC042"/>
    <s v="CR"/>
    <s v="Chrysler"/>
    <s v="PTC"/>
    <s v="PT Cruiser"/>
    <s v="04"/>
    <n v="18"/>
    <n v="64542"/>
    <n v="1792.8333333333333"/>
    <s v="Blue"/>
    <x v="0"/>
    <n v="75000"/>
    <s v="Y"/>
    <m/>
  </r>
  <r>
    <s v="CR07PTC043"/>
    <s v="CR"/>
    <s v="Chrysler"/>
    <s v="PTC"/>
    <s v="PT Cruiser"/>
    <s v="07"/>
    <n v="15"/>
    <n v="42074.2"/>
    <n v="1402.4733333333331"/>
    <s v="Green"/>
    <x v="16"/>
    <n v="75000"/>
    <s v="Y"/>
    <m/>
  </r>
  <r>
    <s v="CR11PTC044"/>
    <s v="CR"/>
    <s v="Chrysler"/>
    <s v="PTC"/>
    <s v="PT Cruiser"/>
    <s v="11"/>
    <n v="11"/>
    <n v="27394.2"/>
    <n v="1245.1909090909091"/>
    <s v="Black"/>
    <x v="8"/>
    <n v="75000"/>
    <s v="Y"/>
    <m/>
  </r>
  <r>
    <s v="CR99CAR045"/>
    <s v="CR"/>
    <s v="Chrysler"/>
    <s v="CAR"/>
    <s v="Caravan"/>
    <s v="99"/>
    <n v="23"/>
    <n v="79420.600000000006"/>
    <n v="1726.5347826086959"/>
    <s v="Green"/>
    <x v="13"/>
    <n v="75000"/>
    <s v="Not Covered"/>
    <m/>
  </r>
  <r>
    <s v="CR00CAR046"/>
    <s v="CR"/>
    <s v="Chrysler"/>
    <s v="CAR"/>
    <s v="Caravan"/>
    <s v="00"/>
    <n v="22"/>
    <n v="77243.100000000006"/>
    <n v="1755.5250000000001"/>
    <s v="Black"/>
    <x v="3"/>
    <n v="75000"/>
    <s v="Not Covered"/>
    <m/>
  </r>
  <r>
    <s v="CR04CAR047"/>
    <s v="CR"/>
    <s v="Chrysler"/>
    <s v="CAR"/>
    <s v="Caravan"/>
    <s v="04"/>
    <n v="18"/>
    <n v="72527.199999999997"/>
    <n v="2014.6444444444444"/>
    <s v="White"/>
    <x v="11"/>
    <n v="75000"/>
    <s v="Y"/>
    <m/>
  </r>
  <r>
    <s v="CR04CAR048"/>
    <s v="CR"/>
    <s v="Chrysler"/>
    <s v="CAR"/>
    <s v="Caravan"/>
    <s v="04"/>
    <n v="18"/>
    <n v="52699.4"/>
    <n v="1463.8722222222223"/>
    <s v="Red"/>
    <x v="11"/>
    <n v="75000"/>
    <s v="Y"/>
    <m/>
  </r>
  <r>
    <s v="HY11ELA049"/>
    <s v="HY"/>
    <s v="Hyundai"/>
    <s v="ELA"/>
    <s v="Elantra"/>
    <s v="11"/>
    <n v="11"/>
    <n v="29102.3"/>
    <n v="1322.8318181818181"/>
    <s v="Black"/>
    <x v="12"/>
    <n v="100000"/>
    <s v="Y"/>
    <m/>
  </r>
  <r>
    <s v="HY12ELA050"/>
    <s v="HY"/>
    <s v="Hyundai"/>
    <s v="ELA"/>
    <s v="Elantra"/>
    <s v="12"/>
    <n v="10"/>
    <n v="22282"/>
    <n v="1114.0999999999999"/>
    <s v="Blue"/>
    <x v="1"/>
    <n v="100000"/>
    <s v="Y"/>
    <m/>
  </r>
  <r>
    <s v="HY13ELA051"/>
    <s v="HY"/>
    <s v="Hyundai"/>
    <s v="ELA"/>
    <s v="Elantra"/>
    <s v="13"/>
    <n v="9"/>
    <n v="20223.900000000001"/>
    <n v="1123.5500000000002"/>
    <s v="Black"/>
    <x v="6"/>
    <n v="100000"/>
    <s v="Y"/>
    <m/>
  </r>
  <r>
    <s v="HY13ELA052"/>
    <s v="HY"/>
    <s v="Hyundai"/>
    <s v="ELA"/>
    <s v="Elantra"/>
    <s v="13"/>
    <n v="9"/>
    <n v="22188.5"/>
    <n v="1232.6944444444443"/>
    <s v="Blue"/>
    <x v="4"/>
    <n v="100000"/>
    <s v="Y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3:B21" firstHeaderRow="1" firstDataRow="1" firstDataCol="1"/>
  <pivotFields count="14"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axis="axisRow" showAll="0">
      <items count="18">
        <item x="11"/>
        <item x="14"/>
        <item x="4"/>
        <item x="16"/>
        <item x="5"/>
        <item x="13"/>
        <item x="3"/>
        <item x="2"/>
        <item x="1"/>
        <item x="6"/>
        <item x="9"/>
        <item x="10"/>
        <item x="0"/>
        <item x="15"/>
        <item x="12"/>
        <item x="8"/>
        <item x="7"/>
        <item t="default"/>
      </items>
    </pivotField>
    <pivotField showAll="0"/>
    <pivotField showAll="0"/>
    <pivotField showAll="0"/>
  </pivotFields>
  <rowFields count="1">
    <field x="1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Sum of Miles" fld="7" baseField="0" baseItem="0"/>
  </dataFields>
  <chartFormats count="3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1"/>
  <sheetViews>
    <sheetView topLeftCell="A7" workbookViewId="0">
      <selection activeCell="M14" sqref="M14"/>
    </sheetView>
  </sheetViews>
  <sheetFormatPr defaultRowHeight="14.5" x14ac:dyDescent="0.35"/>
  <cols>
    <col min="1" max="1" width="12.36328125" bestFit="1" customWidth="1"/>
    <col min="2" max="2" width="11.54296875" bestFit="1" customWidth="1"/>
  </cols>
  <sheetData>
    <row r="3" spans="1:2" x14ac:dyDescent="0.35">
      <c r="A3" s="11" t="s">
        <v>125</v>
      </c>
      <c r="B3" t="s">
        <v>127</v>
      </c>
    </row>
    <row r="4" spans="1:2" x14ac:dyDescent="0.35">
      <c r="A4" s="12" t="s">
        <v>41</v>
      </c>
      <c r="B4" s="13">
        <v>144647.69999999998</v>
      </c>
    </row>
    <row r="5" spans="1:2" x14ac:dyDescent="0.35">
      <c r="A5" s="12" t="s">
        <v>50</v>
      </c>
      <c r="B5" s="13">
        <v>150656.40000000002</v>
      </c>
    </row>
    <row r="6" spans="1:2" x14ac:dyDescent="0.35">
      <c r="A6" s="12" t="s">
        <v>26</v>
      </c>
      <c r="B6" s="13">
        <v>154427.9</v>
      </c>
    </row>
    <row r="7" spans="1:2" x14ac:dyDescent="0.35">
      <c r="A7" s="12" t="s">
        <v>58</v>
      </c>
      <c r="B7" s="13">
        <v>179986</v>
      </c>
    </row>
    <row r="8" spans="1:2" x14ac:dyDescent="0.35">
      <c r="A8" s="12" t="s">
        <v>29</v>
      </c>
      <c r="B8" s="13">
        <v>143640.70000000001</v>
      </c>
    </row>
    <row r="9" spans="1:2" x14ac:dyDescent="0.35">
      <c r="A9" s="12" t="s">
        <v>45</v>
      </c>
      <c r="B9" s="13">
        <v>135078.20000000001</v>
      </c>
    </row>
    <row r="10" spans="1:2" x14ac:dyDescent="0.35">
      <c r="A10" s="12" t="s">
        <v>24</v>
      </c>
      <c r="B10" s="13">
        <v>184693.8</v>
      </c>
    </row>
    <row r="11" spans="1:2" x14ac:dyDescent="0.35">
      <c r="A11" s="12" t="s">
        <v>22</v>
      </c>
      <c r="B11" s="13">
        <v>127731.3</v>
      </c>
    </row>
    <row r="12" spans="1:2" x14ac:dyDescent="0.35">
      <c r="A12" s="12" t="s">
        <v>19</v>
      </c>
      <c r="B12" s="13">
        <v>70964.899999999994</v>
      </c>
    </row>
    <row r="13" spans="1:2" x14ac:dyDescent="0.35">
      <c r="A13" s="12" t="s">
        <v>32</v>
      </c>
      <c r="B13" s="13">
        <v>65315</v>
      </c>
    </row>
    <row r="14" spans="1:2" x14ac:dyDescent="0.35">
      <c r="A14" s="12" t="s">
        <v>38</v>
      </c>
      <c r="B14" s="13">
        <v>138561.5</v>
      </c>
    </row>
    <row r="15" spans="1:2" x14ac:dyDescent="0.35">
      <c r="A15" s="12" t="s">
        <v>39</v>
      </c>
      <c r="B15" s="13">
        <v>141229.4</v>
      </c>
    </row>
    <row r="16" spans="1:2" x14ac:dyDescent="0.35">
      <c r="A16" s="12" t="s">
        <v>16</v>
      </c>
      <c r="B16" s="13">
        <v>305432.40000000002</v>
      </c>
    </row>
    <row r="17" spans="1:2" x14ac:dyDescent="0.35">
      <c r="A17" s="12" t="s">
        <v>52</v>
      </c>
      <c r="B17" s="13">
        <v>177713.9</v>
      </c>
    </row>
    <row r="18" spans="1:2" x14ac:dyDescent="0.35">
      <c r="A18" s="12" t="s">
        <v>43</v>
      </c>
      <c r="B18" s="13">
        <v>65964.899999999994</v>
      </c>
    </row>
    <row r="19" spans="1:2" x14ac:dyDescent="0.35">
      <c r="A19" s="12" t="s">
        <v>36</v>
      </c>
      <c r="B19" s="13">
        <v>130601.59999999999</v>
      </c>
    </row>
    <row r="20" spans="1:2" x14ac:dyDescent="0.35">
      <c r="A20" s="12" t="s">
        <v>34</v>
      </c>
      <c r="B20" s="13">
        <v>19341.7</v>
      </c>
    </row>
    <row r="21" spans="1:2" x14ac:dyDescent="0.35">
      <c r="A21" s="12" t="s">
        <v>126</v>
      </c>
      <c r="B21" s="13">
        <v>2335987.2999999998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1"/>
  <sheetViews>
    <sheetView tabSelected="1" topLeftCell="A53" workbookViewId="0">
      <selection activeCell="P5" sqref="P5"/>
    </sheetView>
  </sheetViews>
  <sheetFormatPr defaultRowHeight="14.5" x14ac:dyDescent="0.35"/>
  <cols>
    <col min="1" max="1" width="14.7265625" customWidth="1"/>
    <col min="3" max="3" width="16.1796875" customWidth="1"/>
    <col min="4" max="4" width="14.81640625" customWidth="1"/>
    <col min="13" max="13" width="12" customWidth="1"/>
    <col min="14" max="14" width="15.1796875" customWidth="1"/>
  </cols>
  <sheetData>
    <row r="1" spans="1:14" s="1" customFormat="1" ht="43.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35">
      <c r="A2" t="s">
        <v>49</v>
      </c>
      <c r="B2" t="str">
        <f>LEFT(A2,2)</f>
        <v>TY</v>
      </c>
      <c r="C2" t="str">
        <f>VLOOKUP(B2,C$60:D$65,2)</f>
        <v>Toyota</v>
      </c>
      <c r="D2" t="str">
        <f>MID(A2,5,3)</f>
        <v>CAM</v>
      </c>
      <c r="E2" t="str">
        <f>VLOOKUP(D2,F$60:G$70,2)</f>
        <v>Camrey</v>
      </c>
      <c r="F2" t="str">
        <f>MID(A2,3,2)</f>
        <v>96</v>
      </c>
      <c r="G2">
        <f>IF(22-F2&lt;0,100-F2+22,22-F2)</f>
        <v>26</v>
      </c>
      <c r="H2">
        <v>114660.6</v>
      </c>
      <c r="I2">
        <f>H2/(G2/0.5)</f>
        <v>2205.0115384615387</v>
      </c>
      <c r="J2" t="s">
        <v>21</v>
      </c>
      <c r="K2" t="s">
        <v>50</v>
      </c>
      <c r="L2">
        <v>100000</v>
      </c>
      <c r="M2" t="str">
        <f>IF(H2&lt;L2,"Y","Not Covered")</f>
        <v>Not Covered</v>
      </c>
      <c r="N2" t="str">
        <f>CONCATENATE(B2,D2,F2,UPPER(LEFT(J2,3)),RIGHT(A2,3))</f>
        <v>TYCAM96GRE020</v>
      </c>
    </row>
    <row r="3" spans="1:14" x14ac:dyDescent="0.35">
      <c r="A3" t="s">
        <v>78</v>
      </c>
      <c r="B3" t="str">
        <f>LEFT(A3,2)</f>
        <v>CR</v>
      </c>
      <c r="C3" t="str">
        <f>VLOOKUP(B3,C$60:D$65,2)</f>
        <v>Chrysler</v>
      </c>
      <c r="D3" t="str">
        <f>MID(A3,5,3)</f>
        <v>CAR</v>
      </c>
      <c r="E3" t="str">
        <f>VLOOKUP(D3,F$60:G$70,2)</f>
        <v>Caravan</v>
      </c>
      <c r="F3" t="str">
        <f>MID(A3,3,2)</f>
        <v>04</v>
      </c>
      <c r="G3">
        <f>IF(22-F3&lt;0,100-F3+22,22-F3)</f>
        <v>18</v>
      </c>
      <c r="H3">
        <v>72527.199999999997</v>
      </c>
      <c r="I3">
        <f>H3/(G3/0.5)</f>
        <v>2014.6444444444444</v>
      </c>
      <c r="J3" t="s">
        <v>18</v>
      </c>
      <c r="K3" t="s">
        <v>41</v>
      </c>
      <c r="L3">
        <v>75000</v>
      </c>
      <c r="M3" t="str">
        <f>IF(H3&lt;L3,"Y","Not Covered")</f>
        <v>Y</v>
      </c>
      <c r="N3" t="str">
        <f>CONCATENATE(B3,D3,F3,UPPER(LEFT(J3,3)),RIGHT(A3,3))</f>
        <v>CRCAR04WHI047</v>
      </c>
    </row>
    <row r="4" spans="1:14" x14ac:dyDescent="0.35">
      <c r="A4" t="s">
        <v>53</v>
      </c>
      <c r="B4" t="str">
        <f>LEFT(A4,2)</f>
        <v>TY</v>
      </c>
      <c r="C4" t="str">
        <f>VLOOKUP(B4,C$60:D$65,2)</f>
        <v>Toyota</v>
      </c>
      <c r="D4" t="str">
        <f>MID(A4,5,3)</f>
        <v>CAM</v>
      </c>
      <c r="E4" t="str">
        <f>VLOOKUP(D4,F$60:G$70,2)</f>
        <v>Camrey</v>
      </c>
      <c r="F4" t="str">
        <f>MID(A4,3,2)</f>
        <v>00</v>
      </c>
      <c r="G4">
        <f>IF(22-F4&lt;0,100-F4+22,22-F4)</f>
        <v>22</v>
      </c>
      <c r="H4">
        <v>85928</v>
      </c>
      <c r="I4">
        <f>H4/(G4/0.5)</f>
        <v>1952.909090909091</v>
      </c>
      <c r="J4" t="s">
        <v>21</v>
      </c>
      <c r="K4" t="s">
        <v>26</v>
      </c>
      <c r="L4">
        <v>100000</v>
      </c>
      <c r="M4" t="str">
        <f>IF(H4&lt;L4,"Y","Not Covered")</f>
        <v>Y</v>
      </c>
      <c r="N4" t="str">
        <f>CONCATENATE(B4,D4,F4,UPPER(LEFT(J4,3)),RIGHT(A4,3))</f>
        <v>TYCAM00GRE022</v>
      </c>
    </row>
    <row r="5" spans="1:14" x14ac:dyDescent="0.35">
      <c r="A5" t="s">
        <v>51</v>
      </c>
      <c r="B5" t="str">
        <f>LEFT(A5,2)</f>
        <v>TY</v>
      </c>
      <c r="C5" t="str">
        <f>VLOOKUP(B5,C$60:D$65,2)</f>
        <v>Toyota</v>
      </c>
      <c r="D5" t="str">
        <f>MID(A5,5,3)</f>
        <v>CAM</v>
      </c>
      <c r="E5" t="str">
        <f>VLOOKUP(D5,F$60:G$70,2)</f>
        <v>Camrey</v>
      </c>
      <c r="F5" t="str">
        <f>MID(A5,3,2)</f>
        <v>98</v>
      </c>
      <c r="G5">
        <f>IF(22-F5&lt;0,100-F5+22,22-F5)</f>
        <v>24</v>
      </c>
      <c r="H5">
        <v>93382.6</v>
      </c>
      <c r="I5">
        <f>H5/(G5/0.5)</f>
        <v>1945.4708333333335</v>
      </c>
      <c r="J5" t="s">
        <v>15</v>
      </c>
      <c r="K5" t="s">
        <v>52</v>
      </c>
      <c r="L5">
        <v>100000</v>
      </c>
      <c r="M5" t="str">
        <f>IF(H5&lt;L5,"Y","Not Covered")</f>
        <v>Y</v>
      </c>
      <c r="N5" t="str">
        <f>CONCATENATE(B5,D5,F5,UPPER(LEFT(J5,3)),RIGHT(A5,3))</f>
        <v>TYCAM98BLA021</v>
      </c>
    </row>
    <row r="6" spans="1:14" x14ac:dyDescent="0.35">
      <c r="A6" t="s">
        <v>59</v>
      </c>
      <c r="B6" t="str">
        <f>LEFT(A6,2)</f>
        <v>TY</v>
      </c>
      <c r="C6" t="str">
        <f>VLOOKUP(B6,C$60:D$65,2)</f>
        <v>Toyota</v>
      </c>
      <c r="D6" t="str">
        <f>MID(A6,5,3)</f>
        <v>COR</v>
      </c>
      <c r="E6" t="str">
        <f>VLOOKUP(D6,F$60:G$70,2)</f>
        <v>Corola</v>
      </c>
      <c r="F6" t="str">
        <f>MID(A6,3,2)</f>
        <v>03</v>
      </c>
      <c r="G6">
        <f>IF(22-F6&lt;0,100-F6+22,22-F6)</f>
        <v>19</v>
      </c>
      <c r="H6">
        <v>73444.399999999994</v>
      </c>
      <c r="I6">
        <f>H6/(G6/0.5)</f>
        <v>1932.7473684210524</v>
      </c>
      <c r="J6" t="s">
        <v>15</v>
      </c>
      <c r="K6" t="s">
        <v>58</v>
      </c>
      <c r="L6">
        <v>100000</v>
      </c>
      <c r="M6" t="str">
        <f>IF(H6&lt;L6,"Y","Not Covered")</f>
        <v>Y</v>
      </c>
      <c r="N6" t="str">
        <f>CONCATENATE(B6,D6,F6,UPPER(LEFT(J6,3)),RIGHT(A6,3))</f>
        <v>TYCOR03BLA026</v>
      </c>
    </row>
    <row r="7" spans="1:14" x14ac:dyDescent="0.35">
      <c r="A7" t="s">
        <v>55</v>
      </c>
      <c r="B7" t="str">
        <f>LEFT(A7,2)</f>
        <v>TY</v>
      </c>
      <c r="C7" t="str">
        <f>VLOOKUP(B7,C$60:D$65,2)</f>
        <v>Toyota</v>
      </c>
      <c r="D7" t="str">
        <f>MID(A7,5,3)</f>
        <v>CAM</v>
      </c>
      <c r="E7" t="str">
        <f>VLOOKUP(D7,F$60:G$70,2)</f>
        <v>Camrey</v>
      </c>
      <c r="F7" t="str">
        <f>MID(A7,3,2)</f>
        <v>09</v>
      </c>
      <c r="G7">
        <f>IF(22-F7&lt;0,100-F7+22,22-F7)</f>
        <v>13</v>
      </c>
      <c r="H7">
        <v>48114.2</v>
      </c>
      <c r="I7">
        <f>H7/(G7/0.5)</f>
        <v>1850.5461538461536</v>
      </c>
      <c r="J7" t="s">
        <v>18</v>
      </c>
      <c r="K7" t="s">
        <v>29</v>
      </c>
      <c r="L7">
        <v>100000</v>
      </c>
      <c r="M7" t="str">
        <f>IF(H7&lt;L7,"Y","Not Covered")</f>
        <v>Y</v>
      </c>
      <c r="N7" t="str">
        <f>CONCATENATE(B7,D7,F7,UPPER(LEFT(J7,3)),RIGHT(A7,3))</f>
        <v>TYCAM09WHI024</v>
      </c>
    </row>
    <row r="8" spans="1:14" x14ac:dyDescent="0.35">
      <c r="A8" t="s">
        <v>47</v>
      </c>
      <c r="B8" t="str">
        <f>LEFT(A8,2)</f>
        <v>GM</v>
      </c>
      <c r="C8" t="str">
        <f>VLOOKUP(B8,C$60:D$65,2)</f>
        <v>General Motors</v>
      </c>
      <c r="D8" t="str">
        <f>MID(A8,5,3)</f>
        <v>SLV</v>
      </c>
      <c r="E8" t="str">
        <f>VLOOKUP(D8,F$60:G$70,2)</f>
        <v>Silverado</v>
      </c>
      <c r="F8" t="str">
        <f>MID(A8,3,2)</f>
        <v>00</v>
      </c>
      <c r="G8">
        <f>IF(22-F8&lt;0,100-F8+22,22-F8)</f>
        <v>22</v>
      </c>
      <c r="H8">
        <v>80685.8</v>
      </c>
      <c r="I8">
        <f>H8/(G8/0.5)</f>
        <v>1833.7681818181818</v>
      </c>
      <c r="J8" t="s">
        <v>48</v>
      </c>
      <c r="K8" t="s">
        <v>36</v>
      </c>
      <c r="L8">
        <v>100000</v>
      </c>
      <c r="M8" t="str">
        <f>IF(H8&lt;L8,"Y","Not Covered")</f>
        <v>Y</v>
      </c>
      <c r="N8" t="str">
        <f>CONCATENATE(B8,D8,F8,UPPER(LEFT(J8,3)),RIGHT(A8,3))</f>
        <v>GMSLV00BLU019</v>
      </c>
    </row>
    <row r="9" spans="1:14" x14ac:dyDescent="0.35">
      <c r="A9" t="s">
        <v>73</v>
      </c>
      <c r="B9" t="str">
        <f>LEFT(A9,2)</f>
        <v>CR</v>
      </c>
      <c r="C9" t="str">
        <f>VLOOKUP(B9,C$60:D$65,2)</f>
        <v>Chrysler</v>
      </c>
      <c r="D9" t="str">
        <f>MID(A9,5,3)</f>
        <v>PTC</v>
      </c>
      <c r="E9" t="str">
        <f>VLOOKUP(D9,F$60:G$70,2)</f>
        <v>PT Cruiser</v>
      </c>
      <c r="F9" t="str">
        <f>MID(A9,3,2)</f>
        <v>04</v>
      </c>
      <c r="G9">
        <f>IF(22-F9&lt;0,100-F9+22,22-F9)</f>
        <v>18</v>
      </c>
      <c r="H9">
        <v>64542</v>
      </c>
      <c r="I9">
        <f>H9/(G9/0.5)</f>
        <v>1792.8333333333333</v>
      </c>
      <c r="J9" t="s">
        <v>48</v>
      </c>
      <c r="K9" t="s">
        <v>16</v>
      </c>
      <c r="L9">
        <v>75000</v>
      </c>
      <c r="M9" t="str">
        <f>IF(H9&lt;L9,"Y","Not Covered")</f>
        <v>Y</v>
      </c>
      <c r="N9" t="str">
        <f>CONCATENATE(B9,D9,F9,UPPER(LEFT(J9,3)),RIGHT(A9,3))</f>
        <v>CRPTC04BLU042</v>
      </c>
    </row>
    <row r="10" spans="1:14" x14ac:dyDescent="0.35">
      <c r="A10" t="s">
        <v>63</v>
      </c>
      <c r="B10" t="str">
        <f>LEFT(A10,2)</f>
        <v>HO</v>
      </c>
      <c r="C10" t="str">
        <f>VLOOKUP(B10,C$60:D$65,2)</f>
        <v>Honda</v>
      </c>
      <c r="D10" t="str">
        <f>MID(A10,5,3)</f>
        <v>CIV</v>
      </c>
      <c r="E10" t="str">
        <f>VLOOKUP(D10,F$60:G$70,2)</f>
        <v>Civic</v>
      </c>
      <c r="F10" t="str">
        <f>MID(A10,3,2)</f>
        <v>99</v>
      </c>
      <c r="G10">
        <f>IF(22-F10&lt;0,100-F10+22,22-F10)</f>
        <v>23</v>
      </c>
      <c r="H10">
        <v>82374</v>
      </c>
      <c r="I10">
        <f>H10/(G10/0.5)</f>
        <v>1790.7391304347825</v>
      </c>
      <c r="J10" t="s">
        <v>18</v>
      </c>
      <c r="K10" t="s">
        <v>38</v>
      </c>
      <c r="L10">
        <v>75000</v>
      </c>
      <c r="M10" t="str">
        <f>IF(H10&lt;L10,"Y","Not Covered")</f>
        <v>Not Covered</v>
      </c>
      <c r="N10" t="str">
        <f>CONCATENATE(B10,D10,F10,UPPER(LEFT(J10,3)),RIGHT(A10,3))</f>
        <v>HOCIV99WHI030</v>
      </c>
    </row>
    <row r="11" spans="1:14" x14ac:dyDescent="0.35">
      <c r="A11" t="s">
        <v>123</v>
      </c>
      <c r="B11" t="str">
        <f>LEFT(A11,2)</f>
        <v>HO</v>
      </c>
      <c r="C11" t="str">
        <f>VLOOKUP(B11,C$60:D$65,2)</f>
        <v>Honda</v>
      </c>
      <c r="D11" t="str">
        <f>MID(A11,5,3)</f>
        <v>ODY</v>
      </c>
      <c r="E11" t="str">
        <f>VLOOKUP(D11,F$60:G$70,2)</f>
        <v>Odyssey</v>
      </c>
      <c r="F11" t="str">
        <f>MID(A11,3,2)</f>
        <v>05</v>
      </c>
      <c r="G11">
        <f>IF(22-F11&lt;0,100-F11+22,22-F11)</f>
        <v>17</v>
      </c>
      <c r="H11">
        <v>60389.5</v>
      </c>
      <c r="I11">
        <f>H11/(G11/0.5)</f>
        <v>1776.1617647058824</v>
      </c>
      <c r="J11" t="s">
        <v>18</v>
      </c>
      <c r="K11" t="s">
        <v>29</v>
      </c>
      <c r="L11">
        <v>100000</v>
      </c>
      <c r="M11" t="str">
        <f>IF(H11&lt;L11,"Y","Not Covered")</f>
        <v>Y</v>
      </c>
      <c r="N11" t="str">
        <f>CONCATENATE(B11,D11,F11,UPPER(LEFT(J11,3)),RIGHT(A11,3))</f>
        <v>HOODY05WHI037</v>
      </c>
    </row>
    <row r="12" spans="1:14" x14ac:dyDescent="0.35">
      <c r="A12" t="s">
        <v>77</v>
      </c>
      <c r="B12" t="str">
        <f>LEFT(A12,2)</f>
        <v>CR</v>
      </c>
      <c r="C12" t="str">
        <f>VLOOKUP(B12,C$60:D$65,2)</f>
        <v>Chrysler</v>
      </c>
      <c r="D12" t="str">
        <f>MID(A12,5,3)</f>
        <v>CAR</v>
      </c>
      <c r="E12" t="str">
        <f>VLOOKUP(D12,F$60:G$70,2)</f>
        <v>Caravan</v>
      </c>
      <c r="F12" t="str">
        <f>MID(A12,3,2)</f>
        <v>00</v>
      </c>
      <c r="G12">
        <f>IF(22-F12&lt;0,100-F12+22,22-F12)</f>
        <v>22</v>
      </c>
      <c r="H12">
        <v>77243.100000000006</v>
      </c>
      <c r="I12">
        <f>H12/(G12/0.5)</f>
        <v>1755.5250000000001</v>
      </c>
      <c r="J12" t="s">
        <v>15</v>
      </c>
      <c r="K12" t="s">
        <v>24</v>
      </c>
      <c r="L12">
        <v>75000</v>
      </c>
      <c r="M12" t="str">
        <f>IF(H12&lt;L12,"Y","Not Covered")</f>
        <v>Not Covered</v>
      </c>
      <c r="N12" t="str">
        <f>CONCATENATE(B12,D12,F12,UPPER(LEFT(J12,3)),RIGHT(A12,3))</f>
        <v>CRCAR00BLA046</v>
      </c>
    </row>
    <row r="13" spans="1:14" x14ac:dyDescent="0.35">
      <c r="A13" t="s">
        <v>46</v>
      </c>
      <c r="B13" t="str">
        <f>LEFT(A13,2)</f>
        <v>GM</v>
      </c>
      <c r="C13" t="str">
        <f>VLOOKUP(B13,C$60:D$65,2)</f>
        <v>General Motors</v>
      </c>
      <c r="D13" t="str">
        <f>MID(A13,5,3)</f>
        <v>SLV</v>
      </c>
      <c r="E13" t="str">
        <f>VLOOKUP(D13,F$60:G$70,2)</f>
        <v>Silverado</v>
      </c>
      <c r="F13" t="str">
        <f>MID(A13,3,2)</f>
        <v>98</v>
      </c>
      <c r="G13">
        <f>IF(22-F13&lt;0,100-F13+22,22-F13)</f>
        <v>24</v>
      </c>
      <c r="H13">
        <v>83162.7</v>
      </c>
      <c r="I13">
        <f>H13/(G13/0.5)</f>
        <v>1732.5562499999999</v>
      </c>
      <c r="J13" t="s">
        <v>15</v>
      </c>
      <c r="K13" t="s">
        <v>39</v>
      </c>
      <c r="L13">
        <v>100000</v>
      </c>
      <c r="M13" t="str">
        <f>IF(H13&lt;L13,"Y","Not Covered")</f>
        <v>Y</v>
      </c>
      <c r="N13" t="str">
        <f>CONCATENATE(B13,D13,F13,UPPER(LEFT(J13,3)),RIGHT(A13,3))</f>
        <v>GMSLV98BLA018</v>
      </c>
    </row>
    <row r="14" spans="1:14" x14ac:dyDescent="0.35">
      <c r="A14" t="s">
        <v>76</v>
      </c>
      <c r="B14" t="str">
        <f>LEFT(A14,2)</f>
        <v>CR</v>
      </c>
      <c r="C14" t="str">
        <f>VLOOKUP(B14,C$60:D$65,2)</f>
        <v>Chrysler</v>
      </c>
      <c r="D14" t="str">
        <f>MID(A14,5,3)</f>
        <v>CAR</v>
      </c>
      <c r="E14" t="str">
        <f>VLOOKUP(D14,F$60:G$70,2)</f>
        <v>Caravan</v>
      </c>
      <c r="F14" t="str">
        <f>MID(A14,3,2)</f>
        <v>99</v>
      </c>
      <c r="G14">
        <f>IF(22-F14&lt;0,100-F14+22,22-F14)</f>
        <v>23</v>
      </c>
      <c r="H14">
        <v>79420.600000000006</v>
      </c>
      <c r="I14">
        <f>H14/(G14/0.5)</f>
        <v>1726.5347826086959</v>
      </c>
      <c r="J14" t="s">
        <v>21</v>
      </c>
      <c r="K14" t="s">
        <v>45</v>
      </c>
      <c r="L14">
        <v>75000</v>
      </c>
      <c r="M14" t="str">
        <f>IF(H14&lt;L14,"Y","Not Covered")</f>
        <v>Not Covered</v>
      </c>
      <c r="N14" t="str">
        <f>CONCATENATE(B14,D14,F14,UPPER(LEFT(J14,3)),RIGHT(A14,3))</f>
        <v>CRCAR99GRE045</v>
      </c>
    </row>
    <row r="15" spans="1:14" x14ac:dyDescent="0.35">
      <c r="A15" t="s">
        <v>54</v>
      </c>
      <c r="B15" t="str">
        <f>LEFT(A15,2)</f>
        <v>TY</v>
      </c>
      <c r="C15" t="str">
        <f>VLOOKUP(B15,C$60:D$65,2)</f>
        <v>Toyota</v>
      </c>
      <c r="D15" t="str">
        <f>MID(A15,5,3)</f>
        <v>CAM</v>
      </c>
      <c r="E15" t="str">
        <f>VLOOKUP(D15,F$60:G$70,2)</f>
        <v>Camrey</v>
      </c>
      <c r="F15" t="str">
        <f>MID(A15,3,2)</f>
        <v>02</v>
      </c>
      <c r="G15">
        <f>IF(22-F15&lt;0,100-F15+22,22-F15)</f>
        <v>20</v>
      </c>
      <c r="H15">
        <v>67829.100000000006</v>
      </c>
      <c r="I15">
        <f>H15/(G15/0.5)</f>
        <v>1695.7275000000002</v>
      </c>
      <c r="J15" t="s">
        <v>15</v>
      </c>
      <c r="K15" t="s">
        <v>16</v>
      </c>
      <c r="L15">
        <v>100000</v>
      </c>
      <c r="M15" t="str">
        <f>IF(H15&lt;L15,"Y","Not Covered")</f>
        <v>Y</v>
      </c>
      <c r="N15" t="str">
        <f>CONCATENATE(B15,D15,F15,UPPER(LEFT(J15,3)),RIGHT(A15,3))</f>
        <v>TYCAM02BLA023</v>
      </c>
    </row>
    <row r="16" spans="1:14" x14ac:dyDescent="0.35">
      <c r="A16" t="s">
        <v>70</v>
      </c>
      <c r="B16" t="str">
        <f>LEFT(A16,2)</f>
        <v>HO</v>
      </c>
      <c r="C16" t="str">
        <f>VLOOKUP(B16,C$60:D$65,2)</f>
        <v>Honda</v>
      </c>
      <c r="D16" t="str">
        <f>MID(A16,5,3)</f>
        <v>ODY</v>
      </c>
      <c r="E16" t="str">
        <f>VLOOKUP(D16,F$60:G$70,2)</f>
        <v>Odyssey</v>
      </c>
      <c r="F16" t="str">
        <f>MID(A16,3,2)</f>
        <v>07</v>
      </c>
      <c r="G16">
        <f>IF(22-F16&lt;0,100-F16+22,22-F16)</f>
        <v>15</v>
      </c>
      <c r="H16">
        <v>50854.1</v>
      </c>
      <c r="I16">
        <f>H16/(G16/0.5)</f>
        <v>1695.1366666666665</v>
      </c>
      <c r="J16" t="s">
        <v>15</v>
      </c>
      <c r="K16" t="s">
        <v>52</v>
      </c>
      <c r="L16">
        <v>100000</v>
      </c>
      <c r="M16" t="str">
        <f>IF(H16&lt;L16,"Y","Not Covered")</f>
        <v>Y</v>
      </c>
      <c r="N16" t="str">
        <f>CONCATENATE(B16,D16,F16,UPPER(LEFT(J16,3)),RIGHT(A16,3))</f>
        <v>HOODY07BLA038</v>
      </c>
    </row>
    <row r="17" spans="1:14" x14ac:dyDescent="0.35">
      <c r="A17" t="s">
        <v>64</v>
      </c>
      <c r="B17" t="str">
        <f>LEFT(A17,2)</f>
        <v>HO</v>
      </c>
      <c r="C17" t="str">
        <f>VLOOKUP(B17,C$60:D$65,2)</f>
        <v>Honda</v>
      </c>
      <c r="D17" t="str">
        <f>MID(A17,5,3)</f>
        <v>CIV</v>
      </c>
      <c r="E17" t="str">
        <f>VLOOKUP(D17,F$60:G$70,2)</f>
        <v>Civic</v>
      </c>
      <c r="F17" t="str">
        <f>MID(A17,3,2)</f>
        <v>01</v>
      </c>
      <c r="G17">
        <f>IF(22-F17&lt;0,100-F17+22,22-F17)</f>
        <v>21</v>
      </c>
      <c r="H17">
        <v>69891.899999999994</v>
      </c>
      <c r="I17">
        <f>H17/(G17/0.5)</f>
        <v>1664.0928571428569</v>
      </c>
      <c r="J17" t="s">
        <v>48</v>
      </c>
      <c r="K17" t="s">
        <v>24</v>
      </c>
      <c r="L17">
        <v>75000</v>
      </c>
      <c r="M17" t="str">
        <f>IF(H17&lt;L17,"Y","Not Covered")</f>
        <v>Y</v>
      </c>
      <c r="N17" t="str">
        <f>CONCATENATE(B17,D17,F17,UPPER(LEFT(J17,3)),RIGHT(A17,3))</f>
        <v>HOCIV01BLU031</v>
      </c>
    </row>
    <row r="18" spans="1:14" x14ac:dyDescent="0.35">
      <c r="A18" t="s">
        <v>120</v>
      </c>
      <c r="B18" t="str">
        <f>LEFT(A18,2)</f>
        <v>HO</v>
      </c>
      <c r="C18" t="str">
        <f>VLOOKUP(B18,C$60:D$65,2)</f>
        <v>Honda</v>
      </c>
      <c r="D18" t="str">
        <f>MID(A18,5,3)</f>
        <v>ODY</v>
      </c>
      <c r="E18" t="str">
        <f>VLOOKUP(D18,F$60:G$70,2)</f>
        <v>Odyssey</v>
      </c>
      <c r="F18" t="str">
        <f>MID(A18,3,2)</f>
        <v>01</v>
      </c>
      <c r="G18">
        <f>IF(22-F18&lt;0,100-F18+22,22-F18)</f>
        <v>21</v>
      </c>
      <c r="H18">
        <v>68658.899999999994</v>
      </c>
      <c r="I18">
        <f>H18/(G18/0.5)</f>
        <v>1634.735714285714</v>
      </c>
      <c r="J18" t="s">
        <v>15</v>
      </c>
      <c r="K18" t="s">
        <v>16</v>
      </c>
      <c r="L18">
        <v>100000</v>
      </c>
      <c r="M18" t="str">
        <f>IF(H18&lt;L18,"Y","Not Covered")</f>
        <v>Y</v>
      </c>
      <c r="N18" t="str">
        <f>CONCATENATE(B18,D18,F18,UPPER(LEFT(J18,3)),RIGHT(A18,3))</f>
        <v>HOODY01BLA040</v>
      </c>
    </row>
    <row r="19" spans="1:14" x14ac:dyDescent="0.35">
      <c r="A19" t="s">
        <v>27</v>
      </c>
      <c r="B19" t="str">
        <f>LEFT(A19,2)</f>
        <v>FD</v>
      </c>
      <c r="C19" t="str">
        <f>VLOOKUP(B19,C$60:D$65,2)</f>
        <v>Ford</v>
      </c>
      <c r="D19" t="str">
        <f>MID(A19,5,3)</f>
        <v>FCS</v>
      </c>
      <c r="E19" t="str">
        <f>VLOOKUP(D19,F$60:G$70,2)</f>
        <v>Focus</v>
      </c>
      <c r="F19" t="str">
        <f>MID(A19,3,2)</f>
        <v>06</v>
      </c>
      <c r="G19">
        <f>IF(22-F19&lt;0,100-F19+22,22-F19)</f>
        <v>16</v>
      </c>
      <c r="H19">
        <v>52229.5</v>
      </c>
      <c r="I19">
        <f>H19/(G19/0.5)</f>
        <v>1632.171875</v>
      </c>
      <c r="J19" t="s">
        <v>21</v>
      </c>
      <c r="K19" t="s">
        <v>22</v>
      </c>
      <c r="L19">
        <v>75000</v>
      </c>
      <c r="M19" t="str">
        <f>IF(H19&lt;L19,"Y","Not Covered")</f>
        <v>Y</v>
      </c>
      <c r="N19" t="str">
        <f>CONCATENATE(B19,D19,F19,UPPER(LEFT(J19,3)),RIGHT(A19,3))</f>
        <v>FDFCS06GRE007</v>
      </c>
    </row>
    <row r="20" spans="1:14" x14ac:dyDescent="0.35">
      <c r="A20" t="s">
        <v>56</v>
      </c>
      <c r="B20" t="str">
        <f>LEFT(A20,2)</f>
        <v>TY</v>
      </c>
      <c r="C20" t="str">
        <f>VLOOKUP(B20,C$60:D$65,2)</f>
        <v>Toyota</v>
      </c>
      <c r="D20" t="str">
        <f>MID(A20,5,3)</f>
        <v>COR</v>
      </c>
      <c r="E20" t="str">
        <f>VLOOKUP(D20,F$60:G$70,2)</f>
        <v>Corola</v>
      </c>
      <c r="F20" t="str">
        <f>MID(A20,3,2)</f>
        <v>02</v>
      </c>
      <c r="G20">
        <f>IF(22-F20&lt;0,100-F20+22,22-F20)</f>
        <v>20</v>
      </c>
      <c r="H20">
        <v>64467.4</v>
      </c>
      <c r="I20">
        <f>H20/(G20/0.5)</f>
        <v>1611.6849999999999</v>
      </c>
      <c r="J20" t="s">
        <v>57</v>
      </c>
      <c r="K20" t="s">
        <v>58</v>
      </c>
      <c r="L20">
        <v>100000</v>
      </c>
      <c r="M20" t="str">
        <f>IF(H20&lt;L20,"Y","Not Covered")</f>
        <v>Y</v>
      </c>
      <c r="N20" t="str">
        <f>CONCATENATE(B20,D20,F20,UPPER(LEFT(J20,3)),RIGHT(A20,3))</f>
        <v>TYCOR02RED025</v>
      </c>
    </row>
    <row r="21" spans="1:14" x14ac:dyDescent="0.35">
      <c r="A21" t="s">
        <v>20</v>
      </c>
      <c r="B21" t="str">
        <f>LEFT(A21,2)</f>
        <v>FD</v>
      </c>
      <c r="C21" t="str">
        <f>VLOOKUP(B21,C$60:D$65,2)</f>
        <v>Ford</v>
      </c>
      <c r="D21" t="str">
        <f>MID(A21,5,3)</f>
        <v>MTG</v>
      </c>
      <c r="E21" t="str">
        <f>VLOOKUP(D21,F$60:G$70,2)</f>
        <v>Mustang</v>
      </c>
      <c r="F21" t="str">
        <f>MID(A21,3,2)</f>
        <v>08</v>
      </c>
      <c r="G21">
        <f>IF(22-F21&lt;0,100-F21+22,22-F21)</f>
        <v>14</v>
      </c>
      <c r="H21">
        <v>44946.5</v>
      </c>
      <c r="I21">
        <f>H21/(G21/0.5)</f>
        <v>1605.2321428571429</v>
      </c>
      <c r="J21" t="s">
        <v>21</v>
      </c>
      <c r="K21" t="s">
        <v>22</v>
      </c>
      <c r="L21">
        <v>50000</v>
      </c>
      <c r="M21" t="str">
        <f>IF(H21&lt;L21,"Y","Not Covered")</f>
        <v>Y</v>
      </c>
      <c r="N21" t="str">
        <f>CONCATENATE(B21,D21,F21,UPPER(LEFT(J21,3)),RIGHT(A21,3))</f>
        <v>FDMTG08GRE003</v>
      </c>
    </row>
    <row r="22" spans="1:14" x14ac:dyDescent="0.35">
      <c r="A22" t="s">
        <v>30</v>
      </c>
      <c r="B22" t="str">
        <f>LEFT(A22,2)</f>
        <v>FD</v>
      </c>
      <c r="C22" t="str">
        <f>VLOOKUP(B22,C$60:D$65,2)</f>
        <v>Ford</v>
      </c>
      <c r="D22" t="str">
        <f>MID(A22,5,3)</f>
        <v>FCS</v>
      </c>
      <c r="E22" t="str">
        <f>VLOOKUP(D22,F$60:G$70,2)</f>
        <v>Focus</v>
      </c>
      <c r="F22" t="str">
        <f>MID(A22,3,2)</f>
        <v>13</v>
      </c>
      <c r="G22">
        <f>IF(22-F22&lt;0,100-F22+22,22-F22)</f>
        <v>9</v>
      </c>
      <c r="H22">
        <v>27637.1</v>
      </c>
      <c r="I22">
        <f>H22/(G22/0.5)</f>
        <v>1535.3944444444444</v>
      </c>
      <c r="J22" t="s">
        <v>15</v>
      </c>
      <c r="K22" t="s">
        <v>16</v>
      </c>
      <c r="L22">
        <v>75000</v>
      </c>
      <c r="M22" t="str">
        <f>IF(H22&lt;L22,"Y","Not Covered")</f>
        <v>Y</v>
      </c>
      <c r="N22" t="str">
        <f>CONCATENATE(B22,D22,F22,UPPER(LEFT(J22,3)),RIGHT(A22,3))</f>
        <v>FDFCS13BLA009</v>
      </c>
    </row>
    <row r="23" spans="1:14" x14ac:dyDescent="0.35">
      <c r="A23" t="s">
        <v>31</v>
      </c>
      <c r="B23" t="str">
        <f>LEFT(A23,2)</f>
        <v>FD</v>
      </c>
      <c r="C23" t="str">
        <f>VLOOKUP(B23,C$60:D$65,2)</f>
        <v>Ford</v>
      </c>
      <c r="D23" t="str">
        <f>MID(A23,5,3)</f>
        <v>FCS</v>
      </c>
      <c r="E23" t="str">
        <f>VLOOKUP(D23,F$60:G$70,2)</f>
        <v>Focus</v>
      </c>
      <c r="F23" t="str">
        <f>MID(A23,3,2)</f>
        <v>13</v>
      </c>
      <c r="G23">
        <f>IF(22-F23&lt;0,100-F23+22,22-F23)</f>
        <v>9</v>
      </c>
      <c r="H23">
        <v>27534.799999999999</v>
      </c>
      <c r="I23">
        <f>H23/(G23/0.5)</f>
        <v>1529.711111111111</v>
      </c>
      <c r="J23" t="s">
        <v>18</v>
      </c>
      <c r="K23" t="s">
        <v>32</v>
      </c>
      <c r="L23">
        <v>75000</v>
      </c>
      <c r="M23" t="str">
        <f>IF(H23&lt;L23,"Y","Not Covered")</f>
        <v>Y</v>
      </c>
      <c r="N23" t="str">
        <f>CONCATENATE(B23,D23,F23,UPPER(LEFT(J23,3)),RIGHT(A23,3))</f>
        <v>FDFCS13WHI010</v>
      </c>
    </row>
    <row r="24" spans="1:14" x14ac:dyDescent="0.35">
      <c r="A24" t="s">
        <v>71</v>
      </c>
      <c r="B24" t="str">
        <f>LEFT(A24,2)</f>
        <v>HO</v>
      </c>
      <c r="C24" t="str">
        <f>VLOOKUP(B24,C$60:D$65,2)</f>
        <v>Honda</v>
      </c>
      <c r="D24" t="str">
        <f>MID(A24,5,3)</f>
        <v>ODY</v>
      </c>
      <c r="E24" t="str">
        <f>VLOOKUP(D24,F$60:G$70,2)</f>
        <v>Odyssey</v>
      </c>
      <c r="F24" t="str">
        <f>MID(A24,3,2)</f>
        <v>08</v>
      </c>
      <c r="G24">
        <f>IF(22-F24&lt;0,100-F24+22,22-F24)</f>
        <v>14</v>
      </c>
      <c r="H24">
        <v>42504.6</v>
      </c>
      <c r="I24">
        <f>H24/(G24/0.5)</f>
        <v>1518.0214285714285</v>
      </c>
      <c r="J24" t="s">
        <v>18</v>
      </c>
      <c r="K24" t="s">
        <v>38</v>
      </c>
      <c r="L24">
        <v>100000</v>
      </c>
      <c r="M24" t="str">
        <f>IF(H24&lt;L24,"Y","Not Covered")</f>
        <v>Y</v>
      </c>
      <c r="N24" t="str">
        <f>CONCATENATE(B24,D24,F24,UPPER(LEFT(J24,3)),RIGHT(A24,3))</f>
        <v>HOODY08WHI039</v>
      </c>
    </row>
    <row r="25" spans="1:14" x14ac:dyDescent="0.35">
      <c r="A25" t="s">
        <v>61</v>
      </c>
      <c r="B25" t="str">
        <f>LEFT(A25,2)</f>
        <v>TY</v>
      </c>
      <c r="C25" t="str">
        <f>VLOOKUP(B25,C$60:D$65,2)</f>
        <v>Toyota</v>
      </c>
      <c r="D25" t="str">
        <f>MID(A25,5,3)</f>
        <v>COR</v>
      </c>
      <c r="E25" t="str">
        <f>VLOOKUP(D25,F$60:G$70,2)</f>
        <v>Corola</v>
      </c>
      <c r="F25" t="str">
        <f>MID(A25,3,2)</f>
        <v>12</v>
      </c>
      <c r="G25">
        <f>IF(22-F25&lt;0,100-F25+22,22-F25)</f>
        <v>10</v>
      </c>
      <c r="H25">
        <v>29601.9</v>
      </c>
      <c r="I25">
        <f>H25/(G25/0.5)</f>
        <v>1480.095</v>
      </c>
      <c r="J25" t="s">
        <v>15</v>
      </c>
      <c r="K25" t="s">
        <v>39</v>
      </c>
      <c r="L25">
        <v>100000</v>
      </c>
      <c r="M25" t="str">
        <f>IF(H25&lt;L25,"Y","Not Covered")</f>
        <v>Y</v>
      </c>
      <c r="N25" t="str">
        <f>CONCATENATE(B25,D25,F25,UPPER(LEFT(J25,3)),RIGHT(A25,3))</f>
        <v>TYCOR12BLA028</v>
      </c>
    </row>
    <row r="26" spans="1:14" x14ac:dyDescent="0.35">
      <c r="A26" t="s">
        <v>79</v>
      </c>
      <c r="B26" t="str">
        <f>LEFT(A26,2)</f>
        <v>CR</v>
      </c>
      <c r="C26" t="str">
        <f>VLOOKUP(B26,C$60:D$65,2)</f>
        <v>Chrysler</v>
      </c>
      <c r="D26" t="str">
        <f>MID(A26,5,3)</f>
        <v>CAR</v>
      </c>
      <c r="E26" t="str">
        <f>VLOOKUP(D26,F$60:G$70,2)</f>
        <v>Caravan</v>
      </c>
      <c r="F26" t="str">
        <f>MID(A26,3,2)</f>
        <v>04</v>
      </c>
      <c r="G26">
        <f>IF(22-F26&lt;0,100-F26+22,22-F26)</f>
        <v>18</v>
      </c>
      <c r="H26">
        <v>52699.4</v>
      </c>
      <c r="I26">
        <f>H26/(G26/0.5)</f>
        <v>1463.8722222222223</v>
      </c>
      <c r="J26" t="s">
        <v>57</v>
      </c>
      <c r="K26" t="s">
        <v>41</v>
      </c>
      <c r="L26">
        <v>75000</v>
      </c>
      <c r="M26" t="str">
        <f>IF(H26&lt;L26,"Y","Not Covered")</f>
        <v>Y</v>
      </c>
      <c r="N26" t="str">
        <f>CONCATENATE(B26,D26,F26,UPPER(LEFT(J26,3)),RIGHT(A26,3))</f>
        <v>CRCAR04RED048</v>
      </c>
    </row>
    <row r="27" spans="1:14" x14ac:dyDescent="0.35">
      <c r="A27" t="s">
        <v>121</v>
      </c>
      <c r="B27" t="str">
        <f>LEFT(A27,2)</f>
        <v>FD</v>
      </c>
      <c r="C27" t="str">
        <f>VLOOKUP(B27,C$60:D$65,2)</f>
        <v>Ford</v>
      </c>
      <c r="D27" t="str">
        <f>MID(A27,5,3)</f>
        <v>FCS</v>
      </c>
      <c r="E27" t="str">
        <f>VLOOKUP(D27,F$60:G$70,2)</f>
        <v>Focus</v>
      </c>
      <c r="F27" t="str">
        <f>MID(A27,3,2)</f>
        <v>06</v>
      </c>
      <c r="G27">
        <f>IF(22-F27&lt;0,100-F27+22,22-F27)</f>
        <v>16</v>
      </c>
      <c r="H27">
        <v>46311.4</v>
      </c>
      <c r="I27">
        <f>H27/(G27/0.5)</f>
        <v>1447.23125</v>
      </c>
      <c r="J27" t="s">
        <v>21</v>
      </c>
      <c r="K27" t="s">
        <v>26</v>
      </c>
      <c r="L27">
        <v>75000</v>
      </c>
      <c r="M27" t="str">
        <f>IF(H27&lt;L27,"Y","Not Covered")</f>
        <v>Y</v>
      </c>
      <c r="N27" t="str">
        <f>CONCATENATE(B27,D27,F27,UPPER(LEFT(J27,3)),RIGHT(A27,3))</f>
        <v>FDFCS06GRE006</v>
      </c>
    </row>
    <row r="28" spans="1:14" x14ac:dyDescent="0.35">
      <c r="A28" t="s">
        <v>17</v>
      </c>
      <c r="B28" t="str">
        <f>LEFT(A28,2)</f>
        <v>FD</v>
      </c>
      <c r="C28" t="str">
        <f>VLOOKUP(B28,C$60:D$65,2)</f>
        <v>Ford</v>
      </c>
      <c r="D28" t="str">
        <f>MID(A28,5,3)</f>
        <v>MTG</v>
      </c>
      <c r="E28" t="str">
        <f>VLOOKUP(D28,F$60:G$70,2)</f>
        <v>Mustang</v>
      </c>
      <c r="F28" t="str">
        <f>MID(A28,3,2)</f>
        <v>06</v>
      </c>
      <c r="G28">
        <f>IF(22-F28&lt;0,100-F28+22,22-F28)</f>
        <v>16</v>
      </c>
      <c r="H28">
        <v>44974.8</v>
      </c>
      <c r="I28">
        <f>H28/(G28/0.5)</f>
        <v>1405.4625000000001</v>
      </c>
      <c r="J28" t="s">
        <v>18</v>
      </c>
      <c r="K28" t="s">
        <v>19</v>
      </c>
      <c r="L28">
        <v>50000</v>
      </c>
      <c r="M28" t="str">
        <f>IF(H28&lt;L28,"Y","Not Covered")</f>
        <v>Y</v>
      </c>
      <c r="N28" t="str">
        <f>CONCATENATE(B28,D28,F28,UPPER(LEFT(J28,3)),RIGHT(A28,3))</f>
        <v>FDMTG06WHI002</v>
      </c>
    </row>
    <row r="29" spans="1:14" x14ac:dyDescent="0.35">
      <c r="A29" t="s">
        <v>74</v>
      </c>
      <c r="B29" t="str">
        <f>LEFT(A29,2)</f>
        <v>CR</v>
      </c>
      <c r="C29" t="str">
        <f>VLOOKUP(B29,C$60:D$65,2)</f>
        <v>Chrysler</v>
      </c>
      <c r="D29" t="str">
        <f>MID(A29,5,3)</f>
        <v>PTC</v>
      </c>
      <c r="E29" t="str">
        <f>VLOOKUP(D29,F$60:G$70,2)</f>
        <v>PT Cruiser</v>
      </c>
      <c r="F29" t="str">
        <f>MID(A29,3,2)</f>
        <v>07</v>
      </c>
      <c r="G29">
        <f>IF(22-F29&lt;0,100-F29+22,22-F29)</f>
        <v>15</v>
      </c>
      <c r="H29">
        <v>42074.2</v>
      </c>
      <c r="I29">
        <f>H29/(G29/0.5)</f>
        <v>1402.4733333333331</v>
      </c>
      <c r="J29" t="s">
        <v>21</v>
      </c>
      <c r="K29" t="s">
        <v>58</v>
      </c>
      <c r="L29">
        <v>75000</v>
      </c>
      <c r="M29" t="str">
        <f>IF(H29&lt;L29,"Y","Not Covered")</f>
        <v>Y</v>
      </c>
      <c r="N29" t="str">
        <f>CONCATENATE(B29,D29,F29,UPPER(LEFT(J29,3)),RIGHT(A29,3))</f>
        <v>CRPTC07GRE043</v>
      </c>
    </row>
    <row r="30" spans="1:14" x14ac:dyDescent="0.35">
      <c r="A30" t="s">
        <v>66</v>
      </c>
      <c r="B30" t="str">
        <f>LEFT(A30,2)</f>
        <v>HO</v>
      </c>
      <c r="C30" t="str">
        <f>VLOOKUP(B30,C$60:D$65,2)</f>
        <v>Honda</v>
      </c>
      <c r="D30" t="str">
        <f>MID(A30,5,3)</f>
        <v>CIV</v>
      </c>
      <c r="E30" t="str">
        <f>VLOOKUP(D30,F$60:G$70,2)</f>
        <v>Civic</v>
      </c>
      <c r="F30" t="str">
        <f>MID(A30,3,2)</f>
        <v>10</v>
      </c>
      <c r="G30">
        <f>IF(22-F30&lt;0,100-F30+22,22-F30)</f>
        <v>12</v>
      </c>
      <c r="H30">
        <v>33477.199999999997</v>
      </c>
      <c r="I30">
        <f>H30/(G30/0.5)</f>
        <v>1394.8833333333332</v>
      </c>
      <c r="J30" t="s">
        <v>15</v>
      </c>
      <c r="K30" t="s">
        <v>52</v>
      </c>
      <c r="L30">
        <v>75000</v>
      </c>
      <c r="M30" t="str">
        <f>IF(H30&lt;L30,"Y","Not Covered")</f>
        <v>Y</v>
      </c>
      <c r="N30" t="str">
        <f>CONCATENATE(B30,D30,F30,UPPER(LEFT(J30,3)),RIGHT(A30,3))</f>
        <v>HOCIV10BLA033</v>
      </c>
    </row>
    <row r="31" spans="1:14" x14ac:dyDescent="0.35">
      <c r="A31" t="s">
        <v>67</v>
      </c>
      <c r="B31" t="str">
        <f>LEFT(A31,2)</f>
        <v>HO</v>
      </c>
      <c r="C31" t="str">
        <f>VLOOKUP(B31,C$60:D$65,2)</f>
        <v>Honda</v>
      </c>
      <c r="D31" t="str">
        <f>MID(A31,5,3)</f>
        <v>CIV</v>
      </c>
      <c r="E31" t="str">
        <f>VLOOKUP(D31,F$60:G$70,2)</f>
        <v>Civic</v>
      </c>
      <c r="F31" t="str">
        <f>MID(A31,3,2)</f>
        <v>11</v>
      </c>
      <c r="G31">
        <f>IF(22-F31&lt;0,100-F31+22,22-F31)</f>
        <v>11</v>
      </c>
      <c r="H31">
        <v>30555.3</v>
      </c>
      <c r="I31">
        <f>H31/(G31/0.5)</f>
        <v>1388.8772727272726</v>
      </c>
      <c r="J31" t="s">
        <v>15</v>
      </c>
      <c r="K31" t="s">
        <v>22</v>
      </c>
      <c r="L31">
        <v>75000</v>
      </c>
      <c r="M31" t="str">
        <f>IF(H31&lt;L31,"Y","Not Covered")</f>
        <v>Y</v>
      </c>
      <c r="N31" t="str">
        <f>CONCATENATE(B31,D31,F31,UPPER(LEFT(J31,3)),RIGHT(A31,3))</f>
        <v>HOCIV11BLA034</v>
      </c>
    </row>
    <row r="32" spans="1:14" x14ac:dyDescent="0.35">
      <c r="A32" t="s">
        <v>28</v>
      </c>
      <c r="B32" t="str">
        <f>LEFT(A32,2)</f>
        <v>FD</v>
      </c>
      <c r="C32" t="str">
        <f>VLOOKUP(B32,C$60:D$65,2)</f>
        <v>Ford</v>
      </c>
      <c r="D32" t="str">
        <f>MID(A32,5,3)</f>
        <v>FCS</v>
      </c>
      <c r="E32" t="str">
        <f>VLOOKUP(D32,F$60:G$70,2)</f>
        <v>Focus</v>
      </c>
      <c r="F32" t="str">
        <f>MID(A32,3,2)</f>
        <v>09</v>
      </c>
      <c r="G32">
        <f>IF(22-F32&lt;0,100-F32+22,22-F32)</f>
        <v>13</v>
      </c>
      <c r="H32">
        <v>35137</v>
      </c>
      <c r="I32">
        <f>H32/(G32/0.5)</f>
        <v>1351.4230769230769</v>
      </c>
      <c r="J32" t="s">
        <v>15</v>
      </c>
      <c r="K32" t="s">
        <v>29</v>
      </c>
      <c r="L32">
        <v>75000</v>
      </c>
      <c r="M32" t="str">
        <f>IF(H32&lt;L32,"Y","Not Covered")</f>
        <v>Y</v>
      </c>
      <c r="N32" t="str">
        <f>CONCATENATE(B32,D32,F32,UPPER(LEFT(J32,3)),RIGHT(A32,3))</f>
        <v>FDFCS09BLA008</v>
      </c>
    </row>
    <row r="33" spans="1:14" x14ac:dyDescent="0.35">
      <c r="A33" t="s">
        <v>23</v>
      </c>
      <c r="B33" t="str">
        <f>LEFT(A33,2)</f>
        <v>FD</v>
      </c>
      <c r="C33" t="str">
        <f>VLOOKUP(B33,C$60:D$65,2)</f>
        <v>Ford</v>
      </c>
      <c r="D33" t="str">
        <f>MID(A33,5,3)</f>
        <v>MTG</v>
      </c>
      <c r="E33" t="str">
        <f>VLOOKUP(D33,F$60:G$70,2)</f>
        <v>Mustang</v>
      </c>
      <c r="F33" t="str">
        <f>MID(A33,3,2)</f>
        <v>08</v>
      </c>
      <c r="G33">
        <f>IF(22-F33&lt;0,100-F33+22,22-F33)</f>
        <v>14</v>
      </c>
      <c r="H33">
        <v>37558.800000000003</v>
      </c>
      <c r="I33">
        <f>H33/(G33/0.5)</f>
        <v>1341.3857142857144</v>
      </c>
      <c r="J33" t="s">
        <v>15</v>
      </c>
      <c r="K33" t="s">
        <v>24</v>
      </c>
      <c r="L33">
        <v>50000</v>
      </c>
      <c r="M33" t="str">
        <f>IF(H33&lt;L33,"Y","Not Covered")</f>
        <v>Y</v>
      </c>
      <c r="N33" t="str">
        <f>CONCATENATE(B33,D33,F33,UPPER(LEFT(J33,3)),RIGHT(A33,3))</f>
        <v>FDMTG08BLA004</v>
      </c>
    </row>
    <row r="34" spans="1:14" x14ac:dyDescent="0.35">
      <c r="A34" t="s">
        <v>80</v>
      </c>
      <c r="B34" t="str">
        <f>LEFT(A34,2)</f>
        <v>HY</v>
      </c>
      <c r="C34" t="str">
        <f>VLOOKUP(B34,C$60:D$65,2)</f>
        <v>Hyundai</v>
      </c>
      <c r="D34" t="str">
        <f>MID(A34,5,3)</f>
        <v>ELA</v>
      </c>
      <c r="E34" t="str">
        <f>VLOOKUP(D34,F$60:G$70,2)</f>
        <v>Elantra</v>
      </c>
      <c r="F34" t="str">
        <f>MID(A34,3,2)</f>
        <v>11</v>
      </c>
      <c r="G34">
        <f>IF(22-F34&lt;0,100-F34+22,22-F34)</f>
        <v>11</v>
      </c>
      <c r="H34">
        <v>29102.3</v>
      </c>
      <c r="I34">
        <f>H34/(G34/0.5)</f>
        <v>1322.8318181818181</v>
      </c>
      <c r="J34" t="s">
        <v>15</v>
      </c>
      <c r="K34" t="s">
        <v>43</v>
      </c>
      <c r="L34">
        <v>100000</v>
      </c>
      <c r="M34" t="str">
        <f>IF(H34&lt;L34,"Y","Not Covered")</f>
        <v>Y</v>
      </c>
      <c r="N34" t="str">
        <f>CONCATENATE(B34,D34,F34,UPPER(LEFT(J34,3)),RIGHT(A34,3))</f>
        <v>HYELA11BLA049</v>
      </c>
    </row>
    <row r="35" spans="1:14" x14ac:dyDescent="0.35">
      <c r="A35" t="s">
        <v>25</v>
      </c>
      <c r="B35" t="str">
        <f>LEFT(A35,2)</f>
        <v>FD</v>
      </c>
      <c r="C35" t="str">
        <f>VLOOKUP(B35,C$60:D$65,2)</f>
        <v>Ford</v>
      </c>
      <c r="D35" t="str">
        <f>MID(A35,5,3)</f>
        <v>MTG</v>
      </c>
      <c r="E35" t="str">
        <f>VLOOKUP(D35,F$60:G$70,2)</f>
        <v>Mustang</v>
      </c>
      <c r="F35" t="str">
        <f>MID(A35,3,2)</f>
        <v>08</v>
      </c>
      <c r="G35">
        <f>IF(22-F35&lt;0,100-F35+22,22-F35)</f>
        <v>14</v>
      </c>
      <c r="H35">
        <v>36438.5</v>
      </c>
      <c r="I35">
        <f>H35/(G35/0.5)</f>
        <v>1301.375</v>
      </c>
      <c r="J35" t="s">
        <v>18</v>
      </c>
      <c r="K35" t="s">
        <v>16</v>
      </c>
      <c r="L35">
        <v>50000</v>
      </c>
      <c r="M35" t="str">
        <f>IF(H35&lt;L35,"Y","Not Covered")</f>
        <v>Y</v>
      </c>
      <c r="N35" t="str">
        <f>CONCATENATE(B35,D35,F35,UPPER(LEFT(J35,3)),RIGHT(A35,3))</f>
        <v>FDMTG08WHI005</v>
      </c>
    </row>
    <row r="36" spans="1:14" x14ac:dyDescent="0.35">
      <c r="A36" t="s">
        <v>44</v>
      </c>
      <c r="B36" t="str">
        <f>LEFT(A36,2)</f>
        <v>GM</v>
      </c>
      <c r="C36" t="str">
        <f>VLOOKUP(B36,C$60:D$65,2)</f>
        <v>General Motors</v>
      </c>
      <c r="D36" t="str">
        <f>MID(A36,5,3)</f>
        <v>SLV</v>
      </c>
      <c r="E36" t="str">
        <f>VLOOKUP(D36,F$60:G$70,2)</f>
        <v>Silverado</v>
      </c>
      <c r="F36" t="str">
        <f>MID(A36,3,2)</f>
        <v>10</v>
      </c>
      <c r="G36">
        <f>IF(22-F36&lt;0,100-F36+22,22-F36)</f>
        <v>12</v>
      </c>
      <c r="H36">
        <v>31144.400000000001</v>
      </c>
      <c r="I36">
        <f>H36/(G36/0.5)</f>
        <v>1297.6833333333334</v>
      </c>
      <c r="J36" t="s">
        <v>15</v>
      </c>
      <c r="K36" t="s">
        <v>45</v>
      </c>
      <c r="L36">
        <v>100000</v>
      </c>
      <c r="M36" t="str">
        <f>IF(H36&lt;L36,"Y","Not Covered")</f>
        <v>Y</v>
      </c>
      <c r="N36" t="str">
        <f>CONCATENATE(B36,D36,F36,UPPER(LEFT(J36,3)),RIGHT(A36,3))</f>
        <v>GMSLV10BLA017</v>
      </c>
    </row>
    <row r="37" spans="1:14" x14ac:dyDescent="0.35">
      <c r="A37" t="s">
        <v>14</v>
      </c>
      <c r="B37" t="str">
        <f>LEFT(A37,2)</f>
        <v>FD</v>
      </c>
      <c r="C37" t="str">
        <f>VLOOKUP(B37,C$60:D$65,2)</f>
        <v>Ford</v>
      </c>
      <c r="D37" t="str">
        <f>MID(A37,5,3)</f>
        <v>MTG</v>
      </c>
      <c r="E37" t="str">
        <f>VLOOKUP(D37,F$60:G$70,2)</f>
        <v>Mustang</v>
      </c>
      <c r="F37" t="str">
        <f>MID(A37,3,2)</f>
        <v>06</v>
      </c>
      <c r="G37">
        <f>IF(22-F37&lt;0,100-F37+22,22-F37)</f>
        <v>16</v>
      </c>
      <c r="H37">
        <v>40326.800000000003</v>
      </c>
      <c r="I37">
        <f>H37/(G37/0.5)</f>
        <v>1260.2125000000001</v>
      </c>
      <c r="J37" t="s">
        <v>15</v>
      </c>
      <c r="K37" t="s">
        <v>16</v>
      </c>
      <c r="L37">
        <v>50000</v>
      </c>
      <c r="M37" t="str">
        <f>IF(H37&lt;L37,"Y","Not Covered")</f>
        <v>Y</v>
      </c>
      <c r="N37" t="str">
        <f>CONCATENATE(B37,D37,F37,UPPER(LEFT(J37,3)),RIGHT(A37,3))</f>
        <v>FDMTG06BLA001</v>
      </c>
    </row>
    <row r="38" spans="1:14" x14ac:dyDescent="0.35">
      <c r="A38" t="s">
        <v>35</v>
      </c>
      <c r="B38" t="str">
        <f>LEFT(A38,2)</f>
        <v>FD</v>
      </c>
      <c r="C38" t="str">
        <f>VLOOKUP(B38,C$60:D$65,2)</f>
        <v>Ford</v>
      </c>
      <c r="D38" t="str">
        <f>MID(A38,5,3)</f>
        <v>FCS</v>
      </c>
      <c r="E38" t="str">
        <f>VLOOKUP(D38,F$60:G$70,2)</f>
        <v>Focus</v>
      </c>
      <c r="F38" t="str">
        <f>MID(A38,3,2)</f>
        <v>13</v>
      </c>
      <c r="G38">
        <f>IF(22-F38&lt;0,100-F38+22,22-F38)</f>
        <v>9</v>
      </c>
      <c r="H38">
        <v>22521.599999999999</v>
      </c>
      <c r="I38">
        <f>H38/(G38/0.5)</f>
        <v>1251.1999999999998</v>
      </c>
      <c r="J38" t="s">
        <v>15</v>
      </c>
      <c r="K38" t="s">
        <v>36</v>
      </c>
      <c r="L38">
        <v>75000</v>
      </c>
      <c r="M38" t="str">
        <f>IF(H38&lt;L38,"Y","Not Covered")</f>
        <v>Y</v>
      </c>
      <c r="N38" t="str">
        <f>CONCATENATE(B38,D38,F38,UPPER(LEFT(J38,3)),RIGHT(A38,3))</f>
        <v>FDFCS13BLA012</v>
      </c>
    </row>
    <row r="39" spans="1:14" x14ac:dyDescent="0.35">
      <c r="A39" t="s">
        <v>75</v>
      </c>
      <c r="B39" t="str">
        <f>LEFT(A39,2)</f>
        <v>CR</v>
      </c>
      <c r="C39" t="str">
        <f>VLOOKUP(B39,C$60:D$65,2)</f>
        <v>Chrysler</v>
      </c>
      <c r="D39" t="str">
        <f>MID(A39,5,3)</f>
        <v>PTC</v>
      </c>
      <c r="E39" t="str">
        <f>VLOOKUP(D39,F$60:G$70,2)</f>
        <v>PT Cruiser</v>
      </c>
      <c r="F39" t="str">
        <f>MID(A39,3,2)</f>
        <v>11</v>
      </c>
      <c r="G39">
        <f>IF(22-F39&lt;0,100-F39+22,22-F39)</f>
        <v>11</v>
      </c>
      <c r="H39">
        <v>27394.2</v>
      </c>
      <c r="I39">
        <f>H39/(G39/0.5)</f>
        <v>1245.1909090909091</v>
      </c>
      <c r="J39" t="s">
        <v>15</v>
      </c>
      <c r="K39" t="s">
        <v>36</v>
      </c>
      <c r="L39">
        <v>75000</v>
      </c>
      <c r="M39" t="str">
        <f>IF(H39&lt;L39,"Y","Not Covered")</f>
        <v>Y</v>
      </c>
      <c r="N39" t="str">
        <f>CONCATENATE(B39,D39,F39,UPPER(LEFT(J39,3)),RIGHT(A39,3))</f>
        <v>CRPTC11BLA044</v>
      </c>
    </row>
    <row r="40" spans="1:14" x14ac:dyDescent="0.35">
      <c r="A40" t="s">
        <v>83</v>
      </c>
      <c r="B40" t="str">
        <f>LEFT(A40,2)</f>
        <v>HY</v>
      </c>
      <c r="C40" t="str">
        <f>VLOOKUP(B40,C$60:D$65,2)</f>
        <v>Hyundai</v>
      </c>
      <c r="D40" t="str">
        <f>MID(A40,5,3)</f>
        <v>ELA</v>
      </c>
      <c r="E40" t="str">
        <f>VLOOKUP(D40,F$60:G$70,2)</f>
        <v>Elantra</v>
      </c>
      <c r="F40" t="str">
        <f>MID(A40,3,2)</f>
        <v>13</v>
      </c>
      <c r="G40">
        <f>IF(22-F40&lt;0,100-F40+22,22-F40)</f>
        <v>9</v>
      </c>
      <c r="H40">
        <v>22188.5</v>
      </c>
      <c r="I40">
        <f>H40/(G40/0.5)</f>
        <v>1232.6944444444443</v>
      </c>
      <c r="J40" t="s">
        <v>48</v>
      </c>
      <c r="K40" t="s">
        <v>26</v>
      </c>
      <c r="L40">
        <v>100000</v>
      </c>
      <c r="M40" t="str">
        <f>IF(H40&lt;L40,"Y","Not Covered")</f>
        <v>Y</v>
      </c>
      <c r="N40" t="str">
        <f>CONCATENATE(B40,D40,F40,UPPER(LEFT(J40,3)),RIGHT(A40,3))</f>
        <v>HYELA13BLU052</v>
      </c>
    </row>
    <row r="41" spans="1:14" x14ac:dyDescent="0.35">
      <c r="A41" t="s">
        <v>68</v>
      </c>
      <c r="B41" t="str">
        <f>LEFT(A41,2)</f>
        <v>HO</v>
      </c>
      <c r="C41" t="str">
        <f>VLOOKUP(B41,C$60:D$65,2)</f>
        <v>Honda</v>
      </c>
      <c r="D41" t="str">
        <f>MID(A41,5,3)</f>
        <v>CIV</v>
      </c>
      <c r="E41" t="str">
        <f>VLOOKUP(D41,F$60:G$70,2)</f>
        <v>Civic</v>
      </c>
      <c r="F41" t="str">
        <f>MID(A41,3,2)</f>
        <v>12</v>
      </c>
      <c r="G41">
        <f>IF(22-F41&lt;0,100-F41+22,22-F41)</f>
        <v>10</v>
      </c>
      <c r="H41">
        <v>24513.200000000001</v>
      </c>
      <c r="I41">
        <f>H41/(G41/0.5)</f>
        <v>1225.6600000000001</v>
      </c>
      <c r="J41" t="s">
        <v>15</v>
      </c>
      <c r="K41" t="s">
        <v>45</v>
      </c>
      <c r="L41">
        <v>75000</v>
      </c>
      <c r="M41" t="str">
        <f>IF(H41&lt;L41,"Y","Not Covered")</f>
        <v>Y</v>
      </c>
      <c r="N41" t="str">
        <f>CONCATENATE(B41,D41,F41,UPPER(LEFT(J41,3)),RIGHT(A41,3))</f>
        <v>HOCIV12BLA035</v>
      </c>
    </row>
    <row r="42" spans="1:14" x14ac:dyDescent="0.35">
      <c r="A42" t="s">
        <v>82</v>
      </c>
      <c r="B42" t="str">
        <f>LEFT(A42,2)</f>
        <v>HY</v>
      </c>
      <c r="C42" t="str">
        <f>VLOOKUP(B42,C$60:D$65,2)</f>
        <v>Hyundai</v>
      </c>
      <c r="D42" t="str">
        <f>MID(A42,5,3)</f>
        <v>ELA</v>
      </c>
      <c r="E42" t="str">
        <f>VLOOKUP(D42,F$60:G$70,2)</f>
        <v>Elantra</v>
      </c>
      <c r="F42" t="str">
        <f>MID(A42,3,2)</f>
        <v>13</v>
      </c>
      <c r="G42">
        <f>IF(22-F42&lt;0,100-F42+22,22-F42)</f>
        <v>9</v>
      </c>
      <c r="H42">
        <v>20223.900000000001</v>
      </c>
      <c r="I42">
        <f>H42/(G42/0.5)</f>
        <v>1123.5500000000002</v>
      </c>
      <c r="J42" t="s">
        <v>15</v>
      </c>
      <c r="K42" t="s">
        <v>32</v>
      </c>
      <c r="L42">
        <v>100000</v>
      </c>
      <c r="M42" t="str">
        <f>IF(H42&lt;L42,"Y","Not Covered")</f>
        <v>Y</v>
      </c>
      <c r="N42" t="str">
        <f>CONCATENATE(B42,D42,F42,UPPER(LEFT(J42,3)),RIGHT(A42,3))</f>
        <v>HYELA13BLA051</v>
      </c>
    </row>
    <row r="43" spans="1:14" x14ac:dyDescent="0.35">
      <c r="A43" t="s">
        <v>81</v>
      </c>
      <c r="B43" t="str">
        <f>LEFT(A43,2)</f>
        <v>HY</v>
      </c>
      <c r="C43" t="str">
        <f>VLOOKUP(B43,C$60:D$65,2)</f>
        <v>Hyundai</v>
      </c>
      <c r="D43" t="str">
        <f>MID(A43,5,3)</f>
        <v>ELA</v>
      </c>
      <c r="E43" t="str">
        <f>VLOOKUP(D43,F$60:G$70,2)</f>
        <v>Elantra</v>
      </c>
      <c r="F43" t="str">
        <f>MID(A43,3,2)</f>
        <v>12</v>
      </c>
      <c r="G43">
        <f>IF(22-F43&lt;0,100-F43+22,22-F43)</f>
        <v>10</v>
      </c>
      <c r="H43">
        <v>22282</v>
      </c>
      <c r="I43">
        <f>H43/(G43/0.5)</f>
        <v>1114.0999999999999</v>
      </c>
      <c r="J43" t="s">
        <v>48</v>
      </c>
      <c r="K43" t="s">
        <v>19</v>
      </c>
      <c r="L43">
        <v>100000</v>
      </c>
      <c r="M43" t="str">
        <f>IF(H43&lt;L43,"Y","Not Covered")</f>
        <v>Y</v>
      </c>
      <c r="N43" t="str">
        <f>CONCATENATE(B43,D43,F43,UPPER(LEFT(J43,3)),RIGHT(A43,3))</f>
        <v>HYELA12BLU050</v>
      </c>
    </row>
    <row r="44" spans="1:14" x14ac:dyDescent="0.35">
      <c r="A44" t="s">
        <v>62</v>
      </c>
      <c r="B44" t="str">
        <f>LEFT(A44,2)</f>
        <v>TY</v>
      </c>
      <c r="C44" t="str">
        <f>VLOOKUP(B44,C$60:D$65,2)</f>
        <v>Toyota</v>
      </c>
      <c r="D44" t="str">
        <f>MID(A44,5,3)</f>
        <v>CAM</v>
      </c>
      <c r="E44" t="str">
        <f>VLOOKUP(D44,F$60:G$70,2)</f>
        <v>Camrey</v>
      </c>
      <c r="F44" t="str">
        <f>MID(A44,3,2)</f>
        <v>12</v>
      </c>
      <c r="G44">
        <f>IF(22-F44&lt;0,100-F44+22,22-F44)</f>
        <v>10</v>
      </c>
      <c r="H44">
        <v>22128.2</v>
      </c>
      <c r="I44">
        <f>H44/(G44/0.5)</f>
        <v>1106.4100000000001</v>
      </c>
      <c r="J44" t="s">
        <v>48</v>
      </c>
      <c r="K44" t="s">
        <v>50</v>
      </c>
      <c r="L44">
        <v>100000</v>
      </c>
      <c r="M44" t="str">
        <f>IF(H44&lt;L44,"Y","Not Covered")</f>
        <v>Y</v>
      </c>
      <c r="N44" t="str">
        <f>CONCATENATE(B44,D44,F44,UPPER(LEFT(J44,3)),RIGHT(A44,3))</f>
        <v>TYCAM12BLU029</v>
      </c>
    </row>
    <row r="45" spans="1:14" x14ac:dyDescent="0.35">
      <c r="A45" t="s">
        <v>60</v>
      </c>
      <c r="B45" t="str">
        <f>LEFT(A45,2)</f>
        <v>TY</v>
      </c>
      <c r="C45" t="str">
        <f>VLOOKUP(B45,C$60:D$65,2)</f>
        <v>Toyota</v>
      </c>
      <c r="D45" t="str">
        <f>MID(A45,5,3)</f>
        <v>COR</v>
      </c>
      <c r="E45" t="str">
        <f>VLOOKUP(D45,F$60:G$70,2)</f>
        <v>Corola</v>
      </c>
      <c r="F45" t="str">
        <f>MID(A45,3,2)</f>
        <v>14</v>
      </c>
      <c r="G45">
        <f>IF(22-F45&lt;0,100-F45+22,22-F45)</f>
        <v>8</v>
      </c>
      <c r="H45">
        <v>17556.3</v>
      </c>
      <c r="I45">
        <f>H45/(G45/0.5)</f>
        <v>1097.26875</v>
      </c>
      <c r="J45" t="s">
        <v>48</v>
      </c>
      <c r="K45" t="s">
        <v>32</v>
      </c>
      <c r="L45">
        <v>100000</v>
      </c>
      <c r="M45" t="str">
        <f>IF(H45&lt;L45,"Y","Not Covered")</f>
        <v>Y</v>
      </c>
      <c r="N45" t="str">
        <f>CONCATENATE(B45,D45,F45,UPPER(LEFT(J45,3)),RIGHT(A45,3))</f>
        <v>TYCOR14BLU027</v>
      </c>
    </row>
    <row r="46" spans="1:14" x14ac:dyDescent="0.35">
      <c r="A46" t="s">
        <v>122</v>
      </c>
      <c r="B46" t="str">
        <f>LEFT(A46,2)</f>
        <v>GM</v>
      </c>
      <c r="C46" t="str">
        <f>VLOOKUP(B46,C$60:D$65,2)</f>
        <v>General Motors</v>
      </c>
      <c r="D46" t="str">
        <f>MID(A46,5,3)</f>
        <v>CMR</v>
      </c>
      <c r="E46" t="str">
        <f>VLOOKUP(D46,F$60:G$70,2)</f>
        <v>Camero</v>
      </c>
      <c r="F46" t="str">
        <f>MID(A46,3,2)</f>
        <v>09</v>
      </c>
      <c r="G46">
        <f>IF(22-F46&lt;0,100-F46+22,22-F46)</f>
        <v>13</v>
      </c>
      <c r="H46">
        <v>28464.799999999999</v>
      </c>
      <c r="I46">
        <f>H46/(G46/0.5)</f>
        <v>1094.8</v>
      </c>
      <c r="J46" t="s">
        <v>18</v>
      </c>
      <c r="K46" t="s">
        <v>39</v>
      </c>
      <c r="L46">
        <v>100000</v>
      </c>
      <c r="M46" t="str">
        <f>IF(H46&lt;L46,"Y","Not Covered")</f>
        <v>Y</v>
      </c>
      <c r="N46" t="str">
        <f>CONCATENATE(B46,D46,F46,UPPER(LEFT(J46,3)),RIGHT(A46,3))</f>
        <v>GMCMR09WHI014</v>
      </c>
    </row>
    <row r="47" spans="1:14" x14ac:dyDescent="0.35">
      <c r="A47" t="s">
        <v>40</v>
      </c>
      <c r="B47" t="str">
        <f>LEFT(A47,2)</f>
        <v>GM</v>
      </c>
      <c r="C47" t="str">
        <f>VLOOKUP(B47,C$60:D$65,2)</f>
        <v>General Motors</v>
      </c>
      <c r="D47" t="str">
        <f>MID(A47,5,3)</f>
        <v>CMR</v>
      </c>
      <c r="E47" t="str">
        <f>VLOOKUP(D47,F$60:G$70,2)</f>
        <v>Camero</v>
      </c>
      <c r="F47" t="str">
        <f>MID(A47,3,2)</f>
        <v>12</v>
      </c>
      <c r="G47">
        <f>IF(22-F47&lt;0,100-F47+22,22-F47)</f>
        <v>10</v>
      </c>
      <c r="H47">
        <v>19421.099999999999</v>
      </c>
      <c r="I47">
        <f>H47/(G47/0.5)</f>
        <v>971.05499999999995</v>
      </c>
      <c r="J47" t="s">
        <v>15</v>
      </c>
      <c r="K47" t="s">
        <v>41</v>
      </c>
      <c r="L47">
        <v>100000</v>
      </c>
      <c r="M47" t="str">
        <f>IF(H47&lt;L47,"Y","Not Covered")</f>
        <v>Y</v>
      </c>
      <c r="N47" t="str">
        <f>CONCATENATE(B47,D47,F47,UPPER(LEFT(J47,3)),RIGHT(A47,3))</f>
        <v>GMCMR12BLA015</v>
      </c>
    </row>
    <row r="48" spans="1:14" x14ac:dyDescent="0.35">
      <c r="A48" t="s">
        <v>33</v>
      </c>
      <c r="B48" t="str">
        <f>LEFT(A48,2)</f>
        <v>FD</v>
      </c>
      <c r="C48" t="str">
        <f>VLOOKUP(B48,C$60:D$65,2)</f>
        <v>Ford</v>
      </c>
      <c r="D48" t="str">
        <f>MID(A48,5,3)</f>
        <v>FCS</v>
      </c>
      <c r="E48" t="str">
        <f>VLOOKUP(D48,F$60:G$70,2)</f>
        <v>Focus</v>
      </c>
      <c r="F48" t="str">
        <f>MID(A48,3,2)</f>
        <v>12</v>
      </c>
      <c r="G48">
        <f>IF(22-F48&lt;0,100-F48+22,22-F48)</f>
        <v>10</v>
      </c>
      <c r="H48">
        <v>19341.7</v>
      </c>
      <c r="I48">
        <f>H48/(G48/0.5)</f>
        <v>967.08500000000004</v>
      </c>
      <c r="J48" t="s">
        <v>18</v>
      </c>
      <c r="K48" t="s">
        <v>34</v>
      </c>
      <c r="L48">
        <v>75000</v>
      </c>
      <c r="M48" t="str">
        <f>IF(H48&lt;L48,"Y","Not Covered")</f>
        <v>Y</v>
      </c>
      <c r="N48" t="str">
        <f>CONCATENATE(B48,D48,F48,UPPER(LEFT(J48,3)),RIGHT(A48,3))</f>
        <v>FDFCS12WHI011</v>
      </c>
    </row>
    <row r="49" spans="1:14" x14ac:dyDescent="0.35">
      <c r="A49" t="s">
        <v>65</v>
      </c>
      <c r="B49" t="str">
        <f>LEFT(A49,2)</f>
        <v>HO</v>
      </c>
      <c r="C49" t="str">
        <f>VLOOKUP(B49,C$60:D$65,2)</f>
        <v>Honda</v>
      </c>
      <c r="D49" t="str">
        <f>MID(A49,5,3)</f>
        <v>CIV</v>
      </c>
      <c r="E49" t="str">
        <f>VLOOKUP(D49,F$60:G$70,2)</f>
        <v>Civic</v>
      </c>
      <c r="F49" t="str">
        <f>MID(A49,3,2)</f>
        <v>10</v>
      </c>
      <c r="G49">
        <f>IF(22-F49&lt;0,100-F49+22,22-F49)</f>
        <v>12</v>
      </c>
      <c r="H49">
        <v>22573</v>
      </c>
      <c r="I49">
        <f>H49/(G49/0.5)</f>
        <v>940.54166666666663</v>
      </c>
      <c r="J49" t="s">
        <v>48</v>
      </c>
      <c r="K49" t="s">
        <v>43</v>
      </c>
      <c r="L49">
        <v>75000</v>
      </c>
      <c r="M49" t="str">
        <f>IF(H49&lt;L49,"Y","Not Covered")</f>
        <v>Y</v>
      </c>
      <c r="N49" t="str">
        <f>CONCATENATE(B49,D49,F49,UPPER(LEFT(J49,3)),RIGHT(A49,3))</f>
        <v>HOCIV10BLU032</v>
      </c>
    </row>
    <row r="50" spans="1:14" x14ac:dyDescent="0.35">
      <c r="A50" t="s">
        <v>42</v>
      </c>
      <c r="B50" t="str">
        <f>LEFT(A50,2)</f>
        <v>GM</v>
      </c>
      <c r="C50" t="str">
        <f>VLOOKUP(B50,C$60:D$65,2)</f>
        <v>General Motors</v>
      </c>
      <c r="D50" t="str">
        <f>MID(A50,5,3)</f>
        <v>CMR</v>
      </c>
      <c r="E50" t="str">
        <f>VLOOKUP(D50,F$60:G$70,2)</f>
        <v>Camero</v>
      </c>
      <c r="F50" t="str">
        <f>MID(A50,3,2)</f>
        <v>14</v>
      </c>
      <c r="G50">
        <f>IF(22-F50&lt;0,100-F50+22,22-F50)</f>
        <v>8</v>
      </c>
      <c r="H50">
        <v>14289.6</v>
      </c>
      <c r="I50">
        <f>H50/(G50/0.5)</f>
        <v>893.1</v>
      </c>
      <c r="J50" t="s">
        <v>18</v>
      </c>
      <c r="K50" t="s">
        <v>43</v>
      </c>
      <c r="L50">
        <v>100000</v>
      </c>
      <c r="M50" t="str">
        <f>IF(H50&lt;L50,"Y","Not Covered")</f>
        <v>Y</v>
      </c>
      <c r="N50" t="str">
        <f>CONCATENATE(B50,D50,F50,UPPER(LEFT(J50,3)),RIGHT(A50,3))</f>
        <v>GMCMR14WHI016</v>
      </c>
    </row>
    <row r="51" spans="1:14" x14ac:dyDescent="0.35">
      <c r="A51" t="s">
        <v>69</v>
      </c>
      <c r="B51" t="str">
        <f>LEFT(A51,2)</f>
        <v>HO</v>
      </c>
      <c r="C51" t="str">
        <f>VLOOKUP(B51,C$60:D$65,2)</f>
        <v>Honda</v>
      </c>
      <c r="D51" t="str">
        <f>MID(A51,5,3)</f>
        <v>CIV</v>
      </c>
      <c r="E51" t="str">
        <f>VLOOKUP(D51,F$60:G$70,2)</f>
        <v>Civic</v>
      </c>
      <c r="F51" t="str">
        <f>MID(A51,3,2)</f>
        <v>13</v>
      </c>
      <c r="G51">
        <f>IF(22-F51&lt;0,100-F51+22,22-F51)</f>
        <v>9</v>
      </c>
      <c r="H51">
        <v>13867.6</v>
      </c>
      <c r="I51">
        <f>H51/(G51/0.5)</f>
        <v>770.42222222222222</v>
      </c>
      <c r="J51" t="s">
        <v>15</v>
      </c>
      <c r="K51" t="s">
        <v>50</v>
      </c>
      <c r="L51">
        <v>75000</v>
      </c>
      <c r="M51" t="str">
        <f>IF(H51&lt;L51,"Y","Not Covered")</f>
        <v>Y</v>
      </c>
      <c r="N51" t="str">
        <f>CONCATENATE(B51,D51,F51,UPPER(LEFT(J51,3)),RIGHT(A51,3))</f>
        <v>HOCIV13BLA036</v>
      </c>
    </row>
    <row r="52" spans="1:14" x14ac:dyDescent="0.35">
      <c r="A52" t="s">
        <v>37</v>
      </c>
      <c r="B52" t="str">
        <f>LEFT(A52,2)</f>
        <v>FD</v>
      </c>
      <c r="C52" t="str">
        <f>VLOOKUP(B52,C$60:D$65,2)</f>
        <v>Ford</v>
      </c>
      <c r="D52" t="str">
        <f>MID(A52,5,3)</f>
        <v>FCS</v>
      </c>
      <c r="E52" t="str">
        <f>VLOOKUP(D52,F$60:G$70,2)</f>
        <v>Focus</v>
      </c>
      <c r="F52" t="str">
        <f>MID(A52,3,2)</f>
        <v>13</v>
      </c>
      <c r="G52">
        <f>IF(22-F52&lt;0,100-F52+22,22-F52)</f>
        <v>9</v>
      </c>
      <c r="H52">
        <v>13682.9</v>
      </c>
      <c r="I52">
        <f>H52/(G52/0.5)</f>
        <v>760.16111111111104</v>
      </c>
      <c r="J52" t="s">
        <v>15</v>
      </c>
      <c r="K52" t="s">
        <v>38</v>
      </c>
      <c r="L52">
        <v>75000</v>
      </c>
      <c r="M52" t="str">
        <f>IF(H52&lt;L52,"Y","Not Covered")</f>
        <v>Y</v>
      </c>
      <c r="N52" t="str">
        <f>CONCATENATE(B52,D52,F52,UPPER(LEFT(J52,3)),RIGHT(A52,3))</f>
        <v>FDFCS13BLA013</v>
      </c>
    </row>
    <row r="53" spans="1:14" x14ac:dyDescent="0.35">
      <c r="A53" t="s">
        <v>72</v>
      </c>
      <c r="B53" t="str">
        <f>LEFT(A53,2)</f>
        <v>HO</v>
      </c>
      <c r="C53" t="str">
        <f>VLOOKUP(B53,C$60:D$65,2)</f>
        <v>Honda</v>
      </c>
      <c r="D53" t="str">
        <f>MID(A53,5,3)</f>
        <v>ODY</v>
      </c>
      <c r="E53" t="str">
        <f>VLOOKUP(D53,F$60:G$70,2)</f>
        <v>Odyssey</v>
      </c>
      <c r="F53" t="str">
        <f>MID(A53,3,2)</f>
        <v>14</v>
      </c>
      <c r="G53">
        <f>IF(22-F53&lt;0,100-F53+22,22-F53)</f>
        <v>8</v>
      </c>
      <c r="H53">
        <v>3708.1</v>
      </c>
      <c r="I53">
        <f>H53/(G53/0.5)</f>
        <v>231.75624999999999</v>
      </c>
      <c r="J53" t="s">
        <v>15</v>
      </c>
      <c r="K53" t="s">
        <v>19</v>
      </c>
      <c r="L53">
        <v>100000</v>
      </c>
      <c r="M53" t="str">
        <f>IF(H53&lt;L53,"Y","Not Covered")</f>
        <v>Y</v>
      </c>
      <c r="N53" t="str">
        <f>CONCATENATE(B53,D53,F53,UPPER(LEFT(J53,3)),RIGHT(A53,3))</f>
        <v>HOODY14BLA041</v>
      </c>
    </row>
    <row r="55" spans="1:14" ht="15" thickBot="1" x14ac:dyDescent="0.4"/>
    <row r="56" spans="1:14" x14ac:dyDescent="0.35">
      <c r="B56" s="2"/>
      <c r="C56" s="3"/>
      <c r="D56" s="3" t="s">
        <v>124</v>
      </c>
      <c r="E56" s="3"/>
      <c r="F56" s="3"/>
      <c r="G56" s="4"/>
    </row>
    <row r="57" spans="1:14" ht="15" thickBot="1" x14ac:dyDescent="0.4">
      <c r="B57" s="5"/>
      <c r="C57" s="6"/>
      <c r="D57" s="6"/>
      <c r="E57" s="6"/>
      <c r="F57" s="6"/>
      <c r="G57" s="7"/>
    </row>
    <row r="58" spans="1:14" x14ac:dyDescent="0.35">
      <c r="B58" s="5"/>
      <c r="C58" s="2" t="s">
        <v>96</v>
      </c>
      <c r="D58" s="4"/>
      <c r="E58" s="6"/>
      <c r="F58" s="2" t="s">
        <v>97</v>
      </c>
      <c r="G58" s="4"/>
    </row>
    <row r="59" spans="1:14" x14ac:dyDescent="0.35">
      <c r="B59" s="5"/>
      <c r="C59" s="5"/>
      <c r="D59" s="7"/>
      <c r="E59" s="6"/>
      <c r="F59" s="5"/>
      <c r="G59" s="7"/>
    </row>
    <row r="60" spans="1:14" x14ac:dyDescent="0.35">
      <c r="B60" s="5"/>
      <c r="C60" s="5" t="s">
        <v>84</v>
      </c>
      <c r="D60" s="7" t="s">
        <v>85</v>
      </c>
      <c r="E60" s="6"/>
      <c r="F60" s="5" t="s">
        <v>98</v>
      </c>
      <c r="G60" s="7" t="s">
        <v>109</v>
      </c>
    </row>
    <row r="61" spans="1:14" x14ac:dyDescent="0.35">
      <c r="B61" s="5"/>
      <c r="C61" s="5" t="s">
        <v>94</v>
      </c>
      <c r="D61" s="7" t="s">
        <v>95</v>
      </c>
      <c r="E61" s="6"/>
      <c r="F61" s="5" t="s">
        <v>103</v>
      </c>
      <c r="G61" s="7" t="s">
        <v>114</v>
      </c>
    </row>
    <row r="62" spans="1:14" x14ac:dyDescent="0.35">
      <c r="B62" s="5"/>
      <c r="C62" s="5" t="s">
        <v>92</v>
      </c>
      <c r="D62" s="7" t="s">
        <v>93</v>
      </c>
      <c r="E62" s="6"/>
      <c r="F62" s="5" t="s">
        <v>104</v>
      </c>
      <c r="G62" s="7" t="s">
        <v>115</v>
      </c>
    </row>
    <row r="63" spans="1:14" x14ac:dyDescent="0.35">
      <c r="B63" s="5"/>
      <c r="C63" s="5" t="s">
        <v>90</v>
      </c>
      <c r="D63" s="7" t="s">
        <v>91</v>
      </c>
      <c r="E63" s="6"/>
      <c r="F63" s="5" t="s">
        <v>101</v>
      </c>
      <c r="G63" s="7" t="s">
        <v>112</v>
      </c>
    </row>
    <row r="64" spans="1:14" x14ac:dyDescent="0.35">
      <c r="B64" s="5"/>
      <c r="C64" s="5" t="s">
        <v>86</v>
      </c>
      <c r="D64" s="7" t="s">
        <v>87</v>
      </c>
      <c r="E64" s="6"/>
      <c r="F64" s="5" t="s">
        <v>102</v>
      </c>
      <c r="G64" s="7" t="s">
        <v>113</v>
      </c>
    </row>
    <row r="65" spans="2:7" ht="15" thickBot="1" x14ac:dyDescent="0.4">
      <c r="B65" s="5"/>
      <c r="C65" s="8" t="s">
        <v>88</v>
      </c>
      <c r="D65" s="10" t="s">
        <v>89</v>
      </c>
      <c r="E65" s="6"/>
      <c r="F65" s="5" t="s">
        <v>99</v>
      </c>
      <c r="G65" s="7" t="s">
        <v>110</v>
      </c>
    </row>
    <row r="66" spans="2:7" x14ac:dyDescent="0.35">
      <c r="B66" s="5"/>
      <c r="C66" s="6"/>
      <c r="D66" s="6"/>
      <c r="E66" s="6"/>
      <c r="F66" s="5" t="s">
        <v>100</v>
      </c>
      <c r="G66" s="7" t="s">
        <v>111</v>
      </c>
    </row>
    <row r="67" spans="2:7" x14ac:dyDescent="0.35">
      <c r="B67" s="5"/>
      <c r="C67" s="6"/>
      <c r="D67" s="6"/>
      <c r="E67" s="6"/>
      <c r="F67" s="5" t="s">
        <v>105</v>
      </c>
      <c r="G67" s="7" t="s">
        <v>116</v>
      </c>
    </row>
    <row r="68" spans="2:7" x14ac:dyDescent="0.35">
      <c r="B68" s="5"/>
      <c r="C68" s="6"/>
      <c r="D68" s="6"/>
      <c r="E68" s="6"/>
      <c r="F68" s="5" t="s">
        <v>106</v>
      </c>
      <c r="G68" s="7" t="s">
        <v>117</v>
      </c>
    </row>
    <row r="69" spans="2:7" x14ac:dyDescent="0.35">
      <c r="B69" s="5"/>
      <c r="C69" s="6"/>
      <c r="D69" s="6"/>
      <c r="E69" s="6"/>
      <c r="F69" s="5" t="s">
        <v>107</v>
      </c>
      <c r="G69" s="7" t="s">
        <v>118</v>
      </c>
    </row>
    <row r="70" spans="2:7" x14ac:dyDescent="0.35">
      <c r="B70" s="5"/>
      <c r="C70" s="6"/>
      <c r="D70" s="6"/>
      <c r="E70" s="6"/>
      <c r="F70" s="5" t="s">
        <v>108</v>
      </c>
      <c r="G70" s="7" t="s">
        <v>119</v>
      </c>
    </row>
    <row r="71" spans="2:7" ht="15" thickBot="1" x14ac:dyDescent="0.4">
      <c r="B71" s="8"/>
      <c r="C71" s="9"/>
      <c r="D71" s="9"/>
      <c r="E71" s="9"/>
      <c r="F71" s="8"/>
      <c r="G71" s="10"/>
    </row>
  </sheetData>
  <sortState xmlns:xlrd2="http://schemas.microsoft.com/office/spreadsheetml/2017/richdata2" ref="A2:N53">
    <sortCondition descending="1" ref="I2:I53"/>
  </sortState>
  <conditionalFormatting sqref="I1:I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car inventory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Thomas</dc:creator>
  <cp:lastModifiedBy>Stephen Thomas</cp:lastModifiedBy>
  <dcterms:created xsi:type="dcterms:W3CDTF">2022-10-19T20:05:29Z</dcterms:created>
  <dcterms:modified xsi:type="dcterms:W3CDTF">2022-10-19T20:05:29Z</dcterms:modified>
</cp:coreProperties>
</file>