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akshita\Downloads\"/>
    </mc:Choice>
  </mc:AlternateContent>
  <xr:revisionPtr revIDLastSave="0" documentId="13_ncr:1_{919DFDD9-47D0-4891-9BDC-7767B191250E}" xr6:coauthVersionLast="47" xr6:coauthVersionMax="47" xr10:uidLastSave="{00000000-0000-0000-0000-000000000000}"/>
  <bookViews>
    <workbookView xWindow="-108" yWindow="-108" windowWidth="18648" windowHeight="12504" firstSheet="14" activeTab="16" xr2:uid="{00000000-000D-0000-FFFF-FFFF00000000}"/>
  </bookViews>
  <sheets>
    <sheet name="Posts" sheetId="1" r:id="rId1"/>
    <sheet name="Engagement_Summary" sheetId="2" r:id="rId2"/>
    <sheet name="Campaign_Metadata" sheetId="3" r:id="rId3"/>
    <sheet name="task1_cleaned_data" sheetId="4" r:id="rId4"/>
    <sheet name="task2_Top10_high_engagement_pos" sheetId="5" r:id="rId5"/>
    <sheet name="task3_Platform_avg.engagement_r" sheetId="6" r:id="rId6"/>
    <sheet name="task3.2_Follower_Growth" sheetId="7" r:id="rId7"/>
    <sheet name="task3.3_Engagement_vs_AdSpend" sheetId="8" r:id="rId8"/>
    <sheet name="task4.1_Hashtag_Frequency" sheetId="9" r:id="rId9"/>
    <sheet name="task4.2_Content_Performance" sheetId="10" r:id="rId10"/>
    <sheet name="task5.1_Campaign_Summary" sheetId="11" r:id="rId11"/>
    <sheet name="task5.2_Engagement_Uplift" sheetId="12" r:id="rId12"/>
    <sheet name="task6.1_Weekly_Follower_Growth" sheetId="13" r:id="rId13"/>
    <sheet name="task6.2_Correlation_Analysis" sheetId="14" r:id="rId14"/>
    <sheet name="task6.3_Insights_Summary" sheetId="15" r:id="rId15"/>
    <sheet name="index_summary" sheetId="16" r:id="rId16"/>
    <sheet name="PROJECT_VIDEO" sheetId="18" r:id="rId17"/>
  </sheets>
  <calcPr calcId="191029"/>
  <pivotCaches>
    <pivotCache cacheId="0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1" l="1"/>
  <c r="B14" i="11"/>
  <c r="B13" i="11"/>
  <c r="B12" i="11"/>
  <c r="G5" i="11"/>
  <c r="G6" i="11"/>
  <c r="G7" i="11"/>
  <c r="G4" i="11"/>
  <c r="G13" i="5"/>
  <c r="G12" i="5"/>
  <c r="G11" i="5"/>
  <c r="G10" i="5"/>
  <c r="G9" i="5"/>
  <c r="G8" i="5"/>
  <c r="G7" i="5"/>
  <c r="G6" i="5"/>
  <c r="G5" i="5"/>
  <c r="G4" i="5"/>
  <c r="B7" i="14" a="1"/>
  <c r="B7" i="14" s="1"/>
  <c r="B6" i="14" a="1"/>
  <c r="B6" i="14" s="1"/>
  <c r="B5" i="14" a="1"/>
  <c r="B5" i="14" s="1"/>
  <c r="B4" i="14" a="1"/>
  <c r="B4" i="14" s="1"/>
  <c r="F5" i="11"/>
  <c r="F6" i="11"/>
  <c r="F7" i="11"/>
  <c r="F4" i="11"/>
  <c r="C4" i="8" l="1"/>
  <c r="A7" i="15"/>
  <c r="A6" i="15"/>
  <c r="A5" i="15"/>
  <c r="B4" i="15"/>
  <c r="C4" i="15" s="1"/>
  <c r="A4" i="15"/>
  <c r="B6" i="15"/>
  <c r="C6" i="15" s="1"/>
  <c r="C4" i="14"/>
  <c r="C6" i="14" s="1"/>
  <c r="B5" i="15"/>
  <c r="C5" i="15" s="1"/>
  <c r="F203" i="13"/>
  <c r="F202" i="13"/>
  <c r="F201" i="13"/>
  <c r="G203" i="13" s="1"/>
  <c r="G200" i="13"/>
  <c r="F200" i="13"/>
  <c r="G202" i="13" s="1"/>
  <c r="F199" i="13"/>
  <c r="G201" i="13" s="1"/>
  <c r="F198" i="13"/>
  <c r="F197" i="13"/>
  <c r="G199" i="13" s="1"/>
  <c r="F196" i="13"/>
  <c r="F195" i="13"/>
  <c r="F194" i="13"/>
  <c r="G196" i="13" s="1"/>
  <c r="G193" i="13"/>
  <c r="F193" i="13"/>
  <c r="G195" i="13" s="1"/>
  <c r="G192" i="13"/>
  <c r="F192" i="13"/>
  <c r="G194" i="13" s="1"/>
  <c r="F191" i="13"/>
  <c r="F190" i="13"/>
  <c r="G189" i="13"/>
  <c r="F189" i="13"/>
  <c r="F188" i="13"/>
  <c r="F187" i="13"/>
  <c r="G186" i="13"/>
  <c r="F186" i="13"/>
  <c r="G188" i="13" s="1"/>
  <c r="F185" i="13"/>
  <c r="G187" i="13" s="1"/>
  <c r="F184" i="13"/>
  <c r="G183" i="13"/>
  <c r="F183" i="13"/>
  <c r="G182" i="13"/>
  <c r="F182" i="13"/>
  <c r="F181" i="13"/>
  <c r="F180" i="13"/>
  <c r="F179" i="13"/>
  <c r="G181" i="13" s="1"/>
  <c r="F178" i="13"/>
  <c r="G177" i="13"/>
  <c r="F177" i="13"/>
  <c r="G176" i="13"/>
  <c r="F176" i="13"/>
  <c r="G175" i="13"/>
  <c r="F175" i="13"/>
  <c r="F174" i="13"/>
  <c r="F173" i="13"/>
  <c r="F172" i="13"/>
  <c r="G174" i="13" s="1"/>
  <c r="F171" i="13"/>
  <c r="G173" i="13" s="1"/>
  <c r="F170" i="13"/>
  <c r="G172" i="13" s="1"/>
  <c r="F169" i="13"/>
  <c r="G169" i="13" s="1"/>
  <c r="G168" i="13"/>
  <c r="F168" i="13"/>
  <c r="F167" i="13"/>
  <c r="F166" i="13"/>
  <c r="F165" i="13"/>
  <c r="G167" i="13" s="1"/>
  <c r="F164" i="13"/>
  <c r="G166" i="13" s="1"/>
  <c r="F163" i="13"/>
  <c r="G165" i="13" s="1"/>
  <c r="G162" i="13"/>
  <c r="F162" i="13"/>
  <c r="F161" i="13"/>
  <c r="F160" i="13"/>
  <c r="F159" i="13"/>
  <c r="F158" i="13"/>
  <c r="G160" i="13" s="1"/>
  <c r="F157" i="13"/>
  <c r="G159" i="13" s="1"/>
  <c r="F156" i="13"/>
  <c r="G158" i="13" s="1"/>
  <c r="F155" i="13"/>
  <c r="G157" i="13" s="1"/>
  <c r="F154" i="13"/>
  <c r="G156" i="13" s="1"/>
  <c r="G153" i="13"/>
  <c r="F153" i="13"/>
  <c r="F152" i="13"/>
  <c r="F151" i="13"/>
  <c r="G150" i="13"/>
  <c r="F150" i="13"/>
  <c r="G152" i="13" s="1"/>
  <c r="F149" i="13"/>
  <c r="G151" i="13" s="1"/>
  <c r="F148" i="13"/>
  <c r="F147" i="13"/>
  <c r="G149" i="13" s="1"/>
  <c r="G146" i="13"/>
  <c r="F146" i="13"/>
  <c r="F145" i="13"/>
  <c r="F144" i="13"/>
  <c r="F143" i="13"/>
  <c r="G145" i="13" s="1"/>
  <c r="F142" i="13"/>
  <c r="G141" i="13"/>
  <c r="F141" i="13"/>
  <c r="F140" i="13"/>
  <c r="G142" i="13" s="1"/>
  <c r="G139" i="13"/>
  <c r="F139" i="13"/>
  <c r="F138" i="13"/>
  <c r="F137" i="13"/>
  <c r="F136" i="13"/>
  <c r="G138" i="13" s="1"/>
  <c r="F135" i="13"/>
  <c r="G137" i="13" s="1"/>
  <c r="F134" i="13"/>
  <c r="G136" i="13" s="1"/>
  <c r="F133" i="13"/>
  <c r="G135" i="13" s="1"/>
  <c r="G132" i="13"/>
  <c r="F132" i="13"/>
  <c r="F131" i="13"/>
  <c r="F130" i="13"/>
  <c r="F129" i="13"/>
  <c r="G131" i="13" s="1"/>
  <c r="G128" i="13"/>
  <c r="F128" i="13"/>
  <c r="G130" i="13" s="1"/>
  <c r="G127" i="13"/>
  <c r="F127" i="13"/>
  <c r="G129" i="13" s="1"/>
  <c r="G126" i="13"/>
  <c r="F126" i="13"/>
  <c r="F125" i="13"/>
  <c r="F124" i="13"/>
  <c r="F123" i="13"/>
  <c r="F122" i="13"/>
  <c r="G124" i="13" s="1"/>
  <c r="F121" i="13"/>
  <c r="G123" i="13" s="1"/>
  <c r="G120" i="13"/>
  <c r="F120" i="13"/>
  <c r="F119" i="13"/>
  <c r="F118" i="13"/>
  <c r="G117" i="13"/>
  <c r="F117" i="13"/>
  <c r="F116" i="13"/>
  <c r="F115" i="13"/>
  <c r="F114" i="13"/>
  <c r="G116" i="13" s="1"/>
  <c r="F113" i="13"/>
  <c r="G115" i="13" s="1"/>
  <c r="F112" i="13"/>
  <c r="G114" i="13" s="1"/>
  <c r="G111" i="13"/>
  <c r="F111" i="13"/>
  <c r="G110" i="13"/>
  <c r="F110" i="13"/>
  <c r="F109" i="13"/>
  <c r="F108" i="13"/>
  <c r="F107" i="13"/>
  <c r="G109" i="13" s="1"/>
  <c r="F106" i="13"/>
  <c r="G108" i="13" s="1"/>
  <c r="F105" i="13"/>
  <c r="G107" i="13" s="1"/>
  <c r="F104" i="13"/>
  <c r="G106" i="13" s="1"/>
  <c r="G103" i="13"/>
  <c r="F103" i="13"/>
  <c r="F102" i="13"/>
  <c r="F101" i="13"/>
  <c r="F100" i="13"/>
  <c r="G102" i="13" s="1"/>
  <c r="F99" i="13"/>
  <c r="G101" i="13" s="1"/>
  <c r="F98" i="13"/>
  <c r="F97" i="13"/>
  <c r="G99" i="13" s="1"/>
  <c r="G96" i="13"/>
  <c r="F96" i="13"/>
  <c r="F95" i="13"/>
  <c r="F94" i="13"/>
  <c r="F93" i="13"/>
  <c r="G95" i="13" s="1"/>
  <c r="G92" i="13"/>
  <c r="F92" i="13"/>
  <c r="G94" i="13" s="1"/>
  <c r="F91" i="13"/>
  <c r="G93" i="13" s="1"/>
  <c r="F90" i="13"/>
  <c r="F89" i="13"/>
  <c r="G91" i="13" s="1"/>
  <c r="F88" i="13"/>
  <c r="F87" i="13"/>
  <c r="F86" i="13"/>
  <c r="G88" i="13" s="1"/>
  <c r="G85" i="13"/>
  <c r="F85" i="13"/>
  <c r="G87" i="13" s="1"/>
  <c r="G84" i="13"/>
  <c r="F84" i="13"/>
  <c r="G86" i="13" s="1"/>
  <c r="F83" i="13"/>
  <c r="F82" i="13"/>
  <c r="G81" i="13"/>
  <c r="F81" i="13"/>
  <c r="F80" i="13"/>
  <c r="F79" i="13"/>
  <c r="G78" i="13"/>
  <c r="F78" i="13"/>
  <c r="G80" i="13" s="1"/>
  <c r="F77" i="13"/>
  <c r="G79" i="13" s="1"/>
  <c r="F76" i="13"/>
  <c r="G75" i="13"/>
  <c r="F75" i="13"/>
  <c r="G77" i="13" s="1"/>
  <c r="G74" i="13"/>
  <c r="F74" i="13"/>
  <c r="F73" i="13"/>
  <c r="F72" i="13"/>
  <c r="F71" i="13"/>
  <c r="G73" i="13" s="1"/>
  <c r="F70" i="13"/>
  <c r="G72" i="13" s="1"/>
  <c r="G69" i="13"/>
  <c r="F69" i="13"/>
  <c r="G68" i="13"/>
  <c r="F68" i="13"/>
  <c r="G67" i="13"/>
  <c r="F67" i="13"/>
  <c r="F66" i="13"/>
  <c r="F65" i="13"/>
  <c r="F64" i="13"/>
  <c r="G66" i="13" s="1"/>
  <c r="F63" i="13"/>
  <c r="G65" i="13" s="1"/>
  <c r="F62" i="13"/>
  <c r="G64" i="13" s="1"/>
  <c r="F61" i="13"/>
  <c r="G61" i="13" s="1"/>
  <c r="G60" i="13"/>
  <c r="F60" i="13"/>
  <c r="F59" i="13"/>
  <c r="F58" i="13"/>
  <c r="F57" i="13"/>
  <c r="G59" i="13" s="1"/>
  <c r="F56" i="13"/>
  <c r="G58" i="13" s="1"/>
  <c r="F55" i="13"/>
  <c r="G57" i="13" s="1"/>
  <c r="G54" i="13"/>
  <c r="F54" i="13"/>
  <c r="F53" i="13"/>
  <c r="F52" i="13"/>
  <c r="F51" i="13"/>
  <c r="F50" i="13"/>
  <c r="G52" i="13" s="1"/>
  <c r="F49" i="13"/>
  <c r="G51" i="13" s="1"/>
  <c r="F48" i="13"/>
  <c r="G50" i="13" s="1"/>
  <c r="F47" i="13"/>
  <c r="G49" i="13" s="1"/>
  <c r="F46" i="13"/>
  <c r="G48" i="13" s="1"/>
  <c r="G45" i="13"/>
  <c r="F45" i="13"/>
  <c r="F44" i="13"/>
  <c r="F43" i="13"/>
  <c r="G42" i="13"/>
  <c r="F42" i="13"/>
  <c r="G44" i="13" s="1"/>
  <c r="F41" i="13"/>
  <c r="F40" i="13"/>
  <c r="F39" i="13"/>
  <c r="G41" i="13" s="1"/>
  <c r="G38" i="13"/>
  <c r="F38" i="13"/>
  <c r="F37" i="13"/>
  <c r="F36" i="13"/>
  <c r="F35" i="13"/>
  <c r="G37" i="13" s="1"/>
  <c r="F34" i="13"/>
  <c r="G33" i="13"/>
  <c r="F33" i="13"/>
  <c r="G35" i="13" s="1"/>
  <c r="F32" i="13"/>
  <c r="G31" i="13"/>
  <c r="F31" i="13"/>
  <c r="F30" i="13"/>
  <c r="F29" i="13"/>
  <c r="F28" i="13"/>
  <c r="G30" i="13" s="1"/>
  <c r="F27" i="13"/>
  <c r="G29" i="13" s="1"/>
  <c r="F26" i="13"/>
  <c r="G28" i="13" s="1"/>
  <c r="G25" i="13"/>
  <c r="F25" i="13"/>
  <c r="G27" i="13" s="1"/>
  <c r="G24" i="13"/>
  <c r="F24" i="13"/>
  <c r="F23" i="13"/>
  <c r="F22" i="13"/>
  <c r="F21" i="13"/>
  <c r="G23" i="13" s="1"/>
  <c r="G20" i="13"/>
  <c r="F20" i="13"/>
  <c r="G22" i="13" s="1"/>
  <c r="F19" i="13"/>
  <c r="G21" i="13" s="1"/>
  <c r="G18" i="13"/>
  <c r="F18" i="13"/>
  <c r="G19" i="13" s="1"/>
  <c r="F17" i="13"/>
  <c r="F16" i="13"/>
  <c r="F15" i="13"/>
  <c r="F14" i="13"/>
  <c r="G16" i="13" s="1"/>
  <c r="F13" i="13"/>
  <c r="G15" i="13" s="1"/>
  <c r="G12" i="13"/>
  <c r="F12" i="13"/>
  <c r="F11" i="13"/>
  <c r="F10" i="13"/>
  <c r="G9" i="13"/>
  <c r="F9" i="13"/>
  <c r="F8" i="13"/>
  <c r="F7" i="13"/>
  <c r="F6" i="13"/>
  <c r="F5" i="13"/>
  <c r="F4" i="13"/>
  <c r="G6" i="13" s="1"/>
  <c r="E7" i="12"/>
  <c r="D4" i="12"/>
  <c r="F4" i="12" s="1"/>
  <c r="D7" i="11"/>
  <c r="C7" i="11"/>
  <c r="B7" i="11"/>
  <c r="D6" i="11"/>
  <c r="C6" i="11"/>
  <c r="B6" i="11"/>
  <c r="D5" i="11"/>
  <c r="C5" i="11"/>
  <c r="B5" i="11"/>
  <c r="D4" i="11"/>
  <c r="C4" i="11"/>
  <c r="B4" i="11"/>
  <c r="D9" i="10"/>
  <c r="C9" i="10"/>
  <c r="B9" i="10"/>
  <c r="D8" i="10"/>
  <c r="C8" i="10"/>
  <c r="B8" i="10"/>
  <c r="D7" i="10"/>
  <c r="C7" i="10"/>
  <c r="B7" i="10"/>
  <c r="D6" i="10"/>
  <c r="C6" i="10"/>
  <c r="B6" i="10"/>
  <c r="D5" i="10"/>
  <c r="C5" i="10"/>
  <c r="B5" i="10"/>
  <c r="D4" i="10"/>
  <c r="C4" i="10"/>
  <c r="B4" i="10"/>
  <c r="B9" i="9"/>
  <c r="B8" i="9"/>
  <c r="B7" i="9"/>
  <c r="B6" i="9"/>
  <c r="B5" i="9"/>
  <c r="B4" i="9"/>
  <c r="C7" i="8"/>
  <c r="B7" i="8"/>
  <c r="C6" i="8"/>
  <c r="B6" i="8"/>
  <c r="C5" i="8"/>
  <c r="B5" i="8"/>
  <c r="B4" i="8"/>
  <c r="C7" i="7"/>
  <c r="B7" i="7"/>
  <c r="C6" i="7"/>
  <c r="B6" i="7"/>
  <c r="C5" i="7"/>
  <c r="B5" i="7"/>
  <c r="C4" i="7"/>
  <c r="B4" i="7"/>
  <c r="N303" i="4"/>
  <c r="N302" i="4"/>
  <c r="N301" i="4"/>
  <c r="N300" i="4"/>
  <c r="O300" i="4" s="1"/>
  <c r="N299" i="4"/>
  <c r="N298" i="4"/>
  <c r="N297" i="4"/>
  <c r="N296" i="4"/>
  <c r="N295" i="4"/>
  <c r="N294" i="4"/>
  <c r="N293" i="4"/>
  <c r="N292" i="4"/>
  <c r="N291" i="4"/>
  <c r="N290" i="4"/>
  <c r="O290" i="4" s="1"/>
  <c r="N289" i="4"/>
  <c r="N288" i="4"/>
  <c r="N287" i="4"/>
  <c r="N286" i="4"/>
  <c r="N285" i="4"/>
  <c r="N284" i="4"/>
  <c r="N283" i="4"/>
  <c r="N282" i="4"/>
  <c r="N281" i="4"/>
  <c r="N280" i="4"/>
  <c r="N279" i="4"/>
  <c r="N278" i="4"/>
  <c r="O278" i="4" s="1"/>
  <c r="N277" i="4"/>
  <c r="O277" i="4" s="1"/>
  <c r="N276" i="4"/>
  <c r="N275" i="4"/>
  <c r="N274" i="4"/>
  <c r="N273" i="4"/>
  <c r="N272" i="4"/>
  <c r="N271" i="4"/>
  <c r="N270" i="4"/>
  <c r="N269" i="4"/>
  <c r="N268" i="4"/>
  <c r="N267" i="4"/>
  <c r="N266" i="4"/>
  <c r="O266" i="4" s="1"/>
  <c r="N265" i="4"/>
  <c r="O265" i="4" s="1"/>
  <c r="N264" i="4"/>
  <c r="O264" i="4" s="1"/>
  <c r="N263" i="4"/>
  <c r="N262" i="4"/>
  <c r="N261" i="4"/>
  <c r="N260" i="4"/>
  <c r="N259" i="4"/>
  <c r="N258" i="4"/>
  <c r="N257" i="4"/>
  <c r="N256" i="4"/>
  <c r="N255" i="4"/>
  <c r="N254" i="4"/>
  <c r="O254" i="4" s="1"/>
  <c r="N253" i="4"/>
  <c r="N252" i="4"/>
  <c r="O252" i="4" s="1"/>
  <c r="N251" i="4"/>
  <c r="N250" i="4"/>
  <c r="N249" i="4"/>
  <c r="N248" i="4"/>
  <c r="N247" i="4"/>
  <c r="N246" i="4"/>
  <c r="N245" i="4"/>
  <c r="N244" i="4"/>
  <c r="N243" i="4"/>
  <c r="N242" i="4"/>
  <c r="N241" i="4"/>
  <c r="O241" i="4" s="1"/>
  <c r="N240" i="4"/>
  <c r="O240" i="4" s="1"/>
  <c r="N239" i="4"/>
  <c r="N238" i="4"/>
  <c r="N237" i="4"/>
  <c r="N236" i="4"/>
  <c r="N235" i="4"/>
  <c r="N234" i="4"/>
  <c r="N233" i="4"/>
  <c r="O233" i="4" s="1"/>
  <c r="N232" i="4"/>
  <c r="N231" i="4"/>
  <c r="N230" i="4"/>
  <c r="N229" i="4"/>
  <c r="N228" i="4"/>
  <c r="O228" i="4" s="1"/>
  <c r="N227" i="4"/>
  <c r="N226" i="4"/>
  <c r="N225" i="4"/>
  <c r="N224" i="4"/>
  <c r="N223" i="4"/>
  <c r="N222" i="4"/>
  <c r="N221" i="4"/>
  <c r="N220" i="4"/>
  <c r="N219" i="4"/>
  <c r="N218" i="4"/>
  <c r="O218" i="4" s="1"/>
  <c r="N217" i="4"/>
  <c r="N216" i="4"/>
  <c r="N215" i="4"/>
  <c r="N214" i="4"/>
  <c r="N213" i="4"/>
  <c r="N212" i="4"/>
  <c r="N211" i="4"/>
  <c r="N210" i="4"/>
  <c r="N209" i="4"/>
  <c r="N208" i="4"/>
  <c r="O208" i="4" s="1"/>
  <c r="N207" i="4"/>
  <c r="N206" i="4"/>
  <c r="O206" i="4" s="1"/>
  <c r="N205" i="4"/>
  <c r="O205" i="4" s="1"/>
  <c r="N204" i="4"/>
  <c r="N203" i="4"/>
  <c r="N202" i="4"/>
  <c r="N201" i="4"/>
  <c r="N200" i="4"/>
  <c r="N199" i="4"/>
  <c r="N198" i="4"/>
  <c r="N197" i="4"/>
  <c r="N196" i="4"/>
  <c r="O196" i="4" s="1"/>
  <c r="N195" i="4"/>
  <c r="N194" i="4"/>
  <c r="N193" i="4"/>
  <c r="O193" i="4" s="1"/>
  <c r="N192" i="4"/>
  <c r="N191" i="4"/>
  <c r="N190" i="4"/>
  <c r="N189" i="4"/>
  <c r="N188" i="4"/>
  <c r="N187" i="4"/>
  <c r="N186" i="4"/>
  <c r="N185" i="4"/>
  <c r="N184" i="4"/>
  <c r="N183" i="4"/>
  <c r="N182" i="4"/>
  <c r="O182" i="4" s="1"/>
  <c r="N181" i="4"/>
  <c r="O181" i="4" s="1"/>
  <c r="N180" i="4"/>
  <c r="O180" i="4" s="1"/>
  <c r="N179" i="4"/>
  <c r="E4" i="12" s="1"/>
  <c r="N178" i="4"/>
  <c r="N177" i="4"/>
  <c r="N176" i="4"/>
  <c r="N175" i="4"/>
  <c r="N174" i="4"/>
  <c r="O174" i="4" s="1"/>
  <c r="N173" i="4"/>
  <c r="N172" i="4"/>
  <c r="N171" i="4"/>
  <c r="N170" i="4"/>
  <c r="N169" i="4"/>
  <c r="O169" i="4" s="1"/>
  <c r="N168" i="4"/>
  <c r="O168" i="4" s="1"/>
  <c r="N167" i="4"/>
  <c r="O167" i="4" s="1"/>
  <c r="N166" i="4"/>
  <c r="N165" i="4"/>
  <c r="N164" i="4"/>
  <c r="N163" i="4"/>
  <c r="N162" i="4"/>
  <c r="N161" i="4"/>
  <c r="N160" i="4"/>
  <c r="O160" i="4" s="1"/>
  <c r="N159" i="4"/>
  <c r="N158" i="4"/>
  <c r="N157" i="4"/>
  <c r="N156" i="4"/>
  <c r="N155" i="4"/>
  <c r="N154" i="4"/>
  <c r="N153" i="4"/>
  <c r="N152" i="4"/>
  <c r="N151" i="4"/>
  <c r="N150" i="4"/>
  <c r="N149" i="4"/>
  <c r="O149" i="4" s="1"/>
  <c r="O148" i="4"/>
  <c r="N148" i="4"/>
  <c r="N147" i="4"/>
  <c r="N146" i="4"/>
  <c r="O146" i="4" s="1"/>
  <c r="N145" i="4"/>
  <c r="N144" i="4"/>
  <c r="N143" i="4"/>
  <c r="N142" i="4"/>
  <c r="N141" i="4"/>
  <c r="N140" i="4"/>
  <c r="N139" i="4"/>
  <c r="N138" i="4"/>
  <c r="N137" i="4"/>
  <c r="N136" i="4"/>
  <c r="O136" i="4" s="1"/>
  <c r="N135" i="4"/>
  <c r="N134" i="4"/>
  <c r="O134" i="4" s="1"/>
  <c r="O133" i="4"/>
  <c r="N133" i="4"/>
  <c r="N132" i="4"/>
  <c r="N131" i="4"/>
  <c r="N130" i="4"/>
  <c r="N129" i="4"/>
  <c r="N128" i="4"/>
  <c r="O128" i="4" s="1"/>
  <c r="N127" i="4"/>
  <c r="O127" i="4" s="1"/>
  <c r="N126" i="4"/>
  <c r="N125" i="4"/>
  <c r="N124" i="4"/>
  <c r="N123" i="4"/>
  <c r="N122" i="4"/>
  <c r="O122" i="4" s="1"/>
  <c r="N121" i="4"/>
  <c r="N120" i="4"/>
  <c r="N119" i="4"/>
  <c r="N118" i="4"/>
  <c r="N117" i="4"/>
  <c r="N116" i="4"/>
  <c r="N115" i="4"/>
  <c r="O115" i="4" s="1"/>
  <c r="N114" i="4"/>
  <c r="N113" i="4"/>
  <c r="N112" i="4"/>
  <c r="N111" i="4"/>
  <c r="O110" i="4"/>
  <c r="N110" i="4"/>
  <c r="N109" i="4"/>
  <c r="N108" i="4"/>
  <c r="N107" i="4"/>
  <c r="N106" i="4"/>
  <c r="N105" i="4"/>
  <c r="N104" i="4"/>
  <c r="O104" i="4" s="1"/>
  <c r="N103" i="4"/>
  <c r="N102" i="4"/>
  <c r="N101" i="4"/>
  <c r="O101" i="4" s="1"/>
  <c r="N100" i="4"/>
  <c r="N99" i="4"/>
  <c r="N98" i="4"/>
  <c r="N97" i="4"/>
  <c r="N96" i="4"/>
  <c r="N95" i="4"/>
  <c r="N94" i="4"/>
  <c r="O94" i="4" s="1"/>
  <c r="N93" i="4"/>
  <c r="N92" i="4"/>
  <c r="N91" i="4"/>
  <c r="N90" i="4"/>
  <c r="O90" i="4" s="1"/>
  <c r="O89" i="4"/>
  <c r="N89" i="4"/>
  <c r="N88" i="4"/>
  <c r="N87" i="4"/>
  <c r="N86" i="4"/>
  <c r="N85" i="4"/>
  <c r="N84" i="4"/>
  <c r="O84" i="4" s="1"/>
  <c r="N83" i="4"/>
  <c r="O83" i="4" s="1"/>
  <c r="N82" i="4"/>
  <c r="N81" i="4"/>
  <c r="N80" i="4"/>
  <c r="N79" i="4"/>
  <c r="N78" i="4"/>
  <c r="O78" i="4" s="1"/>
  <c r="N77" i="4"/>
  <c r="N76" i="4"/>
  <c r="N75" i="4"/>
  <c r="N74" i="4"/>
  <c r="N73" i="4"/>
  <c r="N72" i="4"/>
  <c r="N71" i="4"/>
  <c r="N70" i="4"/>
  <c r="O70" i="4" s="1"/>
  <c r="N69" i="4"/>
  <c r="N68" i="4"/>
  <c r="O68" i="4" s="1"/>
  <c r="N67" i="4"/>
  <c r="N66" i="4"/>
  <c r="N65" i="4"/>
  <c r="N64" i="4"/>
  <c r="N63" i="4"/>
  <c r="N62" i="4"/>
  <c r="N61" i="4"/>
  <c r="O61" i="4" s="1"/>
  <c r="N60" i="4"/>
  <c r="N59" i="4"/>
  <c r="O59" i="4" s="1"/>
  <c r="N58" i="4"/>
  <c r="O58" i="4" s="1"/>
  <c r="N57" i="4"/>
  <c r="N56" i="4"/>
  <c r="O56" i="4" s="1"/>
  <c r="N55" i="4"/>
  <c r="O55" i="4" s="1"/>
  <c r="N54" i="4"/>
  <c r="N53" i="4"/>
  <c r="N52" i="4"/>
  <c r="O30" i="4" s="1"/>
  <c r="N51" i="4"/>
  <c r="N50" i="4"/>
  <c r="N49" i="4"/>
  <c r="O49" i="4" s="1"/>
  <c r="N48" i="4"/>
  <c r="O48" i="4" s="1"/>
  <c r="N47" i="4"/>
  <c r="N46" i="4"/>
  <c r="N45" i="4"/>
  <c r="O45" i="4" s="1"/>
  <c r="O44" i="4"/>
  <c r="N44" i="4"/>
  <c r="N43" i="4"/>
  <c r="N42" i="4"/>
  <c r="N41" i="4"/>
  <c r="N40" i="4"/>
  <c r="N39" i="4"/>
  <c r="N38" i="4"/>
  <c r="O38" i="4" s="1"/>
  <c r="O37" i="4"/>
  <c r="N37" i="4"/>
  <c r="N36" i="4"/>
  <c r="N35" i="4"/>
  <c r="N34" i="4"/>
  <c r="N33" i="4"/>
  <c r="O33" i="4" s="1"/>
  <c r="N32" i="4"/>
  <c r="N31" i="4"/>
  <c r="N30" i="4"/>
  <c r="N29" i="4"/>
  <c r="N28" i="4"/>
  <c r="N27" i="4"/>
  <c r="O27" i="4" s="1"/>
  <c r="N26" i="4"/>
  <c r="O26" i="4" s="1"/>
  <c r="N25" i="4"/>
  <c r="N24" i="4"/>
  <c r="O24" i="4" s="1"/>
  <c r="N23" i="4"/>
  <c r="O23" i="4" s="1"/>
  <c r="N22" i="4"/>
  <c r="N21" i="4"/>
  <c r="N20" i="4"/>
  <c r="N19" i="4"/>
  <c r="N18" i="4"/>
  <c r="N17" i="4"/>
  <c r="N16" i="4"/>
  <c r="O15" i="4"/>
  <c r="N15" i="4"/>
  <c r="N14" i="4"/>
  <c r="N13" i="4"/>
  <c r="E8" i="10" s="1"/>
  <c r="N12" i="4"/>
  <c r="E5" i="10" s="1"/>
  <c r="N11" i="4"/>
  <c r="N10" i="4"/>
  <c r="N9" i="4"/>
  <c r="N8" i="4"/>
  <c r="N7" i="4"/>
  <c r="N6" i="4"/>
  <c r="N5" i="4"/>
  <c r="N4" i="4"/>
  <c r="C5" i="9" s="1"/>
  <c r="B7" i="15" l="1"/>
  <c r="C7" i="15" s="1"/>
  <c r="O71" i="4"/>
  <c r="O82" i="4"/>
  <c r="O103" i="4"/>
  <c r="O114" i="4"/>
  <c r="O137" i="4"/>
  <c r="O220" i="4"/>
  <c r="O280" i="4"/>
  <c r="O292" i="4"/>
  <c r="O293" i="4"/>
  <c r="O259" i="4"/>
  <c r="O173" i="4"/>
  <c r="O245" i="4"/>
  <c r="O186" i="4"/>
  <c r="O234" i="4"/>
  <c r="O74" i="4"/>
  <c r="O118" i="4"/>
  <c r="O163" i="4"/>
  <c r="O187" i="4"/>
  <c r="O271" i="4"/>
  <c r="O19" i="4"/>
  <c r="O64" i="4"/>
  <c r="O108" i="4"/>
  <c r="O200" i="4"/>
  <c r="O248" i="4"/>
  <c r="O284" i="4"/>
  <c r="O299" i="4"/>
  <c r="O20" i="4"/>
  <c r="O31" i="4"/>
  <c r="O42" i="4"/>
  <c r="O76" i="4"/>
  <c r="O120" i="4"/>
  <c r="O142" i="4"/>
  <c r="O161" i="4"/>
  <c r="O221" i="4"/>
  <c r="O62" i="4"/>
  <c r="O162" i="4"/>
  <c r="O222" i="4"/>
  <c r="O96" i="4"/>
  <c r="O107" i="4"/>
  <c r="O130" i="4"/>
  <c r="O140" i="4"/>
  <c r="O175" i="4"/>
  <c r="O247" i="4"/>
  <c r="O8" i="4"/>
  <c r="O251" i="4"/>
  <c r="O199" i="4"/>
  <c r="O155" i="4"/>
  <c r="E7" i="11"/>
  <c r="O52" i="4"/>
  <c r="O258" i="4"/>
  <c r="O244" i="4"/>
  <c r="O214" i="4"/>
  <c r="O192" i="4"/>
  <c r="O97" i="4"/>
  <c r="O176" i="4"/>
  <c r="O188" i="4"/>
  <c r="O212" i="4"/>
  <c r="O272" i="4"/>
  <c r="O77" i="4"/>
  <c r="O121" i="4"/>
  <c r="O143" i="4"/>
  <c r="O166" i="4"/>
  <c r="O202" i="4"/>
  <c r="O226" i="4"/>
  <c r="O238" i="4"/>
  <c r="O274" i="4"/>
  <c r="O286" i="4"/>
  <c r="O298" i="4"/>
  <c r="O215" i="4"/>
  <c r="O227" i="4"/>
  <c r="G62" i="13"/>
  <c r="G170" i="13"/>
  <c r="G180" i="13"/>
  <c r="G13" i="13"/>
  <c r="G55" i="13"/>
  <c r="G104" i="13"/>
  <c r="G121" i="13"/>
  <c r="G163" i="13"/>
  <c r="O281" i="4"/>
  <c r="O297" i="4"/>
  <c r="O16" i="4"/>
  <c r="O60" i="4"/>
  <c r="O67" i="4"/>
  <c r="O75" i="4"/>
  <c r="O111" i="4"/>
  <c r="O119" i="4"/>
  <c r="O126" i="4"/>
  <c r="O141" i="4"/>
  <c r="E6" i="12"/>
  <c r="O178" i="4"/>
  <c r="O185" i="4"/>
  <c r="O230" i="4"/>
  <c r="B6" i="6"/>
  <c r="O9" i="4"/>
  <c r="O17" i="4"/>
  <c r="O156" i="4"/>
  <c r="O231" i="4"/>
  <c r="O267" i="4"/>
  <c r="B7" i="6"/>
  <c r="O10" i="4"/>
  <c r="D5" i="12"/>
  <c r="E9" i="10"/>
  <c r="O46" i="4"/>
  <c r="O98" i="4"/>
  <c r="O135" i="4"/>
  <c r="O157" i="4"/>
  <c r="O172" i="4"/>
  <c r="O179" i="4"/>
  <c r="O201" i="4"/>
  <c r="O216" i="4"/>
  <c r="O275" i="4"/>
  <c r="O283" i="4"/>
  <c r="O291" i="4"/>
  <c r="G8" i="13"/>
  <c r="G7" i="13"/>
  <c r="G63" i="13"/>
  <c r="G97" i="13"/>
  <c r="G171" i="13"/>
  <c r="C5" i="14"/>
  <c r="C7" i="14" s="1"/>
  <c r="G39" i="13"/>
  <c r="G56" i="13"/>
  <c r="G90" i="13"/>
  <c r="G100" i="13"/>
  <c r="G105" i="13"/>
  <c r="G147" i="13"/>
  <c r="G164" i="13"/>
  <c r="G198" i="13"/>
  <c r="G34" i="13"/>
  <c r="G98" i="13"/>
  <c r="G32" i="13"/>
  <c r="G43" i="13"/>
  <c r="G140" i="13"/>
  <c r="G133" i="13"/>
  <c r="G143" i="13"/>
  <c r="G185" i="13"/>
  <c r="O170" i="4"/>
  <c r="O207" i="4"/>
  <c r="O229" i="4"/>
  <c r="O273" i="4"/>
  <c r="O289" i="4"/>
  <c r="B5" i="6"/>
  <c r="O18" i="4"/>
  <c r="O32" i="4"/>
  <c r="O47" i="4"/>
  <c r="O69" i="4"/>
  <c r="O232" i="4"/>
  <c r="O276" i="4"/>
  <c r="O12" i="4"/>
  <c r="O100" i="4"/>
  <c r="O129" i="4"/>
  <c r="O285" i="4"/>
  <c r="O11" i="4"/>
  <c r="O39" i="4"/>
  <c r="O91" i="4"/>
  <c r="O113" i="4"/>
  <c r="O150" i="4"/>
  <c r="O194" i="4"/>
  <c r="O217" i="4"/>
  <c r="O239" i="4"/>
  <c r="O253" i="4"/>
  <c r="O260" i="4"/>
  <c r="O41" i="4"/>
  <c r="O85" i="4"/>
  <c r="O144" i="4"/>
  <c r="O203" i="4"/>
  <c r="O262" i="4"/>
  <c r="E6" i="11"/>
  <c r="O152" i="4"/>
  <c r="O204" i="4"/>
  <c r="O211" i="4"/>
  <c r="O263" i="4"/>
  <c r="O13" i="4"/>
  <c r="O87" i="4"/>
  <c r="O153" i="4"/>
  <c r="O294" i="4"/>
  <c r="E6" i="10"/>
  <c r="O28" i="4"/>
  <c r="O57" i="4"/>
  <c r="O72" i="4"/>
  <c r="O131" i="4"/>
  <c r="O190" i="4"/>
  <c r="O242" i="4"/>
  <c r="O279" i="4"/>
  <c r="O303" i="4"/>
  <c r="G26" i="13"/>
  <c r="G36" i="13"/>
  <c r="G70" i="13"/>
  <c r="G134" i="13"/>
  <c r="G144" i="13"/>
  <c r="G178" i="13"/>
  <c r="E7" i="10"/>
  <c r="E5" i="12"/>
  <c r="O25" i="4"/>
  <c r="O54" i="4"/>
  <c r="O106" i="4"/>
  <c r="O158" i="4"/>
  <c r="O209" i="4"/>
  <c r="O224" i="4"/>
  <c r="O246" i="4"/>
  <c r="O268" i="4"/>
  <c r="E4" i="10"/>
  <c r="O295" i="4"/>
  <c r="O282" i="4"/>
  <c r="O269" i="4"/>
  <c r="O256" i="4"/>
  <c r="O236" i="4"/>
  <c r="O223" i="4"/>
  <c r="O210" i="4"/>
  <c r="O197" i="4"/>
  <c r="O184" i="4"/>
  <c r="O164" i="4"/>
  <c r="O151" i="4"/>
  <c r="O138" i="4"/>
  <c r="O125" i="4"/>
  <c r="O112" i="4"/>
  <c r="O92" i="4"/>
  <c r="O79" i="4"/>
  <c r="O66" i="4"/>
  <c r="O53" i="4"/>
  <c r="E4" i="11"/>
  <c r="O4" i="4"/>
  <c r="O40" i="4"/>
  <c r="O159" i="4"/>
  <c r="O195" i="4"/>
  <c r="O225" i="4"/>
  <c r="O261" i="4"/>
  <c r="O63" i="4"/>
  <c r="C4" i="9" s="1"/>
  <c r="O34" i="4"/>
  <c r="O86" i="4"/>
  <c r="O145" i="4"/>
  <c r="O219" i="4"/>
  <c r="O255" i="4"/>
  <c r="O270" i="4"/>
  <c r="O301" i="4"/>
  <c r="O6" i="4"/>
  <c r="O35" i="4"/>
  <c r="O123" i="4"/>
  <c r="O189" i="4"/>
  <c r="O302" i="4"/>
  <c r="E5" i="11"/>
  <c r="O7" i="4"/>
  <c r="O14" i="4"/>
  <c r="O21" i="4"/>
  <c r="O29" i="4"/>
  <c r="O36" i="4"/>
  <c r="O43" i="4"/>
  <c r="O50" i="4"/>
  <c r="O65" i="4"/>
  <c r="O73" i="4"/>
  <c r="O80" i="4"/>
  <c r="O88" i="4"/>
  <c r="O95" i="4"/>
  <c r="O102" i="4"/>
  <c r="O109" i="4"/>
  <c r="O116" i="4"/>
  <c r="O124" i="4"/>
  <c r="O132" i="4"/>
  <c r="O139" i="4"/>
  <c r="O147" i="4"/>
  <c r="O154" i="4"/>
  <c r="O183" i="4"/>
  <c r="O191" i="4"/>
  <c r="O198" i="4"/>
  <c r="O213" i="4"/>
  <c r="O235" i="4"/>
  <c r="O250" i="4"/>
  <c r="O257" i="4"/>
  <c r="O287" i="4"/>
  <c r="D6" i="12"/>
  <c r="F6" i="12" s="1"/>
  <c r="O22" i="4"/>
  <c r="O51" i="4"/>
  <c r="O81" i="4"/>
  <c r="O117" i="4"/>
  <c r="O288" i="4"/>
  <c r="O296" i="4"/>
  <c r="B4" i="6"/>
  <c r="C6" i="9"/>
  <c r="D7" i="12"/>
  <c r="F7" i="12" s="1"/>
  <c r="G14" i="13"/>
  <c r="G71" i="13"/>
  <c r="G113" i="13"/>
  <c r="G122" i="13"/>
  <c r="G179" i="13"/>
  <c r="O105" i="4"/>
  <c r="O177" i="4"/>
  <c r="O249" i="4"/>
  <c r="G10" i="13"/>
  <c r="G17" i="13"/>
  <c r="G46" i="13"/>
  <c r="G53" i="13"/>
  <c r="G82" i="13"/>
  <c r="G89" i="13"/>
  <c r="G118" i="13"/>
  <c r="G125" i="13"/>
  <c r="G154" i="13"/>
  <c r="G161" i="13"/>
  <c r="G190" i="13"/>
  <c r="G197" i="13"/>
  <c r="O99" i="4"/>
  <c r="O171" i="4"/>
  <c r="O243" i="4"/>
  <c r="O5" i="4"/>
  <c r="C8" i="9" s="1"/>
  <c r="O93" i="4"/>
  <c r="O165" i="4"/>
  <c r="O237" i="4"/>
  <c r="G11" i="13"/>
  <c r="G40" i="13"/>
  <c r="G47" i="13"/>
  <c r="G76" i="13"/>
  <c r="G83" i="13"/>
  <c r="G112" i="13"/>
  <c r="G119" i="13"/>
  <c r="G148" i="13"/>
  <c r="G155" i="13"/>
  <c r="G184" i="13"/>
  <c r="G191" i="13"/>
  <c r="B10" i="5" l="1"/>
  <c r="B13" i="5"/>
  <c r="B6" i="5"/>
  <c r="B9" i="5"/>
  <c r="B4" i="5"/>
  <c r="B12" i="5"/>
  <c r="B7" i="5"/>
  <c r="B8" i="5"/>
  <c r="B11" i="5"/>
  <c r="B5" i="5"/>
  <c r="C7" i="9"/>
  <c r="F5" i="12"/>
  <c r="C9" i="9"/>
  <c r="E12" i="5" l="1"/>
  <c r="H12" i="5"/>
  <c r="E11" i="5"/>
  <c r="H11" i="5"/>
  <c r="H4" i="5"/>
  <c r="E4" i="5"/>
  <c r="H9" i="5"/>
  <c r="E9" i="5"/>
  <c r="H5" i="5"/>
  <c r="E5" i="5"/>
  <c r="H8" i="5"/>
  <c r="E8" i="5"/>
  <c r="H7" i="5"/>
  <c r="E7" i="5"/>
  <c r="H6" i="5"/>
  <c r="E6" i="5"/>
  <c r="E13" i="5"/>
  <c r="H13" i="5"/>
  <c r="E10" i="5"/>
  <c r="H10" i="5"/>
  <c r="D7" i="5"/>
  <c r="C7" i="5"/>
  <c r="C11" i="5"/>
  <c r="D11" i="5"/>
  <c r="D12" i="5"/>
  <c r="C12" i="5"/>
  <c r="D9" i="5"/>
  <c r="C9" i="5"/>
  <c r="D5" i="5"/>
  <c r="C5" i="5"/>
  <c r="D8" i="5"/>
  <c r="C8" i="5"/>
  <c r="C4" i="5"/>
  <c r="D4" i="5"/>
  <c r="D6" i="5"/>
  <c r="C6" i="5"/>
  <c r="C13" i="5"/>
  <c r="D13" i="5"/>
  <c r="D10" i="5"/>
  <c r="C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<sst xmlns="http://schemas.openxmlformats.org/spreadsheetml/2006/main" count="4981" uniqueCount="723">
  <si>
    <t>Post ID</t>
  </si>
  <si>
    <t>Platform</t>
  </si>
  <si>
    <t>Date</t>
  </si>
  <si>
    <t>Content Type</t>
  </si>
  <si>
    <t>Post Text</t>
  </si>
  <si>
    <t>Likes</t>
  </si>
  <si>
    <t>Shares</t>
  </si>
  <si>
    <t>Comments</t>
  </si>
  <si>
    <t>Impressions</t>
  </si>
  <si>
    <t>Reach</t>
  </si>
  <si>
    <t>Clicks</t>
  </si>
  <si>
    <t>Hashtags Used</t>
  </si>
  <si>
    <t>Campaign_Name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</si>
  <si>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</si>
  <si>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</si>
  <si>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</si>
  <si>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</si>
  <si>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</si>
  <si>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</si>
  <si>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</si>
  <si>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</si>
  <si>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</si>
  <si>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</si>
  <si>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</si>
  <si>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</si>
  <si>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</si>
  <si>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</si>
  <si>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</si>
  <si>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</si>
  <si>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</si>
  <si>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</si>
  <si>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</si>
  <si>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</si>
  <si>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</si>
  <si>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</si>
  <si>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</si>
  <si>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</si>
  <si>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</si>
  <si>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</si>
  <si>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</si>
  <si>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</si>
  <si>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</si>
  <si>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</si>
  <si>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</si>
  <si>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</si>
  <si>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</si>
  <si>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</si>
  <si>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</si>
  <si>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</si>
  <si>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</si>
  <si>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</si>
  <si>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</si>
  <si>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</si>
  <si>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</si>
  <si>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</si>
  <si>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</si>
  <si>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</si>
  <si>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</si>
  <si>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</si>
  <si>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</si>
  <si>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</si>
  <si>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</si>
  <si>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</si>
  <si>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</si>
  <si>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</si>
  <si>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</si>
  <si>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</si>
  <si>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</si>
  <si>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</si>
  <si>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</si>
  <si>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</si>
  <si>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</si>
  <si>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</si>
  <si>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</si>
  <si>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</si>
  <si>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</si>
  <si>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</si>
  <si>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</si>
  <si>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</si>
  <si>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</si>
  <si>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</si>
  <si>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</si>
  <si>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</si>
  <si>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</si>
  <si>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</si>
  <si>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</si>
  <si>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</si>
  <si>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</si>
  <si>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</si>
  <si>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</si>
  <si>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</si>
  <si>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</si>
  <si>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</si>
  <si>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</si>
  <si>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</si>
  <si>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</si>
  <si>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</si>
  <si>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</si>
  <si>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</si>
  <si>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</si>
  <si>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</si>
  <si>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</si>
  <si>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</si>
  <si>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</si>
  <si>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</si>
  <si>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</si>
  <si>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</si>
  <si>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</si>
  <si>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</si>
  <si>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</si>
  <si>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</si>
  <si>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</si>
  <si>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</si>
  <si>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</si>
  <si>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</si>
  <si>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</si>
  <si>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</si>
  <si>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</si>
  <si>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</si>
  <si>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</si>
  <si>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</si>
  <si>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</si>
  <si>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</si>
  <si>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</si>
  <si>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</si>
  <si>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</si>
  <si>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</si>
  <si>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</si>
  <si>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</si>
  <si>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</si>
  <si>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</si>
  <si>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</si>
  <si>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</si>
  <si>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</si>
  <si>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</si>
  <si>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</si>
  <si>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</si>
  <si>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</si>
  <si>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</si>
  <si>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</si>
  <si>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</si>
  <si>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</si>
  <si>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</si>
  <si>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</si>
  <si>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</si>
  <si>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</si>
  <si>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</si>
  <si>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</si>
  <si>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</si>
  <si>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</si>
  <si>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</si>
  <si>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</si>
  <si>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</si>
  <si>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</si>
  <si>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</si>
  <si>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</si>
  <si>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</si>
  <si>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</si>
  <si>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</si>
  <si>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</si>
  <si>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</si>
  <si>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</si>
  <si>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</si>
  <si>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</si>
  <si>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</si>
  <si>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</si>
  <si>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</si>
  <si>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</si>
  <si>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</si>
  <si>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</si>
  <si>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</si>
  <si>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</si>
  <si>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</si>
  <si>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</si>
  <si>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</si>
  <si>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</si>
  <si>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</si>
  <si>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</si>
  <si>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</si>
  <si>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</si>
  <si>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</si>
  <si>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</si>
  <si>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</si>
  <si>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</si>
  <si>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</si>
  <si>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</si>
  <si>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</si>
  <si>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</si>
  <si>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</si>
  <si>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</si>
  <si>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</si>
  <si>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</si>
  <si>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</si>
  <si>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</si>
  <si>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</si>
  <si>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</si>
  <si>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</si>
  <si>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</si>
  <si>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</si>
  <si>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</si>
  <si>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</si>
  <si>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</si>
  <si>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</si>
  <si>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</si>
  <si>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</si>
  <si>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</si>
  <si>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</si>
  <si>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</si>
  <si>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</si>
  <si>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</si>
  <si>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</si>
  <si>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</si>
  <si>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</si>
  <si>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</si>
  <si>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</si>
  <si>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</si>
  <si>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</si>
  <si>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</si>
  <si>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</si>
  <si>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</si>
  <si>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</si>
  <si>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</si>
  <si>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</si>
  <si>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</si>
  <si>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</si>
  <si>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</si>
  <si>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</si>
  <si>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</si>
  <si>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</si>
  <si>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</si>
  <si>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</si>
  <si>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</si>
  <si>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</si>
  <si>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</si>
  <si>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</si>
  <si>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</si>
  <si>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</si>
  <si>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</si>
  <si>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</si>
  <si>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</si>
  <si>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</si>
  <si>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</si>
  <si>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</si>
  <si>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</si>
  <si>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</si>
  <si>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</si>
  <si>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</si>
  <si>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</si>
  <si>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</si>
  <si>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</si>
  <si>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</si>
  <si>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</si>
  <si>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</si>
  <si>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</si>
  <si>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</si>
  <si>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</si>
  <si>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</si>
  <si>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</si>
  <si>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</si>
  <si>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</si>
  <si>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</si>
  <si>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</si>
  <si>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</si>
  <si>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</si>
  <si>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</si>
  <si>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</si>
  <si>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</si>
  <si>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</si>
  <si>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</si>
  <si>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</si>
  <si>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</si>
  <si>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</si>
  <si>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</si>
  <si>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</si>
  <si>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</si>
  <si>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</si>
  <si>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</si>
  <si>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</si>
  <si>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</si>
  <si>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</si>
  <si>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</si>
  <si>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</si>
  <si>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</si>
  <si>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</si>
  <si>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</si>
  <si>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</si>
  <si>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</si>
  <si>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</si>
  <si>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</si>
  <si>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</si>
  <si>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</si>
  <si>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</si>
  <si>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</si>
  <si>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</si>
  <si>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</si>
  <si>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</si>
  <si>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</si>
  <si>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</si>
  <si>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</si>
  <si>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</si>
  <si>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</si>
  <si>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</si>
  <si>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</si>
  <si>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</si>
  <si>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</si>
  <si>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</si>
  <si>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</si>
  <si>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</si>
  <si>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</si>
  <si>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</si>
  <si>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</si>
  <si>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</si>
  <si>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</si>
  <si>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Twitter</t>
  </si>
  <si>
    <t>YouTube</t>
  </si>
  <si>
    <t>Instagram</t>
  </si>
  <si>
    <t>Facebook</t>
  </si>
  <si>
    <t>2024-12-23</t>
  </si>
  <si>
    <t>2025-04-03</t>
  </si>
  <si>
    <t>2025-05-12</t>
  </si>
  <si>
    <t>2024-08-12</t>
  </si>
  <si>
    <t>2024-06-26</t>
  </si>
  <si>
    <t>2024-10-31</t>
  </si>
  <si>
    <t>2024-06-24</t>
  </si>
  <si>
    <t>2024-07-13</t>
  </si>
  <si>
    <t>2024-08-30</t>
  </si>
  <si>
    <t>2025-03-11</t>
  </si>
  <si>
    <t>2025-02-02</t>
  </si>
  <si>
    <t>2024-07-21</t>
  </si>
  <si>
    <t>2024-11-18</t>
  </si>
  <si>
    <t>2025-02-16</t>
  </si>
  <si>
    <t>2024-10-24</t>
  </si>
  <si>
    <t>2024-08-26</t>
  </si>
  <si>
    <t>2025-05-05</t>
  </si>
  <si>
    <t>2024-08-19</t>
  </si>
  <si>
    <t>2024-06-23</t>
  </si>
  <si>
    <t>2024-09-09</t>
  </si>
  <si>
    <t>2025-01-04</t>
  </si>
  <si>
    <t>2025-02-27</t>
  </si>
  <si>
    <t>2024-11-06</t>
  </si>
  <si>
    <t>2025-01-23</t>
  </si>
  <si>
    <t>2025-04-10</t>
  </si>
  <si>
    <t>2025-04-05</t>
  </si>
  <si>
    <t>2024-09-17</t>
  </si>
  <si>
    <t>2025-03-04</t>
  </si>
  <si>
    <t>2025-01-31</t>
  </si>
  <si>
    <t>2025-02-25</t>
  </si>
  <si>
    <t>2024-12-16</t>
  </si>
  <si>
    <t>2024-07-31</t>
  </si>
  <si>
    <t>2024-08-21</t>
  </si>
  <si>
    <t>2025-03-26</t>
  </si>
  <si>
    <t>2024-11-30</t>
  </si>
  <si>
    <t>2025-04-19</t>
  </si>
  <si>
    <t>2025-01-06</t>
  </si>
  <si>
    <t>2025-02-17</t>
  </si>
  <si>
    <t>2024-11-25</t>
  </si>
  <si>
    <t>2025-03-07</t>
  </si>
  <si>
    <t>2025-03-08</t>
  </si>
  <si>
    <t>2025-03-05</t>
  </si>
  <si>
    <t>2024-12-14</t>
  </si>
  <si>
    <t>2025-03-02</t>
  </si>
  <si>
    <t>2024-11-01</t>
  </si>
  <si>
    <t>2025-05-02</t>
  </si>
  <si>
    <t>2025-02-24</t>
  </si>
  <si>
    <t>2024-06-10</t>
  </si>
  <si>
    <t>2024-07-03</t>
  </si>
  <si>
    <t>2024-06-13</t>
  </si>
  <si>
    <t>2025-01-03</t>
  </si>
  <si>
    <t>2025-03-13</t>
  </si>
  <si>
    <t>2024-06-17</t>
  </si>
  <si>
    <t>2024-12-18</t>
  </si>
  <si>
    <t>2024-10-21</t>
  </si>
  <si>
    <t>2025-04-15</t>
  </si>
  <si>
    <t>2024-06-22</t>
  </si>
  <si>
    <t>2025-01-28</t>
  </si>
  <si>
    <t>2024-09-05</t>
  </si>
  <si>
    <t>2024-11-22</t>
  </si>
  <si>
    <t>2024-08-17</t>
  </si>
  <si>
    <t>2025-03-28</t>
  </si>
  <si>
    <t>2024-07-26</t>
  </si>
  <si>
    <t>2025-03-29</t>
  </si>
  <si>
    <t>2024-12-08</t>
  </si>
  <si>
    <t>2025-04-02</t>
  </si>
  <si>
    <t>2024-09-02</t>
  </si>
  <si>
    <t>2025-03-03</t>
  </si>
  <si>
    <t>2024-10-18</t>
  </si>
  <si>
    <t>2024-10-28</t>
  </si>
  <si>
    <t>2024-08-01</t>
  </si>
  <si>
    <t>2024-11-07</t>
  </si>
  <si>
    <t>2024-10-09</t>
  </si>
  <si>
    <t>2024-10-19</t>
  </si>
  <si>
    <t>2024-07-24</t>
  </si>
  <si>
    <t>2024-10-15</t>
  </si>
  <si>
    <t>2024-12-09</t>
  </si>
  <si>
    <t>2025-01-27</t>
  </si>
  <si>
    <t>2024-06-06</t>
  </si>
  <si>
    <t>2024-07-07</t>
  </si>
  <si>
    <t>2025-01-10</t>
  </si>
  <si>
    <t>2024-06-03</t>
  </si>
  <si>
    <t>2025-03-24</t>
  </si>
  <si>
    <t>2024-12-11</t>
  </si>
  <si>
    <t>2024-11-08</t>
  </si>
  <si>
    <t>2024-09-10</t>
  </si>
  <si>
    <t>2024-08-13</t>
  </si>
  <si>
    <t>2024-07-02</t>
  </si>
  <si>
    <t>2025-02-10</t>
  </si>
  <si>
    <t>2024-09-18</t>
  </si>
  <si>
    <t>2024-06-11</t>
  </si>
  <si>
    <t>2025-03-23</t>
  </si>
  <si>
    <t>2024-06-14</t>
  </si>
  <si>
    <t>2025-02-04</t>
  </si>
  <si>
    <t>2024-06-21</t>
  </si>
  <si>
    <t>2025-03-25</t>
  </si>
  <si>
    <t>2024-08-08</t>
  </si>
  <si>
    <t>2024-07-29</t>
  </si>
  <si>
    <t>2024-11-23</t>
  </si>
  <si>
    <t>2024-10-05</t>
  </si>
  <si>
    <t>2024-10-02</t>
  </si>
  <si>
    <t>2024-11-14</t>
  </si>
  <si>
    <t>2025-05-11</t>
  </si>
  <si>
    <t>2025-03-18</t>
  </si>
  <si>
    <t>2024-11-04</t>
  </si>
  <si>
    <t>2025-02-07</t>
  </si>
  <si>
    <t>2025-04-06</t>
  </si>
  <si>
    <t>2024-09-08</t>
  </si>
  <si>
    <t>2024-09-29</t>
  </si>
  <si>
    <t>2025-02-06</t>
  </si>
  <si>
    <t>2025-04-24</t>
  </si>
  <si>
    <t>2024-11-28</t>
  </si>
  <si>
    <t>2024-07-11</t>
  </si>
  <si>
    <t>2024-10-29</t>
  </si>
  <si>
    <t>2024-07-15</t>
  </si>
  <si>
    <t>2024-08-31</t>
  </si>
  <si>
    <t>2024-06-05</t>
  </si>
  <si>
    <t>2024-06-16</t>
  </si>
  <si>
    <t>2024-08-22</t>
  </si>
  <si>
    <t>2025-04-22</t>
  </si>
  <si>
    <t>2025-01-01</t>
  </si>
  <si>
    <t>2024-12-21</t>
  </si>
  <si>
    <t>2024-10-22</t>
  </si>
  <si>
    <t>2024-07-23</t>
  </si>
  <si>
    <t>2024-08-11</t>
  </si>
  <si>
    <t>2024-08-24</t>
  </si>
  <si>
    <t>2025-02-19</t>
  </si>
  <si>
    <t>2025-04-01</t>
  </si>
  <si>
    <t>2025-04-08</t>
  </si>
  <si>
    <t>2024-11-12</t>
  </si>
  <si>
    <t>2024-12-03</t>
  </si>
  <si>
    <t>2025-04-28</t>
  </si>
  <si>
    <t>2024-12-31</t>
  </si>
  <si>
    <t>2024-08-14</t>
  </si>
  <si>
    <t>2024-12-05</t>
  </si>
  <si>
    <t>2025-01-17</t>
  </si>
  <si>
    <t>2024-06-20</t>
  </si>
  <si>
    <t>2024-07-10</t>
  </si>
  <si>
    <t>2025-03-21</t>
  </si>
  <si>
    <t>2024-12-17</t>
  </si>
  <si>
    <t>2024-07-28</t>
  </si>
  <si>
    <t>2025-01-11</t>
  </si>
  <si>
    <t>2024-12-22</t>
  </si>
  <si>
    <t>2024-10-04</t>
  </si>
  <si>
    <t>2024-11-29</t>
  </si>
  <si>
    <t>2024-09-11</t>
  </si>
  <si>
    <t>2024-08-15</t>
  </si>
  <si>
    <t>2024-12-19</t>
  </si>
  <si>
    <t>2024-09-14</t>
  </si>
  <si>
    <t>2025-04-07</t>
  </si>
  <si>
    <t>2025-01-15</t>
  </si>
  <si>
    <t>2024-06-02</t>
  </si>
  <si>
    <t>2024-11-21</t>
  </si>
  <si>
    <t>2024-12-29</t>
  </si>
  <si>
    <t>2025-03-19</t>
  </si>
  <si>
    <t>2024-07-18</t>
  </si>
  <si>
    <t>2025-05-01</t>
  </si>
  <si>
    <t>2025-05-06</t>
  </si>
  <si>
    <t>2024-10-08</t>
  </si>
  <si>
    <t>2025-05-13</t>
  </si>
  <si>
    <t>2024-08-07</t>
  </si>
  <si>
    <t>2024-06-12</t>
  </si>
  <si>
    <t>2024-07-01</t>
  </si>
  <si>
    <t>2025-04-29</t>
  </si>
  <si>
    <t>2024-06-01</t>
  </si>
  <si>
    <t>2024-07-16</t>
  </si>
  <si>
    <t>2025-01-18</t>
  </si>
  <si>
    <t>2025-03-06</t>
  </si>
  <si>
    <t>2024-10-25</t>
  </si>
  <si>
    <t>2025-01-12</t>
  </si>
  <si>
    <t>2024-10-11</t>
  </si>
  <si>
    <t>2024-08-27</t>
  </si>
  <si>
    <t>2025-03-27</t>
  </si>
  <si>
    <t>2024-08-03</t>
  </si>
  <si>
    <t>2025-01-14</t>
  </si>
  <si>
    <t>2024-08-05</t>
  </si>
  <si>
    <t>2025-02-12</t>
  </si>
  <si>
    <t>2024-10-27</t>
  </si>
  <si>
    <t>2024-08-20</t>
  </si>
  <si>
    <t>2025-01-30</t>
  </si>
  <si>
    <t>2025-02-20</t>
  </si>
  <si>
    <t>2025-04-13</t>
  </si>
  <si>
    <t>2024-11-05</t>
  </si>
  <si>
    <t>2024-10-17</t>
  </si>
  <si>
    <t>2024-10-12</t>
  </si>
  <si>
    <t>2024-06-07</t>
  </si>
  <si>
    <t>2024-11-26</t>
  </si>
  <si>
    <t>2025-03-22</t>
  </si>
  <si>
    <t>2024-10-03</t>
  </si>
  <si>
    <t>2025-05-09</t>
  </si>
  <si>
    <t>2024-09-25</t>
  </si>
  <si>
    <t>2025-04-17</t>
  </si>
  <si>
    <t>2024-12-20</t>
  </si>
  <si>
    <t>2024-11-17</t>
  </si>
  <si>
    <t>2025-05-14</t>
  </si>
  <si>
    <t>2024-06-19</t>
  </si>
  <si>
    <t>2025-02-11</t>
  </si>
  <si>
    <t>2024-12-24</t>
  </si>
  <si>
    <t>Reel</t>
  </si>
  <si>
    <t>Text</t>
  </si>
  <si>
    <t>Story</t>
  </si>
  <si>
    <t>Carousel</t>
  </si>
  <si>
    <t>Image</t>
  </si>
  <si>
    <t>Video</t>
  </si>
  <si>
    <t>Check out our latest reel on twitter!</t>
  </si>
  <si>
    <t>Check out our latest text on twitter!</t>
  </si>
  <si>
    <t>Check out our latest reel on youtube!</t>
  </si>
  <si>
    <t>Check out our latest story on instagram!</t>
  </si>
  <si>
    <t>Check out our latest carousel on facebook!</t>
  </si>
  <si>
    <t>Check out our latest carousel on twitter!</t>
  </si>
  <si>
    <t>Check out our latest image on youtube!</t>
  </si>
  <si>
    <t>Check out our latest text on facebook!</t>
  </si>
  <si>
    <t>Check out our latest image on facebook!</t>
  </si>
  <si>
    <t>Check out our latest reel on facebook!</t>
  </si>
  <si>
    <t>Check out our latest carousel on youtube!</t>
  </si>
  <si>
    <t>Check out our latest story on facebook!</t>
  </si>
  <si>
    <t>Check out our latest video on facebook!</t>
  </si>
  <si>
    <t>Check out our latest reel on instagram!</t>
  </si>
  <si>
    <t>Check out our latest video on instagram!</t>
  </si>
  <si>
    <t>Check out our latest carousel on instagram!</t>
  </si>
  <si>
    <t>Check out our latest text on youtube!</t>
  </si>
  <si>
    <t>Check out our latest text on instagram!</t>
  </si>
  <si>
    <t>Check out our latest image on twitter!</t>
  </si>
  <si>
    <t>Check out our latest video on twitter!</t>
  </si>
  <si>
    <t>Check out our latest story on twitter!</t>
  </si>
  <si>
    <t>Check out our latest story on youtube!</t>
  </si>
  <si>
    <t>Check out our latest image on instagram!</t>
  </si>
  <si>
    <t>Check out our latest video on youtube!</t>
  </si>
  <si>
    <t>#FutureOfDriving,#AnytimeIsTeslaTime</t>
  </si>
  <si>
    <t>#TeslaCoInnovation,#BetterWithTesla</t>
  </si>
  <si>
    <t>#TeslaCoInnovation</t>
  </si>
  <si>
    <t>#EVRevolution</t>
  </si>
  <si>
    <t>#EVRevolution,#TeslaCoInnovation</t>
  </si>
  <si>
    <t>#FutureOfDriving</t>
  </si>
  <si>
    <t>#TeslaCoInnovation,#AnytimeIsTeslaTime</t>
  </si>
  <si>
    <t>#EVRevolution,#BetterWithTesla</t>
  </si>
  <si>
    <t>#EVRevolution,#TeslaCoInnovation,#AnytimeIsTeslaTime</t>
  </si>
  <si>
    <t>#FutureOfDriving,#TeslaCoInnovation,#AnytimeIsTeslaTime</t>
  </si>
  <si>
    <t>#EVRevolution,#SmoothLikeNitroTesla</t>
  </si>
  <si>
    <t>#EVRevolution,#AnytimeIsTeslaTime</t>
  </si>
  <si>
    <t>#TeslaCoInnovation,#SmoothLikeNitroTesla</t>
  </si>
  <si>
    <t>#FutureOfDriving,#SmoothLikeNitroTesla</t>
  </si>
  <si>
    <t>#FutureOfDriving,#AnytimeIsTeslaTime,#EVRevolution</t>
  </si>
  <si>
    <t>#FutureOfDriving,#EVRevolution,#BetterWithTesla</t>
  </si>
  <si>
    <t>#EVRevolution,#EVRevolution,#BetterWithTesla</t>
  </si>
  <si>
    <t>#TeslaCoInnovation,#EVRevolution,#BetterWithTesla</t>
  </si>
  <si>
    <t>CybertruckLaunch</t>
  </si>
  <si>
    <t>ModelYCampaign</t>
  </si>
  <si>
    <t>FSDUpdate</t>
  </si>
  <si>
    <t>SustainabilityDrive</t>
  </si>
  <si>
    <t>Week_Start_Date</t>
  </si>
  <si>
    <t>New_Followers</t>
  </si>
  <si>
    <t>Unfollows</t>
  </si>
  <si>
    <t>Total_Followers</t>
  </si>
  <si>
    <t>Engagement_Rate</t>
  </si>
  <si>
    <t>Ad_Spend</t>
  </si>
  <si>
    <t>2024-07-08</t>
  </si>
  <si>
    <t>2024-07-22</t>
  </si>
  <si>
    <t>2024-09-16</t>
  </si>
  <si>
    <t>2024-09-23</t>
  </si>
  <si>
    <t>2024-09-30</t>
  </si>
  <si>
    <t>2024-10-07</t>
  </si>
  <si>
    <t>2024-10-14</t>
  </si>
  <si>
    <t>2024-11-11</t>
  </si>
  <si>
    <t>2024-12-02</t>
  </si>
  <si>
    <t>2024-12-30</t>
  </si>
  <si>
    <t>2025-01-13</t>
  </si>
  <si>
    <t>2025-01-20</t>
  </si>
  <si>
    <t>2025-02-03</t>
  </si>
  <si>
    <t>2025-03-10</t>
  </si>
  <si>
    <t>2025-03-17</t>
  </si>
  <si>
    <t>2025-03-31</t>
  </si>
  <si>
    <t>2025-04-14</t>
  </si>
  <si>
    <t>2025-04-21</t>
  </si>
  <si>
    <t>Start_Date</t>
  </si>
  <si>
    <t>End_Date</t>
  </si>
  <si>
    <t>Objective</t>
  </si>
  <si>
    <t>Total_Budget</t>
  </si>
  <si>
    <t>Target_Platforms</t>
  </si>
  <si>
    <t>Primary_Hashtags</t>
  </si>
  <si>
    <t>2024-06-15</t>
  </si>
  <si>
    <t>2024-10-01</t>
  </si>
  <si>
    <t>2024-12-25</t>
  </si>
  <si>
    <t>2025-03-01</t>
  </si>
  <si>
    <t>Product Awareness</t>
  </si>
  <si>
    <t>Customer Engagement</t>
  </si>
  <si>
    <t>Vehicle Launch</t>
  </si>
  <si>
    <t>Community Growth</t>
  </si>
  <si>
    <t>Instagram,Facebook</t>
  </si>
  <si>
    <t>Instagram,YouTube</t>
  </si>
  <si>
    <t>Facebook,Twitter</t>
  </si>
  <si>
    <t>Instagram,Twitter</t>
  </si>
  <si>
    <t>#AnytimeIsTeslaTime,</t>
  </si>
  <si>
    <t>#SmoothLikeNitroTesla</t>
  </si>
  <si>
    <t>#BetterWithTesla,#FutureOfDriving</t>
  </si>
  <si>
    <t>Engagement Rate</t>
  </si>
  <si>
    <t>ER_Rank</t>
  </si>
  <si>
    <t>Hashtag1</t>
  </si>
  <si>
    <t>Hashtag2</t>
  </si>
  <si>
    <t>Hashtag3</t>
  </si>
  <si>
    <t>#AnytimeIsTeslaTime</t>
  </si>
  <si>
    <t>#BetterWithTesla</t>
  </si>
  <si>
    <t>Rank</t>
  </si>
  <si>
    <t>Average Engagement Rate</t>
  </si>
  <si>
    <t>Total New Followers</t>
  </si>
  <si>
    <t>Average Weekly New Followers</t>
  </si>
  <si>
    <t>Total Engagement</t>
  </si>
  <si>
    <t>Total Ad Spend</t>
  </si>
  <si>
    <t>Hashtag</t>
  </si>
  <si>
    <t>Count</t>
  </si>
  <si>
    <t>Avg Engagement Rate</t>
  </si>
  <si>
    <t>Average Likes</t>
  </si>
  <si>
    <t>Average Shares</t>
  </si>
  <si>
    <t>Average Comments</t>
  </si>
  <si>
    <t>Average ER</t>
  </si>
  <si>
    <t>Campaign</t>
  </si>
  <si>
    <t>Total Impressions</t>
  </si>
  <si>
    <t>Total Likes</t>
  </si>
  <si>
    <t>Total Clicks</t>
  </si>
  <si>
    <t>ROI</t>
  </si>
  <si>
    <t>Avg ER Before</t>
  </si>
  <si>
    <t>Avg ER During</t>
  </si>
  <si>
    <t>Uplift (%)</t>
  </si>
  <si>
    <t>Week</t>
  </si>
  <si>
    <t>Net_Followers</t>
  </si>
  <si>
    <t>3-Week_MA_NetFollowers</t>
  </si>
  <si>
    <t>Correlation (Ad_Spend vs Follower_Growth)</t>
  </si>
  <si>
    <t>Interpretation</t>
  </si>
  <si>
    <t>R-value</t>
  </si>
  <si>
    <t>Insight Summary</t>
  </si>
  <si>
    <t>Color Legend:</t>
  </si>
  <si>
    <t>Green</t>
  </si>
  <si>
    <t>Strong Positive Correlation – Ad Spend Effective</t>
  </si>
  <si>
    <t>Yellow</t>
  </si>
  <si>
    <t>Weak or No Correlation</t>
  </si>
  <si>
    <t>Red</t>
  </si>
  <si>
    <t>Negative Correlation – Inefficient Spend</t>
  </si>
  <si>
    <t>Tesla Final Project</t>
  </si>
  <si>
    <t>Task</t>
  </si>
  <si>
    <t>Sheet Name</t>
  </si>
  <si>
    <t>Description</t>
  </si>
  <si>
    <t>1</t>
  </si>
  <si>
    <t>task1_cleaned_data</t>
  </si>
  <si>
    <t>Cleaned posts dataset with ER formulas</t>
  </si>
  <si>
    <t>2</t>
  </si>
  <si>
    <t>task2_Top10_high_engagement_pos</t>
  </si>
  <si>
    <t>Top 10 posts by engagement rate</t>
  </si>
  <si>
    <t>3.1</t>
  </si>
  <si>
    <t>task3_Platform_avg.engagement_r</t>
  </si>
  <si>
    <t>Platform average ER</t>
  </si>
  <si>
    <t>3.2</t>
  </si>
  <si>
    <t>task3.2_Follower_Growth</t>
  </si>
  <si>
    <t>Follower growth by platform</t>
  </si>
  <si>
    <t>3.3</t>
  </si>
  <si>
    <t>task3.3_Engagement_vs_AdSpend</t>
  </si>
  <si>
    <t>Engagement vs Ad Spend totals</t>
  </si>
  <si>
    <t>4.1</t>
  </si>
  <si>
    <t>task4.1_Hashtag_Frequency</t>
  </si>
  <si>
    <t>Hashtag frequency &amp; avg ER</t>
  </si>
  <si>
    <t>4.2</t>
  </si>
  <si>
    <t>task4.2_Content_Performance</t>
  </si>
  <si>
    <t>Content type performance</t>
  </si>
  <si>
    <t>5.1</t>
  </si>
  <si>
    <t>task5.1_Campaign_Summary</t>
  </si>
  <si>
    <t>Campaign summary &amp; ROI</t>
  </si>
  <si>
    <t>5.2</t>
  </si>
  <si>
    <t>task5.2_Engagement_Uplift</t>
  </si>
  <si>
    <t>Engagement uplift before/during</t>
  </si>
  <si>
    <t>6.1</t>
  </si>
  <si>
    <t>task6.1_Weekly_Follower_Growth</t>
  </si>
  <si>
    <t>Weekly follower growth &amp; MA</t>
  </si>
  <si>
    <t>6.2</t>
  </si>
  <si>
    <t>task6.2_Correlation_Analysis</t>
  </si>
  <si>
    <t>Correlation (Ad Spend vs Growth)</t>
  </si>
  <si>
    <t>6.3</t>
  </si>
  <si>
    <t>task6.3_Insights_Summary</t>
  </si>
  <si>
    <t>Insights summary &amp; legend</t>
  </si>
  <si>
    <t>R</t>
  </si>
  <si>
    <t>Raw posts data</t>
  </si>
  <si>
    <t>raw_Engagement_Summary</t>
  </si>
  <si>
    <t>Raw engagement summary</t>
  </si>
  <si>
    <t>Raw campaign metadata</t>
  </si>
  <si>
    <t>Total Buget</t>
  </si>
  <si>
    <t>Row Labels</t>
  </si>
  <si>
    <t>Grand Total</t>
  </si>
  <si>
    <t>Average of Average Engagement Rate</t>
  </si>
  <si>
    <t>I cleaned the dataset by removing duplicates, filling missing values, and calculated the engagement rate using Excel formulas.</t>
  </si>
  <si>
    <t>I identified the top 10 posts with the highest engagement rates to highlight Tesla’s best-performing social media content.</t>
  </si>
  <si>
    <t>I compared overall engagement performance across platforms to see where Tesla’s audience interacts the most.</t>
  </si>
  <si>
    <t>I calculated total and average weekly follower growth for each platform to measure audience expansion.</t>
  </si>
  <si>
    <t>I analyzed the relationship between engagement and ad spend to understand how advertising impacts performance.</t>
  </si>
  <si>
    <t>I examined the most frequently used hashtags and their average engagement rates to find which tags drive better visibility.</t>
  </si>
  <si>
    <t>I evaluated total impressions, clicks, and budgets for each campaign to calculate ROI and compare efficiency.</t>
  </si>
  <si>
    <t>I measured the percentage increase in engagement after campaigns to assess overall audience improvement.</t>
  </si>
  <si>
    <t>I compared likes, shares, comments, and engagement rate across content types to identify which formats perform best.</t>
  </si>
  <si>
    <t>I calculated the correlation between ad spend and follower growth to see if higher budgets lead to better growth.</t>
  </si>
  <si>
    <t>I visualized follower growth across platforms to observe which social channels show the strongest upward trend.</t>
  </si>
  <si>
    <t>I summarized key insights showing that engagement depends more on content quality than total budget.</t>
  </si>
  <si>
    <t>Here is the summary of what has been done in the tasks.</t>
  </si>
  <si>
    <t>I compared overall engagement performance across platforms to see where Tesla’s audience interacts the most.”</t>
  </si>
  <si>
    <t>Posts</t>
  </si>
  <si>
    <t>Campaign_Metadata</t>
  </si>
  <si>
    <t>#Teslacoinnovation</t>
  </si>
  <si>
    <t>NOTE: I have used gemini and perplexity's help with some formulas.</t>
  </si>
  <si>
    <t>Tesla_project_video-</t>
  </si>
  <si>
    <t>Tesla_project_video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</si>
</sst>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7F6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  <xf numFmtId="9" fontId="0" fillId="0" borderId="0" xfId="2" applyFont="1"/>
    <xf numFmtId="9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1" fillId="7" borderId="0" xfId="0" applyFont="1" applyFill="1"/>
    <xf numFmtId="0" fontId="0" fillId="8" borderId="0" xfId="0" applyFill="1"/>
    <xf numFmtId="0" fontId="1" fillId="9" borderId="0" xfId="0" applyFont="1" applyFill="1"/>
    <xf numFmtId="9" fontId="1" fillId="9" borderId="0" xfId="2" applyFont="1" applyFill="1"/>
    <xf numFmtId="0" fontId="0" fillId="9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9" fontId="0" fillId="10" borderId="0" xfId="2" applyFont="1" applyFill="1" applyAlignment="1">
      <alignment horizontal="left"/>
    </xf>
    <xf numFmtId="0" fontId="1" fillId="11" borderId="0" xfId="0" applyFont="1" applyFill="1"/>
    <xf numFmtId="9" fontId="1" fillId="11" borderId="0" xfId="2" applyFont="1" applyFill="1"/>
    <xf numFmtId="0" fontId="0" fillId="12" borderId="0" xfId="0" applyFill="1"/>
    <xf numFmtId="9" fontId="0" fillId="12" borderId="0" xfId="2" applyFont="1" applyFill="1"/>
    <xf numFmtId="0" fontId="1" fillId="13" borderId="0" xfId="0" applyFont="1" applyFill="1"/>
    <xf numFmtId="0" fontId="0" fillId="14" borderId="0" xfId="0" applyFill="1"/>
    <xf numFmtId="0" fontId="1" fillId="15" borderId="0" xfId="0" applyFont="1" applyFill="1"/>
    <xf numFmtId="0" fontId="0" fillId="16" borderId="0" xfId="0" applyFill="1"/>
    <xf numFmtId="0" fontId="1" fillId="17" borderId="0" xfId="0" applyFont="1" applyFill="1"/>
    <xf numFmtId="0" fontId="0" fillId="18" borderId="0" xfId="0" applyFill="1"/>
    <xf numFmtId="9" fontId="0" fillId="18" borderId="0" xfId="2" applyFont="1" applyFill="1"/>
    <xf numFmtId="9" fontId="0" fillId="18" borderId="0" xfId="0" applyNumberFormat="1" applyFill="1"/>
    <xf numFmtId="0" fontId="1" fillId="20" borderId="0" xfId="0" applyFont="1" applyFill="1"/>
    <xf numFmtId="0" fontId="0" fillId="21" borderId="0" xfId="0" applyFill="1"/>
    <xf numFmtId="0" fontId="7" fillId="21" borderId="0" xfId="1" applyFill="1" applyAlignment="1" applyProtection="1"/>
    <xf numFmtId="0" fontId="2" fillId="0" borderId="0" xfId="0" applyFont="1"/>
    <xf numFmtId="9" fontId="1" fillId="7" borderId="0" xfId="2" applyFont="1" applyFill="1"/>
    <xf numFmtId="9" fontId="0" fillId="8" borderId="0" xfId="2" applyFont="1" applyFill="1"/>
    <xf numFmtId="0" fontId="2" fillId="2" borderId="0" xfId="0" applyFont="1" applyFill="1"/>
    <xf numFmtId="0" fontId="6" fillId="19" borderId="0" xfId="0" applyFont="1" applyFill="1" applyAlignment="1">
      <alignment horizontal="center"/>
    </xf>
    <xf numFmtId="9" fontId="1" fillId="13" borderId="0" xfId="2" applyFont="1" applyFill="1"/>
    <xf numFmtId="9" fontId="0" fillId="14" borderId="0" xfId="2" applyFont="1" applyFill="1"/>
    <xf numFmtId="9" fontId="1" fillId="15" borderId="0" xfId="2" applyFont="1" applyFill="1"/>
    <xf numFmtId="9" fontId="0" fillId="16" borderId="0" xfId="2" applyFont="1" applyFill="1"/>
    <xf numFmtId="0" fontId="7" fillId="0" borderId="0" xfId="1" applyAlignment="1" applyProtection="1"/>
  </cellXfs>
  <cellStyles count="3">
    <cellStyle name="Hyperlink" xfId="1" builtinId="8"/>
    <cellStyle name="Normal" xfId="0" builtinId="0"/>
    <cellStyle name="Percent" xfId="2" builtinId="5"/>
  </cellStyles>
  <dxfs count="3">
    <dxf>
      <font>
        <color rgb="FF9C0006"/>
      </font>
      <fill>
        <patternFill>
          <bgColor rgb="FFF8CBAD"/>
        </patternFill>
      </fill>
    </dxf>
    <dxf>
      <font>
        <color rgb="FF7F6000"/>
      </font>
      <fill>
        <patternFill>
          <bgColor rgb="FFFFF2C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task2_Top10_high_engagement_pos!$H$3</c:f>
              <c:strCache>
                <c:ptCount val="1"/>
                <c:pt idx="0">
                  <c:v>Engagement Rate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task2_Top10_high_engagement_pos!$G$4:$G$13</c:f>
              <c:strCache>
                <c:ptCount val="10"/>
                <c:pt idx="0">
                  <c:v>P220</c:v>
                </c:pt>
                <c:pt idx="1">
                  <c:v>P058</c:v>
                </c:pt>
                <c:pt idx="2">
                  <c:v>P232</c:v>
                </c:pt>
                <c:pt idx="3">
                  <c:v>P178</c:v>
                </c:pt>
                <c:pt idx="4">
                  <c:v>P175</c:v>
                </c:pt>
                <c:pt idx="5">
                  <c:v>P062</c:v>
                </c:pt>
                <c:pt idx="6">
                  <c:v>P264</c:v>
                </c:pt>
                <c:pt idx="7">
                  <c:v>P143</c:v>
                </c:pt>
                <c:pt idx="8">
                  <c:v>P210</c:v>
                </c:pt>
                <c:pt idx="9">
                  <c:v>P070</c:v>
                </c:pt>
              </c:strCache>
            </c:strRef>
          </c:cat>
          <c:val>
            <c:numRef>
              <c:f>task2_Top10_high_engagement_pos!$H$4:$H$13</c:f>
              <c:numCache>
                <c:formatCode>0%</c:formatCode>
                <c:ptCount val="10"/>
                <c:pt idx="0">
                  <c:v>1.8129</c:v>
                </c:pt>
                <c:pt idx="1">
                  <c:v>0.86599999999999999</c:v>
                </c:pt>
                <c:pt idx="2">
                  <c:v>0.71689999999999998</c:v>
                </c:pt>
                <c:pt idx="3">
                  <c:v>0.70389999999999997</c:v>
                </c:pt>
                <c:pt idx="4">
                  <c:v>0.65080000000000005</c:v>
                </c:pt>
                <c:pt idx="5">
                  <c:v>0.53769999999999996</c:v>
                </c:pt>
                <c:pt idx="6">
                  <c:v>0.53390000000000004</c:v>
                </c:pt>
                <c:pt idx="7">
                  <c:v>0.50190000000000001</c:v>
                </c:pt>
                <c:pt idx="8">
                  <c:v>0.48520000000000002</c:v>
                </c:pt>
                <c:pt idx="9">
                  <c:v>0.38269999999999998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B4-47F1-8C1D-4D278F5A8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1782949808"/>
        <c:axId val="1782946928"/>
      </c:barChart>
      <c:catAx>
        <c:axId val="178294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946928"/>
        <c:crosses val="autoZero"/>
        <c:auto val="1"/>
        <c:lblAlgn val="ctr"/>
        <c:lblOffset val="100"/>
        <c:noMultiLvlLbl val="0"/>
      </c:catAx>
      <c:valAx>
        <c:axId val="17829469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94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[tesla_final_project.xlsx]task3_Platform_avg.engagement_r!PivotTable9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task3_Platform_avg.engagement_r!$B$10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task3_Platform_avg.engagement_r!$A$11:$A$15</c:f>
              <c:strCache>
                <c:ptCount val="4"/>
                <c:pt idx="0">
                  <c:v>Facebook</c:v>
                </c:pt>
                <c:pt idx="1">
                  <c:v>Instagram</c:v>
                </c:pt>
                <c:pt idx="2">
                  <c:v>Twitter</c:v>
                </c:pt>
                <c:pt idx="3">
                  <c:v>YouTube</c:v>
                </c:pt>
              </c:strCache>
            </c:strRef>
          </c:cat>
          <c:val>
            <c:numRef>
              <c:f>task3_Platform_avg.engagement_r!$B$11:$B$15</c:f>
              <c:numCache>
                <c:formatCode>0%</c:formatCode>
                <c:ptCount val="4"/>
                <c:pt idx="0">
                  <c:v>0.122</c:v>
                </c:pt>
                <c:pt idx="1">
                  <c:v>0.1933</c:v>
                </c:pt>
                <c:pt idx="2">
                  <c:v>0.14369999999999999</c:v>
                </c:pt>
                <c:pt idx="3">
                  <c:v>0.13120000000000001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1-4D11-B88E-A859390AB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1128546800"/>
        <c:axId val="1128544400"/>
      </c:barChart>
      <c:catAx>
        <c:axId val="112854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544400"/>
        <c:crosses val="autoZero"/>
        <c:auto val="1"/>
        <c:lblAlgn val="ctr"/>
        <c:lblOffset val="100"/>
        <c:noMultiLvlLbl val="0"/>
      </c:catAx>
      <c:valAx>
        <c:axId val="11285444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54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task3.2_Follower_Growth!$B$3</c:f>
              <c:strCache>
                <c:ptCount val="1"/>
                <c:pt idx="0">
                  <c:v>Total New Followers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task3.2_Follower_Growth!$A$4:$A$7</c:f>
              <c:strCache>
                <c:ptCount val="4"/>
                <c:pt idx="0">
                  <c:v>Instagram</c:v>
                </c:pt>
                <c:pt idx="1">
                  <c:v>Facebook</c:v>
                </c:pt>
                <c:pt idx="2">
                  <c:v>Twitter</c:v>
                </c:pt>
                <c:pt idx="3">
                  <c:v>YouTube</c:v>
                </c:pt>
              </c:strCache>
            </c:strRef>
          </c:cat>
          <c:val>
            <c:numRef>
              <c:f>task3.2_Follower_Growth!$B$4:$B$7</c:f>
              <c:numCache>
                <c:formatCode>General</c:formatCode>
                <c:ptCount val="4"/>
                <c:pt idx="0">
                  <c:v>58311</c:v>
                </c:pt>
                <c:pt idx="1">
                  <c:v>50862</c:v>
                </c:pt>
                <c:pt idx="2">
                  <c:v>53484</c:v>
                </c:pt>
                <c:pt idx="3">
                  <c:v>47471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37-42C0-A71A-E0711FB57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7246752"/>
        <c:axId val="1938006304"/>
      </c:barChart>
      <c:catAx>
        <c:axId val="66724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006304"/>
        <c:crosses val="autoZero"/>
        <c:auto val="1"/>
        <c:lblAlgn val="ctr"/>
        <c:lblOffset val="100"/>
        <c:noMultiLvlLbl val="0"/>
      </c:catAx>
      <c:valAx>
        <c:axId val="19380063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24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task3.3_Engagement_vs_AdSpend!$C$3</c:f>
              <c:strCache>
                <c:ptCount val="1"/>
                <c:pt idx="0">
                  <c:v>Total Ad Spend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task3.3_Engagement_vs_AdSpend!$B$4:$B$7</c:f>
              <c:numCache>
                <c:formatCode>General</c:formatCode>
                <c:ptCount val="4"/>
                <c:pt idx="0">
                  <c:v>14351986</c:v>
                </c:pt>
                <c:pt idx="1">
                  <c:v>13779621</c:v>
                </c:pt>
                <c:pt idx="2">
                  <c:v>13226601</c:v>
                </c:pt>
                <c:pt idx="3">
                  <c:v>11527814</c:v>
                </c:pt>
              </c:numCache>
            </c:numRef>
          </c:xVal>
          <c:yVal>
            <c:numRef>
              <c:f>task3.3_Engagement_vs_AdSpend!$C$4:$C$7</c:f>
              <c:numCache>
                <c:formatCode>General</c:formatCode>
                <c:ptCount val="4"/>
                <c:pt idx="0">
                  <c:v>1164373</c:v>
                </c:pt>
                <c:pt idx="1">
                  <c:v>1379539</c:v>
                </c:pt>
                <c:pt idx="2">
                  <c:v>1060357</c:v>
                </c:pt>
                <c:pt idx="3">
                  <c:v>1228647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AD-434E-8FB7-07A740CB4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659648"/>
        <c:axId val="1868668768"/>
      </c:scatterChart>
      <c:valAx>
        <c:axId val="186865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668768"/>
        <c:crosses val="autoZero"/>
        <c:crossBetween val="midCat"/>
      </c:valAx>
      <c:valAx>
        <c:axId val="186866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65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task4.1_Hashtag_Frequency!$B$3</c:f>
              <c:strCache>
                <c:ptCount val="1"/>
                <c:pt idx="0">
                  <c:v>Count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task4.1_Hashtag_Frequency!$A$4:$A$9</c:f>
              <c:strCache>
                <c:ptCount val="6"/>
                <c:pt idx="0">
                  <c:v>#Teslacoinnovation</c:v>
                </c:pt>
                <c:pt idx="1">
                  <c:v>#FutureOfDriving</c:v>
                </c:pt>
                <c:pt idx="2">
                  <c:v>#EVRevolution</c:v>
                </c:pt>
                <c:pt idx="3">
                  <c:v>#AnytimeIsTeslaTime</c:v>
                </c:pt>
                <c:pt idx="4">
                  <c:v>#BetterWithTesla</c:v>
                </c:pt>
                <c:pt idx="5">
                  <c:v>#SmoothLikeNitroTesla</c:v>
                </c:pt>
              </c:strCache>
            </c:strRef>
          </c:cat>
          <c:val>
            <c:numRef>
              <c:f>task4.1_Hashtag_Frequency!$B$4:$B$9</c:f>
              <c:numCache>
                <c:formatCode>General</c:formatCode>
                <c:ptCount val="6"/>
                <c:pt idx="0">
                  <c:v>107</c:v>
                </c:pt>
                <c:pt idx="1">
                  <c:v>103</c:v>
                </c:pt>
                <c:pt idx="2">
                  <c:v>102</c:v>
                </c:pt>
                <c:pt idx="3">
                  <c:v>15</c:v>
                </c:pt>
                <c:pt idx="4">
                  <c:v>7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5B-4711-B4AC-A059B4FD2ED9}"/>
            </c:ext>
          </c:extLst>
        </c:ser>
        <c:ser>
          <c:idx val="1"/>
          <c:order val="1"/>
          <c:tx>
            <c:strRef>
              <c:f>task4.1_Hashtag_Frequency!$C$3</c:f>
              <c:strCache>
                <c:ptCount val="1"/>
                <c:pt idx="0">
                  <c:v>Avg Engagement Rate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task4.1_Hashtag_Frequency!$A$4:$A$9</c:f>
              <c:strCache>
                <c:ptCount val="6"/>
                <c:pt idx="0">
                  <c:v>#Teslacoinnovation</c:v>
                </c:pt>
                <c:pt idx="1">
                  <c:v>#FutureOfDriving</c:v>
                </c:pt>
                <c:pt idx="2">
                  <c:v>#EVRevolution</c:v>
                </c:pt>
                <c:pt idx="3">
                  <c:v>#AnytimeIsTeslaTime</c:v>
                </c:pt>
                <c:pt idx="4">
                  <c:v>#BetterWithTesla</c:v>
                </c:pt>
                <c:pt idx="5">
                  <c:v>#SmoothLikeNitroTesla</c:v>
                </c:pt>
              </c:strCache>
            </c:strRef>
          </c:cat>
          <c:val>
            <c:numRef>
              <c:f>task4.1_Hashtag_Frequency!$C$4:$C$9</c:f>
              <c:numCache>
                <c:formatCode>General</c:formatCode>
                <c:ptCount val="6"/>
                <c:pt idx="0">
                  <c:v>10.8668</c:v>
                </c:pt>
                <c:pt idx="1">
                  <c:v>0.14119999999999999</c:v>
                </c:pt>
                <c:pt idx="2">
                  <c:v>7.7049000000000003</c:v>
                </c:pt>
                <c:pt idx="3">
                  <c:v>165</c:v>
                </c:pt>
                <c:pt idx="4">
                  <c:v>172</c:v>
                </c:pt>
                <c:pt idx="5">
                  <c:v>155.6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5B-4711-B4AC-A059B4FD2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1946127232"/>
        <c:axId val="1946127712"/>
      </c:barChart>
      <c:catAx>
        <c:axId val="1946127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127712"/>
        <c:crosses val="autoZero"/>
        <c:auto val="1"/>
        <c:lblAlgn val="ctr"/>
        <c:lblOffset val="100"/>
        <c:noMultiLvlLbl val="0"/>
      </c:catAx>
      <c:valAx>
        <c:axId val="19461277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12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task4.2_Content_Performance!$B$3</c:f>
              <c:strCache>
                <c:ptCount val="1"/>
                <c:pt idx="0">
                  <c:v>Average Likes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task4.2_Content_Performance!$A$4:$A$9</c:f>
              <c:strCache>
                <c:ptCount val="6"/>
                <c:pt idx="0">
                  <c:v>Reel</c:v>
                </c:pt>
                <c:pt idx="1">
                  <c:v>Text</c:v>
                </c:pt>
                <c:pt idx="2">
                  <c:v>Story</c:v>
                </c:pt>
                <c:pt idx="3">
                  <c:v>Carousel</c:v>
                </c:pt>
                <c:pt idx="4">
                  <c:v>Image</c:v>
                </c:pt>
                <c:pt idx="5">
                  <c:v>Video</c:v>
                </c:pt>
              </c:strCache>
            </c:strRef>
          </c:cat>
          <c:val>
            <c:numRef>
              <c:f>task4.2_Content_Performance!$B$4:$B$9</c:f>
              <c:numCache>
                <c:formatCode>General</c:formatCode>
                <c:ptCount val="6"/>
                <c:pt idx="0">
                  <c:v>2722.23</c:v>
                </c:pt>
                <c:pt idx="1">
                  <c:v>2773.71</c:v>
                </c:pt>
                <c:pt idx="2">
                  <c:v>2706.26</c:v>
                </c:pt>
                <c:pt idx="3">
                  <c:v>2745.75</c:v>
                </c:pt>
                <c:pt idx="4">
                  <c:v>2753.46</c:v>
                </c:pt>
                <c:pt idx="5">
                  <c:v>2688.26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7-47AC-9AA9-6AF960DF3EC6}"/>
            </c:ext>
          </c:extLst>
        </c:ser>
        <c:ser>
          <c:idx val="1"/>
          <c:order val="1"/>
          <c:tx>
            <c:strRef>
              <c:f>task4.2_Content_Performance!$C$3</c:f>
              <c:strCache>
                <c:ptCount val="1"/>
                <c:pt idx="0">
                  <c:v>Average Shares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task4.2_Content_Performance!$A$4:$A$9</c:f>
              <c:strCache>
                <c:ptCount val="6"/>
                <c:pt idx="0">
                  <c:v>Reel</c:v>
                </c:pt>
                <c:pt idx="1">
                  <c:v>Text</c:v>
                </c:pt>
                <c:pt idx="2">
                  <c:v>Story</c:v>
                </c:pt>
                <c:pt idx="3">
                  <c:v>Carousel</c:v>
                </c:pt>
                <c:pt idx="4">
                  <c:v>Image</c:v>
                </c:pt>
                <c:pt idx="5">
                  <c:v>Video</c:v>
                </c:pt>
              </c:strCache>
            </c:strRef>
          </c:cat>
          <c:val>
            <c:numRef>
              <c:f>task4.2_Content_Performance!$C$4:$C$9</c:f>
              <c:numCache>
                <c:formatCode>General</c:formatCode>
                <c:ptCount val="6"/>
                <c:pt idx="0">
                  <c:v>493.64</c:v>
                </c:pt>
                <c:pt idx="1">
                  <c:v>445.07</c:v>
                </c:pt>
                <c:pt idx="2">
                  <c:v>520.76</c:v>
                </c:pt>
                <c:pt idx="3">
                  <c:v>448.66</c:v>
                </c:pt>
                <c:pt idx="4">
                  <c:v>470</c:v>
                </c:pt>
                <c:pt idx="5">
                  <c:v>488.26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7-47AC-9AA9-6AF960DF3EC6}"/>
            </c:ext>
          </c:extLst>
        </c:ser>
        <c:ser>
          <c:idx val="2"/>
          <c:order val="2"/>
          <c:tx>
            <c:strRef>
              <c:f>task4.2_Content_Performance!$D$3</c:f>
              <c:strCache>
                <c:ptCount val="1"/>
                <c:pt idx="0">
                  <c:v>Average Comments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task4.2_Content_Performance!$A$4:$A$9</c:f>
              <c:strCache>
                <c:ptCount val="6"/>
                <c:pt idx="0">
                  <c:v>Reel</c:v>
                </c:pt>
                <c:pt idx="1">
                  <c:v>Text</c:v>
                </c:pt>
                <c:pt idx="2">
                  <c:v>Story</c:v>
                </c:pt>
                <c:pt idx="3">
                  <c:v>Carousel</c:v>
                </c:pt>
                <c:pt idx="4">
                  <c:v>Image</c:v>
                </c:pt>
                <c:pt idx="5">
                  <c:v>Video</c:v>
                </c:pt>
              </c:strCache>
            </c:strRef>
          </c:cat>
          <c:val>
            <c:numRef>
              <c:f>task4.2_Content_Performance!$D$4:$D$9</c:f>
              <c:numCache>
                <c:formatCode>General</c:formatCode>
                <c:ptCount val="6"/>
                <c:pt idx="0">
                  <c:v>240.85</c:v>
                </c:pt>
                <c:pt idx="1">
                  <c:v>244.88</c:v>
                </c:pt>
                <c:pt idx="2">
                  <c:v>263.2</c:v>
                </c:pt>
                <c:pt idx="3">
                  <c:v>245.9</c:v>
                </c:pt>
                <c:pt idx="4">
                  <c:v>259.56</c:v>
                </c:pt>
                <c:pt idx="5">
                  <c:v>239.05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67-47AC-9AA9-6AF960DF3EC6}"/>
            </c:ext>
          </c:extLst>
        </c:ser>
        <c:ser>
          <c:idx val="3"/>
          <c:order val="3"/>
          <c:tx>
            <c:strRef>
              <c:f>task4.2_Content_Performance!$E$3</c:f>
              <c:strCache>
                <c:ptCount val="1"/>
                <c:pt idx="0">
                  <c:v>Average ER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task4.2_Content_Performance!$A$4:$A$9</c:f>
              <c:strCache>
                <c:ptCount val="6"/>
                <c:pt idx="0">
                  <c:v>Reel</c:v>
                </c:pt>
                <c:pt idx="1">
                  <c:v>Text</c:v>
                </c:pt>
                <c:pt idx="2">
                  <c:v>Story</c:v>
                </c:pt>
                <c:pt idx="3">
                  <c:v>Carousel</c:v>
                </c:pt>
                <c:pt idx="4">
                  <c:v>Image</c:v>
                </c:pt>
                <c:pt idx="5">
                  <c:v>Video</c:v>
                </c:pt>
              </c:strCache>
            </c:strRef>
          </c:cat>
          <c:val>
            <c:numRef>
              <c:f>task4.2_Content_Performance!$E$4:$E$9</c:f>
              <c:numCache>
                <c:formatCode>0%</c:formatCode>
                <c:ptCount val="6"/>
                <c:pt idx="0">
                  <c:v>0.15620000000000001</c:v>
                </c:pt>
                <c:pt idx="1">
                  <c:v>0.11749999999999999</c:v>
                </c:pt>
                <c:pt idx="2">
                  <c:v>0.18429999999999999</c:v>
                </c:pt>
                <c:pt idx="3">
                  <c:v>0.1482</c:v>
                </c:pt>
                <c:pt idx="4">
                  <c:v>0.13689999999999999</c:v>
                </c:pt>
                <c:pt idx="5">
                  <c:v>0.1482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67-47AC-9AA9-6AF960DF3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778296352"/>
        <c:axId val="778298272"/>
      </c:barChart>
      <c:catAx>
        <c:axId val="77829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298272"/>
        <c:crosses val="autoZero"/>
        <c:auto val="1"/>
        <c:lblAlgn val="ctr"/>
        <c:lblOffset val="100"/>
        <c:noMultiLvlLbl val="0"/>
      </c:catAx>
      <c:valAx>
        <c:axId val="7782982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29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35870516185477"/>
          <c:y val="3.7037037037037035E-2"/>
          <c:w val="0.85219685039370074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task5.1_Campaign_Summary!$B$11</c:f>
              <c:strCache>
                <c:ptCount val="1"/>
                <c:pt idx="0">
                  <c:v>Total Buget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task5.1_Campaign_Summary!$A$4:$A$7</c:f>
              <c:strCache>
                <c:ptCount val="4"/>
                <c:pt idx="0">
                  <c:v>CybertruckLaunch</c:v>
                </c:pt>
                <c:pt idx="1">
                  <c:v>ModelYCampaign</c:v>
                </c:pt>
                <c:pt idx="2">
                  <c:v>FSDUpdate</c:v>
                </c:pt>
                <c:pt idx="3">
                  <c:v>SustainabilityDrive</c:v>
                </c:pt>
              </c:strCache>
            </c:strRef>
          </c:cat>
          <c:val>
            <c:numRef>
              <c:f>task5.1_Campaign_Summary!$B$12:$B$15</c:f>
              <c:numCache>
                <c:formatCode>General</c:formatCode>
                <c:ptCount val="4"/>
                <c:pt idx="0">
                  <c:v>150000</c:v>
                </c:pt>
                <c:pt idx="1">
                  <c:v>200000</c:v>
                </c:pt>
                <c:pt idx="2">
                  <c:v>250000</c:v>
                </c:pt>
                <c:pt idx="3">
                  <c:v>180000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4B-4983-B1FB-ACB826CA0947}"/>
            </c:ext>
          </c:extLst>
        </c:ser>
        <c:ser>
          <c:idx val="1"/>
          <c:order val="1"/>
          <c:tx>
            <c:strRef>
              <c:f>task5.1_Campaign_Summary!$G$3</c:f>
              <c:strCache>
                <c:ptCount val="1"/>
                <c:pt idx="0">
                  <c:v>ROI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task5.1_Campaign_Summary!$G$4:$G$7</c:f>
              <c:numCache>
                <c:formatCode>0%</c:formatCode>
                <c:ptCount val="4"/>
                <c:pt idx="0">
                  <c:v>0.96819999999999995</c:v>
                </c:pt>
                <c:pt idx="1">
                  <c:v>0.84830000000000005</c:v>
                </c:pt>
                <c:pt idx="2">
                  <c:v>0.77349999999999997</c:v>
                </c:pt>
                <c:pt idx="3">
                  <c:v>1.1032999999999999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4B-4983-B1FB-ACB826CA094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64048848"/>
        <c:axId val="1364045968"/>
      </c:lineChart>
      <c:catAx>
        <c:axId val="136404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045968"/>
        <c:crosses val="autoZero"/>
        <c:auto val="1"/>
        <c:lblAlgn val="ctr"/>
        <c:lblOffset val="100"/>
        <c:noMultiLvlLbl val="0"/>
      </c:catAx>
      <c:valAx>
        <c:axId val="136404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04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task5.2_Engagement_Uplift!$B$10</c:f>
              <c:strCache>
                <c:ptCount val="1"/>
                <c:pt idx="0">
                  <c:v>Uplift (%)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task5.2_Engagement_Uplift!$A$11:$A$14</c:f>
              <c:strCache>
                <c:ptCount val="4"/>
                <c:pt idx="0">
                  <c:v>CybertruckLaunch</c:v>
                </c:pt>
                <c:pt idx="1">
                  <c:v>ModelYCampaign</c:v>
                </c:pt>
                <c:pt idx="2">
                  <c:v>FSDUpdate</c:v>
                </c:pt>
                <c:pt idx="3">
                  <c:v>SustainabilityDrive</c:v>
                </c:pt>
              </c:strCache>
            </c:strRef>
          </c:cat>
          <c:val>
            <c:numRef>
              <c:f>task5.2_Engagement_Uplift!$B$11:$B$14</c:f>
              <c:numCache>
                <c:formatCode>General</c:formatCode>
                <c:ptCount val="4"/>
                <c:pt idx="0">
                  <c:v>-0.57669999999999999</c:v>
                </c:pt>
                <c:pt idx="1">
                  <c:v>0.19339999999999999</c:v>
                </c:pt>
                <c:pt idx="2">
                  <c:v>0.39800000000000002</c:v>
                </c:pt>
                <c:pt idx="3">
                  <c:v>-0.185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0-49B0-8FEB-4BA7C60C4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1870191232"/>
        <c:axId val="1870191712"/>
      </c:barChart>
      <c:catAx>
        <c:axId val="1870191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191712"/>
        <c:crosses val="autoZero"/>
        <c:auto val="1"/>
        <c:lblAlgn val="ctr"/>
        <c:lblOffset val="100"/>
        <c:noMultiLvlLbl val="0"/>
      </c:catAx>
      <c:valAx>
        <c:axId val="18701917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19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task6.2_Correlation_Analysis!$B$3</c:f>
              <c:strCache>
                <c:ptCount val="1"/>
                <c:pt idx="0">
                  <c:v>Correlation (Ad_Spend vs Follower_Growth)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task6.2_Correlation_Analysis!$A$4:$A$7</c:f>
              <c:strCache>
                <c:ptCount val="4"/>
                <c:pt idx="0">
                  <c:v>Instagram</c:v>
                </c:pt>
                <c:pt idx="1">
                  <c:v>Facebook</c:v>
                </c:pt>
                <c:pt idx="2">
                  <c:v>Twitter</c:v>
                </c:pt>
                <c:pt idx="3">
                  <c:v>YouTube</c:v>
                </c:pt>
              </c:strCache>
            </c:strRef>
          </c:cat>
          <c:val>
            <c:numRef>
              <c:f>task6.2_Correlation_Analysis!$B$4:$B$7</c:f>
              <c:numCache>
                <c:formatCode>0%</c:formatCode>
                <c:ptCount val="4"/>
                <c:pt idx="0">
                  <c:v>9.8475978071202633E-2</c:v>
                </c:pt>
                <c:pt idx="1">
                  <c:v>-9.4146218784078264E-2</c:v>
                </c:pt>
                <c:pt idx="2">
                  <c:v>-0.36524230396148816</c:v>
                </c:pt>
                <c:pt idx="3">
                  <c:v>0.22507583691134031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96-4EB4-B022-FBA2A28C1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772982976"/>
        <c:axId val="772979616"/>
      </c:barChart>
      <c:catAx>
        <c:axId val="77298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79616"/>
        <c:crosses val="autoZero"/>
        <c:auto val="1"/>
        <c:lblAlgn val="ctr"/>
        <c:lblOffset val="100"/>
        <c:noMultiLvlLbl val="0"/>
      </c:catAx>
      <c:valAx>
        <c:axId val="7729796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8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1272540</xdr:colOff>
      <xdr:row>13</xdr:row>
      <xdr:rowOff>60960</xdr:rowOff>
    </xdr:from>
    <xdr:to>
      <xdr:col>4</xdr:col>
      <xdr:colOff>1181100</xdr:colOff>
      <xdr:row>28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4457FF-77E2-87D6-0FE9-0138A4940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449580</xdr:colOff>
      <xdr:row>5</xdr:row>
      <xdr:rowOff>175260</xdr:rowOff>
    </xdr:from>
    <xdr:to>
      <xdr:col>9</xdr:col>
      <xdr:colOff>495300</xdr:colOff>
      <xdr:row>20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1EDE3-86C2-71D6-D7CA-0C54EEEA6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7</xdr:row>
      <xdr:rowOff>167640</xdr:rowOff>
    </xdr:from>
    <xdr:to>
      <xdr:col>3</xdr:col>
      <xdr:colOff>411480</xdr:colOff>
      <xdr:row>22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537318-DC0C-0E5D-AA00-4F25C08C9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1455420</xdr:colOff>
      <xdr:row>8</xdr:row>
      <xdr:rowOff>76200</xdr:rowOff>
    </xdr:from>
    <xdr:to>
      <xdr:col>2</xdr:col>
      <xdr:colOff>1821180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2CAF27-5F92-7746-406B-5FAB18A01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1844040</xdr:colOff>
      <xdr:row>10</xdr:row>
      <xdr:rowOff>22860</xdr:rowOff>
    </xdr:from>
    <xdr:to>
      <xdr:col>3</xdr:col>
      <xdr:colOff>106680</xdr:colOff>
      <xdr:row>25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C1B29F-5338-2E94-2FDE-0C16C56BE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739140</xdr:colOff>
      <xdr:row>10</xdr:row>
      <xdr:rowOff>60960</xdr:rowOff>
    </xdr:from>
    <xdr:to>
      <xdr:col>3</xdr:col>
      <xdr:colOff>1104900</xdr:colOff>
      <xdr:row>25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855C7C-3F64-86B0-B9E4-47E9BCAAC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358140</xdr:colOff>
      <xdr:row>9</xdr:row>
      <xdr:rowOff>167640</xdr:rowOff>
    </xdr:from>
    <xdr:to>
      <xdr:col>6</xdr:col>
      <xdr:colOff>678180</xdr:colOff>
      <xdr:row>24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A75EF9-15A8-D4F6-34DE-471D33251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8</xdr:row>
      <xdr:rowOff>121920</xdr:rowOff>
    </xdr:from>
    <xdr:to>
      <xdr:col>5</xdr:col>
      <xdr:colOff>502920</xdr:colOff>
      <xdr:row>23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B935AF-14F1-57F4-670A-EE9624AC3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1264920</xdr:colOff>
      <xdr:row>8</xdr:row>
      <xdr:rowOff>152400</xdr:rowOff>
    </xdr:from>
    <xdr:to>
      <xdr:col>2</xdr:col>
      <xdr:colOff>259080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A44D0E-4F5D-1FBA-7EA0-0E5ADD647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kshita" refreshedDate="45936.69943090278" createdVersion="8" refreshedVersion="8" minRefreshableVersion="3" recordCount="4" xr:uid="{A7BFF737-99B2-40BB-B15D-5EE0294EBB4B}">
  <cacheSource type="worksheet">
    <worksheetSource ref="A3:B7" sheet="task3_Platform_avg.engagement_r"/>
  </cacheSource>
  <cacheFields count="2">
    <cacheField name="Platform" numFmtId="0">
      <sharedItems count="4">
        <s v="Twitter"/>
        <s v="YouTube"/>
        <s v="Instagram"/>
        <s v="Facebook"/>
      </sharedItems>
    </cacheField>
    <cacheField name="Average Engagement Rate" numFmtId="9">
      <sharedItems containsSemiMixedTypes="0" containsString="0" containsNumber="1" minValue="0.122" maxValue="0.19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0.14369999999999999"/>
  </r>
  <r>
    <x v="1"/>
    <n v="0.13120000000000001"/>
  </r>
  <r>
    <x v="2"/>
    <n v="0.1933"/>
  </r>
  <r>
    <x v="3"/>
    <n v="0.1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1D5AEA-88C8-4266-9866-0294D3FF8DFE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0:B15" firstHeaderRow="1" firstDataRow="1" firstDataCol="1"/>
  <pivotFields count="2">
    <pivotField axis="axisRow" showAll="0">
      <items count="5">
        <item x="3"/>
        <item x="2"/>
        <item x="0"/>
        <item x="1"/>
        <item t="default"/>
      </items>
    </pivotField>
    <pivotField dataField="1" numFmtId="9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Average Engagement Rate" fld="1" subtotal="average" baseField="0" baseItem="0" numFmtId="9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s0T3QDCWSBbGv92BQ0s1_O6oxbNHtll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 tint="0.39997558519241921"/>
  </sheetPr>
  <dimension ref="A1:M301"/>
  <sheetViews>
    <sheetView topLeftCell="E1" workbookViewId="0">
      <selection activeCell="L2" sqref="L2"/>
    </sheetView>
  </sheetViews>
  <sheetFormatPr defaultRowHeight="14.4" x14ac:dyDescent="0.3"/>
  <cols>
    <col min="4" max="4" width="13" customWidth="1"/>
    <col min="5" max="5" width="9.6640625" customWidth="1"/>
    <col min="8" max="8" width="10.44140625" customWidth="1"/>
    <col min="9" max="9" width="11.109375" customWidth="1"/>
    <col min="12" max="12" width="29.109375" customWidth="1"/>
    <col min="13" max="13" width="17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313</v>
      </c>
      <c r="C2" t="s">
        <v>317</v>
      </c>
      <c r="D2" t="s">
        <v>515</v>
      </c>
      <c r="E2" t="s">
        <v>521</v>
      </c>
      <c r="F2">
        <v>1461</v>
      </c>
      <c r="G2">
        <v>184</v>
      </c>
      <c r="H2">
        <v>344</v>
      </c>
      <c r="I2">
        <v>21915</v>
      </c>
      <c r="J2">
        <v>21675</v>
      </c>
      <c r="K2">
        <v>15</v>
      </c>
      <c r="L2" t="s">
        <v>545</v>
      </c>
      <c r="M2" t="s">
        <v>563</v>
      </c>
    </row>
    <row r="3" spans="1:13" x14ac:dyDescent="0.3">
      <c r="A3" t="s">
        <v>14</v>
      </c>
      <c r="B3" t="s">
        <v>313</v>
      </c>
      <c r="C3" t="s">
        <v>318</v>
      </c>
      <c r="D3" t="s">
        <v>516</v>
      </c>
      <c r="E3" t="s">
        <v>522</v>
      </c>
      <c r="F3">
        <v>4054</v>
      </c>
      <c r="G3">
        <v>389</v>
      </c>
      <c r="H3">
        <v>493</v>
      </c>
      <c r="I3">
        <v>64864</v>
      </c>
      <c r="J3">
        <v>64383</v>
      </c>
      <c r="K3">
        <v>117</v>
      </c>
      <c r="L3" t="s">
        <v>546</v>
      </c>
      <c r="M3" t="s">
        <v>564</v>
      </c>
    </row>
    <row r="4" spans="1:13" x14ac:dyDescent="0.3">
      <c r="A4" t="s">
        <v>15</v>
      </c>
      <c r="B4" t="s">
        <v>314</v>
      </c>
      <c r="C4" t="s">
        <v>319</v>
      </c>
      <c r="D4" t="s">
        <v>515</v>
      </c>
      <c r="E4" t="s">
        <v>523</v>
      </c>
      <c r="F4">
        <v>2795</v>
      </c>
      <c r="G4">
        <v>105</v>
      </c>
      <c r="H4">
        <v>49</v>
      </c>
      <c r="I4">
        <v>53105</v>
      </c>
      <c r="J4">
        <v>52307</v>
      </c>
      <c r="K4">
        <v>204</v>
      </c>
      <c r="L4" t="s">
        <v>547</v>
      </c>
      <c r="M4" t="s">
        <v>565</v>
      </c>
    </row>
    <row r="5" spans="1:13" x14ac:dyDescent="0.3">
      <c r="A5" t="s">
        <v>16</v>
      </c>
      <c r="B5" t="s">
        <v>315</v>
      </c>
      <c r="C5" t="s">
        <v>320</v>
      </c>
      <c r="D5" t="s">
        <v>517</v>
      </c>
      <c r="E5" t="s">
        <v>524</v>
      </c>
      <c r="F5">
        <v>2404</v>
      </c>
      <c r="G5">
        <v>363</v>
      </c>
      <c r="H5">
        <v>138</v>
      </c>
      <c r="I5">
        <v>19232</v>
      </c>
      <c r="J5">
        <v>18636</v>
      </c>
      <c r="K5">
        <v>128</v>
      </c>
      <c r="L5" t="s">
        <v>548</v>
      </c>
      <c r="M5" t="s">
        <v>566</v>
      </c>
    </row>
    <row r="6" spans="1:13" x14ac:dyDescent="0.3">
      <c r="A6" t="s">
        <v>17</v>
      </c>
      <c r="B6" t="s">
        <v>314</v>
      </c>
      <c r="C6" t="s">
        <v>321</v>
      </c>
      <c r="D6" t="s">
        <v>515</v>
      </c>
      <c r="E6" t="s">
        <v>523</v>
      </c>
      <c r="F6">
        <v>3557</v>
      </c>
      <c r="G6">
        <v>687</v>
      </c>
      <c r="H6">
        <v>424</v>
      </c>
      <c r="I6">
        <v>71140</v>
      </c>
      <c r="J6">
        <v>70701</v>
      </c>
      <c r="K6">
        <v>224</v>
      </c>
      <c r="L6" t="s">
        <v>549</v>
      </c>
      <c r="M6" t="s">
        <v>563</v>
      </c>
    </row>
    <row r="7" spans="1:13" x14ac:dyDescent="0.3">
      <c r="A7" t="s">
        <v>18</v>
      </c>
      <c r="B7" t="s">
        <v>316</v>
      </c>
      <c r="C7" t="s">
        <v>322</v>
      </c>
      <c r="D7" t="s">
        <v>518</v>
      </c>
      <c r="E7" t="s">
        <v>525</v>
      </c>
      <c r="F7">
        <v>2945</v>
      </c>
      <c r="G7">
        <v>930</v>
      </c>
      <c r="H7">
        <v>355</v>
      </c>
      <c r="I7">
        <v>23560</v>
      </c>
      <c r="J7">
        <v>23275</v>
      </c>
      <c r="K7">
        <v>256</v>
      </c>
      <c r="L7" t="s">
        <v>547</v>
      </c>
      <c r="M7" t="s">
        <v>564</v>
      </c>
    </row>
    <row r="8" spans="1:13" x14ac:dyDescent="0.3">
      <c r="A8" t="s">
        <v>19</v>
      </c>
      <c r="B8" t="s">
        <v>313</v>
      </c>
      <c r="C8" t="s">
        <v>323</v>
      </c>
      <c r="D8" t="s">
        <v>518</v>
      </c>
      <c r="E8" t="s">
        <v>526</v>
      </c>
      <c r="F8">
        <v>3860</v>
      </c>
      <c r="G8">
        <v>201</v>
      </c>
      <c r="H8">
        <v>279</v>
      </c>
      <c r="I8">
        <v>61760</v>
      </c>
      <c r="J8">
        <v>61660</v>
      </c>
      <c r="K8">
        <v>235</v>
      </c>
      <c r="L8" t="s">
        <v>547</v>
      </c>
      <c r="M8" t="s">
        <v>564</v>
      </c>
    </row>
    <row r="9" spans="1:13" x14ac:dyDescent="0.3">
      <c r="A9" t="s">
        <v>20</v>
      </c>
      <c r="B9" t="s">
        <v>314</v>
      </c>
      <c r="C9" t="s">
        <v>324</v>
      </c>
      <c r="D9" t="s">
        <v>519</v>
      </c>
      <c r="E9" t="s">
        <v>527</v>
      </c>
      <c r="F9">
        <v>3929</v>
      </c>
      <c r="G9">
        <v>262</v>
      </c>
      <c r="H9">
        <v>278</v>
      </c>
      <c r="I9">
        <v>43219</v>
      </c>
      <c r="J9">
        <v>42841</v>
      </c>
      <c r="K9">
        <v>39</v>
      </c>
      <c r="L9" t="s">
        <v>548</v>
      </c>
      <c r="M9" t="s">
        <v>566</v>
      </c>
    </row>
    <row r="10" spans="1:13" x14ac:dyDescent="0.3">
      <c r="A10" t="s">
        <v>21</v>
      </c>
      <c r="B10" t="s">
        <v>316</v>
      </c>
      <c r="C10" t="s">
        <v>325</v>
      </c>
      <c r="D10" t="s">
        <v>516</v>
      </c>
      <c r="E10" t="s">
        <v>528</v>
      </c>
      <c r="F10">
        <v>3784</v>
      </c>
      <c r="G10">
        <v>808</v>
      </c>
      <c r="H10">
        <v>404</v>
      </c>
      <c r="I10">
        <v>56760</v>
      </c>
      <c r="J10">
        <v>56343</v>
      </c>
      <c r="K10">
        <v>131</v>
      </c>
      <c r="L10" t="s">
        <v>547</v>
      </c>
      <c r="M10" t="s">
        <v>564</v>
      </c>
    </row>
    <row r="11" spans="1:13" x14ac:dyDescent="0.3">
      <c r="A11" t="s">
        <v>22</v>
      </c>
      <c r="B11" t="s">
        <v>316</v>
      </c>
      <c r="C11" t="s">
        <v>326</v>
      </c>
      <c r="D11" t="s">
        <v>519</v>
      </c>
      <c r="E11" t="s">
        <v>529</v>
      </c>
      <c r="F11">
        <v>4241</v>
      </c>
      <c r="G11">
        <v>902</v>
      </c>
      <c r="H11">
        <v>47</v>
      </c>
      <c r="I11">
        <v>72097</v>
      </c>
      <c r="J11">
        <v>71598</v>
      </c>
      <c r="K11">
        <v>167</v>
      </c>
      <c r="L11" t="s">
        <v>547</v>
      </c>
      <c r="M11" t="s">
        <v>564</v>
      </c>
    </row>
    <row r="12" spans="1:13" x14ac:dyDescent="0.3">
      <c r="A12" t="s">
        <v>23</v>
      </c>
      <c r="B12" t="s">
        <v>315</v>
      </c>
      <c r="C12" t="s">
        <v>327</v>
      </c>
      <c r="D12" t="s">
        <v>517</v>
      </c>
      <c r="E12" t="s">
        <v>524</v>
      </c>
      <c r="F12">
        <v>1792</v>
      </c>
      <c r="G12">
        <v>614</v>
      </c>
      <c r="H12">
        <v>497</v>
      </c>
      <c r="I12">
        <v>25088</v>
      </c>
      <c r="J12">
        <v>24675</v>
      </c>
      <c r="K12">
        <v>65</v>
      </c>
      <c r="L12" t="s">
        <v>550</v>
      </c>
      <c r="M12" t="s">
        <v>566</v>
      </c>
    </row>
    <row r="13" spans="1:13" x14ac:dyDescent="0.3">
      <c r="A13" t="s">
        <v>24</v>
      </c>
      <c r="B13" t="s">
        <v>316</v>
      </c>
      <c r="C13" t="s">
        <v>328</v>
      </c>
      <c r="D13" t="s">
        <v>515</v>
      </c>
      <c r="E13" t="s">
        <v>530</v>
      </c>
      <c r="F13">
        <v>1946</v>
      </c>
      <c r="G13">
        <v>686</v>
      </c>
      <c r="H13">
        <v>377</v>
      </c>
      <c r="I13">
        <v>23352</v>
      </c>
      <c r="J13">
        <v>22982</v>
      </c>
      <c r="K13">
        <v>213</v>
      </c>
      <c r="L13" t="s">
        <v>550</v>
      </c>
      <c r="M13" t="s">
        <v>565</v>
      </c>
    </row>
    <row r="14" spans="1:13" x14ac:dyDescent="0.3">
      <c r="A14" t="s">
        <v>25</v>
      </c>
      <c r="B14" t="s">
        <v>314</v>
      </c>
      <c r="C14" t="s">
        <v>329</v>
      </c>
      <c r="D14" t="s">
        <v>518</v>
      </c>
      <c r="E14" t="s">
        <v>531</v>
      </c>
      <c r="F14">
        <v>1171</v>
      </c>
      <c r="G14">
        <v>286</v>
      </c>
      <c r="H14">
        <v>231</v>
      </c>
      <c r="I14">
        <v>22249</v>
      </c>
      <c r="J14">
        <v>21282</v>
      </c>
      <c r="K14">
        <v>114</v>
      </c>
      <c r="L14" t="s">
        <v>548</v>
      </c>
      <c r="M14" t="s">
        <v>563</v>
      </c>
    </row>
    <row r="15" spans="1:13" x14ac:dyDescent="0.3">
      <c r="A15" t="s">
        <v>26</v>
      </c>
      <c r="B15" t="s">
        <v>316</v>
      </c>
      <c r="C15" t="s">
        <v>330</v>
      </c>
      <c r="D15" t="s">
        <v>517</v>
      </c>
      <c r="E15" t="s">
        <v>532</v>
      </c>
      <c r="F15">
        <v>4242</v>
      </c>
      <c r="G15">
        <v>555</v>
      </c>
      <c r="H15">
        <v>131</v>
      </c>
      <c r="I15">
        <v>33936</v>
      </c>
      <c r="J15">
        <v>33802</v>
      </c>
      <c r="K15">
        <v>265</v>
      </c>
      <c r="L15" t="s">
        <v>550</v>
      </c>
    </row>
    <row r="16" spans="1:13" x14ac:dyDescent="0.3">
      <c r="A16" t="s">
        <v>27</v>
      </c>
      <c r="B16" t="s">
        <v>316</v>
      </c>
      <c r="C16" t="s">
        <v>331</v>
      </c>
      <c r="D16" t="s">
        <v>520</v>
      </c>
      <c r="E16" t="s">
        <v>533</v>
      </c>
      <c r="F16">
        <v>3888</v>
      </c>
      <c r="G16">
        <v>604</v>
      </c>
      <c r="H16">
        <v>128</v>
      </c>
      <c r="I16">
        <v>77760</v>
      </c>
      <c r="J16">
        <v>77167</v>
      </c>
      <c r="K16">
        <v>20</v>
      </c>
      <c r="L16" t="s">
        <v>550</v>
      </c>
      <c r="M16" t="s">
        <v>563</v>
      </c>
    </row>
    <row r="17" spans="1:13" x14ac:dyDescent="0.3">
      <c r="A17" t="s">
        <v>28</v>
      </c>
      <c r="B17" t="s">
        <v>316</v>
      </c>
      <c r="C17" t="s">
        <v>332</v>
      </c>
      <c r="D17" t="s">
        <v>516</v>
      </c>
      <c r="E17" t="s">
        <v>528</v>
      </c>
      <c r="F17">
        <v>3452</v>
      </c>
      <c r="G17">
        <v>377</v>
      </c>
      <c r="H17">
        <v>360</v>
      </c>
      <c r="I17">
        <v>55232</v>
      </c>
      <c r="J17">
        <v>55075</v>
      </c>
      <c r="K17">
        <v>87</v>
      </c>
      <c r="L17" t="s">
        <v>550</v>
      </c>
      <c r="M17" t="s">
        <v>565</v>
      </c>
    </row>
    <row r="18" spans="1:13" x14ac:dyDescent="0.3">
      <c r="A18" t="s">
        <v>29</v>
      </c>
      <c r="B18" t="s">
        <v>316</v>
      </c>
      <c r="C18" t="s">
        <v>333</v>
      </c>
      <c r="D18" t="s">
        <v>516</v>
      </c>
      <c r="E18" t="s">
        <v>528</v>
      </c>
      <c r="F18">
        <v>4441</v>
      </c>
      <c r="G18">
        <v>511</v>
      </c>
      <c r="H18">
        <v>70</v>
      </c>
      <c r="I18">
        <v>53292</v>
      </c>
      <c r="J18">
        <v>53082</v>
      </c>
      <c r="K18">
        <v>159</v>
      </c>
      <c r="L18" t="s">
        <v>548</v>
      </c>
      <c r="M18" t="s">
        <v>566</v>
      </c>
    </row>
    <row r="19" spans="1:13" x14ac:dyDescent="0.3">
      <c r="A19" t="s">
        <v>30</v>
      </c>
      <c r="B19" t="s">
        <v>315</v>
      </c>
      <c r="C19" t="s">
        <v>334</v>
      </c>
      <c r="D19" t="s">
        <v>515</v>
      </c>
      <c r="E19" t="s">
        <v>534</v>
      </c>
      <c r="F19">
        <v>3000</v>
      </c>
      <c r="G19">
        <v>382</v>
      </c>
      <c r="H19">
        <v>325</v>
      </c>
      <c r="I19">
        <v>36000</v>
      </c>
      <c r="J19">
        <v>35819</v>
      </c>
      <c r="K19">
        <v>19</v>
      </c>
      <c r="L19" t="s">
        <v>550</v>
      </c>
      <c r="M19" t="s">
        <v>563</v>
      </c>
    </row>
    <row r="20" spans="1:13" x14ac:dyDescent="0.3">
      <c r="A20" t="s">
        <v>31</v>
      </c>
      <c r="B20" t="s">
        <v>315</v>
      </c>
      <c r="C20" t="s">
        <v>335</v>
      </c>
      <c r="D20" t="s">
        <v>520</v>
      </c>
      <c r="E20" t="s">
        <v>535</v>
      </c>
      <c r="F20">
        <v>1071</v>
      </c>
      <c r="G20">
        <v>519</v>
      </c>
      <c r="H20">
        <v>22</v>
      </c>
      <c r="I20">
        <v>16065</v>
      </c>
      <c r="J20">
        <v>15865</v>
      </c>
      <c r="K20">
        <v>103</v>
      </c>
      <c r="L20" t="s">
        <v>547</v>
      </c>
      <c r="M20" t="s">
        <v>566</v>
      </c>
    </row>
    <row r="21" spans="1:13" x14ac:dyDescent="0.3">
      <c r="A21" t="s">
        <v>32</v>
      </c>
      <c r="B21" t="s">
        <v>315</v>
      </c>
      <c r="C21" t="s">
        <v>336</v>
      </c>
      <c r="D21" t="s">
        <v>518</v>
      </c>
      <c r="E21" t="s">
        <v>536</v>
      </c>
      <c r="F21">
        <v>4054</v>
      </c>
      <c r="G21">
        <v>488</v>
      </c>
      <c r="H21">
        <v>373</v>
      </c>
      <c r="I21">
        <v>77026</v>
      </c>
      <c r="J21">
        <v>76881</v>
      </c>
      <c r="K21">
        <v>25</v>
      </c>
      <c r="L21" t="s">
        <v>547</v>
      </c>
      <c r="M21" t="s">
        <v>563</v>
      </c>
    </row>
    <row r="22" spans="1:13" x14ac:dyDescent="0.3">
      <c r="A22" t="s">
        <v>33</v>
      </c>
      <c r="B22" t="s">
        <v>315</v>
      </c>
      <c r="C22" t="s">
        <v>337</v>
      </c>
      <c r="D22" t="s">
        <v>515</v>
      </c>
      <c r="E22" t="s">
        <v>534</v>
      </c>
      <c r="F22">
        <v>4838</v>
      </c>
      <c r="G22">
        <v>640</v>
      </c>
      <c r="H22">
        <v>128</v>
      </c>
      <c r="I22">
        <v>72570</v>
      </c>
      <c r="J22">
        <v>72396</v>
      </c>
      <c r="K22">
        <v>83</v>
      </c>
      <c r="L22" t="s">
        <v>550</v>
      </c>
      <c r="M22" t="s">
        <v>566</v>
      </c>
    </row>
    <row r="23" spans="1:13" x14ac:dyDescent="0.3">
      <c r="A23" t="s">
        <v>34</v>
      </c>
      <c r="B23" t="s">
        <v>316</v>
      </c>
      <c r="C23" t="s">
        <v>338</v>
      </c>
      <c r="D23" t="s">
        <v>516</v>
      </c>
      <c r="E23" t="s">
        <v>528</v>
      </c>
      <c r="F23">
        <v>1570</v>
      </c>
      <c r="G23">
        <v>187</v>
      </c>
      <c r="H23">
        <v>260</v>
      </c>
      <c r="I23">
        <v>25120</v>
      </c>
      <c r="J23">
        <v>24613</v>
      </c>
      <c r="K23">
        <v>133</v>
      </c>
      <c r="L23" t="s">
        <v>547</v>
      </c>
      <c r="M23" t="s">
        <v>566</v>
      </c>
    </row>
    <row r="24" spans="1:13" x14ac:dyDescent="0.3">
      <c r="A24" t="s">
        <v>35</v>
      </c>
      <c r="B24" t="s">
        <v>316</v>
      </c>
      <c r="C24" t="s">
        <v>339</v>
      </c>
      <c r="D24" t="s">
        <v>520</v>
      </c>
      <c r="E24" t="s">
        <v>533</v>
      </c>
      <c r="F24">
        <v>1606</v>
      </c>
      <c r="G24">
        <v>547</v>
      </c>
      <c r="H24">
        <v>316</v>
      </c>
      <c r="I24">
        <v>32120</v>
      </c>
      <c r="J24">
        <v>31736</v>
      </c>
      <c r="K24">
        <v>225</v>
      </c>
      <c r="L24" t="s">
        <v>551</v>
      </c>
      <c r="M24" t="s">
        <v>564</v>
      </c>
    </row>
    <row r="25" spans="1:13" x14ac:dyDescent="0.3">
      <c r="A25" t="s">
        <v>36</v>
      </c>
      <c r="B25" t="s">
        <v>316</v>
      </c>
      <c r="C25" t="s">
        <v>340</v>
      </c>
      <c r="D25" t="s">
        <v>520</v>
      </c>
      <c r="E25" t="s">
        <v>533</v>
      </c>
      <c r="F25">
        <v>3961</v>
      </c>
      <c r="G25">
        <v>761</v>
      </c>
      <c r="H25">
        <v>131</v>
      </c>
      <c r="I25">
        <v>67337</v>
      </c>
      <c r="J25">
        <v>66615</v>
      </c>
      <c r="K25">
        <v>161</v>
      </c>
      <c r="L25" t="s">
        <v>550</v>
      </c>
      <c r="M25" t="s">
        <v>565</v>
      </c>
    </row>
    <row r="26" spans="1:13" x14ac:dyDescent="0.3">
      <c r="A26" t="s">
        <v>37</v>
      </c>
      <c r="B26" t="s">
        <v>313</v>
      </c>
      <c r="C26" t="s">
        <v>341</v>
      </c>
      <c r="D26" t="s">
        <v>518</v>
      </c>
      <c r="E26" t="s">
        <v>526</v>
      </c>
      <c r="F26">
        <v>3128</v>
      </c>
      <c r="G26">
        <v>211</v>
      </c>
      <c r="H26">
        <v>197</v>
      </c>
      <c r="I26">
        <v>59432</v>
      </c>
      <c r="J26">
        <v>59182</v>
      </c>
      <c r="K26">
        <v>238</v>
      </c>
      <c r="L26" t="s">
        <v>548</v>
      </c>
    </row>
    <row r="27" spans="1:13" x14ac:dyDescent="0.3">
      <c r="A27" t="s">
        <v>38</v>
      </c>
      <c r="B27" t="s">
        <v>314</v>
      </c>
      <c r="C27" t="s">
        <v>342</v>
      </c>
      <c r="D27" t="s">
        <v>515</v>
      </c>
      <c r="E27" t="s">
        <v>523</v>
      </c>
      <c r="F27">
        <v>3009</v>
      </c>
      <c r="G27">
        <v>413</v>
      </c>
      <c r="H27">
        <v>358</v>
      </c>
      <c r="I27">
        <v>42126</v>
      </c>
      <c r="J27">
        <v>41309</v>
      </c>
      <c r="K27">
        <v>211</v>
      </c>
      <c r="L27" t="s">
        <v>550</v>
      </c>
      <c r="M27" t="s">
        <v>564</v>
      </c>
    </row>
    <row r="28" spans="1:13" x14ac:dyDescent="0.3">
      <c r="A28" t="s">
        <v>39</v>
      </c>
      <c r="B28" t="s">
        <v>314</v>
      </c>
      <c r="C28" t="s">
        <v>343</v>
      </c>
      <c r="D28" t="s">
        <v>516</v>
      </c>
      <c r="E28" t="s">
        <v>537</v>
      </c>
      <c r="F28">
        <v>2076</v>
      </c>
      <c r="G28">
        <v>195</v>
      </c>
      <c r="H28">
        <v>104</v>
      </c>
      <c r="I28">
        <v>33216</v>
      </c>
      <c r="J28">
        <v>32244</v>
      </c>
      <c r="K28">
        <v>51</v>
      </c>
      <c r="L28" t="s">
        <v>550</v>
      </c>
      <c r="M28" t="s">
        <v>566</v>
      </c>
    </row>
    <row r="29" spans="1:13" x14ac:dyDescent="0.3">
      <c r="A29" t="s">
        <v>40</v>
      </c>
      <c r="B29" t="s">
        <v>315</v>
      </c>
      <c r="C29" t="s">
        <v>344</v>
      </c>
      <c r="D29" t="s">
        <v>520</v>
      </c>
      <c r="E29" t="s">
        <v>535</v>
      </c>
      <c r="F29">
        <v>432</v>
      </c>
      <c r="G29">
        <v>624</v>
      </c>
      <c r="H29">
        <v>123</v>
      </c>
      <c r="I29">
        <v>6912</v>
      </c>
      <c r="J29">
        <v>6259</v>
      </c>
      <c r="K29">
        <v>79</v>
      </c>
      <c r="L29" t="s">
        <v>550</v>
      </c>
      <c r="M29" t="s">
        <v>566</v>
      </c>
    </row>
    <row r="30" spans="1:13" x14ac:dyDescent="0.3">
      <c r="A30" t="s">
        <v>41</v>
      </c>
      <c r="B30" t="s">
        <v>315</v>
      </c>
      <c r="C30" t="s">
        <v>345</v>
      </c>
      <c r="D30" t="s">
        <v>518</v>
      </c>
      <c r="E30" t="s">
        <v>536</v>
      </c>
      <c r="F30">
        <v>2566</v>
      </c>
      <c r="G30">
        <v>118</v>
      </c>
      <c r="H30">
        <v>37</v>
      </c>
      <c r="I30">
        <v>12830</v>
      </c>
      <c r="J30">
        <v>12264</v>
      </c>
      <c r="K30">
        <v>221</v>
      </c>
      <c r="L30" t="s">
        <v>550</v>
      </c>
      <c r="M30" t="s">
        <v>565</v>
      </c>
    </row>
    <row r="31" spans="1:13" x14ac:dyDescent="0.3">
      <c r="A31" t="s">
        <v>42</v>
      </c>
      <c r="B31" t="s">
        <v>315</v>
      </c>
      <c r="C31" t="s">
        <v>346</v>
      </c>
      <c r="D31" t="s">
        <v>520</v>
      </c>
      <c r="E31" t="s">
        <v>535</v>
      </c>
      <c r="F31">
        <v>3095</v>
      </c>
      <c r="G31">
        <v>39</v>
      </c>
      <c r="H31">
        <v>78</v>
      </c>
      <c r="I31">
        <v>55710</v>
      </c>
      <c r="J31">
        <v>54808</v>
      </c>
      <c r="K31">
        <v>93</v>
      </c>
      <c r="L31" t="s">
        <v>548</v>
      </c>
    </row>
    <row r="32" spans="1:13" x14ac:dyDescent="0.3">
      <c r="A32" t="s">
        <v>43</v>
      </c>
      <c r="B32" t="s">
        <v>315</v>
      </c>
      <c r="C32" t="s">
        <v>347</v>
      </c>
      <c r="D32" t="s">
        <v>516</v>
      </c>
      <c r="E32" t="s">
        <v>538</v>
      </c>
      <c r="F32">
        <v>438</v>
      </c>
      <c r="G32">
        <v>153</v>
      </c>
      <c r="H32">
        <v>275</v>
      </c>
      <c r="I32">
        <v>3066</v>
      </c>
      <c r="J32">
        <v>2701</v>
      </c>
      <c r="K32">
        <v>282</v>
      </c>
      <c r="L32" t="s">
        <v>547</v>
      </c>
      <c r="M32" t="s">
        <v>564</v>
      </c>
    </row>
    <row r="33" spans="1:13" x14ac:dyDescent="0.3">
      <c r="A33" t="s">
        <v>44</v>
      </c>
      <c r="B33" t="s">
        <v>313</v>
      </c>
      <c r="C33" t="s">
        <v>348</v>
      </c>
      <c r="D33" t="s">
        <v>518</v>
      </c>
      <c r="E33" t="s">
        <v>526</v>
      </c>
      <c r="F33">
        <v>2278</v>
      </c>
      <c r="G33">
        <v>10</v>
      </c>
      <c r="H33">
        <v>321</v>
      </c>
      <c r="I33">
        <v>13668</v>
      </c>
      <c r="J33">
        <v>12676</v>
      </c>
      <c r="K33">
        <v>275</v>
      </c>
      <c r="L33" t="s">
        <v>548</v>
      </c>
      <c r="M33" t="s">
        <v>563</v>
      </c>
    </row>
    <row r="34" spans="1:13" x14ac:dyDescent="0.3">
      <c r="A34" t="s">
        <v>45</v>
      </c>
      <c r="B34" t="s">
        <v>316</v>
      </c>
      <c r="C34" t="s">
        <v>349</v>
      </c>
      <c r="D34" t="s">
        <v>519</v>
      </c>
      <c r="E34" t="s">
        <v>529</v>
      </c>
      <c r="F34">
        <v>1407</v>
      </c>
      <c r="G34">
        <v>400</v>
      </c>
      <c r="H34">
        <v>351</v>
      </c>
      <c r="I34">
        <v>16884</v>
      </c>
      <c r="J34">
        <v>15954</v>
      </c>
      <c r="K34">
        <v>113</v>
      </c>
      <c r="L34" t="s">
        <v>547</v>
      </c>
      <c r="M34" t="s">
        <v>563</v>
      </c>
    </row>
    <row r="35" spans="1:13" x14ac:dyDescent="0.3">
      <c r="A35" t="s">
        <v>46</v>
      </c>
      <c r="B35" t="s">
        <v>316</v>
      </c>
      <c r="C35" t="s">
        <v>350</v>
      </c>
      <c r="D35" t="s">
        <v>516</v>
      </c>
      <c r="E35" t="s">
        <v>528</v>
      </c>
      <c r="F35">
        <v>1652</v>
      </c>
      <c r="G35">
        <v>89</v>
      </c>
      <c r="H35">
        <v>357</v>
      </c>
      <c r="I35">
        <v>29736</v>
      </c>
      <c r="J35">
        <v>28771</v>
      </c>
      <c r="K35">
        <v>215</v>
      </c>
      <c r="L35" t="s">
        <v>547</v>
      </c>
      <c r="M35" t="s">
        <v>565</v>
      </c>
    </row>
    <row r="36" spans="1:13" x14ac:dyDescent="0.3">
      <c r="A36" t="s">
        <v>47</v>
      </c>
      <c r="B36" t="s">
        <v>315</v>
      </c>
      <c r="C36" t="s">
        <v>351</v>
      </c>
      <c r="D36" t="s">
        <v>520</v>
      </c>
      <c r="E36" t="s">
        <v>535</v>
      </c>
      <c r="F36">
        <v>3775</v>
      </c>
      <c r="G36">
        <v>16</v>
      </c>
      <c r="H36">
        <v>239</v>
      </c>
      <c r="I36">
        <v>33975</v>
      </c>
      <c r="J36">
        <v>33310</v>
      </c>
      <c r="K36">
        <v>271</v>
      </c>
      <c r="L36" t="s">
        <v>550</v>
      </c>
      <c r="M36" t="s">
        <v>564</v>
      </c>
    </row>
    <row r="37" spans="1:13" x14ac:dyDescent="0.3">
      <c r="A37" t="s">
        <v>48</v>
      </c>
      <c r="B37" t="s">
        <v>315</v>
      </c>
      <c r="C37" t="s">
        <v>352</v>
      </c>
      <c r="D37" t="s">
        <v>517</v>
      </c>
      <c r="E37" t="s">
        <v>524</v>
      </c>
      <c r="F37">
        <v>4518</v>
      </c>
      <c r="G37">
        <v>285</v>
      </c>
      <c r="H37">
        <v>383</v>
      </c>
      <c r="I37">
        <v>67770</v>
      </c>
      <c r="J37">
        <v>67621</v>
      </c>
      <c r="K37">
        <v>31</v>
      </c>
      <c r="L37" t="s">
        <v>548</v>
      </c>
      <c r="M37" t="s">
        <v>564</v>
      </c>
    </row>
    <row r="38" spans="1:13" x14ac:dyDescent="0.3">
      <c r="A38" t="s">
        <v>49</v>
      </c>
      <c r="B38" t="s">
        <v>316</v>
      </c>
      <c r="C38" t="s">
        <v>353</v>
      </c>
      <c r="D38" t="s">
        <v>518</v>
      </c>
      <c r="E38" t="s">
        <v>525</v>
      </c>
      <c r="F38">
        <v>3024</v>
      </c>
      <c r="G38">
        <v>925</v>
      </c>
      <c r="H38">
        <v>350</v>
      </c>
      <c r="I38">
        <v>24192</v>
      </c>
      <c r="J38">
        <v>23518</v>
      </c>
      <c r="K38">
        <v>36</v>
      </c>
      <c r="L38" t="s">
        <v>548</v>
      </c>
      <c r="M38" t="s">
        <v>564</v>
      </c>
    </row>
    <row r="39" spans="1:13" x14ac:dyDescent="0.3">
      <c r="A39" t="s">
        <v>50</v>
      </c>
      <c r="B39" t="s">
        <v>314</v>
      </c>
      <c r="C39" t="s">
        <v>354</v>
      </c>
      <c r="D39" t="s">
        <v>515</v>
      </c>
      <c r="E39" t="s">
        <v>523</v>
      </c>
      <c r="F39">
        <v>3138</v>
      </c>
      <c r="G39">
        <v>123</v>
      </c>
      <c r="H39">
        <v>291</v>
      </c>
      <c r="I39">
        <v>28242</v>
      </c>
      <c r="J39">
        <v>27550</v>
      </c>
      <c r="K39">
        <v>87</v>
      </c>
      <c r="L39" t="s">
        <v>547</v>
      </c>
      <c r="M39" t="s">
        <v>566</v>
      </c>
    </row>
    <row r="40" spans="1:13" x14ac:dyDescent="0.3">
      <c r="A40" t="s">
        <v>51</v>
      </c>
      <c r="B40" t="s">
        <v>316</v>
      </c>
      <c r="C40" t="s">
        <v>355</v>
      </c>
      <c r="D40" t="s">
        <v>519</v>
      </c>
      <c r="E40" t="s">
        <v>529</v>
      </c>
      <c r="F40">
        <v>3564</v>
      </c>
      <c r="G40">
        <v>629</v>
      </c>
      <c r="H40">
        <v>177</v>
      </c>
      <c r="I40">
        <v>60588</v>
      </c>
      <c r="J40">
        <v>59627</v>
      </c>
      <c r="K40">
        <v>92</v>
      </c>
      <c r="L40" t="s">
        <v>547</v>
      </c>
    </row>
    <row r="41" spans="1:13" x14ac:dyDescent="0.3">
      <c r="A41" t="s">
        <v>52</v>
      </c>
      <c r="B41" t="s">
        <v>313</v>
      </c>
      <c r="C41" t="s">
        <v>356</v>
      </c>
      <c r="D41" t="s">
        <v>519</v>
      </c>
      <c r="E41" t="s">
        <v>539</v>
      </c>
      <c r="F41">
        <v>4750</v>
      </c>
      <c r="G41">
        <v>151</v>
      </c>
      <c r="H41">
        <v>415</v>
      </c>
      <c r="I41">
        <v>38000</v>
      </c>
      <c r="J41">
        <v>37792</v>
      </c>
      <c r="K41">
        <v>299</v>
      </c>
      <c r="L41" t="s">
        <v>548</v>
      </c>
      <c r="M41" t="s">
        <v>566</v>
      </c>
    </row>
    <row r="42" spans="1:13" x14ac:dyDescent="0.3">
      <c r="A42" t="s">
        <v>53</v>
      </c>
      <c r="B42" t="s">
        <v>315</v>
      </c>
      <c r="C42" t="s">
        <v>357</v>
      </c>
      <c r="D42" t="s">
        <v>515</v>
      </c>
      <c r="E42" t="s">
        <v>534</v>
      </c>
      <c r="F42">
        <v>456</v>
      </c>
      <c r="G42">
        <v>629</v>
      </c>
      <c r="H42">
        <v>428</v>
      </c>
      <c r="I42">
        <v>8208</v>
      </c>
      <c r="J42">
        <v>7377</v>
      </c>
      <c r="K42">
        <v>205</v>
      </c>
      <c r="L42" t="s">
        <v>550</v>
      </c>
      <c r="M42" t="s">
        <v>566</v>
      </c>
    </row>
    <row r="43" spans="1:13" x14ac:dyDescent="0.3">
      <c r="A43" t="s">
        <v>54</v>
      </c>
      <c r="B43" t="s">
        <v>314</v>
      </c>
      <c r="C43" t="s">
        <v>358</v>
      </c>
      <c r="D43" t="s">
        <v>515</v>
      </c>
      <c r="E43" t="s">
        <v>523</v>
      </c>
      <c r="F43">
        <v>1543</v>
      </c>
      <c r="G43">
        <v>820</v>
      </c>
      <c r="H43">
        <v>333</v>
      </c>
      <c r="I43">
        <v>12344</v>
      </c>
      <c r="J43">
        <v>11496</v>
      </c>
      <c r="K43">
        <v>241</v>
      </c>
      <c r="L43" t="s">
        <v>548</v>
      </c>
    </row>
    <row r="44" spans="1:13" x14ac:dyDescent="0.3">
      <c r="A44" t="s">
        <v>55</v>
      </c>
      <c r="B44" t="s">
        <v>315</v>
      </c>
      <c r="C44" t="s">
        <v>359</v>
      </c>
      <c r="D44" t="s">
        <v>518</v>
      </c>
      <c r="E44" t="s">
        <v>536</v>
      </c>
      <c r="F44">
        <v>2174</v>
      </c>
      <c r="G44">
        <v>658</v>
      </c>
      <c r="H44">
        <v>15</v>
      </c>
      <c r="I44">
        <v>13044</v>
      </c>
      <c r="J44">
        <v>12206</v>
      </c>
      <c r="K44">
        <v>137</v>
      </c>
      <c r="L44" t="s">
        <v>547</v>
      </c>
      <c r="M44" t="s">
        <v>565</v>
      </c>
    </row>
    <row r="45" spans="1:13" x14ac:dyDescent="0.3">
      <c r="A45" t="s">
        <v>56</v>
      </c>
      <c r="B45" t="s">
        <v>313</v>
      </c>
      <c r="C45" t="s">
        <v>360</v>
      </c>
      <c r="D45" t="s">
        <v>519</v>
      </c>
      <c r="E45" t="s">
        <v>539</v>
      </c>
      <c r="F45">
        <v>2358</v>
      </c>
      <c r="G45">
        <v>784</v>
      </c>
      <c r="H45">
        <v>344</v>
      </c>
      <c r="I45">
        <v>35370</v>
      </c>
      <c r="J45">
        <v>34475</v>
      </c>
      <c r="K45">
        <v>216</v>
      </c>
      <c r="L45" t="s">
        <v>547</v>
      </c>
    </row>
    <row r="46" spans="1:13" x14ac:dyDescent="0.3">
      <c r="A46" t="s">
        <v>57</v>
      </c>
      <c r="B46" t="s">
        <v>316</v>
      </c>
      <c r="C46" t="s">
        <v>361</v>
      </c>
      <c r="D46" t="s">
        <v>520</v>
      </c>
      <c r="E46" t="s">
        <v>533</v>
      </c>
      <c r="F46">
        <v>3371</v>
      </c>
      <c r="G46">
        <v>106</v>
      </c>
      <c r="H46">
        <v>327</v>
      </c>
      <c r="I46">
        <v>50565</v>
      </c>
      <c r="J46">
        <v>49816</v>
      </c>
      <c r="K46">
        <v>176</v>
      </c>
      <c r="L46" t="s">
        <v>550</v>
      </c>
      <c r="M46" t="s">
        <v>563</v>
      </c>
    </row>
    <row r="47" spans="1:13" x14ac:dyDescent="0.3">
      <c r="A47" t="s">
        <v>58</v>
      </c>
      <c r="B47" t="s">
        <v>313</v>
      </c>
      <c r="C47" t="s">
        <v>362</v>
      </c>
      <c r="D47" t="s">
        <v>520</v>
      </c>
      <c r="E47" t="s">
        <v>540</v>
      </c>
      <c r="F47">
        <v>1108</v>
      </c>
      <c r="G47">
        <v>177</v>
      </c>
      <c r="H47">
        <v>212</v>
      </c>
      <c r="I47">
        <v>8864</v>
      </c>
      <c r="J47">
        <v>8710</v>
      </c>
      <c r="K47">
        <v>97</v>
      </c>
      <c r="L47" t="s">
        <v>547</v>
      </c>
      <c r="M47" t="s">
        <v>566</v>
      </c>
    </row>
    <row r="48" spans="1:13" x14ac:dyDescent="0.3">
      <c r="A48" t="s">
        <v>59</v>
      </c>
      <c r="B48" t="s">
        <v>313</v>
      </c>
      <c r="C48" t="s">
        <v>363</v>
      </c>
      <c r="D48" t="s">
        <v>518</v>
      </c>
      <c r="E48" t="s">
        <v>526</v>
      </c>
      <c r="F48">
        <v>2704</v>
      </c>
      <c r="G48">
        <v>752</v>
      </c>
      <c r="H48">
        <v>153</v>
      </c>
      <c r="I48">
        <v>21632</v>
      </c>
      <c r="J48">
        <v>20792</v>
      </c>
      <c r="K48">
        <v>127</v>
      </c>
      <c r="L48" t="s">
        <v>550</v>
      </c>
    </row>
    <row r="49" spans="1:13" x14ac:dyDescent="0.3">
      <c r="A49" t="s">
        <v>60</v>
      </c>
      <c r="B49" t="s">
        <v>313</v>
      </c>
      <c r="C49" t="s">
        <v>326</v>
      </c>
      <c r="D49" t="s">
        <v>517</v>
      </c>
      <c r="E49" t="s">
        <v>541</v>
      </c>
      <c r="F49">
        <v>1950</v>
      </c>
      <c r="G49">
        <v>295</v>
      </c>
      <c r="H49">
        <v>478</v>
      </c>
      <c r="I49">
        <v>37050</v>
      </c>
      <c r="J49">
        <v>36272</v>
      </c>
      <c r="K49">
        <v>119</v>
      </c>
      <c r="L49" t="s">
        <v>547</v>
      </c>
    </row>
    <row r="50" spans="1:13" x14ac:dyDescent="0.3">
      <c r="A50" t="s">
        <v>61</v>
      </c>
      <c r="B50" t="s">
        <v>313</v>
      </c>
      <c r="C50" t="s">
        <v>364</v>
      </c>
      <c r="D50" t="s">
        <v>517</v>
      </c>
      <c r="E50" t="s">
        <v>541</v>
      </c>
      <c r="F50">
        <v>2164</v>
      </c>
      <c r="G50">
        <v>549</v>
      </c>
      <c r="H50">
        <v>274</v>
      </c>
      <c r="I50">
        <v>28132</v>
      </c>
      <c r="J50">
        <v>27361</v>
      </c>
      <c r="K50">
        <v>177</v>
      </c>
      <c r="L50" t="s">
        <v>547</v>
      </c>
      <c r="M50" t="s">
        <v>566</v>
      </c>
    </row>
    <row r="51" spans="1:13" x14ac:dyDescent="0.3">
      <c r="A51" t="s">
        <v>62</v>
      </c>
      <c r="B51" t="s">
        <v>314</v>
      </c>
      <c r="C51" t="s">
        <v>365</v>
      </c>
      <c r="D51" t="s">
        <v>517</v>
      </c>
      <c r="E51" t="s">
        <v>542</v>
      </c>
      <c r="F51">
        <v>2754</v>
      </c>
      <c r="G51">
        <v>130</v>
      </c>
      <c r="H51">
        <v>90</v>
      </c>
      <c r="I51">
        <v>22032</v>
      </c>
      <c r="J51">
        <v>21288</v>
      </c>
      <c r="K51">
        <v>112</v>
      </c>
      <c r="L51" t="s">
        <v>547</v>
      </c>
      <c r="M51" t="s">
        <v>565</v>
      </c>
    </row>
    <row r="52" spans="1:13" x14ac:dyDescent="0.3">
      <c r="A52" t="s">
        <v>63</v>
      </c>
      <c r="B52" t="s">
        <v>316</v>
      </c>
      <c r="C52" t="s">
        <v>366</v>
      </c>
      <c r="D52" t="s">
        <v>518</v>
      </c>
      <c r="E52" t="s">
        <v>525</v>
      </c>
      <c r="F52">
        <v>2200</v>
      </c>
      <c r="G52">
        <v>504</v>
      </c>
      <c r="H52">
        <v>239</v>
      </c>
      <c r="I52">
        <v>37400</v>
      </c>
      <c r="J52">
        <v>36938</v>
      </c>
      <c r="K52">
        <v>225</v>
      </c>
      <c r="L52" t="s">
        <v>550</v>
      </c>
      <c r="M52" t="s">
        <v>564</v>
      </c>
    </row>
    <row r="53" spans="1:13" x14ac:dyDescent="0.3">
      <c r="A53" t="s">
        <v>64</v>
      </c>
      <c r="B53" t="s">
        <v>316</v>
      </c>
      <c r="C53" t="s">
        <v>367</v>
      </c>
      <c r="D53" t="s">
        <v>519</v>
      </c>
      <c r="E53" t="s">
        <v>529</v>
      </c>
      <c r="F53">
        <v>947</v>
      </c>
      <c r="G53">
        <v>338</v>
      </c>
      <c r="H53">
        <v>350</v>
      </c>
      <c r="I53">
        <v>10417</v>
      </c>
      <c r="J53">
        <v>9730</v>
      </c>
      <c r="K53">
        <v>34</v>
      </c>
      <c r="L53" t="s">
        <v>547</v>
      </c>
      <c r="M53" t="s">
        <v>566</v>
      </c>
    </row>
    <row r="54" spans="1:13" x14ac:dyDescent="0.3">
      <c r="A54" t="s">
        <v>65</v>
      </c>
      <c r="B54" t="s">
        <v>314</v>
      </c>
      <c r="C54" t="s">
        <v>363</v>
      </c>
      <c r="D54" t="s">
        <v>518</v>
      </c>
      <c r="E54" t="s">
        <v>531</v>
      </c>
      <c r="F54">
        <v>804</v>
      </c>
      <c r="G54">
        <v>639</v>
      </c>
      <c r="H54">
        <v>43</v>
      </c>
      <c r="I54">
        <v>4020</v>
      </c>
      <c r="J54">
        <v>3144</v>
      </c>
      <c r="K54">
        <v>11</v>
      </c>
      <c r="L54" t="s">
        <v>552</v>
      </c>
    </row>
    <row r="55" spans="1:13" x14ac:dyDescent="0.3">
      <c r="A55" t="s">
        <v>66</v>
      </c>
      <c r="B55" t="s">
        <v>314</v>
      </c>
      <c r="C55" t="s">
        <v>368</v>
      </c>
      <c r="D55" t="s">
        <v>518</v>
      </c>
      <c r="E55" t="s">
        <v>531</v>
      </c>
      <c r="F55">
        <v>1686</v>
      </c>
      <c r="G55">
        <v>904</v>
      </c>
      <c r="H55">
        <v>472</v>
      </c>
      <c r="I55">
        <v>18546</v>
      </c>
      <c r="J55">
        <v>18171</v>
      </c>
      <c r="K55">
        <v>52</v>
      </c>
      <c r="L55" t="s">
        <v>550</v>
      </c>
      <c r="M55" t="s">
        <v>564</v>
      </c>
    </row>
    <row r="56" spans="1:13" x14ac:dyDescent="0.3">
      <c r="A56" t="s">
        <v>67</v>
      </c>
      <c r="B56" t="s">
        <v>316</v>
      </c>
      <c r="C56" t="s">
        <v>369</v>
      </c>
      <c r="D56" t="s">
        <v>519</v>
      </c>
      <c r="E56" t="s">
        <v>529</v>
      </c>
      <c r="F56">
        <v>1226</v>
      </c>
      <c r="G56">
        <v>119</v>
      </c>
      <c r="H56">
        <v>7</v>
      </c>
      <c r="I56">
        <v>14712</v>
      </c>
      <c r="J56">
        <v>14049</v>
      </c>
      <c r="K56">
        <v>123</v>
      </c>
      <c r="L56" t="s">
        <v>548</v>
      </c>
      <c r="M56" t="s">
        <v>566</v>
      </c>
    </row>
    <row r="57" spans="1:13" x14ac:dyDescent="0.3">
      <c r="A57" t="s">
        <v>68</v>
      </c>
      <c r="B57" t="s">
        <v>316</v>
      </c>
      <c r="C57" t="s">
        <v>370</v>
      </c>
      <c r="D57" t="s">
        <v>518</v>
      </c>
      <c r="E57" t="s">
        <v>525</v>
      </c>
      <c r="F57">
        <v>2946</v>
      </c>
      <c r="G57">
        <v>498</v>
      </c>
      <c r="H57">
        <v>367</v>
      </c>
      <c r="I57">
        <v>29460</v>
      </c>
      <c r="J57">
        <v>28527</v>
      </c>
      <c r="K57">
        <v>60</v>
      </c>
      <c r="L57" t="s">
        <v>550</v>
      </c>
      <c r="M57" t="s">
        <v>565</v>
      </c>
    </row>
    <row r="58" spans="1:13" x14ac:dyDescent="0.3">
      <c r="A58" t="s">
        <v>69</v>
      </c>
      <c r="B58" t="s">
        <v>313</v>
      </c>
      <c r="C58" t="s">
        <v>371</v>
      </c>
      <c r="D58" t="s">
        <v>520</v>
      </c>
      <c r="E58" t="s">
        <v>540</v>
      </c>
      <c r="F58">
        <v>2825</v>
      </c>
      <c r="G58">
        <v>535</v>
      </c>
      <c r="H58">
        <v>295</v>
      </c>
      <c r="I58">
        <v>45200</v>
      </c>
      <c r="J58">
        <v>44739</v>
      </c>
      <c r="K58">
        <v>169</v>
      </c>
      <c r="L58" t="s">
        <v>547</v>
      </c>
      <c r="M58" t="s">
        <v>563</v>
      </c>
    </row>
    <row r="59" spans="1:13" x14ac:dyDescent="0.3">
      <c r="A59" t="s">
        <v>70</v>
      </c>
      <c r="B59" t="s">
        <v>315</v>
      </c>
      <c r="C59" t="s">
        <v>372</v>
      </c>
      <c r="D59" t="s">
        <v>515</v>
      </c>
      <c r="E59" t="s">
        <v>534</v>
      </c>
      <c r="F59">
        <v>103</v>
      </c>
      <c r="G59">
        <v>770</v>
      </c>
      <c r="H59">
        <v>19</v>
      </c>
      <c r="I59">
        <v>1030</v>
      </c>
      <c r="J59">
        <v>410</v>
      </c>
      <c r="K59">
        <v>262</v>
      </c>
      <c r="L59" t="s">
        <v>547</v>
      </c>
      <c r="M59" t="s">
        <v>566</v>
      </c>
    </row>
    <row r="60" spans="1:13" x14ac:dyDescent="0.3">
      <c r="A60" t="s">
        <v>71</v>
      </c>
      <c r="B60" t="s">
        <v>315</v>
      </c>
      <c r="C60" t="s">
        <v>373</v>
      </c>
      <c r="D60" t="s">
        <v>516</v>
      </c>
      <c r="E60" t="s">
        <v>538</v>
      </c>
      <c r="F60">
        <v>2180</v>
      </c>
      <c r="G60">
        <v>263</v>
      </c>
      <c r="H60">
        <v>387</v>
      </c>
      <c r="I60">
        <v>30520</v>
      </c>
      <c r="J60">
        <v>30059</v>
      </c>
      <c r="K60">
        <v>174</v>
      </c>
      <c r="L60" t="s">
        <v>548</v>
      </c>
    </row>
    <row r="61" spans="1:13" x14ac:dyDescent="0.3">
      <c r="A61" t="s">
        <v>72</v>
      </c>
      <c r="B61" t="s">
        <v>315</v>
      </c>
      <c r="C61" t="s">
        <v>374</v>
      </c>
      <c r="D61" t="s">
        <v>520</v>
      </c>
      <c r="E61" t="s">
        <v>535</v>
      </c>
      <c r="F61">
        <v>904</v>
      </c>
      <c r="G61">
        <v>973</v>
      </c>
      <c r="H61">
        <v>63</v>
      </c>
      <c r="I61">
        <v>11752</v>
      </c>
      <c r="J61">
        <v>11580</v>
      </c>
      <c r="K61">
        <v>84</v>
      </c>
      <c r="L61" t="s">
        <v>553</v>
      </c>
      <c r="M61" t="s">
        <v>565</v>
      </c>
    </row>
    <row r="62" spans="1:13" x14ac:dyDescent="0.3">
      <c r="A62" t="s">
        <v>73</v>
      </c>
      <c r="B62" t="s">
        <v>313</v>
      </c>
      <c r="C62" t="s">
        <v>375</v>
      </c>
      <c r="D62" t="s">
        <v>520</v>
      </c>
      <c r="E62" t="s">
        <v>540</v>
      </c>
      <c r="F62">
        <v>4886</v>
      </c>
      <c r="G62">
        <v>983</v>
      </c>
      <c r="H62">
        <v>409</v>
      </c>
      <c r="I62">
        <v>43974</v>
      </c>
      <c r="J62">
        <v>43239</v>
      </c>
      <c r="K62">
        <v>65</v>
      </c>
      <c r="L62" t="s">
        <v>547</v>
      </c>
      <c r="M62" t="s">
        <v>563</v>
      </c>
    </row>
    <row r="63" spans="1:13" x14ac:dyDescent="0.3">
      <c r="A63" t="s">
        <v>74</v>
      </c>
      <c r="B63" t="s">
        <v>313</v>
      </c>
      <c r="C63" t="s">
        <v>376</v>
      </c>
      <c r="D63" t="s">
        <v>518</v>
      </c>
      <c r="E63" t="s">
        <v>526</v>
      </c>
      <c r="F63">
        <v>53</v>
      </c>
      <c r="G63">
        <v>81</v>
      </c>
      <c r="H63">
        <v>379</v>
      </c>
      <c r="I63">
        <v>954</v>
      </c>
      <c r="J63">
        <v>7</v>
      </c>
      <c r="K63">
        <v>148</v>
      </c>
      <c r="L63" t="s">
        <v>547</v>
      </c>
      <c r="M63" t="s">
        <v>565</v>
      </c>
    </row>
    <row r="64" spans="1:13" x14ac:dyDescent="0.3">
      <c r="A64" t="s">
        <v>75</v>
      </c>
      <c r="B64" t="s">
        <v>313</v>
      </c>
      <c r="C64" t="s">
        <v>348</v>
      </c>
      <c r="D64" t="s">
        <v>518</v>
      </c>
      <c r="E64" t="s">
        <v>526</v>
      </c>
      <c r="F64">
        <v>4507</v>
      </c>
      <c r="G64">
        <v>217</v>
      </c>
      <c r="H64">
        <v>13</v>
      </c>
      <c r="I64">
        <v>90140</v>
      </c>
      <c r="J64">
        <v>89591</v>
      </c>
      <c r="K64">
        <v>125</v>
      </c>
      <c r="L64" t="s">
        <v>550</v>
      </c>
      <c r="M64" t="s">
        <v>565</v>
      </c>
    </row>
    <row r="65" spans="1:13" x14ac:dyDescent="0.3">
      <c r="A65" t="s">
        <v>76</v>
      </c>
      <c r="B65" t="s">
        <v>316</v>
      </c>
      <c r="C65" t="s">
        <v>377</v>
      </c>
      <c r="D65" t="s">
        <v>519</v>
      </c>
      <c r="E65" t="s">
        <v>529</v>
      </c>
      <c r="F65">
        <v>2878</v>
      </c>
      <c r="G65">
        <v>248</v>
      </c>
      <c r="H65">
        <v>416</v>
      </c>
      <c r="I65">
        <v>43170</v>
      </c>
      <c r="J65">
        <v>42667</v>
      </c>
      <c r="K65">
        <v>75</v>
      </c>
      <c r="L65" t="s">
        <v>550</v>
      </c>
      <c r="M65" t="s">
        <v>565</v>
      </c>
    </row>
    <row r="66" spans="1:13" x14ac:dyDescent="0.3">
      <c r="A66" t="s">
        <v>77</v>
      </c>
      <c r="B66" t="s">
        <v>315</v>
      </c>
      <c r="C66" t="s">
        <v>378</v>
      </c>
      <c r="D66" t="s">
        <v>517</v>
      </c>
      <c r="E66" t="s">
        <v>524</v>
      </c>
      <c r="F66">
        <v>1881</v>
      </c>
      <c r="G66">
        <v>501</v>
      </c>
      <c r="H66">
        <v>99</v>
      </c>
      <c r="I66">
        <v>20691</v>
      </c>
      <c r="J66">
        <v>19987</v>
      </c>
      <c r="K66">
        <v>289</v>
      </c>
      <c r="L66" t="s">
        <v>548</v>
      </c>
    </row>
    <row r="67" spans="1:13" x14ac:dyDescent="0.3">
      <c r="A67" t="s">
        <v>78</v>
      </c>
      <c r="B67" t="s">
        <v>313</v>
      </c>
      <c r="C67" t="s">
        <v>379</v>
      </c>
      <c r="D67" t="s">
        <v>518</v>
      </c>
      <c r="E67" t="s">
        <v>526</v>
      </c>
      <c r="F67">
        <v>432</v>
      </c>
      <c r="G67">
        <v>171</v>
      </c>
      <c r="H67">
        <v>280</v>
      </c>
      <c r="I67">
        <v>3024</v>
      </c>
      <c r="J67">
        <v>2285</v>
      </c>
      <c r="K67">
        <v>184</v>
      </c>
      <c r="L67" t="s">
        <v>548</v>
      </c>
      <c r="M67" t="s">
        <v>563</v>
      </c>
    </row>
    <row r="68" spans="1:13" x14ac:dyDescent="0.3">
      <c r="A68" t="s">
        <v>79</v>
      </c>
      <c r="B68" t="s">
        <v>316</v>
      </c>
      <c r="C68" t="s">
        <v>380</v>
      </c>
      <c r="D68" t="s">
        <v>518</v>
      </c>
      <c r="E68" t="s">
        <v>525</v>
      </c>
      <c r="F68">
        <v>4712</v>
      </c>
      <c r="G68">
        <v>568</v>
      </c>
      <c r="H68">
        <v>127</v>
      </c>
      <c r="I68">
        <v>84816</v>
      </c>
      <c r="J68">
        <v>84691</v>
      </c>
      <c r="K68">
        <v>100</v>
      </c>
      <c r="L68" t="s">
        <v>548</v>
      </c>
      <c r="M68" t="s">
        <v>565</v>
      </c>
    </row>
    <row r="69" spans="1:13" x14ac:dyDescent="0.3">
      <c r="A69" t="s">
        <v>80</v>
      </c>
      <c r="B69" t="s">
        <v>315</v>
      </c>
      <c r="C69" t="s">
        <v>381</v>
      </c>
      <c r="D69" t="s">
        <v>517</v>
      </c>
      <c r="E69" t="s">
        <v>524</v>
      </c>
      <c r="F69">
        <v>2610</v>
      </c>
      <c r="G69">
        <v>126</v>
      </c>
      <c r="H69">
        <v>288</v>
      </c>
      <c r="I69">
        <v>15660</v>
      </c>
      <c r="J69">
        <v>15145</v>
      </c>
      <c r="K69">
        <v>73</v>
      </c>
      <c r="L69" t="s">
        <v>548</v>
      </c>
    </row>
    <row r="70" spans="1:13" x14ac:dyDescent="0.3">
      <c r="A70" t="s">
        <v>81</v>
      </c>
      <c r="B70" t="s">
        <v>313</v>
      </c>
      <c r="C70" t="s">
        <v>357</v>
      </c>
      <c r="D70" t="s">
        <v>516</v>
      </c>
      <c r="E70" t="s">
        <v>522</v>
      </c>
      <c r="F70">
        <v>1292</v>
      </c>
      <c r="G70">
        <v>626</v>
      </c>
      <c r="H70">
        <v>496</v>
      </c>
      <c r="I70">
        <v>25840</v>
      </c>
      <c r="J70">
        <v>24916</v>
      </c>
      <c r="K70">
        <v>149</v>
      </c>
      <c r="L70" t="s">
        <v>550</v>
      </c>
      <c r="M70" t="s">
        <v>565</v>
      </c>
    </row>
    <row r="71" spans="1:13" x14ac:dyDescent="0.3">
      <c r="A71" t="s">
        <v>82</v>
      </c>
      <c r="B71" t="s">
        <v>316</v>
      </c>
      <c r="C71" t="s">
        <v>382</v>
      </c>
      <c r="D71" t="s">
        <v>520</v>
      </c>
      <c r="E71" t="s">
        <v>533</v>
      </c>
      <c r="F71">
        <v>199</v>
      </c>
      <c r="G71">
        <v>772</v>
      </c>
      <c r="H71">
        <v>400</v>
      </c>
      <c r="I71">
        <v>3582</v>
      </c>
      <c r="J71">
        <v>2988</v>
      </c>
      <c r="K71">
        <v>43</v>
      </c>
      <c r="L71" t="s">
        <v>547</v>
      </c>
    </row>
    <row r="72" spans="1:13" x14ac:dyDescent="0.3">
      <c r="A72" t="s">
        <v>83</v>
      </c>
      <c r="B72" t="s">
        <v>314</v>
      </c>
      <c r="C72" t="s">
        <v>383</v>
      </c>
      <c r="D72" t="s">
        <v>518</v>
      </c>
      <c r="E72" t="s">
        <v>531</v>
      </c>
      <c r="F72">
        <v>2551</v>
      </c>
      <c r="G72">
        <v>915</v>
      </c>
      <c r="H72">
        <v>205</v>
      </c>
      <c r="I72">
        <v>30612</v>
      </c>
      <c r="J72">
        <v>30360</v>
      </c>
      <c r="K72">
        <v>227</v>
      </c>
      <c r="L72" t="s">
        <v>547</v>
      </c>
      <c r="M72" t="s">
        <v>564</v>
      </c>
    </row>
    <row r="73" spans="1:13" x14ac:dyDescent="0.3">
      <c r="A73" t="s">
        <v>84</v>
      </c>
      <c r="B73" t="s">
        <v>314</v>
      </c>
      <c r="C73" t="s">
        <v>384</v>
      </c>
      <c r="D73" t="s">
        <v>515</v>
      </c>
      <c r="E73" t="s">
        <v>523</v>
      </c>
      <c r="F73">
        <v>296</v>
      </c>
      <c r="G73">
        <v>60</v>
      </c>
      <c r="H73">
        <v>141</v>
      </c>
      <c r="I73">
        <v>5624</v>
      </c>
      <c r="J73">
        <v>5239</v>
      </c>
      <c r="K73">
        <v>88</v>
      </c>
      <c r="L73" t="s">
        <v>548</v>
      </c>
      <c r="M73" t="s">
        <v>564</v>
      </c>
    </row>
    <row r="74" spans="1:13" x14ac:dyDescent="0.3">
      <c r="A74" t="s">
        <v>85</v>
      </c>
      <c r="B74" t="s">
        <v>316</v>
      </c>
      <c r="C74" t="s">
        <v>385</v>
      </c>
      <c r="D74" t="s">
        <v>517</v>
      </c>
      <c r="E74" t="s">
        <v>532</v>
      </c>
      <c r="F74">
        <v>4126</v>
      </c>
      <c r="G74">
        <v>426</v>
      </c>
      <c r="H74">
        <v>486</v>
      </c>
      <c r="I74">
        <v>78394</v>
      </c>
      <c r="J74">
        <v>77798</v>
      </c>
      <c r="K74">
        <v>88</v>
      </c>
      <c r="L74" t="s">
        <v>550</v>
      </c>
      <c r="M74" t="s">
        <v>566</v>
      </c>
    </row>
    <row r="75" spans="1:13" x14ac:dyDescent="0.3">
      <c r="A75" t="s">
        <v>86</v>
      </c>
      <c r="B75" t="s">
        <v>314</v>
      </c>
      <c r="C75" t="s">
        <v>386</v>
      </c>
      <c r="D75" t="s">
        <v>515</v>
      </c>
      <c r="E75" t="s">
        <v>523</v>
      </c>
      <c r="F75">
        <v>1855</v>
      </c>
      <c r="G75">
        <v>200</v>
      </c>
      <c r="H75">
        <v>174</v>
      </c>
      <c r="I75">
        <v>16695</v>
      </c>
      <c r="J75">
        <v>16330</v>
      </c>
      <c r="K75">
        <v>123</v>
      </c>
      <c r="L75" t="s">
        <v>547</v>
      </c>
      <c r="M75" t="s">
        <v>565</v>
      </c>
    </row>
    <row r="76" spans="1:13" x14ac:dyDescent="0.3">
      <c r="A76" t="s">
        <v>87</v>
      </c>
      <c r="B76" t="s">
        <v>315</v>
      </c>
      <c r="C76" t="s">
        <v>387</v>
      </c>
      <c r="D76" t="s">
        <v>515</v>
      </c>
      <c r="E76" t="s">
        <v>534</v>
      </c>
      <c r="F76">
        <v>1674</v>
      </c>
      <c r="G76">
        <v>929</v>
      </c>
      <c r="H76">
        <v>37</v>
      </c>
      <c r="I76">
        <v>21762</v>
      </c>
      <c r="J76">
        <v>20998</v>
      </c>
      <c r="K76">
        <v>255</v>
      </c>
      <c r="L76" t="s">
        <v>547</v>
      </c>
      <c r="M76" t="s">
        <v>566</v>
      </c>
    </row>
    <row r="77" spans="1:13" x14ac:dyDescent="0.3">
      <c r="A77" t="s">
        <v>88</v>
      </c>
      <c r="B77" t="s">
        <v>313</v>
      </c>
      <c r="C77" t="s">
        <v>388</v>
      </c>
      <c r="D77" t="s">
        <v>517</v>
      </c>
      <c r="E77" t="s">
        <v>541</v>
      </c>
      <c r="F77">
        <v>1121</v>
      </c>
      <c r="G77">
        <v>135</v>
      </c>
      <c r="H77">
        <v>18</v>
      </c>
      <c r="I77">
        <v>15694</v>
      </c>
      <c r="J77">
        <v>14957</v>
      </c>
      <c r="K77">
        <v>99</v>
      </c>
      <c r="L77" t="s">
        <v>547</v>
      </c>
      <c r="M77" t="s">
        <v>566</v>
      </c>
    </row>
    <row r="78" spans="1:13" x14ac:dyDescent="0.3">
      <c r="A78" t="s">
        <v>89</v>
      </c>
      <c r="B78" t="s">
        <v>316</v>
      </c>
      <c r="C78" t="s">
        <v>344</v>
      </c>
      <c r="D78" t="s">
        <v>517</v>
      </c>
      <c r="E78" t="s">
        <v>532</v>
      </c>
      <c r="F78">
        <v>1249</v>
      </c>
      <c r="G78">
        <v>116</v>
      </c>
      <c r="H78">
        <v>420</v>
      </c>
      <c r="I78">
        <v>8743</v>
      </c>
      <c r="J78">
        <v>8538</v>
      </c>
      <c r="K78">
        <v>63</v>
      </c>
      <c r="L78" t="s">
        <v>547</v>
      </c>
    </row>
    <row r="79" spans="1:13" x14ac:dyDescent="0.3">
      <c r="A79" t="s">
        <v>90</v>
      </c>
      <c r="B79" t="s">
        <v>313</v>
      </c>
      <c r="C79" t="s">
        <v>369</v>
      </c>
      <c r="D79" t="s">
        <v>519</v>
      </c>
      <c r="E79" t="s">
        <v>539</v>
      </c>
      <c r="F79">
        <v>954</v>
      </c>
      <c r="G79">
        <v>324</v>
      </c>
      <c r="H79">
        <v>288</v>
      </c>
      <c r="I79">
        <v>19080</v>
      </c>
      <c r="J79">
        <v>18859</v>
      </c>
      <c r="K79">
        <v>21</v>
      </c>
      <c r="L79" t="s">
        <v>550</v>
      </c>
      <c r="M79" t="s">
        <v>566</v>
      </c>
    </row>
    <row r="80" spans="1:13" x14ac:dyDescent="0.3">
      <c r="A80" t="s">
        <v>91</v>
      </c>
      <c r="B80" t="s">
        <v>315</v>
      </c>
      <c r="C80" t="s">
        <v>389</v>
      </c>
      <c r="D80" t="s">
        <v>518</v>
      </c>
      <c r="E80" t="s">
        <v>536</v>
      </c>
      <c r="F80">
        <v>3068</v>
      </c>
      <c r="G80">
        <v>137</v>
      </c>
      <c r="H80">
        <v>329</v>
      </c>
      <c r="I80">
        <v>39884</v>
      </c>
      <c r="J80">
        <v>39404</v>
      </c>
      <c r="K80">
        <v>266</v>
      </c>
      <c r="L80" t="s">
        <v>548</v>
      </c>
      <c r="M80" t="s">
        <v>564</v>
      </c>
    </row>
    <row r="81" spans="1:13" x14ac:dyDescent="0.3">
      <c r="A81" t="s">
        <v>92</v>
      </c>
      <c r="B81" t="s">
        <v>315</v>
      </c>
      <c r="C81" t="s">
        <v>366</v>
      </c>
      <c r="D81" t="s">
        <v>517</v>
      </c>
      <c r="E81" t="s">
        <v>524</v>
      </c>
      <c r="F81">
        <v>2103</v>
      </c>
      <c r="G81">
        <v>892</v>
      </c>
      <c r="H81">
        <v>103</v>
      </c>
      <c r="I81">
        <v>39957</v>
      </c>
      <c r="J81">
        <v>39466</v>
      </c>
      <c r="K81">
        <v>28</v>
      </c>
      <c r="L81" t="s">
        <v>550</v>
      </c>
    </row>
    <row r="82" spans="1:13" x14ac:dyDescent="0.3">
      <c r="A82" t="s">
        <v>93</v>
      </c>
      <c r="B82" t="s">
        <v>315</v>
      </c>
      <c r="C82" t="s">
        <v>390</v>
      </c>
      <c r="D82" t="s">
        <v>517</v>
      </c>
      <c r="E82" t="s">
        <v>524</v>
      </c>
      <c r="F82">
        <v>1816</v>
      </c>
      <c r="G82">
        <v>29</v>
      </c>
      <c r="H82">
        <v>41</v>
      </c>
      <c r="I82">
        <v>19976</v>
      </c>
      <c r="J82">
        <v>19262</v>
      </c>
      <c r="K82">
        <v>283</v>
      </c>
      <c r="L82" t="s">
        <v>547</v>
      </c>
      <c r="M82" t="s">
        <v>565</v>
      </c>
    </row>
    <row r="83" spans="1:13" x14ac:dyDescent="0.3">
      <c r="A83" t="s">
        <v>94</v>
      </c>
      <c r="B83" t="s">
        <v>315</v>
      </c>
      <c r="C83" t="s">
        <v>391</v>
      </c>
      <c r="D83" t="s">
        <v>519</v>
      </c>
      <c r="E83" t="s">
        <v>543</v>
      </c>
      <c r="F83">
        <v>725</v>
      </c>
      <c r="G83">
        <v>88</v>
      </c>
      <c r="H83">
        <v>428</v>
      </c>
      <c r="I83">
        <v>14500</v>
      </c>
      <c r="J83">
        <v>13637</v>
      </c>
      <c r="K83">
        <v>200</v>
      </c>
      <c r="L83" t="s">
        <v>554</v>
      </c>
      <c r="M83" t="s">
        <v>565</v>
      </c>
    </row>
    <row r="84" spans="1:13" x14ac:dyDescent="0.3">
      <c r="A84" t="s">
        <v>95</v>
      </c>
      <c r="B84" t="s">
        <v>314</v>
      </c>
      <c r="C84" t="s">
        <v>392</v>
      </c>
      <c r="D84" t="s">
        <v>520</v>
      </c>
      <c r="E84" t="s">
        <v>544</v>
      </c>
      <c r="F84">
        <v>1094</v>
      </c>
      <c r="G84">
        <v>472</v>
      </c>
      <c r="H84">
        <v>21</v>
      </c>
      <c r="I84">
        <v>9846</v>
      </c>
      <c r="J84">
        <v>9609</v>
      </c>
      <c r="K84">
        <v>112</v>
      </c>
      <c r="L84" t="s">
        <v>548</v>
      </c>
    </row>
    <row r="85" spans="1:13" x14ac:dyDescent="0.3">
      <c r="A85" t="s">
        <v>96</v>
      </c>
      <c r="B85" t="s">
        <v>316</v>
      </c>
      <c r="C85" t="s">
        <v>393</v>
      </c>
      <c r="D85" t="s">
        <v>519</v>
      </c>
      <c r="E85" t="s">
        <v>529</v>
      </c>
      <c r="F85">
        <v>1841</v>
      </c>
      <c r="G85">
        <v>851</v>
      </c>
      <c r="H85">
        <v>342</v>
      </c>
      <c r="I85">
        <v>34979</v>
      </c>
      <c r="J85">
        <v>34154</v>
      </c>
      <c r="K85">
        <v>255</v>
      </c>
      <c r="L85" t="s">
        <v>550</v>
      </c>
      <c r="M85" t="s">
        <v>566</v>
      </c>
    </row>
    <row r="86" spans="1:13" x14ac:dyDescent="0.3">
      <c r="A86" t="s">
        <v>97</v>
      </c>
      <c r="B86" t="s">
        <v>315</v>
      </c>
      <c r="C86" t="s">
        <v>352</v>
      </c>
      <c r="D86" t="s">
        <v>519</v>
      </c>
      <c r="E86" t="s">
        <v>543</v>
      </c>
      <c r="F86">
        <v>4177</v>
      </c>
      <c r="G86">
        <v>569</v>
      </c>
      <c r="H86">
        <v>55</v>
      </c>
      <c r="I86">
        <v>25062</v>
      </c>
      <c r="J86">
        <v>24847</v>
      </c>
      <c r="K86">
        <v>230</v>
      </c>
      <c r="L86" t="s">
        <v>550</v>
      </c>
      <c r="M86" t="s">
        <v>563</v>
      </c>
    </row>
    <row r="87" spans="1:13" x14ac:dyDescent="0.3">
      <c r="A87" t="s">
        <v>98</v>
      </c>
      <c r="B87" t="s">
        <v>314</v>
      </c>
      <c r="C87" t="s">
        <v>394</v>
      </c>
      <c r="D87" t="s">
        <v>516</v>
      </c>
      <c r="E87" t="s">
        <v>537</v>
      </c>
      <c r="F87">
        <v>3428</v>
      </c>
      <c r="G87">
        <v>305</v>
      </c>
      <c r="H87">
        <v>85</v>
      </c>
      <c r="I87">
        <v>58276</v>
      </c>
      <c r="J87">
        <v>58052</v>
      </c>
      <c r="K87">
        <v>242</v>
      </c>
      <c r="L87" t="s">
        <v>552</v>
      </c>
      <c r="M87" t="s">
        <v>566</v>
      </c>
    </row>
    <row r="88" spans="1:13" x14ac:dyDescent="0.3">
      <c r="A88" t="s">
        <v>99</v>
      </c>
      <c r="B88" t="s">
        <v>313</v>
      </c>
      <c r="C88" t="s">
        <v>395</v>
      </c>
      <c r="D88" t="s">
        <v>520</v>
      </c>
      <c r="E88" t="s">
        <v>540</v>
      </c>
      <c r="F88">
        <v>1436</v>
      </c>
      <c r="G88">
        <v>765</v>
      </c>
      <c r="H88">
        <v>496</v>
      </c>
      <c r="I88">
        <v>12924</v>
      </c>
      <c r="J88">
        <v>12701</v>
      </c>
      <c r="K88">
        <v>197</v>
      </c>
      <c r="L88" t="s">
        <v>550</v>
      </c>
      <c r="M88" t="s">
        <v>565</v>
      </c>
    </row>
    <row r="89" spans="1:13" x14ac:dyDescent="0.3">
      <c r="A89" t="s">
        <v>100</v>
      </c>
      <c r="B89" t="s">
        <v>316</v>
      </c>
      <c r="C89" t="s">
        <v>396</v>
      </c>
      <c r="D89" t="s">
        <v>517</v>
      </c>
      <c r="E89" t="s">
        <v>532</v>
      </c>
      <c r="F89">
        <v>302</v>
      </c>
      <c r="G89">
        <v>47</v>
      </c>
      <c r="H89">
        <v>430</v>
      </c>
      <c r="I89">
        <v>5738</v>
      </c>
      <c r="J89">
        <v>4890</v>
      </c>
      <c r="K89">
        <v>25</v>
      </c>
      <c r="L89" t="s">
        <v>547</v>
      </c>
      <c r="M89" t="s">
        <v>566</v>
      </c>
    </row>
    <row r="90" spans="1:13" x14ac:dyDescent="0.3">
      <c r="A90" t="s">
        <v>101</v>
      </c>
      <c r="B90" t="s">
        <v>313</v>
      </c>
      <c r="C90" t="s">
        <v>397</v>
      </c>
      <c r="D90" t="s">
        <v>519</v>
      </c>
      <c r="E90" t="s">
        <v>539</v>
      </c>
      <c r="F90">
        <v>2214</v>
      </c>
      <c r="G90">
        <v>249</v>
      </c>
      <c r="H90">
        <v>152</v>
      </c>
      <c r="I90">
        <v>15498</v>
      </c>
      <c r="J90">
        <v>14800</v>
      </c>
      <c r="K90">
        <v>180</v>
      </c>
      <c r="L90" t="s">
        <v>548</v>
      </c>
    </row>
    <row r="91" spans="1:13" x14ac:dyDescent="0.3">
      <c r="A91" t="s">
        <v>102</v>
      </c>
      <c r="B91" t="s">
        <v>315</v>
      </c>
      <c r="C91" t="s">
        <v>398</v>
      </c>
      <c r="D91" t="s">
        <v>519</v>
      </c>
      <c r="E91" t="s">
        <v>543</v>
      </c>
      <c r="F91">
        <v>3861</v>
      </c>
      <c r="G91">
        <v>960</v>
      </c>
      <c r="H91">
        <v>101</v>
      </c>
      <c r="I91">
        <v>69498</v>
      </c>
      <c r="J91">
        <v>68817</v>
      </c>
      <c r="K91">
        <v>297</v>
      </c>
      <c r="L91" t="s">
        <v>547</v>
      </c>
      <c r="M91" t="s">
        <v>566</v>
      </c>
    </row>
    <row r="92" spans="1:13" x14ac:dyDescent="0.3">
      <c r="A92" t="s">
        <v>103</v>
      </c>
      <c r="B92" t="s">
        <v>316</v>
      </c>
      <c r="C92" t="s">
        <v>399</v>
      </c>
      <c r="D92" t="s">
        <v>519</v>
      </c>
      <c r="E92" t="s">
        <v>529</v>
      </c>
      <c r="F92">
        <v>1263</v>
      </c>
      <c r="G92">
        <v>397</v>
      </c>
      <c r="H92">
        <v>357</v>
      </c>
      <c r="I92">
        <v>25260</v>
      </c>
      <c r="J92">
        <v>24615</v>
      </c>
      <c r="K92">
        <v>137</v>
      </c>
      <c r="L92" t="s">
        <v>548</v>
      </c>
      <c r="M92" t="s">
        <v>566</v>
      </c>
    </row>
    <row r="93" spans="1:13" x14ac:dyDescent="0.3">
      <c r="A93" t="s">
        <v>104</v>
      </c>
      <c r="B93" t="s">
        <v>313</v>
      </c>
      <c r="C93" t="s">
        <v>371</v>
      </c>
      <c r="D93" t="s">
        <v>517</v>
      </c>
      <c r="E93" t="s">
        <v>541</v>
      </c>
      <c r="F93">
        <v>3801</v>
      </c>
      <c r="G93">
        <v>967</v>
      </c>
      <c r="H93">
        <v>401</v>
      </c>
      <c r="I93">
        <v>38010</v>
      </c>
      <c r="J93">
        <v>37625</v>
      </c>
      <c r="K93">
        <v>236</v>
      </c>
      <c r="L93" t="s">
        <v>550</v>
      </c>
      <c r="M93" t="s">
        <v>565</v>
      </c>
    </row>
    <row r="94" spans="1:13" x14ac:dyDescent="0.3">
      <c r="A94" t="s">
        <v>105</v>
      </c>
      <c r="B94" t="s">
        <v>315</v>
      </c>
      <c r="C94" t="s">
        <v>400</v>
      </c>
      <c r="D94" t="s">
        <v>520</v>
      </c>
      <c r="E94" t="s">
        <v>535</v>
      </c>
      <c r="F94">
        <v>1431</v>
      </c>
      <c r="G94">
        <v>951</v>
      </c>
      <c r="H94">
        <v>26</v>
      </c>
      <c r="I94">
        <v>8586</v>
      </c>
      <c r="J94">
        <v>8396</v>
      </c>
      <c r="K94">
        <v>150</v>
      </c>
      <c r="L94" t="s">
        <v>548</v>
      </c>
      <c r="M94" t="s">
        <v>565</v>
      </c>
    </row>
    <row r="95" spans="1:13" x14ac:dyDescent="0.3">
      <c r="A95" t="s">
        <v>106</v>
      </c>
      <c r="B95" t="s">
        <v>315</v>
      </c>
      <c r="C95" t="s">
        <v>388</v>
      </c>
      <c r="D95" t="s">
        <v>519</v>
      </c>
      <c r="E95" t="s">
        <v>543</v>
      </c>
      <c r="F95">
        <v>2647</v>
      </c>
      <c r="G95">
        <v>304</v>
      </c>
      <c r="H95">
        <v>170</v>
      </c>
      <c r="I95">
        <v>18529</v>
      </c>
      <c r="J95">
        <v>17841</v>
      </c>
      <c r="K95">
        <v>46</v>
      </c>
      <c r="L95" t="s">
        <v>550</v>
      </c>
      <c r="M95" t="s">
        <v>565</v>
      </c>
    </row>
    <row r="96" spans="1:13" x14ac:dyDescent="0.3">
      <c r="A96" t="s">
        <v>107</v>
      </c>
      <c r="B96" t="s">
        <v>315</v>
      </c>
      <c r="C96" t="s">
        <v>401</v>
      </c>
      <c r="D96" t="s">
        <v>516</v>
      </c>
      <c r="E96" t="s">
        <v>538</v>
      </c>
      <c r="F96">
        <v>3182</v>
      </c>
      <c r="G96">
        <v>559</v>
      </c>
      <c r="H96">
        <v>160</v>
      </c>
      <c r="I96">
        <v>57276</v>
      </c>
      <c r="J96">
        <v>56890</v>
      </c>
      <c r="K96">
        <v>163</v>
      </c>
      <c r="L96" t="s">
        <v>550</v>
      </c>
      <c r="M96" t="s">
        <v>566</v>
      </c>
    </row>
    <row r="97" spans="1:13" x14ac:dyDescent="0.3">
      <c r="A97" t="s">
        <v>108</v>
      </c>
      <c r="B97" t="s">
        <v>313</v>
      </c>
      <c r="C97" t="s">
        <v>402</v>
      </c>
      <c r="D97" t="s">
        <v>519</v>
      </c>
      <c r="E97" t="s">
        <v>539</v>
      </c>
      <c r="F97">
        <v>1238</v>
      </c>
      <c r="G97">
        <v>366</v>
      </c>
      <c r="H97">
        <v>444</v>
      </c>
      <c r="I97">
        <v>19808</v>
      </c>
      <c r="J97">
        <v>19334</v>
      </c>
      <c r="K97">
        <v>123</v>
      </c>
      <c r="L97" t="s">
        <v>550</v>
      </c>
    </row>
    <row r="98" spans="1:13" x14ac:dyDescent="0.3">
      <c r="A98" t="s">
        <v>109</v>
      </c>
      <c r="B98" t="s">
        <v>315</v>
      </c>
      <c r="C98" t="s">
        <v>403</v>
      </c>
      <c r="D98" t="s">
        <v>519</v>
      </c>
      <c r="E98" t="s">
        <v>543</v>
      </c>
      <c r="F98">
        <v>4739</v>
      </c>
      <c r="G98">
        <v>527</v>
      </c>
      <c r="H98">
        <v>135</v>
      </c>
      <c r="I98">
        <v>61607</v>
      </c>
      <c r="J98">
        <v>61333</v>
      </c>
      <c r="K98">
        <v>36</v>
      </c>
      <c r="L98" t="s">
        <v>551</v>
      </c>
      <c r="M98" t="s">
        <v>564</v>
      </c>
    </row>
    <row r="99" spans="1:13" x14ac:dyDescent="0.3">
      <c r="A99" t="s">
        <v>110</v>
      </c>
      <c r="B99" t="s">
        <v>313</v>
      </c>
      <c r="C99" t="s">
        <v>364</v>
      </c>
      <c r="D99" t="s">
        <v>517</v>
      </c>
      <c r="E99" t="s">
        <v>541</v>
      </c>
      <c r="F99">
        <v>1575</v>
      </c>
      <c r="G99">
        <v>771</v>
      </c>
      <c r="H99">
        <v>486</v>
      </c>
      <c r="I99">
        <v>25200</v>
      </c>
      <c r="J99">
        <v>24826</v>
      </c>
      <c r="K99">
        <v>17</v>
      </c>
      <c r="L99" t="s">
        <v>550</v>
      </c>
      <c r="M99" t="s">
        <v>566</v>
      </c>
    </row>
    <row r="100" spans="1:13" x14ac:dyDescent="0.3">
      <c r="A100" t="s">
        <v>111</v>
      </c>
      <c r="B100" t="s">
        <v>314</v>
      </c>
      <c r="C100" t="s">
        <v>404</v>
      </c>
      <c r="D100" t="s">
        <v>518</v>
      </c>
      <c r="E100" t="s">
        <v>531</v>
      </c>
      <c r="F100">
        <v>4171</v>
      </c>
      <c r="G100">
        <v>548</v>
      </c>
      <c r="H100">
        <v>86</v>
      </c>
      <c r="I100">
        <v>66736</v>
      </c>
      <c r="J100">
        <v>66634</v>
      </c>
      <c r="K100">
        <v>173</v>
      </c>
      <c r="L100" t="s">
        <v>550</v>
      </c>
      <c r="M100" t="s">
        <v>565</v>
      </c>
    </row>
    <row r="101" spans="1:13" x14ac:dyDescent="0.3">
      <c r="A101" t="s">
        <v>112</v>
      </c>
      <c r="B101" t="s">
        <v>314</v>
      </c>
      <c r="C101" t="s">
        <v>405</v>
      </c>
      <c r="D101" t="s">
        <v>520</v>
      </c>
      <c r="E101" t="s">
        <v>544</v>
      </c>
      <c r="F101">
        <v>1766</v>
      </c>
      <c r="G101">
        <v>92</v>
      </c>
      <c r="H101">
        <v>424</v>
      </c>
      <c r="I101">
        <v>24724</v>
      </c>
      <c r="J101">
        <v>24333</v>
      </c>
      <c r="K101">
        <v>52</v>
      </c>
      <c r="L101" t="s">
        <v>548</v>
      </c>
    </row>
    <row r="102" spans="1:13" x14ac:dyDescent="0.3">
      <c r="A102" t="s">
        <v>113</v>
      </c>
      <c r="B102" t="s">
        <v>314</v>
      </c>
      <c r="C102" t="s">
        <v>385</v>
      </c>
      <c r="D102" t="s">
        <v>520</v>
      </c>
      <c r="E102" t="s">
        <v>544</v>
      </c>
      <c r="F102">
        <v>4450</v>
      </c>
      <c r="G102">
        <v>983</v>
      </c>
      <c r="H102">
        <v>143</v>
      </c>
      <c r="I102">
        <v>75650</v>
      </c>
      <c r="J102">
        <v>75008</v>
      </c>
      <c r="K102">
        <v>12</v>
      </c>
      <c r="L102" t="s">
        <v>550</v>
      </c>
      <c r="M102" t="s">
        <v>565</v>
      </c>
    </row>
    <row r="103" spans="1:13" x14ac:dyDescent="0.3">
      <c r="A103" t="s">
        <v>114</v>
      </c>
      <c r="B103" t="s">
        <v>313</v>
      </c>
      <c r="C103" t="s">
        <v>406</v>
      </c>
      <c r="D103" t="s">
        <v>515</v>
      </c>
      <c r="E103" t="s">
        <v>521</v>
      </c>
      <c r="F103">
        <v>1000</v>
      </c>
      <c r="G103">
        <v>978</v>
      </c>
      <c r="H103">
        <v>162</v>
      </c>
      <c r="I103">
        <v>6000</v>
      </c>
      <c r="J103">
        <v>5221</v>
      </c>
      <c r="K103">
        <v>223</v>
      </c>
      <c r="L103" t="s">
        <v>548</v>
      </c>
      <c r="M103" t="s">
        <v>564</v>
      </c>
    </row>
    <row r="104" spans="1:13" x14ac:dyDescent="0.3">
      <c r="A104" t="s">
        <v>115</v>
      </c>
      <c r="B104" t="s">
        <v>316</v>
      </c>
      <c r="C104" t="s">
        <v>407</v>
      </c>
      <c r="D104" t="s">
        <v>519</v>
      </c>
      <c r="E104" t="s">
        <v>529</v>
      </c>
      <c r="F104">
        <v>3689</v>
      </c>
      <c r="G104">
        <v>48</v>
      </c>
      <c r="H104">
        <v>306</v>
      </c>
      <c r="I104">
        <v>40579</v>
      </c>
      <c r="J104">
        <v>39588</v>
      </c>
      <c r="K104">
        <v>212</v>
      </c>
      <c r="L104" t="s">
        <v>548</v>
      </c>
      <c r="M104" t="s">
        <v>564</v>
      </c>
    </row>
    <row r="105" spans="1:13" x14ac:dyDescent="0.3">
      <c r="A105" t="s">
        <v>116</v>
      </c>
      <c r="B105" t="s">
        <v>314</v>
      </c>
      <c r="C105" t="s">
        <v>408</v>
      </c>
      <c r="D105" t="s">
        <v>517</v>
      </c>
      <c r="E105" t="s">
        <v>542</v>
      </c>
      <c r="F105">
        <v>3655</v>
      </c>
      <c r="G105">
        <v>568</v>
      </c>
      <c r="H105">
        <v>286</v>
      </c>
      <c r="I105">
        <v>32895</v>
      </c>
      <c r="J105">
        <v>32015</v>
      </c>
      <c r="K105">
        <v>199</v>
      </c>
      <c r="L105" t="s">
        <v>547</v>
      </c>
      <c r="M105" t="s">
        <v>565</v>
      </c>
    </row>
    <row r="106" spans="1:13" x14ac:dyDescent="0.3">
      <c r="A106" t="s">
        <v>117</v>
      </c>
      <c r="B106" t="s">
        <v>315</v>
      </c>
      <c r="C106" t="s">
        <v>409</v>
      </c>
      <c r="D106" t="s">
        <v>518</v>
      </c>
      <c r="E106" t="s">
        <v>536</v>
      </c>
      <c r="F106">
        <v>498</v>
      </c>
      <c r="G106">
        <v>38</v>
      </c>
      <c r="H106">
        <v>42</v>
      </c>
      <c r="I106">
        <v>4482</v>
      </c>
      <c r="J106">
        <v>3647</v>
      </c>
      <c r="K106">
        <v>32</v>
      </c>
      <c r="L106" t="s">
        <v>550</v>
      </c>
      <c r="M106" t="s">
        <v>563</v>
      </c>
    </row>
    <row r="107" spans="1:13" x14ac:dyDescent="0.3">
      <c r="A107" t="s">
        <v>118</v>
      </c>
      <c r="B107" t="s">
        <v>315</v>
      </c>
      <c r="C107" t="s">
        <v>410</v>
      </c>
      <c r="D107" t="s">
        <v>519</v>
      </c>
      <c r="E107" t="s">
        <v>543</v>
      </c>
      <c r="F107">
        <v>4619</v>
      </c>
      <c r="G107">
        <v>821</v>
      </c>
      <c r="H107">
        <v>499</v>
      </c>
      <c r="I107">
        <v>69285</v>
      </c>
      <c r="J107">
        <v>69141</v>
      </c>
      <c r="K107">
        <v>298</v>
      </c>
      <c r="L107" t="s">
        <v>547</v>
      </c>
      <c r="M107" t="s">
        <v>566</v>
      </c>
    </row>
    <row r="108" spans="1:13" x14ac:dyDescent="0.3">
      <c r="A108" t="s">
        <v>119</v>
      </c>
      <c r="B108" t="s">
        <v>314</v>
      </c>
      <c r="C108" t="s">
        <v>411</v>
      </c>
      <c r="D108" t="s">
        <v>519</v>
      </c>
      <c r="E108" t="s">
        <v>527</v>
      </c>
      <c r="F108">
        <v>4832</v>
      </c>
      <c r="G108">
        <v>893</v>
      </c>
      <c r="H108">
        <v>10</v>
      </c>
      <c r="I108">
        <v>91808</v>
      </c>
      <c r="J108">
        <v>91296</v>
      </c>
      <c r="K108">
        <v>182</v>
      </c>
      <c r="L108" t="s">
        <v>547</v>
      </c>
    </row>
    <row r="109" spans="1:13" x14ac:dyDescent="0.3">
      <c r="A109" t="s">
        <v>120</v>
      </c>
      <c r="B109" t="s">
        <v>313</v>
      </c>
      <c r="C109" t="s">
        <v>412</v>
      </c>
      <c r="D109" t="s">
        <v>520</v>
      </c>
      <c r="E109" t="s">
        <v>540</v>
      </c>
      <c r="F109">
        <v>4050</v>
      </c>
      <c r="G109">
        <v>871</v>
      </c>
      <c r="H109">
        <v>347</v>
      </c>
      <c r="I109">
        <v>52650</v>
      </c>
      <c r="J109">
        <v>51755</v>
      </c>
      <c r="K109">
        <v>209</v>
      </c>
      <c r="L109" t="s">
        <v>547</v>
      </c>
      <c r="M109" t="s">
        <v>564</v>
      </c>
    </row>
    <row r="110" spans="1:13" x14ac:dyDescent="0.3">
      <c r="A110" t="s">
        <v>121</v>
      </c>
      <c r="B110" t="s">
        <v>313</v>
      </c>
      <c r="C110" t="s">
        <v>413</v>
      </c>
      <c r="D110" t="s">
        <v>517</v>
      </c>
      <c r="E110" t="s">
        <v>541</v>
      </c>
      <c r="F110">
        <v>3649</v>
      </c>
      <c r="G110">
        <v>215</v>
      </c>
      <c r="H110">
        <v>413</v>
      </c>
      <c r="I110">
        <v>25543</v>
      </c>
      <c r="J110">
        <v>24963</v>
      </c>
      <c r="K110">
        <v>167</v>
      </c>
      <c r="L110" t="s">
        <v>550</v>
      </c>
      <c r="M110" t="s">
        <v>565</v>
      </c>
    </row>
    <row r="111" spans="1:13" x14ac:dyDescent="0.3">
      <c r="A111" t="s">
        <v>122</v>
      </c>
      <c r="B111" t="s">
        <v>315</v>
      </c>
      <c r="C111" t="s">
        <v>414</v>
      </c>
      <c r="D111" t="s">
        <v>515</v>
      </c>
      <c r="E111" t="s">
        <v>534</v>
      </c>
      <c r="F111">
        <v>3523</v>
      </c>
      <c r="G111">
        <v>753</v>
      </c>
      <c r="H111">
        <v>482</v>
      </c>
      <c r="I111">
        <v>38753</v>
      </c>
      <c r="J111">
        <v>38579</v>
      </c>
      <c r="K111">
        <v>270</v>
      </c>
      <c r="L111" t="s">
        <v>548</v>
      </c>
      <c r="M111" t="s">
        <v>564</v>
      </c>
    </row>
    <row r="112" spans="1:13" x14ac:dyDescent="0.3">
      <c r="A112" t="s">
        <v>123</v>
      </c>
      <c r="B112" t="s">
        <v>314</v>
      </c>
      <c r="C112" t="s">
        <v>415</v>
      </c>
      <c r="D112" t="s">
        <v>519</v>
      </c>
      <c r="E112" t="s">
        <v>527</v>
      </c>
      <c r="F112">
        <v>2719</v>
      </c>
      <c r="G112">
        <v>17</v>
      </c>
      <c r="H112">
        <v>285</v>
      </c>
      <c r="I112">
        <v>40785</v>
      </c>
      <c r="J112">
        <v>40281</v>
      </c>
      <c r="K112">
        <v>40</v>
      </c>
      <c r="L112" t="s">
        <v>547</v>
      </c>
      <c r="M112" t="s">
        <v>564</v>
      </c>
    </row>
    <row r="113" spans="1:13" x14ac:dyDescent="0.3">
      <c r="A113" t="s">
        <v>124</v>
      </c>
      <c r="B113" t="s">
        <v>313</v>
      </c>
      <c r="C113" t="s">
        <v>416</v>
      </c>
      <c r="D113" t="s">
        <v>517</v>
      </c>
      <c r="E113" t="s">
        <v>541</v>
      </c>
      <c r="F113">
        <v>1957</v>
      </c>
      <c r="G113">
        <v>877</v>
      </c>
      <c r="H113">
        <v>238</v>
      </c>
      <c r="I113">
        <v>17613</v>
      </c>
      <c r="J113">
        <v>16865</v>
      </c>
      <c r="K113">
        <v>297</v>
      </c>
      <c r="L113" t="s">
        <v>550</v>
      </c>
      <c r="M113" t="s">
        <v>565</v>
      </c>
    </row>
    <row r="114" spans="1:13" x14ac:dyDescent="0.3">
      <c r="A114" t="s">
        <v>125</v>
      </c>
      <c r="B114" t="s">
        <v>313</v>
      </c>
      <c r="C114" t="s">
        <v>417</v>
      </c>
      <c r="D114" t="s">
        <v>518</v>
      </c>
      <c r="E114" t="s">
        <v>526</v>
      </c>
      <c r="F114">
        <v>4419</v>
      </c>
      <c r="G114">
        <v>236</v>
      </c>
      <c r="H114">
        <v>369</v>
      </c>
      <c r="I114">
        <v>44190</v>
      </c>
      <c r="J114">
        <v>43582</v>
      </c>
      <c r="K114">
        <v>10</v>
      </c>
      <c r="L114" t="s">
        <v>548</v>
      </c>
      <c r="M114" t="s">
        <v>563</v>
      </c>
    </row>
    <row r="115" spans="1:13" x14ac:dyDescent="0.3">
      <c r="A115" t="s">
        <v>126</v>
      </c>
      <c r="B115" t="s">
        <v>313</v>
      </c>
      <c r="C115" t="s">
        <v>418</v>
      </c>
      <c r="D115" t="s">
        <v>517</v>
      </c>
      <c r="E115" t="s">
        <v>541</v>
      </c>
      <c r="F115">
        <v>4000</v>
      </c>
      <c r="G115">
        <v>689</v>
      </c>
      <c r="H115">
        <v>488</v>
      </c>
      <c r="I115">
        <v>40000</v>
      </c>
      <c r="J115">
        <v>39569</v>
      </c>
      <c r="K115">
        <v>44</v>
      </c>
      <c r="L115" t="s">
        <v>550</v>
      </c>
      <c r="M115" t="s">
        <v>563</v>
      </c>
    </row>
    <row r="116" spans="1:13" x14ac:dyDescent="0.3">
      <c r="A116" t="s">
        <v>127</v>
      </c>
      <c r="B116" t="s">
        <v>313</v>
      </c>
      <c r="C116" t="s">
        <v>419</v>
      </c>
      <c r="D116" t="s">
        <v>519</v>
      </c>
      <c r="E116" t="s">
        <v>539</v>
      </c>
      <c r="F116">
        <v>2493</v>
      </c>
      <c r="G116">
        <v>97</v>
      </c>
      <c r="H116">
        <v>44</v>
      </c>
      <c r="I116">
        <v>42381</v>
      </c>
      <c r="J116">
        <v>41991</v>
      </c>
      <c r="K116">
        <v>242</v>
      </c>
      <c r="L116" t="s">
        <v>551</v>
      </c>
      <c r="M116" t="s">
        <v>566</v>
      </c>
    </row>
    <row r="117" spans="1:13" x14ac:dyDescent="0.3">
      <c r="A117" t="s">
        <v>128</v>
      </c>
      <c r="B117" t="s">
        <v>314</v>
      </c>
      <c r="C117" t="s">
        <v>420</v>
      </c>
      <c r="D117" t="s">
        <v>515</v>
      </c>
      <c r="E117" t="s">
        <v>523</v>
      </c>
      <c r="F117">
        <v>3704</v>
      </c>
      <c r="G117">
        <v>186</v>
      </c>
      <c r="H117">
        <v>458</v>
      </c>
      <c r="I117">
        <v>25928</v>
      </c>
      <c r="J117">
        <v>25081</v>
      </c>
      <c r="K117">
        <v>131</v>
      </c>
      <c r="L117" t="s">
        <v>547</v>
      </c>
    </row>
    <row r="118" spans="1:13" x14ac:dyDescent="0.3">
      <c r="A118" t="s">
        <v>129</v>
      </c>
      <c r="B118" t="s">
        <v>313</v>
      </c>
      <c r="C118" t="s">
        <v>421</v>
      </c>
      <c r="D118" t="s">
        <v>519</v>
      </c>
      <c r="E118" t="s">
        <v>539</v>
      </c>
      <c r="F118">
        <v>1606</v>
      </c>
      <c r="G118">
        <v>451</v>
      </c>
      <c r="H118">
        <v>405</v>
      </c>
      <c r="I118">
        <v>20878</v>
      </c>
      <c r="J118">
        <v>20190</v>
      </c>
      <c r="K118">
        <v>219</v>
      </c>
      <c r="L118" t="s">
        <v>548</v>
      </c>
      <c r="M118" t="s">
        <v>566</v>
      </c>
    </row>
    <row r="119" spans="1:13" x14ac:dyDescent="0.3">
      <c r="A119" t="s">
        <v>130</v>
      </c>
      <c r="B119" t="s">
        <v>316</v>
      </c>
      <c r="C119" t="s">
        <v>421</v>
      </c>
      <c r="D119" t="s">
        <v>519</v>
      </c>
      <c r="E119" t="s">
        <v>529</v>
      </c>
      <c r="F119">
        <v>4551</v>
      </c>
      <c r="G119">
        <v>714</v>
      </c>
      <c r="H119">
        <v>207</v>
      </c>
      <c r="I119">
        <v>68265</v>
      </c>
      <c r="J119">
        <v>67754</v>
      </c>
      <c r="K119">
        <v>57</v>
      </c>
      <c r="L119" t="s">
        <v>550</v>
      </c>
      <c r="M119" t="s">
        <v>565</v>
      </c>
    </row>
    <row r="120" spans="1:13" x14ac:dyDescent="0.3">
      <c r="A120" t="s">
        <v>131</v>
      </c>
      <c r="B120" t="s">
        <v>315</v>
      </c>
      <c r="C120" t="s">
        <v>422</v>
      </c>
      <c r="D120" t="s">
        <v>515</v>
      </c>
      <c r="E120" t="s">
        <v>534</v>
      </c>
      <c r="F120">
        <v>1970</v>
      </c>
      <c r="G120">
        <v>675</v>
      </c>
      <c r="H120">
        <v>478</v>
      </c>
      <c r="I120">
        <v>9850</v>
      </c>
      <c r="J120">
        <v>8924</v>
      </c>
      <c r="K120">
        <v>117</v>
      </c>
      <c r="L120" t="s">
        <v>550</v>
      </c>
    </row>
    <row r="121" spans="1:13" x14ac:dyDescent="0.3">
      <c r="A121" t="s">
        <v>132</v>
      </c>
      <c r="B121" t="s">
        <v>316</v>
      </c>
      <c r="C121" t="s">
        <v>371</v>
      </c>
      <c r="D121" t="s">
        <v>517</v>
      </c>
      <c r="E121" t="s">
        <v>532</v>
      </c>
      <c r="F121">
        <v>780</v>
      </c>
      <c r="G121">
        <v>928</v>
      </c>
      <c r="H121">
        <v>301</v>
      </c>
      <c r="I121">
        <v>8580</v>
      </c>
      <c r="J121">
        <v>8081</v>
      </c>
      <c r="K121">
        <v>91</v>
      </c>
      <c r="L121" t="s">
        <v>548</v>
      </c>
      <c r="M121" t="s">
        <v>565</v>
      </c>
    </row>
    <row r="122" spans="1:13" x14ac:dyDescent="0.3">
      <c r="A122" t="s">
        <v>133</v>
      </c>
      <c r="B122" t="s">
        <v>315</v>
      </c>
      <c r="C122" t="s">
        <v>414</v>
      </c>
      <c r="D122" t="s">
        <v>517</v>
      </c>
      <c r="E122" t="s">
        <v>524</v>
      </c>
      <c r="F122">
        <v>498</v>
      </c>
      <c r="G122">
        <v>701</v>
      </c>
      <c r="H122">
        <v>412</v>
      </c>
      <c r="I122">
        <v>4980</v>
      </c>
      <c r="J122">
        <v>4185</v>
      </c>
      <c r="K122">
        <v>185</v>
      </c>
      <c r="L122" t="s">
        <v>550</v>
      </c>
    </row>
    <row r="123" spans="1:13" x14ac:dyDescent="0.3">
      <c r="A123" t="s">
        <v>134</v>
      </c>
      <c r="B123" t="s">
        <v>315</v>
      </c>
      <c r="C123" t="s">
        <v>417</v>
      </c>
      <c r="D123" t="s">
        <v>516</v>
      </c>
      <c r="E123" t="s">
        <v>538</v>
      </c>
      <c r="F123">
        <v>3432</v>
      </c>
      <c r="G123">
        <v>869</v>
      </c>
      <c r="H123">
        <v>123</v>
      </c>
      <c r="I123">
        <v>54912</v>
      </c>
      <c r="J123">
        <v>53916</v>
      </c>
      <c r="K123">
        <v>264</v>
      </c>
      <c r="L123" t="s">
        <v>548</v>
      </c>
      <c r="M123" t="s">
        <v>564</v>
      </c>
    </row>
    <row r="124" spans="1:13" x14ac:dyDescent="0.3">
      <c r="A124" t="s">
        <v>135</v>
      </c>
      <c r="B124" t="s">
        <v>315</v>
      </c>
      <c r="C124" t="s">
        <v>409</v>
      </c>
      <c r="D124" t="s">
        <v>517</v>
      </c>
      <c r="E124" t="s">
        <v>524</v>
      </c>
      <c r="F124">
        <v>4363</v>
      </c>
      <c r="G124">
        <v>649</v>
      </c>
      <c r="H124">
        <v>140</v>
      </c>
      <c r="I124">
        <v>21815</v>
      </c>
      <c r="J124">
        <v>21481</v>
      </c>
      <c r="K124">
        <v>157</v>
      </c>
      <c r="L124" t="s">
        <v>548</v>
      </c>
      <c r="M124" t="s">
        <v>563</v>
      </c>
    </row>
    <row r="125" spans="1:13" x14ac:dyDescent="0.3">
      <c r="A125" t="s">
        <v>136</v>
      </c>
      <c r="B125" t="s">
        <v>314</v>
      </c>
      <c r="C125" t="s">
        <v>423</v>
      </c>
      <c r="D125" t="s">
        <v>518</v>
      </c>
      <c r="E125" t="s">
        <v>531</v>
      </c>
      <c r="F125">
        <v>736</v>
      </c>
      <c r="G125">
        <v>771</v>
      </c>
      <c r="H125">
        <v>225</v>
      </c>
      <c r="I125">
        <v>5152</v>
      </c>
      <c r="J125">
        <v>4706</v>
      </c>
      <c r="K125">
        <v>19</v>
      </c>
      <c r="L125" t="s">
        <v>548</v>
      </c>
      <c r="M125" t="s">
        <v>563</v>
      </c>
    </row>
    <row r="126" spans="1:13" x14ac:dyDescent="0.3">
      <c r="A126" t="s">
        <v>137</v>
      </c>
      <c r="B126" t="s">
        <v>313</v>
      </c>
      <c r="C126" t="s">
        <v>424</v>
      </c>
      <c r="D126" t="s">
        <v>518</v>
      </c>
      <c r="E126" t="s">
        <v>526</v>
      </c>
      <c r="F126">
        <v>3811</v>
      </c>
      <c r="G126">
        <v>866</v>
      </c>
      <c r="H126">
        <v>216</v>
      </c>
      <c r="I126">
        <v>34299</v>
      </c>
      <c r="J126">
        <v>34088</v>
      </c>
      <c r="K126">
        <v>233</v>
      </c>
      <c r="L126" t="s">
        <v>547</v>
      </c>
      <c r="M126" t="s">
        <v>566</v>
      </c>
    </row>
    <row r="127" spans="1:13" x14ac:dyDescent="0.3">
      <c r="A127" t="s">
        <v>138</v>
      </c>
      <c r="B127" t="s">
        <v>315</v>
      </c>
      <c r="C127" t="s">
        <v>378</v>
      </c>
      <c r="D127" t="s">
        <v>518</v>
      </c>
      <c r="E127" t="s">
        <v>536</v>
      </c>
      <c r="F127">
        <v>4158</v>
      </c>
      <c r="G127">
        <v>167</v>
      </c>
      <c r="H127">
        <v>241</v>
      </c>
      <c r="I127">
        <v>45738</v>
      </c>
      <c r="J127">
        <v>45183</v>
      </c>
      <c r="K127">
        <v>142</v>
      </c>
      <c r="L127" t="s">
        <v>550</v>
      </c>
    </row>
    <row r="128" spans="1:13" x14ac:dyDescent="0.3">
      <c r="A128" t="s">
        <v>139</v>
      </c>
      <c r="B128" t="s">
        <v>316</v>
      </c>
      <c r="C128" t="s">
        <v>394</v>
      </c>
      <c r="D128" t="s">
        <v>515</v>
      </c>
      <c r="E128" t="s">
        <v>530</v>
      </c>
      <c r="F128">
        <v>3452</v>
      </c>
      <c r="G128">
        <v>652</v>
      </c>
      <c r="H128">
        <v>442</v>
      </c>
      <c r="I128">
        <v>65588</v>
      </c>
      <c r="J128">
        <v>65049</v>
      </c>
      <c r="K128">
        <v>158</v>
      </c>
      <c r="L128" t="s">
        <v>550</v>
      </c>
      <c r="M128" t="s">
        <v>565</v>
      </c>
    </row>
    <row r="129" spans="1:13" x14ac:dyDescent="0.3">
      <c r="A129" t="s">
        <v>140</v>
      </c>
      <c r="B129" t="s">
        <v>313</v>
      </c>
      <c r="C129" t="s">
        <v>397</v>
      </c>
      <c r="D129" t="s">
        <v>519</v>
      </c>
      <c r="E129" t="s">
        <v>539</v>
      </c>
      <c r="F129">
        <v>3092</v>
      </c>
      <c r="G129">
        <v>106</v>
      </c>
      <c r="H129">
        <v>291</v>
      </c>
      <c r="I129">
        <v>27828</v>
      </c>
      <c r="J129">
        <v>27217</v>
      </c>
      <c r="K129">
        <v>102</v>
      </c>
      <c r="L129" t="s">
        <v>550</v>
      </c>
    </row>
    <row r="130" spans="1:13" x14ac:dyDescent="0.3">
      <c r="A130" t="s">
        <v>141</v>
      </c>
      <c r="B130" t="s">
        <v>313</v>
      </c>
      <c r="C130" t="s">
        <v>328</v>
      </c>
      <c r="D130" t="s">
        <v>516</v>
      </c>
      <c r="E130" t="s">
        <v>522</v>
      </c>
      <c r="F130">
        <v>2147</v>
      </c>
      <c r="G130">
        <v>430</v>
      </c>
      <c r="H130">
        <v>393</v>
      </c>
      <c r="I130">
        <v>17176</v>
      </c>
      <c r="J130">
        <v>16483</v>
      </c>
      <c r="K130">
        <v>170</v>
      </c>
      <c r="L130" t="s">
        <v>547</v>
      </c>
    </row>
    <row r="131" spans="1:13" x14ac:dyDescent="0.3">
      <c r="A131" t="s">
        <v>142</v>
      </c>
      <c r="B131" t="s">
        <v>314</v>
      </c>
      <c r="C131" t="s">
        <v>425</v>
      </c>
      <c r="D131" t="s">
        <v>515</v>
      </c>
      <c r="E131" t="s">
        <v>523</v>
      </c>
      <c r="F131">
        <v>2936</v>
      </c>
      <c r="G131">
        <v>439</v>
      </c>
      <c r="H131">
        <v>44</v>
      </c>
      <c r="I131">
        <v>38168</v>
      </c>
      <c r="J131">
        <v>37571</v>
      </c>
      <c r="K131">
        <v>22</v>
      </c>
      <c r="L131" t="s">
        <v>548</v>
      </c>
      <c r="M131" t="s">
        <v>566</v>
      </c>
    </row>
    <row r="132" spans="1:13" x14ac:dyDescent="0.3">
      <c r="A132" t="s">
        <v>143</v>
      </c>
      <c r="B132" t="s">
        <v>315</v>
      </c>
      <c r="C132" t="s">
        <v>371</v>
      </c>
      <c r="D132" t="s">
        <v>515</v>
      </c>
      <c r="E132" t="s">
        <v>534</v>
      </c>
      <c r="F132">
        <v>4840</v>
      </c>
      <c r="G132">
        <v>658</v>
      </c>
      <c r="H132">
        <v>211</v>
      </c>
      <c r="I132">
        <v>43560</v>
      </c>
      <c r="J132">
        <v>43225</v>
      </c>
      <c r="K132">
        <v>57</v>
      </c>
      <c r="L132" t="s">
        <v>550</v>
      </c>
      <c r="M132" t="s">
        <v>565</v>
      </c>
    </row>
    <row r="133" spans="1:13" x14ac:dyDescent="0.3">
      <c r="A133" t="s">
        <v>144</v>
      </c>
      <c r="B133" t="s">
        <v>315</v>
      </c>
      <c r="C133" t="s">
        <v>344</v>
      </c>
      <c r="D133" t="s">
        <v>517</v>
      </c>
      <c r="E133" t="s">
        <v>524</v>
      </c>
      <c r="F133">
        <v>1947</v>
      </c>
      <c r="G133">
        <v>842</v>
      </c>
      <c r="H133">
        <v>101</v>
      </c>
      <c r="I133">
        <v>21417</v>
      </c>
      <c r="J133">
        <v>20967</v>
      </c>
      <c r="K133">
        <v>186</v>
      </c>
      <c r="L133" t="s">
        <v>550</v>
      </c>
      <c r="M133" t="s">
        <v>564</v>
      </c>
    </row>
    <row r="134" spans="1:13" x14ac:dyDescent="0.3">
      <c r="A134" t="s">
        <v>145</v>
      </c>
      <c r="B134" t="s">
        <v>316</v>
      </c>
      <c r="C134" t="s">
        <v>426</v>
      </c>
      <c r="D134" t="s">
        <v>519</v>
      </c>
      <c r="E134" t="s">
        <v>529</v>
      </c>
      <c r="F134">
        <v>2072</v>
      </c>
      <c r="G134">
        <v>532</v>
      </c>
      <c r="H134">
        <v>71</v>
      </c>
      <c r="I134">
        <v>37296</v>
      </c>
      <c r="J134">
        <v>36467</v>
      </c>
      <c r="K134">
        <v>25</v>
      </c>
      <c r="L134" t="s">
        <v>547</v>
      </c>
      <c r="M134" t="s">
        <v>566</v>
      </c>
    </row>
    <row r="135" spans="1:13" x14ac:dyDescent="0.3">
      <c r="A135" t="s">
        <v>146</v>
      </c>
      <c r="B135" t="s">
        <v>313</v>
      </c>
      <c r="C135" t="s">
        <v>427</v>
      </c>
      <c r="D135" t="s">
        <v>515</v>
      </c>
      <c r="E135" t="s">
        <v>521</v>
      </c>
      <c r="F135">
        <v>3731</v>
      </c>
      <c r="G135">
        <v>115</v>
      </c>
      <c r="H135">
        <v>135</v>
      </c>
      <c r="I135">
        <v>55965</v>
      </c>
      <c r="J135">
        <v>55436</v>
      </c>
      <c r="K135">
        <v>103</v>
      </c>
      <c r="L135" t="s">
        <v>547</v>
      </c>
      <c r="M135" t="s">
        <v>563</v>
      </c>
    </row>
    <row r="136" spans="1:13" x14ac:dyDescent="0.3">
      <c r="A136" t="s">
        <v>147</v>
      </c>
      <c r="B136" t="s">
        <v>316</v>
      </c>
      <c r="C136" t="s">
        <v>428</v>
      </c>
      <c r="D136" t="s">
        <v>516</v>
      </c>
      <c r="E136" t="s">
        <v>528</v>
      </c>
      <c r="F136">
        <v>4213</v>
      </c>
      <c r="G136">
        <v>253</v>
      </c>
      <c r="H136">
        <v>434</v>
      </c>
      <c r="I136">
        <v>75834</v>
      </c>
      <c r="J136">
        <v>75437</v>
      </c>
      <c r="K136">
        <v>272</v>
      </c>
      <c r="L136" t="s">
        <v>550</v>
      </c>
      <c r="M136" t="s">
        <v>566</v>
      </c>
    </row>
    <row r="137" spans="1:13" x14ac:dyDescent="0.3">
      <c r="A137" t="s">
        <v>148</v>
      </c>
      <c r="B137" t="s">
        <v>315</v>
      </c>
      <c r="C137" t="s">
        <v>429</v>
      </c>
      <c r="D137" t="s">
        <v>516</v>
      </c>
      <c r="E137" t="s">
        <v>538</v>
      </c>
      <c r="F137">
        <v>3134</v>
      </c>
      <c r="G137">
        <v>888</v>
      </c>
      <c r="H137">
        <v>444</v>
      </c>
      <c r="I137">
        <v>21938</v>
      </c>
      <c r="J137">
        <v>21337</v>
      </c>
      <c r="K137">
        <v>130</v>
      </c>
      <c r="L137" t="s">
        <v>548</v>
      </c>
      <c r="M137" t="s">
        <v>566</v>
      </c>
    </row>
    <row r="138" spans="1:13" x14ac:dyDescent="0.3">
      <c r="A138" t="s">
        <v>149</v>
      </c>
      <c r="B138" t="s">
        <v>316</v>
      </c>
      <c r="C138" t="s">
        <v>348</v>
      </c>
      <c r="D138" t="s">
        <v>520</v>
      </c>
      <c r="E138" t="s">
        <v>533</v>
      </c>
      <c r="F138">
        <v>3008</v>
      </c>
      <c r="G138">
        <v>94</v>
      </c>
      <c r="H138">
        <v>37</v>
      </c>
      <c r="I138">
        <v>15040</v>
      </c>
      <c r="J138">
        <v>14639</v>
      </c>
      <c r="K138">
        <v>277</v>
      </c>
      <c r="L138" t="s">
        <v>550</v>
      </c>
    </row>
    <row r="139" spans="1:13" x14ac:dyDescent="0.3">
      <c r="A139" t="s">
        <v>150</v>
      </c>
      <c r="B139" t="s">
        <v>313</v>
      </c>
      <c r="C139" t="s">
        <v>380</v>
      </c>
      <c r="D139" t="s">
        <v>519</v>
      </c>
      <c r="E139" t="s">
        <v>539</v>
      </c>
      <c r="F139">
        <v>305</v>
      </c>
      <c r="G139">
        <v>187</v>
      </c>
      <c r="H139">
        <v>243</v>
      </c>
      <c r="I139">
        <v>4575</v>
      </c>
      <c r="J139">
        <v>3704</v>
      </c>
      <c r="K139">
        <v>234</v>
      </c>
      <c r="L139" t="s">
        <v>550</v>
      </c>
      <c r="M139" t="s">
        <v>565</v>
      </c>
    </row>
    <row r="140" spans="1:13" x14ac:dyDescent="0.3">
      <c r="A140" t="s">
        <v>151</v>
      </c>
      <c r="B140" t="s">
        <v>314</v>
      </c>
      <c r="C140" t="s">
        <v>430</v>
      </c>
      <c r="D140" t="s">
        <v>516</v>
      </c>
      <c r="E140" t="s">
        <v>537</v>
      </c>
      <c r="F140">
        <v>2746</v>
      </c>
      <c r="G140">
        <v>156</v>
      </c>
      <c r="H140">
        <v>203</v>
      </c>
      <c r="I140">
        <v>32952</v>
      </c>
      <c r="J140">
        <v>32147</v>
      </c>
      <c r="K140">
        <v>147</v>
      </c>
      <c r="L140" t="s">
        <v>548</v>
      </c>
      <c r="M140" t="s">
        <v>563</v>
      </c>
    </row>
    <row r="141" spans="1:13" x14ac:dyDescent="0.3">
      <c r="A141" t="s">
        <v>152</v>
      </c>
      <c r="B141" t="s">
        <v>316</v>
      </c>
      <c r="C141" t="s">
        <v>431</v>
      </c>
      <c r="D141" t="s">
        <v>519</v>
      </c>
      <c r="E141" t="s">
        <v>529</v>
      </c>
      <c r="F141">
        <v>2291</v>
      </c>
      <c r="G141">
        <v>78</v>
      </c>
      <c r="H141">
        <v>485</v>
      </c>
      <c r="I141">
        <v>18328</v>
      </c>
      <c r="J141">
        <v>18101</v>
      </c>
      <c r="K141">
        <v>10</v>
      </c>
      <c r="L141" t="s">
        <v>555</v>
      </c>
      <c r="M141" t="s">
        <v>564</v>
      </c>
    </row>
    <row r="142" spans="1:13" x14ac:dyDescent="0.3">
      <c r="A142" t="s">
        <v>153</v>
      </c>
      <c r="B142" t="s">
        <v>313</v>
      </c>
      <c r="C142" t="s">
        <v>432</v>
      </c>
      <c r="D142" t="s">
        <v>519</v>
      </c>
      <c r="E142" t="s">
        <v>539</v>
      </c>
      <c r="F142">
        <v>3170</v>
      </c>
      <c r="G142">
        <v>857</v>
      </c>
      <c r="H142">
        <v>379</v>
      </c>
      <c r="I142">
        <v>19020</v>
      </c>
      <c r="J142">
        <v>18559</v>
      </c>
      <c r="K142">
        <v>240</v>
      </c>
      <c r="L142" t="s">
        <v>550</v>
      </c>
    </row>
    <row r="143" spans="1:13" x14ac:dyDescent="0.3">
      <c r="A143" t="s">
        <v>154</v>
      </c>
      <c r="B143" t="s">
        <v>314</v>
      </c>
      <c r="C143" t="s">
        <v>412</v>
      </c>
      <c r="D143" t="s">
        <v>517</v>
      </c>
      <c r="E143" t="s">
        <v>542</v>
      </c>
      <c r="F143">
        <v>2070</v>
      </c>
      <c r="G143">
        <v>275</v>
      </c>
      <c r="H143">
        <v>386</v>
      </c>
      <c r="I143">
        <v>39330</v>
      </c>
      <c r="J143">
        <v>38627</v>
      </c>
      <c r="K143">
        <v>114</v>
      </c>
      <c r="L143" t="s">
        <v>550</v>
      </c>
      <c r="M143" t="s">
        <v>566</v>
      </c>
    </row>
    <row r="144" spans="1:13" x14ac:dyDescent="0.3">
      <c r="A144" t="s">
        <v>155</v>
      </c>
      <c r="B144" t="s">
        <v>314</v>
      </c>
      <c r="C144" t="s">
        <v>417</v>
      </c>
      <c r="D144" t="s">
        <v>518</v>
      </c>
      <c r="E144" t="s">
        <v>531</v>
      </c>
      <c r="F144">
        <v>80</v>
      </c>
      <c r="G144">
        <v>362</v>
      </c>
      <c r="H144">
        <v>80</v>
      </c>
      <c r="I144">
        <v>1040</v>
      </c>
      <c r="J144">
        <v>349</v>
      </c>
      <c r="K144">
        <v>117</v>
      </c>
      <c r="L144" t="s">
        <v>547</v>
      </c>
      <c r="M144" t="s">
        <v>565</v>
      </c>
    </row>
    <row r="145" spans="1:13" x14ac:dyDescent="0.3">
      <c r="A145" t="s">
        <v>156</v>
      </c>
      <c r="B145" t="s">
        <v>314</v>
      </c>
      <c r="C145" t="s">
        <v>386</v>
      </c>
      <c r="D145" t="s">
        <v>517</v>
      </c>
      <c r="E145" t="s">
        <v>542</v>
      </c>
      <c r="F145">
        <v>4929</v>
      </c>
      <c r="G145">
        <v>749</v>
      </c>
      <c r="H145">
        <v>452</v>
      </c>
      <c r="I145">
        <v>93651</v>
      </c>
      <c r="J145">
        <v>92810</v>
      </c>
      <c r="K145">
        <v>66</v>
      </c>
      <c r="L145" t="s">
        <v>548</v>
      </c>
      <c r="M145" t="s">
        <v>566</v>
      </c>
    </row>
    <row r="146" spans="1:13" x14ac:dyDescent="0.3">
      <c r="A146" t="s">
        <v>157</v>
      </c>
      <c r="B146" t="s">
        <v>315</v>
      </c>
      <c r="C146" t="s">
        <v>320</v>
      </c>
      <c r="D146" t="s">
        <v>518</v>
      </c>
      <c r="E146" t="s">
        <v>536</v>
      </c>
      <c r="F146">
        <v>1878</v>
      </c>
      <c r="G146">
        <v>62</v>
      </c>
      <c r="H146">
        <v>179</v>
      </c>
      <c r="I146">
        <v>37560</v>
      </c>
      <c r="J146">
        <v>36874</v>
      </c>
      <c r="K146">
        <v>142</v>
      </c>
      <c r="L146" t="s">
        <v>547</v>
      </c>
      <c r="M146" t="s">
        <v>566</v>
      </c>
    </row>
    <row r="147" spans="1:13" x14ac:dyDescent="0.3">
      <c r="A147" t="s">
        <v>158</v>
      </c>
      <c r="B147" t="s">
        <v>314</v>
      </c>
      <c r="C147" t="s">
        <v>433</v>
      </c>
      <c r="D147" t="s">
        <v>515</v>
      </c>
      <c r="E147" t="s">
        <v>523</v>
      </c>
      <c r="F147">
        <v>3065</v>
      </c>
      <c r="G147">
        <v>772</v>
      </c>
      <c r="H147">
        <v>142</v>
      </c>
      <c r="I147">
        <v>18390</v>
      </c>
      <c r="J147">
        <v>17875</v>
      </c>
      <c r="K147">
        <v>200</v>
      </c>
      <c r="L147" t="s">
        <v>556</v>
      </c>
    </row>
    <row r="148" spans="1:13" x14ac:dyDescent="0.3">
      <c r="A148" t="s">
        <v>159</v>
      </c>
      <c r="B148" t="s">
        <v>315</v>
      </c>
      <c r="C148" t="s">
        <v>371</v>
      </c>
      <c r="D148" t="s">
        <v>515</v>
      </c>
      <c r="E148" t="s">
        <v>534</v>
      </c>
      <c r="F148">
        <v>3256</v>
      </c>
      <c r="G148">
        <v>459</v>
      </c>
      <c r="H148">
        <v>266</v>
      </c>
      <c r="I148">
        <v>26048</v>
      </c>
      <c r="J148">
        <v>25529</v>
      </c>
      <c r="K148">
        <v>143</v>
      </c>
      <c r="L148" t="s">
        <v>547</v>
      </c>
      <c r="M148" t="s">
        <v>564</v>
      </c>
    </row>
    <row r="149" spans="1:13" x14ac:dyDescent="0.3">
      <c r="A149" t="s">
        <v>160</v>
      </c>
      <c r="B149" t="s">
        <v>315</v>
      </c>
      <c r="C149" t="s">
        <v>372</v>
      </c>
      <c r="D149" t="s">
        <v>520</v>
      </c>
      <c r="E149" t="s">
        <v>535</v>
      </c>
      <c r="F149">
        <v>4133</v>
      </c>
      <c r="G149">
        <v>466</v>
      </c>
      <c r="H149">
        <v>327</v>
      </c>
      <c r="I149">
        <v>24798</v>
      </c>
      <c r="J149">
        <v>24620</v>
      </c>
      <c r="K149">
        <v>176</v>
      </c>
      <c r="L149" t="s">
        <v>548</v>
      </c>
      <c r="M149" t="s">
        <v>566</v>
      </c>
    </row>
    <row r="150" spans="1:13" x14ac:dyDescent="0.3">
      <c r="A150" t="s">
        <v>161</v>
      </c>
      <c r="B150" t="s">
        <v>313</v>
      </c>
      <c r="C150" t="s">
        <v>434</v>
      </c>
      <c r="D150" t="s">
        <v>520</v>
      </c>
      <c r="E150" t="s">
        <v>540</v>
      </c>
      <c r="F150">
        <v>1702</v>
      </c>
      <c r="G150">
        <v>750</v>
      </c>
      <c r="H150">
        <v>179</v>
      </c>
      <c r="I150">
        <v>34040</v>
      </c>
      <c r="J150">
        <v>33174</v>
      </c>
      <c r="K150">
        <v>76</v>
      </c>
      <c r="L150" t="s">
        <v>548</v>
      </c>
      <c r="M150" t="s">
        <v>563</v>
      </c>
    </row>
    <row r="151" spans="1:13" x14ac:dyDescent="0.3">
      <c r="A151" t="s">
        <v>162</v>
      </c>
      <c r="B151" t="s">
        <v>314</v>
      </c>
      <c r="C151" t="s">
        <v>435</v>
      </c>
      <c r="D151" t="s">
        <v>518</v>
      </c>
      <c r="E151" t="s">
        <v>531</v>
      </c>
      <c r="F151">
        <v>4295</v>
      </c>
      <c r="G151">
        <v>853</v>
      </c>
      <c r="H151">
        <v>325</v>
      </c>
      <c r="I151">
        <v>85900</v>
      </c>
      <c r="J151">
        <v>85788</v>
      </c>
      <c r="K151">
        <v>290</v>
      </c>
      <c r="L151" t="s">
        <v>547</v>
      </c>
      <c r="M151" t="s">
        <v>566</v>
      </c>
    </row>
    <row r="152" spans="1:13" x14ac:dyDescent="0.3">
      <c r="A152" t="s">
        <v>163</v>
      </c>
      <c r="B152" t="s">
        <v>315</v>
      </c>
      <c r="C152" t="s">
        <v>379</v>
      </c>
      <c r="D152" t="s">
        <v>519</v>
      </c>
      <c r="E152" t="s">
        <v>543</v>
      </c>
      <c r="F152">
        <v>3559</v>
      </c>
      <c r="G152">
        <v>59</v>
      </c>
      <c r="H152">
        <v>289</v>
      </c>
      <c r="I152">
        <v>35590</v>
      </c>
      <c r="J152">
        <v>35105</v>
      </c>
      <c r="K152">
        <v>122</v>
      </c>
      <c r="L152" t="s">
        <v>548</v>
      </c>
      <c r="M152" t="s">
        <v>563</v>
      </c>
    </row>
    <row r="153" spans="1:13" x14ac:dyDescent="0.3">
      <c r="A153" t="s">
        <v>164</v>
      </c>
      <c r="B153" t="s">
        <v>316</v>
      </c>
      <c r="C153" t="s">
        <v>436</v>
      </c>
      <c r="D153" t="s">
        <v>519</v>
      </c>
      <c r="E153" t="s">
        <v>529</v>
      </c>
      <c r="F153">
        <v>4804</v>
      </c>
      <c r="G153">
        <v>550</v>
      </c>
      <c r="H153">
        <v>270</v>
      </c>
      <c r="I153">
        <v>28824</v>
      </c>
      <c r="J153">
        <v>28370</v>
      </c>
      <c r="K153">
        <v>47</v>
      </c>
      <c r="L153" t="s">
        <v>548</v>
      </c>
      <c r="M153" t="s">
        <v>566</v>
      </c>
    </row>
    <row r="154" spans="1:13" x14ac:dyDescent="0.3">
      <c r="A154" t="s">
        <v>165</v>
      </c>
      <c r="B154" t="s">
        <v>313</v>
      </c>
      <c r="C154" t="s">
        <v>437</v>
      </c>
      <c r="D154" t="s">
        <v>520</v>
      </c>
      <c r="E154" t="s">
        <v>540</v>
      </c>
      <c r="F154">
        <v>754</v>
      </c>
      <c r="G154">
        <v>197</v>
      </c>
      <c r="H154">
        <v>257</v>
      </c>
      <c r="I154">
        <v>6786</v>
      </c>
      <c r="J154">
        <v>6221</v>
      </c>
      <c r="K154">
        <v>212</v>
      </c>
      <c r="L154" t="s">
        <v>547</v>
      </c>
      <c r="M154" t="s">
        <v>565</v>
      </c>
    </row>
    <row r="155" spans="1:13" x14ac:dyDescent="0.3">
      <c r="A155" t="s">
        <v>166</v>
      </c>
      <c r="B155" t="s">
        <v>315</v>
      </c>
      <c r="C155" t="s">
        <v>389</v>
      </c>
      <c r="D155" t="s">
        <v>518</v>
      </c>
      <c r="E155" t="s">
        <v>536</v>
      </c>
      <c r="F155">
        <v>985</v>
      </c>
      <c r="G155">
        <v>932</v>
      </c>
      <c r="H155">
        <v>287</v>
      </c>
      <c r="I155">
        <v>6895</v>
      </c>
      <c r="J155">
        <v>6757</v>
      </c>
      <c r="K155">
        <v>64</v>
      </c>
      <c r="L155" t="s">
        <v>550</v>
      </c>
      <c r="M155" t="s">
        <v>566</v>
      </c>
    </row>
    <row r="156" spans="1:13" x14ac:dyDescent="0.3">
      <c r="A156" t="s">
        <v>167</v>
      </c>
      <c r="B156" t="s">
        <v>314</v>
      </c>
      <c r="C156" t="s">
        <v>438</v>
      </c>
      <c r="D156" t="s">
        <v>519</v>
      </c>
      <c r="E156" t="s">
        <v>527</v>
      </c>
      <c r="F156">
        <v>2283</v>
      </c>
      <c r="G156">
        <v>210</v>
      </c>
      <c r="H156">
        <v>130</v>
      </c>
      <c r="I156">
        <v>22830</v>
      </c>
      <c r="J156">
        <v>22617</v>
      </c>
      <c r="K156">
        <v>143</v>
      </c>
      <c r="L156" t="s">
        <v>550</v>
      </c>
      <c r="M156" t="s">
        <v>564</v>
      </c>
    </row>
    <row r="157" spans="1:13" x14ac:dyDescent="0.3">
      <c r="A157" t="s">
        <v>168</v>
      </c>
      <c r="B157" t="s">
        <v>316</v>
      </c>
      <c r="C157" t="s">
        <v>439</v>
      </c>
      <c r="D157" t="s">
        <v>518</v>
      </c>
      <c r="E157" t="s">
        <v>525</v>
      </c>
      <c r="F157">
        <v>3352</v>
      </c>
      <c r="G157">
        <v>941</v>
      </c>
      <c r="H157">
        <v>482</v>
      </c>
      <c r="I157">
        <v>43576</v>
      </c>
      <c r="J157">
        <v>43338</v>
      </c>
      <c r="K157">
        <v>240</v>
      </c>
      <c r="L157" t="s">
        <v>550</v>
      </c>
      <c r="M157" t="s">
        <v>564</v>
      </c>
    </row>
    <row r="158" spans="1:13" x14ac:dyDescent="0.3">
      <c r="A158" t="s">
        <v>169</v>
      </c>
      <c r="B158" t="s">
        <v>314</v>
      </c>
      <c r="C158" t="s">
        <v>440</v>
      </c>
      <c r="D158" t="s">
        <v>517</v>
      </c>
      <c r="E158" t="s">
        <v>542</v>
      </c>
      <c r="F158">
        <v>4775</v>
      </c>
      <c r="G158">
        <v>173</v>
      </c>
      <c r="H158">
        <v>206</v>
      </c>
      <c r="I158">
        <v>47750</v>
      </c>
      <c r="J158">
        <v>47544</v>
      </c>
      <c r="K158">
        <v>187</v>
      </c>
      <c r="L158" t="s">
        <v>550</v>
      </c>
      <c r="M158" t="s">
        <v>564</v>
      </c>
    </row>
    <row r="159" spans="1:13" x14ac:dyDescent="0.3">
      <c r="A159" t="s">
        <v>170</v>
      </c>
      <c r="B159" t="s">
        <v>315</v>
      </c>
      <c r="C159" t="s">
        <v>441</v>
      </c>
      <c r="D159" t="s">
        <v>517</v>
      </c>
      <c r="E159" t="s">
        <v>524</v>
      </c>
      <c r="F159">
        <v>1762</v>
      </c>
      <c r="G159">
        <v>405</v>
      </c>
      <c r="H159">
        <v>423</v>
      </c>
      <c r="I159">
        <v>22906</v>
      </c>
      <c r="J159">
        <v>21925</v>
      </c>
      <c r="K159">
        <v>25</v>
      </c>
      <c r="L159" t="s">
        <v>547</v>
      </c>
      <c r="M159" t="s">
        <v>563</v>
      </c>
    </row>
    <row r="160" spans="1:13" x14ac:dyDescent="0.3">
      <c r="A160" t="s">
        <v>171</v>
      </c>
      <c r="B160" t="s">
        <v>316</v>
      </c>
      <c r="C160" t="s">
        <v>355</v>
      </c>
      <c r="D160" t="s">
        <v>517</v>
      </c>
      <c r="E160" t="s">
        <v>532</v>
      </c>
      <c r="F160">
        <v>2120</v>
      </c>
      <c r="G160">
        <v>158</v>
      </c>
      <c r="H160">
        <v>488</v>
      </c>
      <c r="I160">
        <v>12720</v>
      </c>
      <c r="J160">
        <v>12085</v>
      </c>
      <c r="K160">
        <v>17</v>
      </c>
      <c r="L160" t="s">
        <v>550</v>
      </c>
      <c r="M160" t="s">
        <v>564</v>
      </c>
    </row>
    <row r="161" spans="1:13" x14ac:dyDescent="0.3">
      <c r="A161" t="s">
        <v>172</v>
      </c>
      <c r="B161" t="s">
        <v>313</v>
      </c>
      <c r="C161" t="s">
        <v>442</v>
      </c>
      <c r="D161" t="s">
        <v>520</v>
      </c>
      <c r="E161" t="s">
        <v>540</v>
      </c>
      <c r="F161">
        <v>1082</v>
      </c>
      <c r="G161">
        <v>209</v>
      </c>
      <c r="H161">
        <v>484</v>
      </c>
      <c r="I161">
        <v>19476</v>
      </c>
      <c r="J161">
        <v>18654</v>
      </c>
      <c r="K161">
        <v>20</v>
      </c>
      <c r="L161" t="s">
        <v>547</v>
      </c>
    </row>
    <row r="162" spans="1:13" x14ac:dyDescent="0.3">
      <c r="A162" t="s">
        <v>173</v>
      </c>
      <c r="B162" t="s">
        <v>313</v>
      </c>
      <c r="C162" t="s">
        <v>443</v>
      </c>
      <c r="D162" t="s">
        <v>516</v>
      </c>
      <c r="E162" t="s">
        <v>522</v>
      </c>
      <c r="F162">
        <v>4671</v>
      </c>
      <c r="G162">
        <v>876</v>
      </c>
      <c r="H162">
        <v>366</v>
      </c>
      <c r="I162">
        <v>51381</v>
      </c>
      <c r="J162">
        <v>50565</v>
      </c>
      <c r="K162">
        <v>245</v>
      </c>
      <c r="L162" t="s">
        <v>547</v>
      </c>
      <c r="M162" t="s">
        <v>566</v>
      </c>
    </row>
    <row r="163" spans="1:13" x14ac:dyDescent="0.3">
      <c r="A163" t="s">
        <v>174</v>
      </c>
      <c r="B163" t="s">
        <v>316</v>
      </c>
      <c r="C163" t="s">
        <v>444</v>
      </c>
      <c r="D163" t="s">
        <v>517</v>
      </c>
      <c r="E163" t="s">
        <v>532</v>
      </c>
      <c r="F163">
        <v>3430</v>
      </c>
      <c r="G163">
        <v>566</v>
      </c>
      <c r="H163">
        <v>164</v>
      </c>
      <c r="I163">
        <v>48020</v>
      </c>
      <c r="J163">
        <v>47305</v>
      </c>
      <c r="K163">
        <v>120</v>
      </c>
      <c r="L163" t="s">
        <v>550</v>
      </c>
    </row>
    <row r="164" spans="1:13" x14ac:dyDescent="0.3">
      <c r="A164" t="s">
        <v>175</v>
      </c>
      <c r="B164" t="s">
        <v>315</v>
      </c>
      <c r="C164" t="s">
        <v>445</v>
      </c>
      <c r="D164" t="s">
        <v>519</v>
      </c>
      <c r="E164" t="s">
        <v>543</v>
      </c>
      <c r="F164">
        <v>4501</v>
      </c>
      <c r="G164">
        <v>375</v>
      </c>
      <c r="H164">
        <v>323</v>
      </c>
      <c r="I164">
        <v>22505</v>
      </c>
      <c r="J164">
        <v>21836</v>
      </c>
      <c r="K164">
        <v>132</v>
      </c>
      <c r="L164" t="s">
        <v>547</v>
      </c>
      <c r="M164" t="s">
        <v>564</v>
      </c>
    </row>
    <row r="165" spans="1:13" x14ac:dyDescent="0.3">
      <c r="A165" t="s">
        <v>176</v>
      </c>
      <c r="B165" t="s">
        <v>314</v>
      </c>
      <c r="C165" t="s">
        <v>338</v>
      </c>
      <c r="D165" t="s">
        <v>516</v>
      </c>
      <c r="E165" t="s">
        <v>537</v>
      </c>
      <c r="F165">
        <v>4934</v>
      </c>
      <c r="G165">
        <v>971</v>
      </c>
      <c r="H165">
        <v>156</v>
      </c>
      <c r="I165">
        <v>39472</v>
      </c>
      <c r="J165">
        <v>39025</v>
      </c>
      <c r="K165">
        <v>169</v>
      </c>
      <c r="L165" t="s">
        <v>551</v>
      </c>
      <c r="M165" t="s">
        <v>566</v>
      </c>
    </row>
    <row r="166" spans="1:13" x14ac:dyDescent="0.3">
      <c r="A166" t="s">
        <v>177</v>
      </c>
      <c r="B166" t="s">
        <v>313</v>
      </c>
      <c r="C166" t="s">
        <v>400</v>
      </c>
      <c r="D166" t="s">
        <v>516</v>
      </c>
      <c r="E166" t="s">
        <v>522</v>
      </c>
      <c r="F166">
        <v>3239</v>
      </c>
      <c r="G166">
        <v>43</v>
      </c>
      <c r="H166">
        <v>211</v>
      </c>
      <c r="I166">
        <v>22673</v>
      </c>
      <c r="J166">
        <v>22171</v>
      </c>
      <c r="K166">
        <v>230</v>
      </c>
      <c r="L166" t="s">
        <v>547</v>
      </c>
      <c r="M166" t="s">
        <v>564</v>
      </c>
    </row>
    <row r="167" spans="1:13" x14ac:dyDescent="0.3">
      <c r="A167" t="s">
        <v>178</v>
      </c>
      <c r="B167" t="s">
        <v>313</v>
      </c>
      <c r="C167" t="s">
        <v>330</v>
      </c>
      <c r="D167" t="s">
        <v>515</v>
      </c>
      <c r="E167" t="s">
        <v>521</v>
      </c>
      <c r="F167">
        <v>1076</v>
      </c>
      <c r="G167">
        <v>313</v>
      </c>
      <c r="H167">
        <v>306</v>
      </c>
      <c r="I167">
        <v>11836</v>
      </c>
      <c r="J167">
        <v>11596</v>
      </c>
      <c r="K167">
        <v>104</v>
      </c>
      <c r="L167" t="s">
        <v>550</v>
      </c>
      <c r="M167" t="s">
        <v>563</v>
      </c>
    </row>
    <row r="168" spans="1:13" x14ac:dyDescent="0.3">
      <c r="A168" t="s">
        <v>179</v>
      </c>
      <c r="B168" t="s">
        <v>315</v>
      </c>
      <c r="C168" t="s">
        <v>428</v>
      </c>
      <c r="D168" t="s">
        <v>516</v>
      </c>
      <c r="E168" t="s">
        <v>538</v>
      </c>
      <c r="F168">
        <v>4771</v>
      </c>
      <c r="G168">
        <v>818</v>
      </c>
      <c r="H168">
        <v>56</v>
      </c>
      <c r="I168">
        <v>57252</v>
      </c>
      <c r="J168">
        <v>56378</v>
      </c>
      <c r="K168">
        <v>150</v>
      </c>
      <c r="L168" t="s">
        <v>550</v>
      </c>
    </row>
    <row r="169" spans="1:13" x14ac:dyDescent="0.3">
      <c r="A169" t="s">
        <v>180</v>
      </c>
      <c r="B169" t="s">
        <v>316</v>
      </c>
      <c r="C169" t="s">
        <v>446</v>
      </c>
      <c r="D169" t="s">
        <v>516</v>
      </c>
      <c r="E169" t="s">
        <v>528</v>
      </c>
      <c r="F169">
        <v>2418</v>
      </c>
      <c r="G169">
        <v>754</v>
      </c>
      <c r="H169">
        <v>54</v>
      </c>
      <c r="I169">
        <v>43524</v>
      </c>
      <c r="J169">
        <v>42743</v>
      </c>
      <c r="K169">
        <v>182</v>
      </c>
      <c r="L169" t="s">
        <v>548</v>
      </c>
      <c r="M169" t="s">
        <v>563</v>
      </c>
    </row>
    <row r="170" spans="1:13" x14ac:dyDescent="0.3">
      <c r="A170" t="s">
        <v>181</v>
      </c>
      <c r="B170" t="s">
        <v>314</v>
      </c>
      <c r="C170" t="s">
        <v>447</v>
      </c>
      <c r="D170" t="s">
        <v>520</v>
      </c>
      <c r="E170" t="s">
        <v>544</v>
      </c>
      <c r="F170">
        <v>3809</v>
      </c>
      <c r="G170">
        <v>273</v>
      </c>
      <c r="H170">
        <v>200</v>
      </c>
      <c r="I170">
        <v>34281</v>
      </c>
      <c r="J170">
        <v>33534</v>
      </c>
      <c r="K170">
        <v>83</v>
      </c>
      <c r="L170" t="s">
        <v>548</v>
      </c>
      <c r="M170" t="s">
        <v>563</v>
      </c>
    </row>
    <row r="171" spans="1:13" x14ac:dyDescent="0.3">
      <c r="A171" t="s">
        <v>182</v>
      </c>
      <c r="B171" t="s">
        <v>313</v>
      </c>
      <c r="C171" t="s">
        <v>448</v>
      </c>
      <c r="D171" t="s">
        <v>516</v>
      </c>
      <c r="E171" t="s">
        <v>522</v>
      </c>
      <c r="F171">
        <v>3577</v>
      </c>
      <c r="G171">
        <v>596</v>
      </c>
      <c r="H171">
        <v>493</v>
      </c>
      <c r="I171">
        <v>67963</v>
      </c>
      <c r="J171">
        <v>67839</v>
      </c>
      <c r="K171">
        <v>53</v>
      </c>
      <c r="L171" t="s">
        <v>547</v>
      </c>
      <c r="M171" t="s">
        <v>565</v>
      </c>
    </row>
    <row r="172" spans="1:13" x14ac:dyDescent="0.3">
      <c r="A172" t="s">
        <v>183</v>
      </c>
      <c r="B172" t="s">
        <v>314</v>
      </c>
      <c r="C172" t="s">
        <v>449</v>
      </c>
      <c r="D172" t="s">
        <v>520</v>
      </c>
      <c r="E172" t="s">
        <v>544</v>
      </c>
      <c r="F172">
        <v>1018</v>
      </c>
      <c r="G172">
        <v>447</v>
      </c>
      <c r="H172">
        <v>332</v>
      </c>
      <c r="I172">
        <v>18324</v>
      </c>
      <c r="J172">
        <v>18164</v>
      </c>
      <c r="K172">
        <v>38</v>
      </c>
      <c r="L172" t="s">
        <v>550</v>
      </c>
      <c r="M172" t="s">
        <v>564</v>
      </c>
    </row>
    <row r="173" spans="1:13" x14ac:dyDescent="0.3">
      <c r="A173" t="s">
        <v>184</v>
      </c>
      <c r="B173" t="s">
        <v>316</v>
      </c>
      <c r="C173" t="s">
        <v>450</v>
      </c>
      <c r="D173" t="s">
        <v>518</v>
      </c>
      <c r="E173" t="s">
        <v>525</v>
      </c>
      <c r="F173">
        <v>3073</v>
      </c>
      <c r="G173">
        <v>553</v>
      </c>
      <c r="H173">
        <v>174</v>
      </c>
      <c r="I173">
        <v>52241</v>
      </c>
      <c r="J173">
        <v>51605</v>
      </c>
      <c r="K173">
        <v>246</v>
      </c>
      <c r="L173" t="s">
        <v>548</v>
      </c>
      <c r="M173" t="s">
        <v>565</v>
      </c>
    </row>
    <row r="174" spans="1:13" x14ac:dyDescent="0.3">
      <c r="A174" t="s">
        <v>185</v>
      </c>
      <c r="B174" t="s">
        <v>313</v>
      </c>
      <c r="C174" t="s">
        <v>451</v>
      </c>
      <c r="D174" t="s">
        <v>520</v>
      </c>
      <c r="E174" t="s">
        <v>540</v>
      </c>
      <c r="F174">
        <v>1330</v>
      </c>
      <c r="G174">
        <v>925</v>
      </c>
      <c r="H174">
        <v>35</v>
      </c>
      <c r="I174">
        <v>15960</v>
      </c>
      <c r="J174">
        <v>15379</v>
      </c>
      <c r="K174">
        <v>229</v>
      </c>
      <c r="L174" t="s">
        <v>550</v>
      </c>
      <c r="M174" t="s">
        <v>565</v>
      </c>
    </row>
    <row r="175" spans="1:13" x14ac:dyDescent="0.3">
      <c r="A175" t="s">
        <v>186</v>
      </c>
      <c r="B175" t="s">
        <v>316</v>
      </c>
      <c r="C175" t="s">
        <v>373</v>
      </c>
      <c r="D175" t="s">
        <v>516</v>
      </c>
      <c r="E175" t="s">
        <v>528</v>
      </c>
      <c r="F175">
        <v>3828</v>
      </c>
      <c r="G175">
        <v>148</v>
      </c>
      <c r="H175">
        <v>253</v>
      </c>
      <c r="I175">
        <v>30624</v>
      </c>
      <c r="J175">
        <v>30229</v>
      </c>
      <c r="K175">
        <v>235</v>
      </c>
      <c r="L175" t="s">
        <v>548</v>
      </c>
    </row>
    <row r="176" spans="1:13" x14ac:dyDescent="0.3">
      <c r="A176" t="s">
        <v>187</v>
      </c>
      <c r="B176" t="s">
        <v>315</v>
      </c>
      <c r="C176" t="s">
        <v>452</v>
      </c>
      <c r="D176" t="s">
        <v>515</v>
      </c>
      <c r="E176" t="s">
        <v>534</v>
      </c>
      <c r="F176">
        <v>142</v>
      </c>
      <c r="G176">
        <v>784</v>
      </c>
      <c r="H176">
        <v>183</v>
      </c>
      <c r="I176">
        <v>1704</v>
      </c>
      <c r="J176">
        <v>995</v>
      </c>
      <c r="K176">
        <v>154</v>
      </c>
      <c r="L176" t="s">
        <v>550</v>
      </c>
      <c r="M176" t="s">
        <v>566</v>
      </c>
    </row>
    <row r="177" spans="1:13" x14ac:dyDescent="0.3">
      <c r="A177" t="s">
        <v>188</v>
      </c>
      <c r="B177" t="s">
        <v>316</v>
      </c>
      <c r="C177" t="s">
        <v>453</v>
      </c>
      <c r="D177" t="s">
        <v>520</v>
      </c>
      <c r="E177" t="s">
        <v>533</v>
      </c>
      <c r="F177">
        <v>3798</v>
      </c>
      <c r="G177">
        <v>31</v>
      </c>
      <c r="H177">
        <v>279</v>
      </c>
      <c r="I177">
        <v>75960</v>
      </c>
      <c r="J177">
        <v>75813</v>
      </c>
      <c r="K177">
        <v>266</v>
      </c>
      <c r="L177" t="s">
        <v>547</v>
      </c>
      <c r="M177" t="s">
        <v>563</v>
      </c>
    </row>
    <row r="178" spans="1:13" x14ac:dyDescent="0.3">
      <c r="A178" t="s">
        <v>189</v>
      </c>
      <c r="B178" t="s">
        <v>315</v>
      </c>
      <c r="C178" t="s">
        <v>454</v>
      </c>
      <c r="D178" t="s">
        <v>518</v>
      </c>
      <c r="E178" t="s">
        <v>536</v>
      </c>
      <c r="F178">
        <v>3099</v>
      </c>
      <c r="G178">
        <v>694</v>
      </c>
      <c r="H178">
        <v>171</v>
      </c>
      <c r="I178">
        <v>43386</v>
      </c>
      <c r="J178">
        <v>42921</v>
      </c>
      <c r="K178">
        <v>52</v>
      </c>
      <c r="L178" t="s">
        <v>547</v>
      </c>
      <c r="M178" t="s">
        <v>565</v>
      </c>
    </row>
    <row r="179" spans="1:13" x14ac:dyDescent="0.3">
      <c r="A179" t="s">
        <v>190</v>
      </c>
      <c r="B179" t="s">
        <v>315</v>
      </c>
      <c r="C179" t="s">
        <v>388</v>
      </c>
      <c r="D179" t="s">
        <v>520</v>
      </c>
      <c r="E179" t="s">
        <v>535</v>
      </c>
      <c r="F179">
        <v>129</v>
      </c>
      <c r="G179">
        <v>643</v>
      </c>
      <c r="H179">
        <v>136</v>
      </c>
      <c r="I179">
        <v>1290</v>
      </c>
      <c r="J179">
        <v>839</v>
      </c>
      <c r="K179">
        <v>238</v>
      </c>
      <c r="L179" t="s">
        <v>547</v>
      </c>
      <c r="M179" t="s">
        <v>566</v>
      </c>
    </row>
    <row r="180" spans="1:13" x14ac:dyDescent="0.3">
      <c r="A180" t="s">
        <v>191</v>
      </c>
      <c r="B180" t="s">
        <v>316</v>
      </c>
      <c r="C180" t="s">
        <v>431</v>
      </c>
      <c r="D180" t="s">
        <v>518</v>
      </c>
      <c r="E180" t="s">
        <v>525</v>
      </c>
      <c r="F180">
        <v>3796</v>
      </c>
      <c r="G180">
        <v>667</v>
      </c>
      <c r="H180">
        <v>395</v>
      </c>
      <c r="I180">
        <v>64532</v>
      </c>
      <c r="J180">
        <v>63550</v>
      </c>
      <c r="K180">
        <v>292</v>
      </c>
      <c r="L180" t="s">
        <v>547</v>
      </c>
    </row>
    <row r="181" spans="1:13" x14ac:dyDescent="0.3">
      <c r="A181" t="s">
        <v>192</v>
      </c>
      <c r="B181" t="s">
        <v>314</v>
      </c>
      <c r="C181" t="s">
        <v>447</v>
      </c>
      <c r="D181" t="s">
        <v>516</v>
      </c>
      <c r="E181" t="s">
        <v>537</v>
      </c>
      <c r="F181">
        <v>3711</v>
      </c>
      <c r="G181">
        <v>352</v>
      </c>
      <c r="H181">
        <v>290</v>
      </c>
      <c r="I181">
        <v>48243</v>
      </c>
      <c r="J181">
        <v>47579</v>
      </c>
      <c r="K181">
        <v>11</v>
      </c>
      <c r="L181" t="s">
        <v>547</v>
      </c>
      <c r="M181" t="s">
        <v>563</v>
      </c>
    </row>
    <row r="182" spans="1:13" x14ac:dyDescent="0.3">
      <c r="A182" t="s">
        <v>193</v>
      </c>
      <c r="B182" t="s">
        <v>314</v>
      </c>
      <c r="C182" t="s">
        <v>455</v>
      </c>
      <c r="D182" t="s">
        <v>519</v>
      </c>
      <c r="E182" t="s">
        <v>527</v>
      </c>
      <c r="F182">
        <v>606</v>
      </c>
      <c r="G182">
        <v>789</v>
      </c>
      <c r="H182">
        <v>470</v>
      </c>
      <c r="I182">
        <v>7878</v>
      </c>
      <c r="J182">
        <v>7389</v>
      </c>
      <c r="K182">
        <v>239</v>
      </c>
      <c r="L182" t="s">
        <v>548</v>
      </c>
      <c r="M182" t="s">
        <v>565</v>
      </c>
    </row>
    <row r="183" spans="1:13" x14ac:dyDescent="0.3">
      <c r="A183" t="s">
        <v>194</v>
      </c>
      <c r="B183" t="s">
        <v>316</v>
      </c>
      <c r="C183" t="s">
        <v>348</v>
      </c>
      <c r="D183" t="s">
        <v>519</v>
      </c>
      <c r="E183" t="s">
        <v>529</v>
      </c>
      <c r="F183">
        <v>4689</v>
      </c>
      <c r="G183">
        <v>134</v>
      </c>
      <c r="H183">
        <v>403</v>
      </c>
      <c r="I183">
        <v>51579</v>
      </c>
      <c r="J183">
        <v>50924</v>
      </c>
      <c r="K183">
        <v>173</v>
      </c>
      <c r="L183" t="s">
        <v>547</v>
      </c>
      <c r="M183" t="s">
        <v>566</v>
      </c>
    </row>
    <row r="184" spans="1:13" x14ac:dyDescent="0.3">
      <c r="A184" t="s">
        <v>195</v>
      </c>
      <c r="B184" t="s">
        <v>315</v>
      </c>
      <c r="C184" t="s">
        <v>456</v>
      </c>
      <c r="D184" t="s">
        <v>517</v>
      </c>
      <c r="E184" t="s">
        <v>524</v>
      </c>
      <c r="F184">
        <v>360</v>
      </c>
      <c r="G184">
        <v>590</v>
      </c>
      <c r="H184">
        <v>393</v>
      </c>
      <c r="I184">
        <v>4680</v>
      </c>
      <c r="J184">
        <v>4322</v>
      </c>
      <c r="K184">
        <v>208</v>
      </c>
      <c r="L184" t="s">
        <v>550</v>
      </c>
      <c r="M184" t="s">
        <v>564</v>
      </c>
    </row>
    <row r="185" spans="1:13" x14ac:dyDescent="0.3">
      <c r="A185" t="s">
        <v>196</v>
      </c>
      <c r="B185" t="s">
        <v>313</v>
      </c>
      <c r="C185" t="s">
        <v>457</v>
      </c>
      <c r="D185" t="s">
        <v>519</v>
      </c>
      <c r="E185" t="s">
        <v>539</v>
      </c>
      <c r="F185">
        <v>3215</v>
      </c>
      <c r="G185">
        <v>960</v>
      </c>
      <c r="H185">
        <v>202</v>
      </c>
      <c r="I185">
        <v>32150</v>
      </c>
      <c r="J185">
        <v>31404</v>
      </c>
      <c r="K185">
        <v>251</v>
      </c>
      <c r="L185" t="s">
        <v>548</v>
      </c>
      <c r="M185" t="s">
        <v>563</v>
      </c>
    </row>
    <row r="186" spans="1:13" x14ac:dyDescent="0.3">
      <c r="A186" t="s">
        <v>197</v>
      </c>
      <c r="B186" t="s">
        <v>315</v>
      </c>
      <c r="C186" t="s">
        <v>458</v>
      </c>
      <c r="D186" t="s">
        <v>518</v>
      </c>
      <c r="E186" t="s">
        <v>536</v>
      </c>
      <c r="F186">
        <v>4523</v>
      </c>
      <c r="G186">
        <v>61</v>
      </c>
      <c r="H186">
        <v>157</v>
      </c>
      <c r="I186">
        <v>49753</v>
      </c>
      <c r="J186">
        <v>49329</v>
      </c>
      <c r="K186">
        <v>71</v>
      </c>
      <c r="L186" t="s">
        <v>548</v>
      </c>
    </row>
    <row r="187" spans="1:13" x14ac:dyDescent="0.3">
      <c r="A187" t="s">
        <v>198</v>
      </c>
      <c r="B187" t="s">
        <v>316</v>
      </c>
      <c r="C187" t="s">
        <v>442</v>
      </c>
      <c r="D187" t="s">
        <v>518</v>
      </c>
      <c r="E187" t="s">
        <v>525</v>
      </c>
      <c r="F187">
        <v>4292</v>
      </c>
      <c r="G187">
        <v>51</v>
      </c>
      <c r="H187">
        <v>392</v>
      </c>
      <c r="I187">
        <v>55796</v>
      </c>
      <c r="J187">
        <v>54826</v>
      </c>
      <c r="K187">
        <v>264</v>
      </c>
      <c r="L187" t="s">
        <v>548</v>
      </c>
      <c r="M187" t="s">
        <v>565</v>
      </c>
    </row>
    <row r="188" spans="1:13" x14ac:dyDescent="0.3">
      <c r="A188" t="s">
        <v>199</v>
      </c>
      <c r="B188" t="s">
        <v>313</v>
      </c>
      <c r="C188" t="s">
        <v>459</v>
      </c>
      <c r="D188" t="s">
        <v>515</v>
      </c>
      <c r="E188" t="s">
        <v>521</v>
      </c>
      <c r="F188">
        <v>1644</v>
      </c>
      <c r="G188">
        <v>546</v>
      </c>
      <c r="H188">
        <v>150</v>
      </c>
      <c r="I188">
        <v>27948</v>
      </c>
      <c r="J188">
        <v>27184</v>
      </c>
      <c r="K188">
        <v>300</v>
      </c>
      <c r="L188" t="s">
        <v>548</v>
      </c>
      <c r="M188" t="s">
        <v>565</v>
      </c>
    </row>
    <row r="189" spans="1:13" x14ac:dyDescent="0.3">
      <c r="A189" t="s">
        <v>200</v>
      </c>
      <c r="B189" t="s">
        <v>314</v>
      </c>
      <c r="C189" t="s">
        <v>395</v>
      </c>
      <c r="D189" t="s">
        <v>515</v>
      </c>
      <c r="E189" t="s">
        <v>523</v>
      </c>
      <c r="F189">
        <v>2728</v>
      </c>
      <c r="G189">
        <v>533</v>
      </c>
      <c r="H189">
        <v>215</v>
      </c>
      <c r="I189">
        <v>40920</v>
      </c>
      <c r="J189">
        <v>40816</v>
      </c>
      <c r="K189">
        <v>137</v>
      </c>
      <c r="L189" t="s">
        <v>550</v>
      </c>
      <c r="M189" t="s">
        <v>564</v>
      </c>
    </row>
    <row r="190" spans="1:13" x14ac:dyDescent="0.3">
      <c r="A190" t="s">
        <v>201</v>
      </c>
      <c r="B190" t="s">
        <v>316</v>
      </c>
      <c r="C190" t="s">
        <v>399</v>
      </c>
      <c r="D190" t="s">
        <v>515</v>
      </c>
      <c r="E190" t="s">
        <v>530</v>
      </c>
      <c r="F190">
        <v>3360</v>
      </c>
      <c r="G190">
        <v>525</v>
      </c>
      <c r="H190">
        <v>500</v>
      </c>
      <c r="I190">
        <v>60480</v>
      </c>
      <c r="J190">
        <v>59610</v>
      </c>
      <c r="K190">
        <v>192</v>
      </c>
      <c r="L190" t="s">
        <v>547</v>
      </c>
      <c r="M190" t="s">
        <v>563</v>
      </c>
    </row>
    <row r="191" spans="1:13" x14ac:dyDescent="0.3">
      <c r="A191" t="s">
        <v>202</v>
      </c>
      <c r="B191" t="s">
        <v>314</v>
      </c>
      <c r="C191" t="s">
        <v>460</v>
      </c>
      <c r="D191" t="s">
        <v>516</v>
      </c>
      <c r="E191" t="s">
        <v>537</v>
      </c>
      <c r="F191">
        <v>1963</v>
      </c>
      <c r="G191">
        <v>213</v>
      </c>
      <c r="H191">
        <v>19</v>
      </c>
      <c r="I191">
        <v>39260</v>
      </c>
      <c r="J191">
        <v>38771</v>
      </c>
      <c r="K191">
        <v>145</v>
      </c>
      <c r="L191" t="s">
        <v>550</v>
      </c>
    </row>
    <row r="192" spans="1:13" x14ac:dyDescent="0.3">
      <c r="A192" t="s">
        <v>203</v>
      </c>
      <c r="B192" t="s">
        <v>314</v>
      </c>
      <c r="C192" t="s">
        <v>447</v>
      </c>
      <c r="D192" t="s">
        <v>517</v>
      </c>
      <c r="E192" t="s">
        <v>542</v>
      </c>
      <c r="F192">
        <v>4285</v>
      </c>
      <c r="G192">
        <v>886</v>
      </c>
      <c r="H192">
        <v>376</v>
      </c>
      <c r="I192">
        <v>55705</v>
      </c>
      <c r="J192">
        <v>55556</v>
      </c>
      <c r="K192">
        <v>51</v>
      </c>
      <c r="L192" t="s">
        <v>550</v>
      </c>
      <c r="M192" t="s">
        <v>565</v>
      </c>
    </row>
    <row r="193" spans="1:13" x14ac:dyDescent="0.3">
      <c r="A193" t="s">
        <v>204</v>
      </c>
      <c r="B193" t="s">
        <v>315</v>
      </c>
      <c r="C193" t="s">
        <v>461</v>
      </c>
      <c r="D193" t="s">
        <v>520</v>
      </c>
      <c r="E193" t="s">
        <v>535</v>
      </c>
      <c r="F193">
        <v>1176</v>
      </c>
      <c r="G193">
        <v>464</v>
      </c>
      <c r="H193">
        <v>394</v>
      </c>
      <c r="I193">
        <v>14112</v>
      </c>
      <c r="J193">
        <v>13588</v>
      </c>
      <c r="K193">
        <v>272</v>
      </c>
      <c r="L193" t="s">
        <v>548</v>
      </c>
    </row>
    <row r="194" spans="1:13" x14ac:dyDescent="0.3">
      <c r="A194" t="s">
        <v>205</v>
      </c>
      <c r="B194" t="s">
        <v>313</v>
      </c>
      <c r="C194" t="s">
        <v>462</v>
      </c>
      <c r="D194" t="s">
        <v>519</v>
      </c>
      <c r="E194" t="s">
        <v>539</v>
      </c>
      <c r="F194">
        <v>4858</v>
      </c>
      <c r="G194">
        <v>317</v>
      </c>
      <c r="H194">
        <v>129</v>
      </c>
      <c r="I194">
        <v>53438</v>
      </c>
      <c r="J194">
        <v>52687</v>
      </c>
      <c r="K194">
        <v>223</v>
      </c>
      <c r="L194" t="s">
        <v>548</v>
      </c>
      <c r="M194" t="s">
        <v>565</v>
      </c>
    </row>
    <row r="195" spans="1:13" x14ac:dyDescent="0.3">
      <c r="A195" t="s">
        <v>206</v>
      </c>
      <c r="B195" t="s">
        <v>314</v>
      </c>
      <c r="C195" t="s">
        <v>417</v>
      </c>
      <c r="D195" t="s">
        <v>517</v>
      </c>
      <c r="E195" t="s">
        <v>542</v>
      </c>
      <c r="F195">
        <v>4350</v>
      </c>
      <c r="G195">
        <v>771</v>
      </c>
      <c r="H195">
        <v>7</v>
      </c>
      <c r="I195">
        <v>60900</v>
      </c>
      <c r="J195">
        <v>60592</v>
      </c>
      <c r="K195">
        <v>195</v>
      </c>
      <c r="L195" t="s">
        <v>548</v>
      </c>
      <c r="M195" t="s">
        <v>563</v>
      </c>
    </row>
    <row r="196" spans="1:13" x14ac:dyDescent="0.3">
      <c r="A196" t="s">
        <v>207</v>
      </c>
      <c r="B196" t="s">
        <v>315</v>
      </c>
      <c r="C196" t="s">
        <v>463</v>
      </c>
      <c r="D196" t="s">
        <v>518</v>
      </c>
      <c r="E196" t="s">
        <v>536</v>
      </c>
      <c r="F196">
        <v>914</v>
      </c>
      <c r="G196">
        <v>464</v>
      </c>
      <c r="H196">
        <v>246</v>
      </c>
      <c r="I196">
        <v>11882</v>
      </c>
      <c r="J196">
        <v>11500</v>
      </c>
      <c r="K196">
        <v>282</v>
      </c>
      <c r="L196" t="s">
        <v>554</v>
      </c>
      <c r="M196" t="s">
        <v>566</v>
      </c>
    </row>
    <row r="197" spans="1:13" x14ac:dyDescent="0.3">
      <c r="A197" t="s">
        <v>208</v>
      </c>
      <c r="B197" t="s">
        <v>315</v>
      </c>
      <c r="C197" t="s">
        <v>464</v>
      </c>
      <c r="D197" t="s">
        <v>516</v>
      </c>
      <c r="E197" t="s">
        <v>538</v>
      </c>
      <c r="F197">
        <v>1813</v>
      </c>
      <c r="G197">
        <v>623</v>
      </c>
      <c r="H197">
        <v>72</v>
      </c>
      <c r="I197">
        <v>19943</v>
      </c>
      <c r="J197">
        <v>18959</v>
      </c>
      <c r="K197">
        <v>85</v>
      </c>
      <c r="L197" t="s">
        <v>548</v>
      </c>
      <c r="M197" t="s">
        <v>565</v>
      </c>
    </row>
    <row r="198" spans="1:13" x14ac:dyDescent="0.3">
      <c r="A198" t="s">
        <v>209</v>
      </c>
      <c r="B198" t="s">
        <v>313</v>
      </c>
      <c r="C198" t="s">
        <v>439</v>
      </c>
      <c r="D198" t="s">
        <v>515</v>
      </c>
      <c r="E198" t="s">
        <v>521</v>
      </c>
      <c r="F198">
        <v>4782</v>
      </c>
      <c r="G198">
        <v>721</v>
      </c>
      <c r="H198">
        <v>82</v>
      </c>
      <c r="I198">
        <v>86076</v>
      </c>
      <c r="J198">
        <v>85339</v>
      </c>
      <c r="K198">
        <v>19</v>
      </c>
      <c r="L198" t="s">
        <v>548</v>
      </c>
      <c r="M198" t="s">
        <v>563</v>
      </c>
    </row>
    <row r="199" spans="1:13" x14ac:dyDescent="0.3">
      <c r="A199" t="s">
        <v>210</v>
      </c>
      <c r="B199" t="s">
        <v>313</v>
      </c>
      <c r="C199" t="s">
        <v>465</v>
      </c>
      <c r="D199" t="s">
        <v>519</v>
      </c>
      <c r="E199" t="s">
        <v>539</v>
      </c>
      <c r="F199">
        <v>1048</v>
      </c>
      <c r="G199">
        <v>374</v>
      </c>
      <c r="H199">
        <v>450</v>
      </c>
      <c r="I199">
        <v>9432</v>
      </c>
      <c r="J199">
        <v>8882</v>
      </c>
      <c r="K199">
        <v>158</v>
      </c>
      <c r="L199" t="s">
        <v>547</v>
      </c>
      <c r="M199" t="s">
        <v>565</v>
      </c>
    </row>
    <row r="200" spans="1:13" x14ac:dyDescent="0.3">
      <c r="A200" t="s">
        <v>211</v>
      </c>
      <c r="B200" t="s">
        <v>314</v>
      </c>
      <c r="C200" t="s">
        <v>351</v>
      </c>
      <c r="D200" t="s">
        <v>518</v>
      </c>
      <c r="E200" t="s">
        <v>531</v>
      </c>
      <c r="F200">
        <v>2509</v>
      </c>
      <c r="G200">
        <v>324</v>
      </c>
      <c r="H200">
        <v>171</v>
      </c>
      <c r="I200">
        <v>35126</v>
      </c>
      <c r="J200">
        <v>34685</v>
      </c>
      <c r="K200">
        <v>277</v>
      </c>
      <c r="L200" t="s">
        <v>547</v>
      </c>
      <c r="M200" t="s">
        <v>564</v>
      </c>
    </row>
    <row r="201" spans="1:13" x14ac:dyDescent="0.3">
      <c r="A201" t="s">
        <v>212</v>
      </c>
      <c r="B201" t="s">
        <v>316</v>
      </c>
      <c r="C201" t="s">
        <v>466</v>
      </c>
      <c r="D201" t="s">
        <v>515</v>
      </c>
      <c r="E201" t="s">
        <v>530</v>
      </c>
      <c r="F201">
        <v>3718</v>
      </c>
      <c r="G201">
        <v>385</v>
      </c>
      <c r="H201">
        <v>310</v>
      </c>
      <c r="I201">
        <v>70642</v>
      </c>
      <c r="J201">
        <v>69749</v>
      </c>
      <c r="K201">
        <v>233</v>
      </c>
      <c r="L201" t="s">
        <v>547</v>
      </c>
      <c r="M201" t="s">
        <v>564</v>
      </c>
    </row>
    <row r="202" spans="1:13" x14ac:dyDescent="0.3">
      <c r="A202" t="s">
        <v>213</v>
      </c>
      <c r="B202" t="s">
        <v>313</v>
      </c>
      <c r="C202" t="s">
        <v>467</v>
      </c>
      <c r="D202" t="s">
        <v>515</v>
      </c>
      <c r="E202" t="s">
        <v>521</v>
      </c>
      <c r="F202">
        <v>802</v>
      </c>
      <c r="G202">
        <v>262</v>
      </c>
      <c r="H202">
        <v>244</v>
      </c>
      <c r="I202">
        <v>14436</v>
      </c>
      <c r="J202">
        <v>14280</v>
      </c>
      <c r="K202">
        <v>49</v>
      </c>
      <c r="L202" t="s">
        <v>548</v>
      </c>
      <c r="M202" t="s">
        <v>563</v>
      </c>
    </row>
    <row r="203" spans="1:13" x14ac:dyDescent="0.3">
      <c r="A203" t="s">
        <v>214</v>
      </c>
      <c r="B203" t="s">
        <v>316</v>
      </c>
      <c r="C203" t="s">
        <v>468</v>
      </c>
      <c r="D203" t="s">
        <v>519</v>
      </c>
      <c r="E203" t="s">
        <v>529</v>
      </c>
      <c r="F203">
        <v>1871</v>
      </c>
      <c r="G203">
        <v>252</v>
      </c>
      <c r="H203">
        <v>335</v>
      </c>
      <c r="I203">
        <v>29936</v>
      </c>
      <c r="J203">
        <v>29576</v>
      </c>
      <c r="K203">
        <v>288</v>
      </c>
      <c r="L203" t="s">
        <v>548</v>
      </c>
      <c r="M203" t="s">
        <v>565</v>
      </c>
    </row>
    <row r="204" spans="1:13" x14ac:dyDescent="0.3">
      <c r="A204" t="s">
        <v>215</v>
      </c>
      <c r="B204" t="s">
        <v>315</v>
      </c>
      <c r="C204" t="s">
        <v>469</v>
      </c>
      <c r="D204" t="s">
        <v>518</v>
      </c>
      <c r="E204" t="s">
        <v>536</v>
      </c>
      <c r="F204">
        <v>3773</v>
      </c>
      <c r="G204">
        <v>299</v>
      </c>
      <c r="H204">
        <v>38</v>
      </c>
      <c r="I204">
        <v>71687</v>
      </c>
      <c r="J204">
        <v>71447</v>
      </c>
      <c r="K204">
        <v>286</v>
      </c>
      <c r="L204" t="s">
        <v>550</v>
      </c>
      <c r="M204" t="s">
        <v>563</v>
      </c>
    </row>
    <row r="205" spans="1:13" x14ac:dyDescent="0.3">
      <c r="A205" t="s">
        <v>216</v>
      </c>
      <c r="B205" t="s">
        <v>315</v>
      </c>
      <c r="C205" t="s">
        <v>437</v>
      </c>
      <c r="D205" t="s">
        <v>518</v>
      </c>
      <c r="E205" t="s">
        <v>536</v>
      </c>
      <c r="F205">
        <v>2234</v>
      </c>
      <c r="G205">
        <v>653</v>
      </c>
      <c r="H205">
        <v>432</v>
      </c>
      <c r="I205">
        <v>11170</v>
      </c>
      <c r="J205">
        <v>10569</v>
      </c>
      <c r="K205">
        <v>198</v>
      </c>
      <c r="L205" t="s">
        <v>550</v>
      </c>
      <c r="M205" t="s">
        <v>565</v>
      </c>
    </row>
    <row r="206" spans="1:13" x14ac:dyDescent="0.3">
      <c r="A206" t="s">
        <v>217</v>
      </c>
      <c r="B206" t="s">
        <v>313</v>
      </c>
      <c r="C206" t="s">
        <v>427</v>
      </c>
      <c r="D206" t="s">
        <v>520</v>
      </c>
      <c r="E206" t="s">
        <v>540</v>
      </c>
      <c r="F206">
        <v>3820</v>
      </c>
      <c r="G206">
        <v>697</v>
      </c>
      <c r="H206">
        <v>268</v>
      </c>
      <c r="I206">
        <v>45840</v>
      </c>
      <c r="J206">
        <v>45631</v>
      </c>
      <c r="K206">
        <v>171</v>
      </c>
      <c r="L206" t="s">
        <v>557</v>
      </c>
      <c r="M206" t="s">
        <v>566</v>
      </c>
    </row>
    <row r="207" spans="1:13" x14ac:dyDescent="0.3">
      <c r="A207" t="s">
        <v>218</v>
      </c>
      <c r="B207" t="s">
        <v>313</v>
      </c>
      <c r="C207" t="s">
        <v>323</v>
      </c>
      <c r="D207" t="s">
        <v>516</v>
      </c>
      <c r="E207" t="s">
        <v>522</v>
      </c>
      <c r="F207">
        <v>941</v>
      </c>
      <c r="G207">
        <v>121</v>
      </c>
      <c r="H207">
        <v>458</v>
      </c>
      <c r="I207">
        <v>14115</v>
      </c>
      <c r="J207">
        <v>13838</v>
      </c>
      <c r="K207">
        <v>87</v>
      </c>
      <c r="L207" t="s">
        <v>548</v>
      </c>
      <c r="M207" t="s">
        <v>563</v>
      </c>
    </row>
    <row r="208" spans="1:13" x14ac:dyDescent="0.3">
      <c r="A208" t="s">
        <v>219</v>
      </c>
      <c r="B208" t="s">
        <v>313</v>
      </c>
      <c r="C208" t="s">
        <v>470</v>
      </c>
      <c r="D208" t="s">
        <v>518</v>
      </c>
      <c r="E208" t="s">
        <v>526</v>
      </c>
      <c r="F208">
        <v>4274</v>
      </c>
      <c r="G208">
        <v>340</v>
      </c>
      <c r="H208">
        <v>281</v>
      </c>
      <c r="I208">
        <v>34192</v>
      </c>
      <c r="J208">
        <v>33446</v>
      </c>
      <c r="K208">
        <v>129</v>
      </c>
      <c r="L208" t="s">
        <v>557</v>
      </c>
      <c r="M208" t="s">
        <v>565</v>
      </c>
    </row>
    <row r="209" spans="1:13" x14ac:dyDescent="0.3">
      <c r="A209" t="s">
        <v>220</v>
      </c>
      <c r="B209" t="s">
        <v>314</v>
      </c>
      <c r="C209" t="s">
        <v>323</v>
      </c>
      <c r="D209" t="s">
        <v>520</v>
      </c>
      <c r="E209" t="s">
        <v>544</v>
      </c>
      <c r="F209">
        <v>2949</v>
      </c>
      <c r="G209">
        <v>476</v>
      </c>
      <c r="H209">
        <v>403</v>
      </c>
      <c r="I209">
        <v>44235</v>
      </c>
      <c r="J209">
        <v>43705</v>
      </c>
      <c r="K209">
        <v>135</v>
      </c>
      <c r="L209" t="s">
        <v>547</v>
      </c>
      <c r="M209" t="s">
        <v>564</v>
      </c>
    </row>
    <row r="210" spans="1:13" x14ac:dyDescent="0.3">
      <c r="A210" t="s">
        <v>221</v>
      </c>
      <c r="B210" t="s">
        <v>313</v>
      </c>
      <c r="C210" t="s">
        <v>471</v>
      </c>
      <c r="D210" t="s">
        <v>520</v>
      </c>
      <c r="E210" t="s">
        <v>540</v>
      </c>
      <c r="F210">
        <v>3160</v>
      </c>
      <c r="G210">
        <v>204</v>
      </c>
      <c r="H210">
        <v>297</v>
      </c>
      <c r="I210">
        <v>44240</v>
      </c>
      <c r="J210">
        <v>43666</v>
      </c>
      <c r="K210">
        <v>49</v>
      </c>
      <c r="L210" t="s">
        <v>545</v>
      </c>
      <c r="M210" t="s">
        <v>566</v>
      </c>
    </row>
    <row r="211" spans="1:13" x14ac:dyDescent="0.3">
      <c r="A211" t="s">
        <v>222</v>
      </c>
      <c r="B211" t="s">
        <v>314</v>
      </c>
      <c r="C211" t="s">
        <v>443</v>
      </c>
      <c r="D211" t="s">
        <v>519</v>
      </c>
      <c r="E211" t="s">
        <v>527</v>
      </c>
      <c r="F211">
        <v>257</v>
      </c>
      <c r="G211">
        <v>966</v>
      </c>
      <c r="H211">
        <v>398</v>
      </c>
      <c r="I211">
        <v>3341</v>
      </c>
      <c r="J211">
        <v>2753</v>
      </c>
      <c r="K211">
        <v>287</v>
      </c>
      <c r="L211" t="s">
        <v>550</v>
      </c>
      <c r="M211" t="s">
        <v>563</v>
      </c>
    </row>
    <row r="212" spans="1:13" x14ac:dyDescent="0.3">
      <c r="A212" t="s">
        <v>223</v>
      </c>
      <c r="B212" t="s">
        <v>313</v>
      </c>
      <c r="C212" t="s">
        <v>472</v>
      </c>
      <c r="D212" t="s">
        <v>518</v>
      </c>
      <c r="E212" t="s">
        <v>526</v>
      </c>
      <c r="F212">
        <v>2120</v>
      </c>
      <c r="G212">
        <v>38</v>
      </c>
      <c r="H212">
        <v>212</v>
      </c>
      <c r="I212">
        <v>12720</v>
      </c>
      <c r="J212">
        <v>12564</v>
      </c>
      <c r="K212">
        <v>21</v>
      </c>
      <c r="L212" t="s">
        <v>550</v>
      </c>
      <c r="M212" t="s">
        <v>566</v>
      </c>
    </row>
    <row r="213" spans="1:13" x14ac:dyDescent="0.3">
      <c r="A213" t="s">
        <v>224</v>
      </c>
      <c r="B213" t="s">
        <v>314</v>
      </c>
      <c r="C213" t="s">
        <v>384</v>
      </c>
      <c r="D213" t="s">
        <v>520</v>
      </c>
      <c r="E213" t="s">
        <v>544</v>
      </c>
      <c r="F213">
        <v>3874</v>
      </c>
      <c r="G213">
        <v>884</v>
      </c>
      <c r="H213">
        <v>19</v>
      </c>
      <c r="I213">
        <v>38740</v>
      </c>
      <c r="J213">
        <v>38552</v>
      </c>
      <c r="K213">
        <v>219</v>
      </c>
      <c r="L213" t="s">
        <v>547</v>
      </c>
      <c r="M213" t="s">
        <v>564</v>
      </c>
    </row>
    <row r="214" spans="1:13" x14ac:dyDescent="0.3">
      <c r="A214" t="s">
        <v>225</v>
      </c>
      <c r="B214" t="s">
        <v>316</v>
      </c>
      <c r="C214" t="s">
        <v>473</v>
      </c>
      <c r="D214" t="s">
        <v>518</v>
      </c>
      <c r="E214" t="s">
        <v>525</v>
      </c>
      <c r="F214">
        <v>2696</v>
      </c>
      <c r="G214">
        <v>628</v>
      </c>
      <c r="H214">
        <v>443</v>
      </c>
      <c r="I214">
        <v>45832</v>
      </c>
      <c r="J214">
        <v>45632</v>
      </c>
      <c r="K214">
        <v>248</v>
      </c>
      <c r="L214" t="s">
        <v>548</v>
      </c>
      <c r="M214" t="s">
        <v>566</v>
      </c>
    </row>
    <row r="215" spans="1:13" x14ac:dyDescent="0.3">
      <c r="A215" t="s">
        <v>226</v>
      </c>
      <c r="B215" t="s">
        <v>315</v>
      </c>
      <c r="C215" t="s">
        <v>317</v>
      </c>
      <c r="D215" t="s">
        <v>519</v>
      </c>
      <c r="E215" t="s">
        <v>543</v>
      </c>
      <c r="F215">
        <v>521</v>
      </c>
      <c r="G215">
        <v>746</v>
      </c>
      <c r="H215">
        <v>315</v>
      </c>
      <c r="I215">
        <v>4168</v>
      </c>
      <c r="J215">
        <v>3399</v>
      </c>
      <c r="K215">
        <v>282</v>
      </c>
      <c r="L215" t="s">
        <v>550</v>
      </c>
      <c r="M215" t="s">
        <v>564</v>
      </c>
    </row>
    <row r="216" spans="1:13" x14ac:dyDescent="0.3">
      <c r="A216" t="s">
        <v>227</v>
      </c>
      <c r="B216" t="s">
        <v>316</v>
      </c>
      <c r="C216" t="s">
        <v>474</v>
      </c>
      <c r="D216" t="s">
        <v>519</v>
      </c>
      <c r="E216" t="s">
        <v>529</v>
      </c>
      <c r="F216">
        <v>4872</v>
      </c>
      <c r="G216">
        <v>925</v>
      </c>
      <c r="H216">
        <v>176</v>
      </c>
      <c r="I216">
        <v>82824</v>
      </c>
      <c r="J216">
        <v>82543</v>
      </c>
      <c r="K216">
        <v>89</v>
      </c>
      <c r="L216" t="s">
        <v>548</v>
      </c>
      <c r="M216" t="s">
        <v>564</v>
      </c>
    </row>
    <row r="217" spans="1:13" x14ac:dyDescent="0.3">
      <c r="A217" t="s">
        <v>228</v>
      </c>
      <c r="B217" t="s">
        <v>314</v>
      </c>
      <c r="C217" t="s">
        <v>414</v>
      </c>
      <c r="D217" t="s">
        <v>517</v>
      </c>
      <c r="E217" t="s">
        <v>542</v>
      </c>
      <c r="F217">
        <v>1509</v>
      </c>
      <c r="G217">
        <v>88</v>
      </c>
      <c r="H217">
        <v>163</v>
      </c>
      <c r="I217">
        <v>30180</v>
      </c>
      <c r="J217">
        <v>29689</v>
      </c>
      <c r="K217">
        <v>119</v>
      </c>
      <c r="L217" t="s">
        <v>548</v>
      </c>
      <c r="M217" t="s">
        <v>564</v>
      </c>
    </row>
    <row r="218" spans="1:13" x14ac:dyDescent="0.3">
      <c r="A218" t="s">
        <v>229</v>
      </c>
      <c r="B218" t="s">
        <v>316</v>
      </c>
      <c r="C218" t="s">
        <v>447</v>
      </c>
      <c r="D218" t="s">
        <v>519</v>
      </c>
      <c r="E218" t="s">
        <v>529</v>
      </c>
      <c r="F218">
        <v>4606</v>
      </c>
      <c r="G218">
        <v>931</v>
      </c>
      <c r="H218">
        <v>230</v>
      </c>
      <c r="I218">
        <v>92120</v>
      </c>
      <c r="J218">
        <v>91440</v>
      </c>
      <c r="K218">
        <v>56</v>
      </c>
      <c r="L218" t="s">
        <v>547</v>
      </c>
    </row>
    <row r="219" spans="1:13" x14ac:dyDescent="0.3">
      <c r="A219" t="s">
        <v>230</v>
      </c>
      <c r="B219" t="s">
        <v>316</v>
      </c>
      <c r="C219" t="s">
        <v>407</v>
      </c>
      <c r="D219" t="s">
        <v>518</v>
      </c>
      <c r="E219" t="s">
        <v>525</v>
      </c>
      <c r="F219">
        <v>1869</v>
      </c>
      <c r="G219">
        <v>453</v>
      </c>
      <c r="H219">
        <v>490</v>
      </c>
      <c r="I219">
        <v>14952</v>
      </c>
      <c r="J219">
        <v>14309</v>
      </c>
      <c r="K219">
        <v>275</v>
      </c>
      <c r="L219" t="s">
        <v>547</v>
      </c>
      <c r="M219" t="s">
        <v>566</v>
      </c>
    </row>
    <row r="220" spans="1:13" x14ac:dyDescent="0.3">
      <c r="A220" t="s">
        <v>231</v>
      </c>
      <c r="B220" t="s">
        <v>313</v>
      </c>
      <c r="C220" t="s">
        <v>374</v>
      </c>
      <c r="D220" t="s">
        <v>515</v>
      </c>
      <c r="E220" t="s">
        <v>521</v>
      </c>
      <c r="F220">
        <v>1188</v>
      </c>
      <c r="G220">
        <v>470</v>
      </c>
      <c r="H220">
        <v>174</v>
      </c>
      <c r="I220">
        <v>7128</v>
      </c>
      <c r="J220">
        <v>6145</v>
      </c>
      <c r="K220">
        <v>270</v>
      </c>
      <c r="L220" t="s">
        <v>547</v>
      </c>
      <c r="M220" t="s">
        <v>566</v>
      </c>
    </row>
    <row r="221" spans="1:13" x14ac:dyDescent="0.3">
      <c r="A221" t="s">
        <v>232</v>
      </c>
      <c r="B221" t="s">
        <v>315</v>
      </c>
      <c r="C221" t="s">
        <v>468</v>
      </c>
      <c r="D221" t="s">
        <v>517</v>
      </c>
      <c r="E221" t="s">
        <v>524</v>
      </c>
      <c r="F221">
        <v>84</v>
      </c>
      <c r="G221">
        <v>897</v>
      </c>
      <c r="H221">
        <v>85</v>
      </c>
      <c r="I221">
        <v>588</v>
      </c>
      <c r="J221">
        <v>8</v>
      </c>
      <c r="K221">
        <v>12</v>
      </c>
      <c r="L221" t="s">
        <v>548</v>
      </c>
    </row>
    <row r="222" spans="1:13" x14ac:dyDescent="0.3">
      <c r="A222" t="s">
        <v>233</v>
      </c>
      <c r="B222" t="s">
        <v>316</v>
      </c>
      <c r="C222" t="s">
        <v>408</v>
      </c>
      <c r="D222" t="s">
        <v>520</v>
      </c>
      <c r="E222" t="s">
        <v>533</v>
      </c>
      <c r="F222">
        <v>4453</v>
      </c>
      <c r="G222">
        <v>111</v>
      </c>
      <c r="H222">
        <v>420</v>
      </c>
      <c r="I222">
        <v>31171</v>
      </c>
      <c r="J222">
        <v>30565</v>
      </c>
      <c r="K222">
        <v>23</v>
      </c>
      <c r="L222" t="s">
        <v>547</v>
      </c>
    </row>
    <row r="223" spans="1:13" x14ac:dyDescent="0.3">
      <c r="A223" t="s">
        <v>234</v>
      </c>
      <c r="B223" t="s">
        <v>316</v>
      </c>
      <c r="C223" t="s">
        <v>475</v>
      </c>
      <c r="D223" t="s">
        <v>515</v>
      </c>
      <c r="E223" t="s">
        <v>530</v>
      </c>
      <c r="F223">
        <v>1814</v>
      </c>
      <c r="G223">
        <v>653</v>
      </c>
      <c r="H223">
        <v>363</v>
      </c>
      <c r="I223">
        <v>25396</v>
      </c>
      <c r="J223">
        <v>25286</v>
      </c>
      <c r="K223">
        <v>39</v>
      </c>
      <c r="L223" t="s">
        <v>558</v>
      </c>
      <c r="M223" t="s">
        <v>563</v>
      </c>
    </row>
    <row r="224" spans="1:13" x14ac:dyDescent="0.3">
      <c r="A224" t="s">
        <v>235</v>
      </c>
      <c r="B224" t="s">
        <v>313</v>
      </c>
      <c r="C224" t="s">
        <v>446</v>
      </c>
      <c r="D224" t="s">
        <v>519</v>
      </c>
      <c r="E224" t="s">
        <v>539</v>
      </c>
      <c r="F224">
        <v>3338</v>
      </c>
      <c r="G224">
        <v>277</v>
      </c>
      <c r="H224">
        <v>118</v>
      </c>
      <c r="I224">
        <v>60084</v>
      </c>
      <c r="J224">
        <v>59842</v>
      </c>
      <c r="K224">
        <v>252</v>
      </c>
      <c r="L224" t="s">
        <v>547</v>
      </c>
    </row>
    <row r="225" spans="1:13" x14ac:dyDescent="0.3">
      <c r="A225" t="s">
        <v>236</v>
      </c>
      <c r="B225" t="s">
        <v>316</v>
      </c>
      <c r="C225" t="s">
        <v>476</v>
      </c>
      <c r="D225" t="s">
        <v>519</v>
      </c>
      <c r="E225" t="s">
        <v>529</v>
      </c>
      <c r="F225">
        <v>602</v>
      </c>
      <c r="G225">
        <v>594</v>
      </c>
      <c r="H225">
        <v>156</v>
      </c>
      <c r="I225">
        <v>4214</v>
      </c>
      <c r="J225">
        <v>3363</v>
      </c>
      <c r="K225">
        <v>164</v>
      </c>
      <c r="L225" t="s">
        <v>547</v>
      </c>
      <c r="M225" t="s">
        <v>565</v>
      </c>
    </row>
    <row r="226" spans="1:13" x14ac:dyDescent="0.3">
      <c r="A226" t="s">
        <v>237</v>
      </c>
      <c r="B226" t="s">
        <v>313</v>
      </c>
      <c r="C226" t="s">
        <v>453</v>
      </c>
      <c r="D226" t="s">
        <v>518</v>
      </c>
      <c r="E226" t="s">
        <v>526</v>
      </c>
      <c r="F226">
        <v>4672</v>
      </c>
      <c r="G226">
        <v>325</v>
      </c>
      <c r="H226">
        <v>32</v>
      </c>
      <c r="I226">
        <v>88768</v>
      </c>
      <c r="J226">
        <v>87833</v>
      </c>
      <c r="K226">
        <v>118</v>
      </c>
      <c r="L226" t="s">
        <v>548</v>
      </c>
    </row>
    <row r="227" spans="1:13" x14ac:dyDescent="0.3">
      <c r="A227" t="s">
        <v>238</v>
      </c>
      <c r="B227" t="s">
        <v>315</v>
      </c>
      <c r="C227" t="s">
        <v>477</v>
      </c>
      <c r="D227" t="s">
        <v>518</v>
      </c>
      <c r="E227" t="s">
        <v>536</v>
      </c>
      <c r="F227">
        <v>1741</v>
      </c>
      <c r="G227">
        <v>164</v>
      </c>
      <c r="H227">
        <v>318</v>
      </c>
      <c r="I227">
        <v>8705</v>
      </c>
      <c r="J227">
        <v>8272</v>
      </c>
      <c r="K227">
        <v>121</v>
      </c>
      <c r="L227" t="s">
        <v>547</v>
      </c>
    </row>
    <row r="228" spans="1:13" x14ac:dyDescent="0.3">
      <c r="A228" t="s">
        <v>239</v>
      </c>
      <c r="B228" t="s">
        <v>315</v>
      </c>
      <c r="C228" t="s">
        <v>478</v>
      </c>
      <c r="D228" t="s">
        <v>516</v>
      </c>
      <c r="E228" t="s">
        <v>538</v>
      </c>
      <c r="F228">
        <v>246</v>
      </c>
      <c r="G228">
        <v>149</v>
      </c>
      <c r="H228">
        <v>130</v>
      </c>
      <c r="I228">
        <v>4674</v>
      </c>
      <c r="J228">
        <v>4390</v>
      </c>
      <c r="K228">
        <v>217</v>
      </c>
      <c r="L228" t="s">
        <v>550</v>
      </c>
      <c r="M228" t="s">
        <v>565</v>
      </c>
    </row>
    <row r="229" spans="1:13" x14ac:dyDescent="0.3">
      <c r="A229" t="s">
        <v>240</v>
      </c>
      <c r="B229" t="s">
        <v>315</v>
      </c>
      <c r="C229" t="s">
        <v>479</v>
      </c>
      <c r="D229" t="s">
        <v>517</v>
      </c>
      <c r="E229" t="s">
        <v>524</v>
      </c>
      <c r="F229">
        <v>4808</v>
      </c>
      <c r="G229">
        <v>772</v>
      </c>
      <c r="H229">
        <v>320</v>
      </c>
      <c r="I229">
        <v>72120</v>
      </c>
      <c r="J229">
        <v>71696</v>
      </c>
      <c r="K229">
        <v>195</v>
      </c>
      <c r="L229" t="s">
        <v>548</v>
      </c>
      <c r="M229" t="s">
        <v>563</v>
      </c>
    </row>
    <row r="230" spans="1:13" x14ac:dyDescent="0.3">
      <c r="A230" t="s">
        <v>241</v>
      </c>
      <c r="B230" t="s">
        <v>315</v>
      </c>
      <c r="C230" t="s">
        <v>365</v>
      </c>
      <c r="D230" t="s">
        <v>518</v>
      </c>
      <c r="E230" t="s">
        <v>536</v>
      </c>
      <c r="F230">
        <v>4799</v>
      </c>
      <c r="G230">
        <v>694</v>
      </c>
      <c r="H230">
        <v>289</v>
      </c>
      <c r="I230">
        <v>43191</v>
      </c>
      <c r="J230">
        <v>42228</v>
      </c>
      <c r="K230">
        <v>118</v>
      </c>
      <c r="L230" t="s">
        <v>547</v>
      </c>
    </row>
    <row r="231" spans="1:13" x14ac:dyDescent="0.3">
      <c r="A231" t="s">
        <v>242</v>
      </c>
      <c r="B231" t="s">
        <v>316</v>
      </c>
      <c r="C231" t="s">
        <v>431</v>
      </c>
      <c r="D231" t="s">
        <v>515</v>
      </c>
      <c r="E231" t="s">
        <v>530</v>
      </c>
      <c r="F231">
        <v>3663</v>
      </c>
      <c r="G231">
        <v>17</v>
      </c>
      <c r="H231">
        <v>295</v>
      </c>
      <c r="I231">
        <v>51282</v>
      </c>
      <c r="J231">
        <v>50567</v>
      </c>
      <c r="K231">
        <v>84</v>
      </c>
      <c r="L231" t="s">
        <v>548</v>
      </c>
      <c r="M231" t="s">
        <v>565</v>
      </c>
    </row>
    <row r="232" spans="1:13" x14ac:dyDescent="0.3">
      <c r="A232" t="s">
        <v>243</v>
      </c>
      <c r="B232" t="s">
        <v>315</v>
      </c>
      <c r="C232" t="s">
        <v>473</v>
      </c>
      <c r="D232" t="s">
        <v>516</v>
      </c>
      <c r="E232" t="s">
        <v>538</v>
      </c>
      <c r="F232">
        <v>1430</v>
      </c>
      <c r="G232">
        <v>376</v>
      </c>
      <c r="H232">
        <v>33</v>
      </c>
      <c r="I232">
        <v>21450</v>
      </c>
      <c r="J232">
        <v>20509</v>
      </c>
      <c r="K232">
        <v>251</v>
      </c>
      <c r="L232" t="s">
        <v>550</v>
      </c>
      <c r="M232" t="s">
        <v>563</v>
      </c>
    </row>
    <row r="233" spans="1:13" x14ac:dyDescent="0.3">
      <c r="A233" t="s">
        <v>244</v>
      </c>
      <c r="B233" t="s">
        <v>313</v>
      </c>
      <c r="C233" t="s">
        <v>480</v>
      </c>
      <c r="D233" t="s">
        <v>517</v>
      </c>
      <c r="E233" t="s">
        <v>541</v>
      </c>
      <c r="F233">
        <v>249</v>
      </c>
      <c r="G233">
        <v>592</v>
      </c>
      <c r="H233">
        <v>230</v>
      </c>
      <c r="I233">
        <v>1494</v>
      </c>
      <c r="J233">
        <v>1044</v>
      </c>
      <c r="K233">
        <v>201</v>
      </c>
      <c r="L233" t="s">
        <v>548</v>
      </c>
      <c r="M233" t="s">
        <v>566</v>
      </c>
    </row>
    <row r="234" spans="1:13" x14ac:dyDescent="0.3">
      <c r="A234" t="s">
        <v>245</v>
      </c>
      <c r="B234" t="s">
        <v>316</v>
      </c>
      <c r="C234" t="s">
        <v>357</v>
      </c>
      <c r="D234" t="s">
        <v>519</v>
      </c>
      <c r="E234" t="s">
        <v>529</v>
      </c>
      <c r="F234">
        <v>2382</v>
      </c>
      <c r="G234">
        <v>265</v>
      </c>
      <c r="H234">
        <v>134</v>
      </c>
      <c r="I234">
        <v>38112</v>
      </c>
      <c r="J234">
        <v>37437</v>
      </c>
      <c r="K234">
        <v>249</v>
      </c>
      <c r="L234" t="s">
        <v>550</v>
      </c>
      <c r="M234" t="s">
        <v>566</v>
      </c>
    </row>
    <row r="235" spans="1:13" x14ac:dyDescent="0.3">
      <c r="A235" t="s">
        <v>246</v>
      </c>
      <c r="B235" t="s">
        <v>316</v>
      </c>
      <c r="C235" t="s">
        <v>481</v>
      </c>
      <c r="D235" t="s">
        <v>516</v>
      </c>
      <c r="E235" t="s">
        <v>528</v>
      </c>
      <c r="F235">
        <v>1272</v>
      </c>
      <c r="G235">
        <v>465</v>
      </c>
      <c r="H235">
        <v>99</v>
      </c>
      <c r="I235">
        <v>24168</v>
      </c>
      <c r="J235">
        <v>23719</v>
      </c>
      <c r="K235">
        <v>42</v>
      </c>
      <c r="L235" t="s">
        <v>547</v>
      </c>
    </row>
    <row r="236" spans="1:13" x14ac:dyDescent="0.3">
      <c r="A236" t="s">
        <v>247</v>
      </c>
      <c r="B236" t="s">
        <v>316</v>
      </c>
      <c r="C236" t="s">
        <v>459</v>
      </c>
      <c r="D236" t="s">
        <v>519</v>
      </c>
      <c r="E236" t="s">
        <v>529</v>
      </c>
      <c r="F236">
        <v>3196</v>
      </c>
      <c r="G236">
        <v>941</v>
      </c>
      <c r="H236">
        <v>376</v>
      </c>
      <c r="I236">
        <v>35156</v>
      </c>
      <c r="J236">
        <v>34444</v>
      </c>
      <c r="K236">
        <v>241</v>
      </c>
      <c r="L236" t="s">
        <v>547</v>
      </c>
      <c r="M236" t="s">
        <v>565</v>
      </c>
    </row>
    <row r="237" spans="1:13" x14ac:dyDescent="0.3">
      <c r="A237" t="s">
        <v>248</v>
      </c>
      <c r="B237" t="s">
        <v>316</v>
      </c>
      <c r="C237" t="s">
        <v>334</v>
      </c>
      <c r="D237" t="s">
        <v>516</v>
      </c>
      <c r="E237" t="s">
        <v>528</v>
      </c>
      <c r="F237">
        <v>1257</v>
      </c>
      <c r="G237">
        <v>19</v>
      </c>
      <c r="H237">
        <v>351</v>
      </c>
      <c r="I237">
        <v>12570</v>
      </c>
      <c r="J237">
        <v>11660</v>
      </c>
      <c r="K237">
        <v>194</v>
      </c>
      <c r="L237" t="s">
        <v>559</v>
      </c>
      <c r="M237" t="s">
        <v>564</v>
      </c>
    </row>
    <row r="238" spans="1:13" x14ac:dyDescent="0.3">
      <c r="A238" t="s">
        <v>249</v>
      </c>
      <c r="B238" t="s">
        <v>315</v>
      </c>
      <c r="C238" t="s">
        <v>439</v>
      </c>
      <c r="D238" t="s">
        <v>517</v>
      </c>
      <c r="E238" t="s">
        <v>524</v>
      </c>
      <c r="F238">
        <v>3770</v>
      </c>
      <c r="G238">
        <v>917</v>
      </c>
      <c r="H238">
        <v>129</v>
      </c>
      <c r="I238">
        <v>71630</v>
      </c>
      <c r="J238">
        <v>71322</v>
      </c>
      <c r="K238">
        <v>76</v>
      </c>
      <c r="L238" t="s">
        <v>550</v>
      </c>
      <c r="M238" t="s">
        <v>563</v>
      </c>
    </row>
    <row r="239" spans="1:13" x14ac:dyDescent="0.3">
      <c r="A239" t="s">
        <v>250</v>
      </c>
      <c r="B239" t="s">
        <v>313</v>
      </c>
      <c r="C239" t="s">
        <v>482</v>
      </c>
      <c r="D239" t="s">
        <v>516</v>
      </c>
      <c r="E239" t="s">
        <v>522</v>
      </c>
      <c r="F239">
        <v>4725</v>
      </c>
      <c r="G239">
        <v>400</v>
      </c>
      <c r="H239">
        <v>362</v>
      </c>
      <c r="I239">
        <v>75600</v>
      </c>
      <c r="J239">
        <v>74927</v>
      </c>
      <c r="K239">
        <v>43</v>
      </c>
      <c r="L239" t="s">
        <v>550</v>
      </c>
      <c r="M239" t="s">
        <v>566</v>
      </c>
    </row>
    <row r="240" spans="1:13" x14ac:dyDescent="0.3">
      <c r="A240" t="s">
        <v>251</v>
      </c>
      <c r="B240" t="s">
        <v>314</v>
      </c>
      <c r="C240" t="s">
        <v>363</v>
      </c>
      <c r="D240" t="s">
        <v>516</v>
      </c>
      <c r="E240" t="s">
        <v>537</v>
      </c>
      <c r="F240">
        <v>4188</v>
      </c>
      <c r="G240">
        <v>942</v>
      </c>
      <c r="H240">
        <v>118</v>
      </c>
      <c r="I240">
        <v>20940</v>
      </c>
      <c r="J240">
        <v>20471</v>
      </c>
      <c r="K240">
        <v>102</v>
      </c>
      <c r="L240" t="s">
        <v>550</v>
      </c>
    </row>
    <row r="241" spans="1:13" x14ac:dyDescent="0.3">
      <c r="A241" t="s">
        <v>252</v>
      </c>
      <c r="B241" t="s">
        <v>313</v>
      </c>
      <c r="C241" t="s">
        <v>332</v>
      </c>
      <c r="D241" t="s">
        <v>518</v>
      </c>
      <c r="E241" t="s">
        <v>526</v>
      </c>
      <c r="F241">
        <v>929</v>
      </c>
      <c r="G241">
        <v>192</v>
      </c>
      <c r="H241">
        <v>322</v>
      </c>
      <c r="I241">
        <v>16722</v>
      </c>
      <c r="J241">
        <v>15996</v>
      </c>
      <c r="K241">
        <v>145</v>
      </c>
      <c r="L241" t="s">
        <v>553</v>
      </c>
      <c r="M241" t="s">
        <v>565</v>
      </c>
    </row>
    <row r="242" spans="1:13" x14ac:dyDescent="0.3">
      <c r="A242" t="s">
        <v>253</v>
      </c>
      <c r="B242" t="s">
        <v>316</v>
      </c>
      <c r="C242" t="s">
        <v>483</v>
      </c>
      <c r="D242" t="s">
        <v>517</v>
      </c>
      <c r="E242" t="s">
        <v>532</v>
      </c>
      <c r="F242">
        <v>4321</v>
      </c>
      <c r="G242">
        <v>874</v>
      </c>
      <c r="H242">
        <v>172</v>
      </c>
      <c r="I242">
        <v>30247</v>
      </c>
      <c r="J242">
        <v>29254</v>
      </c>
      <c r="K242">
        <v>122</v>
      </c>
      <c r="L242" t="s">
        <v>547</v>
      </c>
      <c r="M242" t="s">
        <v>566</v>
      </c>
    </row>
    <row r="243" spans="1:13" x14ac:dyDescent="0.3">
      <c r="A243" t="s">
        <v>254</v>
      </c>
      <c r="B243" t="s">
        <v>316</v>
      </c>
      <c r="C243" t="s">
        <v>396</v>
      </c>
      <c r="D243" t="s">
        <v>515</v>
      </c>
      <c r="E243" t="s">
        <v>530</v>
      </c>
      <c r="F243">
        <v>4767</v>
      </c>
      <c r="G243">
        <v>190</v>
      </c>
      <c r="H243">
        <v>340</v>
      </c>
      <c r="I243">
        <v>28602</v>
      </c>
      <c r="J243">
        <v>28044</v>
      </c>
      <c r="K243">
        <v>210</v>
      </c>
      <c r="L243" t="s">
        <v>548</v>
      </c>
      <c r="M243" t="s">
        <v>565</v>
      </c>
    </row>
    <row r="244" spans="1:13" x14ac:dyDescent="0.3">
      <c r="A244" t="s">
        <v>255</v>
      </c>
      <c r="B244" t="s">
        <v>313</v>
      </c>
      <c r="C244" t="s">
        <v>484</v>
      </c>
      <c r="D244" t="s">
        <v>519</v>
      </c>
      <c r="E244" t="s">
        <v>539</v>
      </c>
      <c r="F244">
        <v>3592</v>
      </c>
      <c r="G244">
        <v>911</v>
      </c>
      <c r="H244">
        <v>375</v>
      </c>
      <c r="I244">
        <v>50288</v>
      </c>
      <c r="J244">
        <v>49490</v>
      </c>
      <c r="K244">
        <v>32</v>
      </c>
      <c r="L244" t="s">
        <v>550</v>
      </c>
      <c r="M244" t="s">
        <v>566</v>
      </c>
    </row>
    <row r="245" spans="1:13" x14ac:dyDescent="0.3">
      <c r="A245" t="s">
        <v>256</v>
      </c>
      <c r="B245" t="s">
        <v>314</v>
      </c>
      <c r="C245" t="s">
        <v>485</v>
      </c>
      <c r="D245" t="s">
        <v>520</v>
      </c>
      <c r="E245" t="s">
        <v>544</v>
      </c>
      <c r="F245">
        <v>4661</v>
      </c>
      <c r="G245">
        <v>935</v>
      </c>
      <c r="H245">
        <v>433</v>
      </c>
      <c r="I245">
        <v>23305</v>
      </c>
      <c r="J245">
        <v>22583</v>
      </c>
      <c r="K245">
        <v>63</v>
      </c>
      <c r="L245" t="s">
        <v>550</v>
      </c>
      <c r="M245" t="s">
        <v>565</v>
      </c>
    </row>
    <row r="246" spans="1:13" x14ac:dyDescent="0.3">
      <c r="A246" t="s">
        <v>257</v>
      </c>
      <c r="B246" t="s">
        <v>316</v>
      </c>
      <c r="C246" t="s">
        <v>486</v>
      </c>
      <c r="D246" t="s">
        <v>515</v>
      </c>
      <c r="E246" t="s">
        <v>530</v>
      </c>
      <c r="F246">
        <v>4134</v>
      </c>
      <c r="G246">
        <v>824</v>
      </c>
      <c r="H246">
        <v>99</v>
      </c>
      <c r="I246">
        <v>41340</v>
      </c>
      <c r="J246">
        <v>41050</v>
      </c>
      <c r="K246">
        <v>177</v>
      </c>
      <c r="L246" t="s">
        <v>548</v>
      </c>
      <c r="M246" t="s">
        <v>563</v>
      </c>
    </row>
    <row r="247" spans="1:13" x14ac:dyDescent="0.3">
      <c r="A247" t="s">
        <v>258</v>
      </c>
      <c r="B247" t="s">
        <v>316</v>
      </c>
      <c r="C247" t="s">
        <v>487</v>
      </c>
      <c r="D247" t="s">
        <v>519</v>
      </c>
      <c r="E247" t="s">
        <v>529</v>
      </c>
      <c r="F247">
        <v>400</v>
      </c>
      <c r="G247">
        <v>680</v>
      </c>
      <c r="H247">
        <v>434</v>
      </c>
      <c r="I247">
        <v>6400</v>
      </c>
      <c r="J247">
        <v>5472</v>
      </c>
      <c r="K247">
        <v>160</v>
      </c>
      <c r="L247" t="s">
        <v>550</v>
      </c>
      <c r="M247" t="s">
        <v>564</v>
      </c>
    </row>
    <row r="248" spans="1:13" x14ac:dyDescent="0.3">
      <c r="A248" t="s">
        <v>259</v>
      </c>
      <c r="B248" t="s">
        <v>316</v>
      </c>
      <c r="C248" t="s">
        <v>488</v>
      </c>
      <c r="D248" t="s">
        <v>515</v>
      </c>
      <c r="E248" t="s">
        <v>530</v>
      </c>
      <c r="F248">
        <v>3960</v>
      </c>
      <c r="G248">
        <v>266</v>
      </c>
      <c r="H248">
        <v>8</v>
      </c>
      <c r="I248">
        <v>35640</v>
      </c>
      <c r="J248">
        <v>34850</v>
      </c>
      <c r="K248">
        <v>208</v>
      </c>
      <c r="L248" t="s">
        <v>560</v>
      </c>
    </row>
    <row r="249" spans="1:13" x14ac:dyDescent="0.3">
      <c r="A249" t="s">
        <v>260</v>
      </c>
      <c r="B249" t="s">
        <v>316</v>
      </c>
      <c r="C249" t="s">
        <v>327</v>
      </c>
      <c r="D249" t="s">
        <v>517</v>
      </c>
      <c r="E249" t="s">
        <v>532</v>
      </c>
      <c r="F249">
        <v>886</v>
      </c>
      <c r="G249">
        <v>126</v>
      </c>
      <c r="H249">
        <v>153</v>
      </c>
      <c r="I249">
        <v>4430</v>
      </c>
      <c r="J249">
        <v>4037</v>
      </c>
      <c r="K249">
        <v>212</v>
      </c>
      <c r="L249" t="s">
        <v>548</v>
      </c>
    </row>
    <row r="250" spans="1:13" x14ac:dyDescent="0.3">
      <c r="A250" t="s">
        <v>261</v>
      </c>
      <c r="B250" t="s">
        <v>313</v>
      </c>
      <c r="C250" t="s">
        <v>472</v>
      </c>
      <c r="D250" t="s">
        <v>519</v>
      </c>
      <c r="E250" t="s">
        <v>539</v>
      </c>
      <c r="F250">
        <v>827</v>
      </c>
      <c r="G250">
        <v>77</v>
      </c>
      <c r="H250">
        <v>402</v>
      </c>
      <c r="I250">
        <v>14886</v>
      </c>
      <c r="J250">
        <v>14129</v>
      </c>
      <c r="K250">
        <v>254</v>
      </c>
      <c r="L250" t="s">
        <v>548</v>
      </c>
      <c r="M250" t="s">
        <v>564</v>
      </c>
    </row>
    <row r="251" spans="1:13" x14ac:dyDescent="0.3">
      <c r="A251" t="s">
        <v>262</v>
      </c>
      <c r="B251" t="s">
        <v>316</v>
      </c>
      <c r="C251" t="s">
        <v>373</v>
      </c>
      <c r="D251" t="s">
        <v>515</v>
      </c>
      <c r="E251" t="s">
        <v>530</v>
      </c>
      <c r="F251">
        <v>3813</v>
      </c>
      <c r="G251">
        <v>935</v>
      </c>
      <c r="H251">
        <v>274</v>
      </c>
      <c r="I251">
        <v>68634</v>
      </c>
      <c r="J251">
        <v>68488</v>
      </c>
      <c r="K251">
        <v>251</v>
      </c>
      <c r="L251" t="s">
        <v>550</v>
      </c>
    </row>
    <row r="252" spans="1:13" x14ac:dyDescent="0.3">
      <c r="A252" t="s">
        <v>263</v>
      </c>
      <c r="B252" t="s">
        <v>315</v>
      </c>
      <c r="C252" t="s">
        <v>489</v>
      </c>
      <c r="D252" t="s">
        <v>518</v>
      </c>
      <c r="E252" t="s">
        <v>536</v>
      </c>
      <c r="F252">
        <v>1377</v>
      </c>
      <c r="G252">
        <v>796</v>
      </c>
      <c r="H252">
        <v>387</v>
      </c>
      <c r="I252">
        <v>22032</v>
      </c>
      <c r="J252">
        <v>21869</v>
      </c>
      <c r="K252">
        <v>189</v>
      </c>
      <c r="L252" t="s">
        <v>550</v>
      </c>
    </row>
    <row r="253" spans="1:13" x14ac:dyDescent="0.3">
      <c r="A253" t="s">
        <v>264</v>
      </c>
      <c r="B253" t="s">
        <v>316</v>
      </c>
      <c r="C253" t="s">
        <v>448</v>
      </c>
      <c r="D253" t="s">
        <v>518</v>
      </c>
      <c r="E253" t="s">
        <v>525</v>
      </c>
      <c r="F253">
        <v>2089</v>
      </c>
      <c r="G253">
        <v>476</v>
      </c>
      <c r="H253">
        <v>69</v>
      </c>
      <c r="I253">
        <v>16712</v>
      </c>
      <c r="J253">
        <v>16309</v>
      </c>
      <c r="K253">
        <v>64</v>
      </c>
      <c r="L253" t="s">
        <v>550</v>
      </c>
      <c r="M253" t="s">
        <v>565</v>
      </c>
    </row>
    <row r="254" spans="1:13" x14ac:dyDescent="0.3">
      <c r="A254" t="s">
        <v>265</v>
      </c>
      <c r="B254" t="s">
        <v>313</v>
      </c>
      <c r="C254" t="s">
        <v>490</v>
      </c>
      <c r="D254" t="s">
        <v>515</v>
      </c>
      <c r="E254" t="s">
        <v>521</v>
      </c>
      <c r="F254">
        <v>3791</v>
      </c>
      <c r="G254">
        <v>593</v>
      </c>
      <c r="H254">
        <v>228</v>
      </c>
      <c r="I254">
        <v>53074</v>
      </c>
      <c r="J254">
        <v>52613</v>
      </c>
      <c r="K254">
        <v>205</v>
      </c>
      <c r="L254" t="s">
        <v>548</v>
      </c>
    </row>
    <row r="255" spans="1:13" x14ac:dyDescent="0.3">
      <c r="A255" t="s">
        <v>266</v>
      </c>
      <c r="B255" t="s">
        <v>313</v>
      </c>
      <c r="C255" t="s">
        <v>491</v>
      </c>
      <c r="D255" t="s">
        <v>519</v>
      </c>
      <c r="E255" t="s">
        <v>539</v>
      </c>
      <c r="F255">
        <v>2692</v>
      </c>
      <c r="G255">
        <v>115</v>
      </c>
      <c r="H255">
        <v>64</v>
      </c>
      <c r="I255">
        <v>21536</v>
      </c>
      <c r="J255">
        <v>21120</v>
      </c>
      <c r="K255">
        <v>224</v>
      </c>
      <c r="L255" t="s">
        <v>550</v>
      </c>
      <c r="M255" t="s">
        <v>564</v>
      </c>
    </row>
    <row r="256" spans="1:13" x14ac:dyDescent="0.3">
      <c r="A256" t="s">
        <v>267</v>
      </c>
      <c r="B256" t="s">
        <v>316</v>
      </c>
      <c r="C256" t="s">
        <v>318</v>
      </c>
      <c r="D256" t="s">
        <v>517</v>
      </c>
      <c r="E256" t="s">
        <v>532</v>
      </c>
      <c r="F256">
        <v>3767</v>
      </c>
      <c r="G256">
        <v>514</v>
      </c>
      <c r="H256">
        <v>238</v>
      </c>
      <c r="I256">
        <v>37670</v>
      </c>
      <c r="J256">
        <v>36807</v>
      </c>
      <c r="K256">
        <v>226</v>
      </c>
      <c r="L256" t="s">
        <v>550</v>
      </c>
      <c r="M256" t="s">
        <v>566</v>
      </c>
    </row>
    <row r="257" spans="1:13" x14ac:dyDescent="0.3">
      <c r="A257" t="s">
        <v>268</v>
      </c>
      <c r="B257" t="s">
        <v>314</v>
      </c>
      <c r="C257" t="s">
        <v>406</v>
      </c>
      <c r="D257" t="s">
        <v>518</v>
      </c>
      <c r="E257" t="s">
        <v>531</v>
      </c>
      <c r="F257">
        <v>2143</v>
      </c>
      <c r="G257">
        <v>12</v>
      </c>
      <c r="H257">
        <v>204</v>
      </c>
      <c r="I257">
        <v>40717</v>
      </c>
      <c r="J257">
        <v>40125</v>
      </c>
      <c r="K257">
        <v>248</v>
      </c>
      <c r="L257" t="s">
        <v>548</v>
      </c>
      <c r="M257" t="s">
        <v>564</v>
      </c>
    </row>
    <row r="258" spans="1:13" x14ac:dyDescent="0.3">
      <c r="A258" t="s">
        <v>269</v>
      </c>
      <c r="B258" t="s">
        <v>316</v>
      </c>
      <c r="C258" t="s">
        <v>423</v>
      </c>
      <c r="D258" t="s">
        <v>519</v>
      </c>
      <c r="E258" t="s">
        <v>529</v>
      </c>
      <c r="F258">
        <v>3090</v>
      </c>
      <c r="G258">
        <v>697</v>
      </c>
      <c r="H258">
        <v>164</v>
      </c>
      <c r="I258">
        <v>49440</v>
      </c>
      <c r="J258">
        <v>48524</v>
      </c>
      <c r="K258">
        <v>25</v>
      </c>
      <c r="L258" t="s">
        <v>561</v>
      </c>
      <c r="M258" t="s">
        <v>564</v>
      </c>
    </row>
    <row r="259" spans="1:13" x14ac:dyDescent="0.3">
      <c r="A259" t="s">
        <v>270</v>
      </c>
      <c r="B259" t="s">
        <v>315</v>
      </c>
      <c r="C259" t="s">
        <v>492</v>
      </c>
      <c r="D259" t="s">
        <v>517</v>
      </c>
      <c r="E259" t="s">
        <v>524</v>
      </c>
      <c r="F259">
        <v>3601</v>
      </c>
      <c r="G259">
        <v>695</v>
      </c>
      <c r="H259">
        <v>75</v>
      </c>
      <c r="I259">
        <v>21606</v>
      </c>
      <c r="J259">
        <v>21454</v>
      </c>
      <c r="K259">
        <v>172</v>
      </c>
      <c r="L259" t="s">
        <v>548</v>
      </c>
      <c r="M259" t="s">
        <v>564</v>
      </c>
    </row>
    <row r="260" spans="1:13" x14ac:dyDescent="0.3">
      <c r="A260" t="s">
        <v>271</v>
      </c>
      <c r="B260" t="s">
        <v>316</v>
      </c>
      <c r="C260" t="s">
        <v>405</v>
      </c>
      <c r="D260" t="s">
        <v>516</v>
      </c>
      <c r="E260" t="s">
        <v>528</v>
      </c>
      <c r="F260">
        <v>562</v>
      </c>
      <c r="G260">
        <v>158</v>
      </c>
      <c r="H260">
        <v>149</v>
      </c>
      <c r="I260">
        <v>3372</v>
      </c>
      <c r="J260">
        <v>2940</v>
      </c>
      <c r="K260">
        <v>93</v>
      </c>
      <c r="L260" t="s">
        <v>547</v>
      </c>
      <c r="M260" t="s">
        <v>563</v>
      </c>
    </row>
    <row r="261" spans="1:13" x14ac:dyDescent="0.3">
      <c r="A261" t="s">
        <v>272</v>
      </c>
      <c r="B261" t="s">
        <v>315</v>
      </c>
      <c r="C261" t="s">
        <v>493</v>
      </c>
      <c r="D261" t="s">
        <v>517</v>
      </c>
      <c r="E261" t="s">
        <v>524</v>
      </c>
      <c r="F261">
        <v>4332</v>
      </c>
      <c r="G261">
        <v>771</v>
      </c>
      <c r="H261">
        <v>219</v>
      </c>
      <c r="I261">
        <v>60648</v>
      </c>
      <c r="J261">
        <v>60397</v>
      </c>
      <c r="K261">
        <v>10</v>
      </c>
      <c r="L261" t="s">
        <v>562</v>
      </c>
      <c r="M261" t="s">
        <v>565</v>
      </c>
    </row>
    <row r="262" spans="1:13" x14ac:dyDescent="0.3">
      <c r="A262" t="s">
        <v>273</v>
      </c>
      <c r="B262" t="s">
        <v>315</v>
      </c>
      <c r="C262" t="s">
        <v>494</v>
      </c>
      <c r="D262" t="s">
        <v>519</v>
      </c>
      <c r="E262" t="s">
        <v>543</v>
      </c>
      <c r="F262">
        <v>4853</v>
      </c>
      <c r="G262">
        <v>837</v>
      </c>
      <c r="H262">
        <v>340</v>
      </c>
      <c r="I262">
        <v>72795</v>
      </c>
      <c r="J262">
        <v>72237</v>
      </c>
      <c r="K262">
        <v>170</v>
      </c>
      <c r="L262" t="s">
        <v>548</v>
      </c>
      <c r="M262" t="s">
        <v>563</v>
      </c>
    </row>
    <row r="263" spans="1:13" x14ac:dyDescent="0.3">
      <c r="A263" t="s">
        <v>274</v>
      </c>
      <c r="B263" t="s">
        <v>314</v>
      </c>
      <c r="C263" t="s">
        <v>483</v>
      </c>
      <c r="D263" t="s">
        <v>519</v>
      </c>
      <c r="E263" t="s">
        <v>527</v>
      </c>
      <c r="F263">
        <v>1206</v>
      </c>
      <c r="G263">
        <v>238</v>
      </c>
      <c r="H263">
        <v>36</v>
      </c>
      <c r="I263">
        <v>9648</v>
      </c>
      <c r="J263">
        <v>9417</v>
      </c>
      <c r="K263">
        <v>237</v>
      </c>
      <c r="L263" t="s">
        <v>547</v>
      </c>
    </row>
    <row r="264" spans="1:13" x14ac:dyDescent="0.3">
      <c r="A264" t="s">
        <v>275</v>
      </c>
      <c r="B264" t="s">
        <v>315</v>
      </c>
      <c r="C264" t="s">
        <v>495</v>
      </c>
      <c r="D264" t="s">
        <v>515</v>
      </c>
      <c r="E264" t="s">
        <v>534</v>
      </c>
      <c r="F264">
        <v>2603</v>
      </c>
      <c r="G264">
        <v>690</v>
      </c>
      <c r="H264">
        <v>205</v>
      </c>
      <c r="I264">
        <v>13015</v>
      </c>
      <c r="J264">
        <v>12130</v>
      </c>
      <c r="K264">
        <v>20</v>
      </c>
      <c r="L264" t="s">
        <v>550</v>
      </c>
      <c r="M264" t="s">
        <v>564</v>
      </c>
    </row>
    <row r="265" spans="1:13" x14ac:dyDescent="0.3">
      <c r="A265" t="s">
        <v>276</v>
      </c>
      <c r="B265" t="s">
        <v>313</v>
      </c>
      <c r="C265" t="s">
        <v>496</v>
      </c>
      <c r="D265" t="s">
        <v>519</v>
      </c>
      <c r="E265" t="s">
        <v>539</v>
      </c>
      <c r="F265">
        <v>59</v>
      </c>
      <c r="G265">
        <v>163</v>
      </c>
      <c r="H265">
        <v>93</v>
      </c>
      <c r="I265">
        <v>590</v>
      </c>
      <c r="J265">
        <v>475</v>
      </c>
      <c r="K265">
        <v>293</v>
      </c>
      <c r="L265" t="s">
        <v>547</v>
      </c>
      <c r="M265" t="s">
        <v>564</v>
      </c>
    </row>
    <row r="266" spans="1:13" x14ac:dyDescent="0.3">
      <c r="A266" t="s">
        <v>277</v>
      </c>
      <c r="B266" t="s">
        <v>313</v>
      </c>
      <c r="C266" t="s">
        <v>497</v>
      </c>
      <c r="D266" t="s">
        <v>518</v>
      </c>
      <c r="E266" t="s">
        <v>526</v>
      </c>
      <c r="F266">
        <v>1877</v>
      </c>
      <c r="G266">
        <v>745</v>
      </c>
      <c r="H266">
        <v>225</v>
      </c>
      <c r="I266">
        <v>11262</v>
      </c>
      <c r="J266">
        <v>10967</v>
      </c>
      <c r="K266">
        <v>41</v>
      </c>
      <c r="L266" t="s">
        <v>548</v>
      </c>
      <c r="M266" t="s">
        <v>566</v>
      </c>
    </row>
    <row r="267" spans="1:13" x14ac:dyDescent="0.3">
      <c r="A267" t="s">
        <v>278</v>
      </c>
      <c r="B267" t="s">
        <v>316</v>
      </c>
      <c r="C267" t="s">
        <v>355</v>
      </c>
      <c r="D267" t="s">
        <v>517</v>
      </c>
      <c r="E267" t="s">
        <v>532</v>
      </c>
      <c r="F267">
        <v>4182</v>
      </c>
      <c r="G267">
        <v>640</v>
      </c>
      <c r="H267">
        <v>240</v>
      </c>
      <c r="I267">
        <v>50184</v>
      </c>
      <c r="J267">
        <v>49351</v>
      </c>
      <c r="K267">
        <v>10</v>
      </c>
      <c r="L267" t="s">
        <v>547</v>
      </c>
      <c r="M267" t="s">
        <v>565</v>
      </c>
    </row>
    <row r="268" spans="1:13" x14ac:dyDescent="0.3">
      <c r="A268" t="s">
        <v>279</v>
      </c>
      <c r="B268" t="s">
        <v>313</v>
      </c>
      <c r="C268" t="s">
        <v>460</v>
      </c>
      <c r="D268" t="s">
        <v>515</v>
      </c>
      <c r="E268" t="s">
        <v>521</v>
      </c>
      <c r="F268">
        <v>4187</v>
      </c>
      <c r="G268">
        <v>66</v>
      </c>
      <c r="H268">
        <v>31</v>
      </c>
      <c r="I268">
        <v>66992</v>
      </c>
      <c r="J268">
        <v>66614</v>
      </c>
      <c r="K268">
        <v>62</v>
      </c>
      <c r="L268" t="s">
        <v>550</v>
      </c>
    </row>
    <row r="269" spans="1:13" x14ac:dyDescent="0.3">
      <c r="A269" t="s">
        <v>280</v>
      </c>
      <c r="B269" t="s">
        <v>315</v>
      </c>
      <c r="C269" t="s">
        <v>498</v>
      </c>
      <c r="D269" t="s">
        <v>515</v>
      </c>
      <c r="E269" t="s">
        <v>534</v>
      </c>
      <c r="F269">
        <v>4579</v>
      </c>
      <c r="G269">
        <v>125</v>
      </c>
      <c r="H269">
        <v>300</v>
      </c>
      <c r="I269">
        <v>59527</v>
      </c>
      <c r="J269">
        <v>59400</v>
      </c>
      <c r="K269">
        <v>269</v>
      </c>
      <c r="L269" t="s">
        <v>548</v>
      </c>
      <c r="M269" t="s">
        <v>563</v>
      </c>
    </row>
    <row r="270" spans="1:13" x14ac:dyDescent="0.3">
      <c r="A270" t="s">
        <v>281</v>
      </c>
      <c r="B270" t="s">
        <v>315</v>
      </c>
      <c r="C270" t="s">
        <v>499</v>
      </c>
      <c r="D270" t="s">
        <v>520</v>
      </c>
      <c r="E270" t="s">
        <v>535</v>
      </c>
      <c r="F270">
        <v>4561</v>
      </c>
      <c r="G270">
        <v>51</v>
      </c>
      <c r="H270">
        <v>441</v>
      </c>
      <c r="I270">
        <v>22805</v>
      </c>
      <c r="J270">
        <v>21890</v>
      </c>
      <c r="K270">
        <v>45</v>
      </c>
      <c r="L270" t="s">
        <v>547</v>
      </c>
      <c r="M270" t="s">
        <v>564</v>
      </c>
    </row>
    <row r="271" spans="1:13" x14ac:dyDescent="0.3">
      <c r="A271" t="s">
        <v>282</v>
      </c>
      <c r="B271" t="s">
        <v>314</v>
      </c>
      <c r="C271" t="s">
        <v>467</v>
      </c>
      <c r="D271" t="s">
        <v>515</v>
      </c>
      <c r="E271" t="s">
        <v>523</v>
      </c>
      <c r="F271">
        <v>3774</v>
      </c>
      <c r="G271">
        <v>239</v>
      </c>
      <c r="H271">
        <v>39</v>
      </c>
      <c r="I271">
        <v>60384</v>
      </c>
      <c r="J271">
        <v>59490</v>
      </c>
      <c r="K271">
        <v>241</v>
      </c>
      <c r="L271" t="s">
        <v>547</v>
      </c>
      <c r="M271" t="s">
        <v>565</v>
      </c>
    </row>
    <row r="272" spans="1:13" x14ac:dyDescent="0.3">
      <c r="A272" t="s">
        <v>283</v>
      </c>
      <c r="B272" t="s">
        <v>315</v>
      </c>
      <c r="C272" t="s">
        <v>500</v>
      </c>
      <c r="D272" t="s">
        <v>520</v>
      </c>
      <c r="E272" t="s">
        <v>535</v>
      </c>
      <c r="F272">
        <v>3575</v>
      </c>
      <c r="G272">
        <v>749</v>
      </c>
      <c r="H272">
        <v>111</v>
      </c>
      <c r="I272">
        <v>21450</v>
      </c>
      <c r="J272">
        <v>20785</v>
      </c>
      <c r="K272">
        <v>195</v>
      </c>
      <c r="L272" t="s">
        <v>548</v>
      </c>
      <c r="M272" t="s">
        <v>564</v>
      </c>
    </row>
    <row r="273" spans="1:13" x14ac:dyDescent="0.3">
      <c r="A273" t="s">
        <v>284</v>
      </c>
      <c r="B273" t="s">
        <v>315</v>
      </c>
      <c r="C273" t="s">
        <v>489</v>
      </c>
      <c r="D273" t="s">
        <v>516</v>
      </c>
      <c r="E273" t="s">
        <v>538</v>
      </c>
      <c r="F273">
        <v>4941</v>
      </c>
      <c r="G273">
        <v>414</v>
      </c>
      <c r="H273">
        <v>266</v>
      </c>
      <c r="I273">
        <v>39528</v>
      </c>
      <c r="J273">
        <v>39154</v>
      </c>
      <c r="K273">
        <v>217</v>
      </c>
      <c r="L273" t="s">
        <v>547</v>
      </c>
      <c r="M273" t="s">
        <v>565</v>
      </c>
    </row>
    <row r="274" spans="1:13" x14ac:dyDescent="0.3">
      <c r="A274" t="s">
        <v>285</v>
      </c>
      <c r="B274" t="s">
        <v>314</v>
      </c>
      <c r="C274" t="s">
        <v>501</v>
      </c>
      <c r="D274" t="s">
        <v>517</v>
      </c>
      <c r="E274" t="s">
        <v>542</v>
      </c>
      <c r="F274">
        <v>3641</v>
      </c>
      <c r="G274">
        <v>226</v>
      </c>
      <c r="H274">
        <v>46</v>
      </c>
      <c r="I274">
        <v>40051</v>
      </c>
      <c r="J274">
        <v>39319</v>
      </c>
      <c r="K274">
        <v>296</v>
      </c>
      <c r="L274" t="s">
        <v>548</v>
      </c>
      <c r="M274" t="s">
        <v>566</v>
      </c>
    </row>
    <row r="275" spans="1:13" x14ac:dyDescent="0.3">
      <c r="A275" t="s">
        <v>286</v>
      </c>
      <c r="B275" t="s">
        <v>313</v>
      </c>
      <c r="C275" t="s">
        <v>437</v>
      </c>
      <c r="D275" t="s">
        <v>518</v>
      </c>
      <c r="E275" t="s">
        <v>526</v>
      </c>
      <c r="F275">
        <v>3535</v>
      </c>
      <c r="G275">
        <v>494</v>
      </c>
      <c r="H275">
        <v>152</v>
      </c>
      <c r="I275">
        <v>53025</v>
      </c>
      <c r="J275">
        <v>52791</v>
      </c>
      <c r="K275">
        <v>44</v>
      </c>
      <c r="L275" t="s">
        <v>547</v>
      </c>
      <c r="M275" t="s">
        <v>566</v>
      </c>
    </row>
    <row r="276" spans="1:13" x14ac:dyDescent="0.3">
      <c r="A276" t="s">
        <v>287</v>
      </c>
      <c r="B276" t="s">
        <v>316</v>
      </c>
      <c r="C276" t="s">
        <v>492</v>
      </c>
      <c r="D276" t="s">
        <v>515</v>
      </c>
      <c r="E276" t="s">
        <v>530</v>
      </c>
      <c r="F276">
        <v>1741</v>
      </c>
      <c r="G276">
        <v>831</v>
      </c>
      <c r="H276">
        <v>345</v>
      </c>
      <c r="I276">
        <v>17410</v>
      </c>
      <c r="J276">
        <v>16844</v>
      </c>
      <c r="K276">
        <v>58</v>
      </c>
      <c r="L276" t="s">
        <v>548</v>
      </c>
      <c r="M276" t="s">
        <v>565</v>
      </c>
    </row>
    <row r="277" spans="1:13" x14ac:dyDescent="0.3">
      <c r="A277" t="s">
        <v>288</v>
      </c>
      <c r="B277" t="s">
        <v>313</v>
      </c>
      <c r="C277" t="s">
        <v>502</v>
      </c>
      <c r="D277" t="s">
        <v>518</v>
      </c>
      <c r="E277" t="s">
        <v>526</v>
      </c>
      <c r="F277">
        <v>1556</v>
      </c>
      <c r="G277">
        <v>195</v>
      </c>
      <c r="H277">
        <v>131</v>
      </c>
      <c r="I277">
        <v>9336</v>
      </c>
      <c r="J277">
        <v>8875</v>
      </c>
      <c r="K277">
        <v>137</v>
      </c>
      <c r="L277" t="s">
        <v>547</v>
      </c>
      <c r="M277" t="s">
        <v>564</v>
      </c>
    </row>
    <row r="278" spans="1:13" x14ac:dyDescent="0.3">
      <c r="A278" t="s">
        <v>289</v>
      </c>
      <c r="B278" t="s">
        <v>316</v>
      </c>
      <c r="C278" t="s">
        <v>423</v>
      </c>
      <c r="D278" t="s">
        <v>519</v>
      </c>
      <c r="E278" t="s">
        <v>529</v>
      </c>
      <c r="F278">
        <v>4236</v>
      </c>
      <c r="G278">
        <v>711</v>
      </c>
      <c r="H278">
        <v>298</v>
      </c>
      <c r="I278">
        <v>21180</v>
      </c>
      <c r="J278">
        <v>20516</v>
      </c>
      <c r="K278">
        <v>238</v>
      </c>
      <c r="L278" t="s">
        <v>550</v>
      </c>
      <c r="M278" t="s">
        <v>563</v>
      </c>
    </row>
    <row r="279" spans="1:13" x14ac:dyDescent="0.3">
      <c r="A279" t="s">
        <v>290</v>
      </c>
      <c r="B279" t="s">
        <v>313</v>
      </c>
      <c r="C279" t="s">
        <v>503</v>
      </c>
      <c r="D279" t="s">
        <v>516</v>
      </c>
      <c r="E279" t="s">
        <v>522</v>
      </c>
      <c r="F279">
        <v>4516</v>
      </c>
      <c r="G279">
        <v>836</v>
      </c>
      <c r="H279">
        <v>169</v>
      </c>
      <c r="I279">
        <v>49676</v>
      </c>
      <c r="J279">
        <v>49257</v>
      </c>
      <c r="K279">
        <v>282</v>
      </c>
      <c r="L279" t="s">
        <v>548</v>
      </c>
      <c r="M279" t="s">
        <v>566</v>
      </c>
    </row>
    <row r="280" spans="1:13" x14ac:dyDescent="0.3">
      <c r="A280" t="s">
        <v>291</v>
      </c>
      <c r="B280" t="s">
        <v>314</v>
      </c>
      <c r="C280" t="s">
        <v>383</v>
      </c>
      <c r="D280" t="s">
        <v>519</v>
      </c>
      <c r="E280" t="s">
        <v>527</v>
      </c>
      <c r="F280">
        <v>4905</v>
      </c>
      <c r="G280">
        <v>845</v>
      </c>
      <c r="H280">
        <v>129</v>
      </c>
      <c r="I280">
        <v>98100</v>
      </c>
      <c r="J280">
        <v>97772</v>
      </c>
      <c r="K280">
        <v>279</v>
      </c>
      <c r="L280" t="s">
        <v>547</v>
      </c>
      <c r="M280" t="s">
        <v>564</v>
      </c>
    </row>
    <row r="281" spans="1:13" x14ac:dyDescent="0.3">
      <c r="A281" t="s">
        <v>292</v>
      </c>
      <c r="B281" t="s">
        <v>314</v>
      </c>
      <c r="C281" t="s">
        <v>371</v>
      </c>
      <c r="D281" t="s">
        <v>520</v>
      </c>
      <c r="E281" t="s">
        <v>544</v>
      </c>
      <c r="F281">
        <v>4275</v>
      </c>
      <c r="G281">
        <v>680</v>
      </c>
      <c r="H281">
        <v>385</v>
      </c>
      <c r="I281">
        <v>64125</v>
      </c>
      <c r="J281">
        <v>63650</v>
      </c>
      <c r="K281">
        <v>104</v>
      </c>
      <c r="L281" t="s">
        <v>553</v>
      </c>
      <c r="M281" t="s">
        <v>566</v>
      </c>
    </row>
    <row r="282" spans="1:13" x14ac:dyDescent="0.3">
      <c r="A282" t="s">
        <v>293</v>
      </c>
      <c r="B282" t="s">
        <v>314</v>
      </c>
      <c r="C282" t="s">
        <v>504</v>
      </c>
      <c r="D282" t="s">
        <v>519</v>
      </c>
      <c r="E282" t="s">
        <v>527</v>
      </c>
      <c r="F282">
        <v>3166</v>
      </c>
      <c r="G282">
        <v>90</v>
      </c>
      <c r="H282">
        <v>341</v>
      </c>
      <c r="I282">
        <v>56988</v>
      </c>
      <c r="J282">
        <v>56125</v>
      </c>
      <c r="K282">
        <v>135</v>
      </c>
      <c r="L282" t="s">
        <v>548</v>
      </c>
      <c r="M282" t="s">
        <v>564</v>
      </c>
    </row>
    <row r="283" spans="1:13" x14ac:dyDescent="0.3">
      <c r="A283" t="s">
        <v>294</v>
      </c>
      <c r="B283" t="s">
        <v>315</v>
      </c>
      <c r="C283" t="s">
        <v>505</v>
      </c>
      <c r="D283" t="s">
        <v>520</v>
      </c>
      <c r="E283" t="s">
        <v>535</v>
      </c>
      <c r="F283">
        <v>1488</v>
      </c>
      <c r="G283">
        <v>417</v>
      </c>
      <c r="H283">
        <v>168</v>
      </c>
      <c r="I283">
        <v>19344</v>
      </c>
      <c r="J283">
        <v>18395</v>
      </c>
      <c r="K283">
        <v>30</v>
      </c>
      <c r="L283" t="s">
        <v>550</v>
      </c>
      <c r="M283" t="s">
        <v>565</v>
      </c>
    </row>
    <row r="284" spans="1:13" x14ac:dyDescent="0.3">
      <c r="A284" t="s">
        <v>295</v>
      </c>
      <c r="B284" t="s">
        <v>313</v>
      </c>
      <c r="C284" t="s">
        <v>506</v>
      </c>
      <c r="D284" t="s">
        <v>515</v>
      </c>
      <c r="E284" t="s">
        <v>521</v>
      </c>
      <c r="F284">
        <v>3367</v>
      </c>
      <c r="G284">
        <v>302</v>
      </c>
      <c r="H284">
        <v>57</v>
      </c>
      <c r="I284">
        <v>63973</v>
      </c>
      <c r="J284">
        <v>63789</v>
      </c>
      <c r="K284">
        <v>157</v>
      </c>
      <c r="L284" t="s">
        <v>550</v>
      </c>
      <c r="M284" t="s">
        <v>564</v>
      </c>
    </row>
    <row r="285" spans="1:13" x14ac:dyDescent="0.3">
      <c r="A285" t="s">
        <v>296</v>
      </c>
      <c r="B285" t="s">
        <v>313</v>
      </c>
      <c r="C285" t="s">
        <v>343</v>
      </c>
      <c r="D285" t="s">
        <v>516</v>
      </c>
      <c r="E285" t="s">
        <v>522</v>
      </c>
      <c r="F285">
        <v>571</v>
      </c>
      <c r="G285">
        <v>190</v>
      </c>
      <c r="H285">
        <v>352</v>
      </c>
      <c r="I285">
        <v>9707</v>
      </c>
      <c r="J285">
        <v>9418</v>
      </c>
      <c r="K285">
        <v>231</v>
      </c>
      <c r="L285" t="s">
        <v>547</v>
      </c>
      <c r="M285" t="s">
        <v>566</v>
      </c>
    </row>
    <row r="286" spans="1:13" x14ac:dyDescent="0.3">
      <c r="A286" t="s">
        <v>297</v>
      </c>
      <c r="B286" t="s">
        <v>314</v>
      </c>
      <c r="C286" t="s">
        <v>472</v>
      </c>
      <c r="D286" t="s">
        <v>516</v>
      </c>
      <c r="E286" t="s">
        <v>537</v>
      </c>
      <c r="F286">
        <v>4021</v>
      </c>
      <c r="G286">
        <v>794</v>
      </c>
      <c r="H286">
        <v>77</v>
      </c>
      <c r="I286">
        <v>36189</v>
      </c>
      <c r="J286">
        <v>35505</v>
      </c>
      <c r="K286">
        <v>174</v>
      </c>
      <c r="L286" t="s">
        <v>548</v>
      </c>
    </row>
    <row r="287" spans="1:13" x14ac:dyDescent="0.3">
      <c r="A287" t="s">
        <v>298</v>
      </c>
      <c r="B287" t="s">
        <v>314</v>
      </c>
      <c r="C287" t="s">
        <v>507</v>
      </c>
      <c r="D287" t="s">
        <v>520</v>
      </c>
      <c r="E287" t="s">
        <v>544</v>
      </c>
      <c r="F287">
        <v>3389</v>
      </c>
      <c r="G287">
        <v>344</v>
      </c>
      <c r="H287">
        <v>229</v>
      </c>
      <c r="I287">
        <v>20334</v>
      </c>
      <c r="J287">
        <v>19443</v>
      </c>
      <c r="K287">
        <v>228</v>
      </c>
      <c r="L287" t="s">
        <v>550</v>
      </c>
      <c r="M287" t="s">
        <v>565</v>
      </c>
    </row>
    <row r="288" spans="1:13" x14ac:dyDescent="0.3">
      <c r="A288" t="s">
        <v>299</v>
      </c>
      <c r="B288" t="s">
        <v>315</v>
      </c>
      <c r="C288" t="s">
        <v>463</v>
      </c>
      <c r="D288" t="s">
        <v>515</v>
      </c>
      <c r="E288" t="s">
        <v>534</v>
      </c>
      <c r="F288">
        <v>1164</v>
      </c>
      <c r="G288">
        <v>616</v>
      </c>
      <c r="H288">
        <v>324</v>
      </c>
      <c r="I288">
        <v>6984</v>
      </c>
      <c r="J288">
        <v>6636</v>
      </c>
      <c r="K288">
        <v>82</v>
      </c>
      <c r="L288" t="s">
        <v>548</v>
      </c>
      <c r="M288" t="s">
        <v>563</v>
      </c>
    </row>
    <row r="289" spans="1:13" x14ac:dyDescent="0.3">
      <c r="A289" t="s">
        <v>300</v>
      </c>
      <c r="B289" t="s">
        <v>314</v>
      </c>
      <c r="C289" t="s">
        <v>508</v>
      </c>
      <c r="D289" t="s">
        <v>518</v>
      </c>
      <c r="E289" t="s">
        <v>531</v>
      </c>
      <c r="F289">
        <v>4780</v>
      </c>
      <c r="G289">
        <v>691</v>
      </c>
      <c r="H289">
        <v>380</v>
      </c>
      <c r="I289">
        <v>86040</v>
      </c>
      <c r="J289">
        <v>85743</v>
      </c>
      <c r="K289">
        <v>262</v>
      </c>
      <c r="L289" t="s">
        <v>550</v>
      </c>
      <c r="M289" t="s">
        <v>565</v>
      </c>
    </row>
    <row r="290" spans="1:13" x14ac:dyDescent="0.3">
      <c r="A290" t="s">
        <v>301</v>
      </c>
      <c r="B290" t="s">
        <v>316</v>
      </c>
      <c r="C290" t="s">
        <v>428</v>
      </c>
      <c r="D290" t="s">
        <v>518</v>
      </c>
      <c r="E290" t="s">
        <v>525</v>
      </c>
      <c r="F290">
        <v>2751</v>
      </c>
      <c r="G290">
        <v>33</v>
      </c>
      <c r="H290">
        <v>430</v>
      </c>
      <c r="I290">
        <v>44016</v>
      </c>
      <c r="J290">
        <v>43415</v>
      </c>
      <c r="K290">
        <v>129</v>
      </c>
      <c r="L290" t="s">
        <v>550</v>
      </c>
    </row>
    <row r="291" spans="1:13" x14ac:dyDescent="0.3">
      <c r="A291" t="s">
        <v>302</v>
      </c>
      <c r="B291" t="s">
        <v>315</v>
      </c>
      <c r="C291" t="s">
        <v>509</v>
      </c>
      <c r="D291" t="s">
        <v>518</v>
      </c>
      <c r="E291" t="s">
        <v>536</v>
      </c>
      <c r="F291">
        <v>2107</v>
      </c>
      <c r="G291">
        <v>550</v>
      </c>
      <c r="H291">
        <v>349</v>
      </c>
      <c r="I291">
        <v>35819</v>
      </c>
      <c r="J291">
        <v>35340</v>
      </c>
      <c r="K291">
        <v>191</v>
      </c>
      <c r="L291" t="s">
        <v>548</v>
      </c>
      <c r="M291" t="s">
        <v>566</v>
      </c>
    </row>
    <row r="292" spans="1:13" x14ac:dyDescent="0.3">
      <c r="A292" t="s">
        <v>303</v>
      </c>
      <c r="B292" t="s">
        <v>316</v>
      </c>
      <c r="C292" t="s">
        <v>339</v>
      </c>
      <c r="D292" t="s">
        <v>520</v>
      </c>
      <c r="E292" t="s">
        <v>533</v>
      </c>
      <c r="F292">
        <v>4663</v>
      </c>
      <c r="G292">
        <v>145</v>
      </c>
      <c r="H292">
        <v>225</v>
      </c>
      <c r="I292">
        <v>69945</v>
      </c>
      <c r="J292">
        <v>69596</v>
      </c>
      <c r="K292">
        <v>35</v>
      </c>
      <c r="L292" t="s">
        <v>548</v>
      </c>
      <c r="M292" t="s">
        <v>566</v>
      </c>
    </row>
    <row r="293" spans="1:13" x14ac:dyDescent="0.3">
      <c r="A293" t="s">
        <v>304</v>
      </c>
      <c r="B293" t="s">
        <v>316</v>
      </c>
      <c r="C293" t="s">
        <v>510</v>
      </c>
      <c r="D293" t="s">
        <v>516</v>
      </c>
      <c r="E293" t="s">
        <v>528</v>
      </c>
      <c r="F293">
        <v>880</v>
      </c>
      <c r="G293">
        <v>297</v>
      </c>
      <c r="H293">
        <v>345</v>
      </c>
      <c r="I293">
        <v>12320</v>
      </c>
      <c r="J293">
        <v>11978</v>
      </c>
      <c r="K293">
        <v>238</v>
      </c>
      <c r="L293" t="s">
        <v>551</v>
      </c>
    </row>
    <row r="294" spans="1:13" x14ac:dyDescent="0.3">
      <c r="A294" t="s">
        <v>305</v>
      </c>
      <c r="B294" t="s">
        <v>316</v>
      </c>
      <c r="C294" t="s">
        <v>511</v>
      </c>
      <c r="D294" t="s">
        <v>516</v>
      </c>
      <c r="E294" t="s">
        <v>528</v>
      </c>
      <c r="F294">
        <v>2634</v>
      </c>
      <c r="G294">
        <v>726</v>
      </c>
      <c r="H294">
        <v>241</v>
      </c>
      <c r="I294">
        <v>28974</v>
      </c>
      <c r="J294">
        <v>28102</v>
      </c>
      <c r="K294">
        <v>277</v>
      </c>
      <c r="L294" t="s">
        <v>548</v>
      </c>
      <c r="M294" t="s">
        <v>563</v>
      </c>
    </row>
    <row r="295" spans="1:13" x14ac:dyDescent="0.3">
      <c r="A295" t="s">
        <v>306</v>
      </c>
      <c r="B295" t="s">
        <v>316</v>
      </c>
      <c r="C295" t="s">
        <v>512</v>
      </c>
      <c r="D295" t="s">
        <v>518</v>
      </c>
      <c r="E295" t="s">
        <v>525</v>
      </c>
      <c r="F295">
        <v>4731</v>
      </c>
      <c r="G295">
        <v>173</v>
      </c>
      <c r="H295">
        <v>276</v>
      </c>
      <c r="I295">
        <v>28386</v>
      </c>
      <c r="J295">
        <v>28185</v>
      </c>
      <c r="K295">
        <v>89</v>
      </c>
      <c r="L295" t="s">
        <v>548</v>
      </c>
      <c r="M295" t="s">
        <v>565</v>
      </c>
    </row>
    <row r="296" spans="1:13" x14ac:dyDescent="0.3">
      <c r="A296" t="s">
        <v>307</v>
      </c>
      <c r="B296" t="s">
        <v>313</v>
      </c>
      <c r="C296" t="s">
        <v>474</v>
      </c>
      <c r="D296" t="s">
        <v>519</v>
      </c>
      <c r="E296" t="s">
        <v>539</v>
      </c>
      <c r="F296">
        <v>1952</v>
      </c>
      <c r="G296">
        <v>344</v>
      </c>
      <c r="H296">
        <v>287</v>
      </c>
      <c r="I296">
        <v>15616</v>
      </c>
      <c r="J296">
        <v>15403</v>
      </c>
      <c r="K296">
        <v>235</v>
      </c>
      <c r="L296" t="s">
        <v>554</v>
      </c>
      <c r="M296" t="s">
        <v>564</v>
      </c>
    </row>
    <row r="297" spans="1:13" x14ac:dyDescent="0.3">
      <c r="A297" t="s">
        <v>308</v>
      </c>
      <c r="B297" t="s">
        <v>313</v>
      </c>
      <c r="C297" t="s">
        <v>513</v>
      </c>
      <c r="D297" t="s">
        <v>520</v>
      </c>
      <c r="E297" t="s">
        <v>540</v>
      </c>
      <c r="F297">
        <v>3440</v>
      </c>
      <c r="G297">
        <v>13</v>
      </c>
      <c r="H297">
        <v>20</v>
      </c>
      <c r="I297">
        <v>58480</v>
      </c>
      <c r="J297">
        <v>58146</v>
      </c>
      <c r="K297">
        <v>210</v>
      </c>
      <c r="L297" t="s">
        <v>557</v>
      </c>
      <c r="M297" t="s">
        <v>566</v>
      </c>
    </row>
    <row r="298" spans="1:13" x14ac:dyDescent="0.3">
      <c r="A298" t="s">
        <v>309</v>
      </c>
      <c r="B298" t="s">
        <v>313</v>
      </c>
      <c r="C298" t="s">
        <v>514</v>
      </c>
      <c r="D298" t="s">
        <v>516</v>
      </c>
      <c r="E298" t="s">
        <v>522</v>
      </c>
      <c r="F298">
        <v>2166</v>
      </c>
      <c r="G298">
        <v>354</v>
      </c>
      <c r="H298">
        <v>117</v>
      </c>
      <c r="I298">
        <v>10830</v>
      </c>
      <c r="J298">
        <v>10245</v>
      </c>
      <c r="K298">
        <v>24</v>
      </c>
      <c r="L298" t="s">
        <v>548</v>
      </c>
      <c r="M298" t="s">
        <v>566</v>
      </c>
    </row>
    <row r="299" spans="1:13" x14ac:dyDescent="0.3">
      <c r="A299" t="s">
        <v>310</v>
      </c>
      <c r="B299" t="s">
        <v>316</v>
      </c>
      <c r="C299" t="s">
        <v>331</v>
      </c>
      <c r="D299" t="s">
        <v>519</v>
      </c>
      <c r="E299" t="s">
        <v>529</v>
      </c>
      <c r="F299">
        <v>4303</v>
      </c>
      <c r="G299">
        <v>451</v>
      </c>
      <c r="H299">
        <v>286</v>
      </c>
      <c r="I299">
        <v>86060</v>
      </c>
      <c r="J299">
        <v>85823</v>
      </c>
      <c r="K299">
        <v>14</v>
      </c>
      <c r="L299" t="s">
        <v>547</v>
      </c>
      <c r="M299" t="s">
        <v>565</v>
      </c>
    </row>
    <row r="300" spans="1:13" x14ac:dyDescent="0.3">
      <c r="A300" t="s">
        <v>311</v>
      </c>
      <c r="B300" t="s">
        <v>316</v>
      </c>
      <c r="C300" t="s">
        <v>332</v>
      </c>
      <c r="D300" t="s">
        <v>519</v>
      </c>
      <c r="E300" t="s">
        <v>529</v>
      </c>
      <c r="F300">
        <v>2581</v>
      </c>
      <c r="G300">
        <v>517</v>
      </c>
      <c r="H300">
        <v>117</v>
      </c>
      <c r="I300">
        <v>23229</v>
      </c>
      <c r="J300">
        <v>22331</v>
      </c>
      <c r="K300">
        <v>70</v>
      </c>
      <c r="L300" t="s">
        <v>550</v>
      </c>
      <c r="M300" t="s">
        <v>565</v>
      </c>
    </row>
    <row r="301" spans="1:13" x14ac:dyDescent="0.3">
      <c r="A301" t="s">
        <v>312</v>
      </c>
      <c r="B301" t="s">
        <v>313</v>
      </c>
      <c r="C301" t="s">
        <v>432</v>
      </c>
      <c r="D301" t="s">
        <v>518</v>
      </c>
      <c r="E301" t="s">
        <v>526</v>
      </c>
      <c r="F301">
        <v>4494</v>
      </c>
      <c r="G301">
        <v>717</v>
      </c>
      <c r="H301">
        <v>45</v>
      </c>
      <c r="I301">
        <v>62916</v>
      </c>
      <c r="J301">
        <v>62688</v>
      </c>
      <c r="K301">
        <v>191</v>
      </c>
      <c r="L301" t="s">
        <v>562</v>
      </c>
      <c r="M301" t="s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39997558519241921"/>
  </sheetPr>
  <dimension ref="A1:G201"/>
  <sheetViews>
    <sheetView workbookViewId="0">
      <selection activeCell="I14" sqref="I14"/>
    </sheetView>
  </sheetViews>
  <sheetFormatPr defaultRowHeight="14.4" x14ac:dyDescent="0.3"/>
  <cols>
    <col min="1" max="1" width="15.77734375" customWidth="1"/>
    <col min="2" max="2" width="13" customWidth="1"/>
    <col min="3" max="3" width="14.88671875" customWidth="1"/>
    <col min="4" max="4" width="12.33203125" customWidth="1"/>
    <col min="5" max="5" width="13.33203125" customWidth="1"/>
    <col min="6" max="6" width="15.33203125" customWidth="1"/>
    <col min="7" max="7" width="13.109375" customWidth="1"/>
  </cols>
  <sheetData>
    <row r="1" spans="1:7" x14ac:dyDescent="0.3">
      <c r="A1" s="1" t="s">
        <v>567</v>
      </c>
      <c r="B1" s="1" t="s">
        <v>1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</row>
    <row r="2" spans="1:7" x14ac:dyDescent="0.3">
      <c r="A2" t="s">
        <v>398</v>
      </c>
      <c r="B2" t="s">
        <v>315</v>
      </c>
      <c r="C2">
        <v>1135</v>
      </c>
      <c r="D2">
        <v>88</v>
      </c>
      <c r="E2">
        <v>344084</v>
      </c>
      <c r="F2">
        <v>8.06</v>
      </c>
      <c r="G2">
        <v>5904</v>
      </c>
    </row>
    <row r="3" spans="1:7" x14ac:dyDescent="0.3">
      <c r="A3" t="s">
        <v>398</v>
      </c>
      <c r="B3" t="s">
        <v>316</v>
      </c>
      <c r="C3">
        <v>1312</v>
      </c>
      <c r="D3">
        <v>310</v>
      </c>
      <c r="E3">
        <v>42654</v>
      </c>
      <c r="F3">
        <v>4.9800000000000004</v>
      </c>
      <c r="G3">
        <v>9566</v>
      </c>
    </row>
    <row r="4" spans="1:7" x14ac:dyDescent="0.3">
      <c r="A4" t="s">
        <v>398</v>
      </c>
      <c r="B4" t="s">
        <v>313</v>
      </c>
      <c r="C4">
        <v>584</v>
      </c>
      <c r="D4">
        <v>169</v>
      </c>
      <c r="E4">
        <v>146834</v>
      </c>
      <c r="F4">
        <v>8.31</v>
      </c>
      <c r="G4">
        <v>26752</v>
      </c>
    </row>
    <row r="5" spans="1:7" x14ac:dyDescent="0.3">
      <c r="A5" t="s">
        <v>398</v>
      </c>
      <c r="B5" t="s">
        <v>314</v>
      </c>
      <c r="C5">
        <v>1535</v>
      </c>
      <c r="D5">
        <v>445</v>
      </c>
      <c r="E5">
        <v>395536</v>
      </c>
      <c r="F5">
        <v>4.1100000000000003</v>
      </c>
      <c r="G5">
        <v>30671</v>
      </c>
    </row>
    <row r="6" spans="1:7" x14ac:dyDescent="0.3">
      <c r="A6" t="s">
        <v>364</v>
      </c>
      <c r="B6" t="s">
        <v>315</v>
      </c>
      <c r="C6">
        <v>656</v>
      </c>
      <c r="D6">
        <v>139</v>
      </c>
      <c r="E6">
        <v>49157</v>
      </c>
      <c r="F6">
        <v>9.0500000000000007</v>
      </c>
      <c r="G6">
        <v>9920</v>
      </c>
    </row>
    <row r="7" spans="1:7" x14ac:dyDescent="0.3">
      <c r="A7" t="s">
        <v>364</v>
      </c>
      <c r="B7" t="s">
        <v>316</v>
      </c>
      <c r="C7">
        <v>1697</v>
      </c>
      <c r="D7">
        <v>414</v>
      </c>
      <c r="E7">
        <v>316555</v>
      </c>
      <c r="F7">
        <v>2.37</v>
      </c>
      <c r="G7">
        <v>7924</v>
      </c>
    </row>
    <row r="8" spans="1:7" x14ac:dyDescent="0.3">
      <c r="A8" t="s">
        <v>364</v>
      </c>
      <c r="B8" t="s">
        <v>313</v>
      </c>
      <c r="C8">
        <v>436</v>
      </c>
      <c r="D8">
        <v>250</v>
      </c>
      <c r="E8">
        <v>254347</v>
      </c>
      <c r="F8">
        <v>4.01</v>
      </c>
      <c r="G8">
        <v>8912</v>
      </c>
    </row>
    <row r="9" spans="1:7" x14ac:dyDescent="0.3">
      <c r="A9" t="s">
        <v>364</v>
      </c>
      <c r="B9" t="s">
        <v>314</v>
      </c>
      <c r="C9">
        <v>1197</v>
      </c>
      <c r="D9">
        <v>203</v>
      </c>
      <c r="E9">
        <v>413878</v>
      </c>
      <c r="F9">
        <v>3.16</v>
      </c>
      <c r="G9">
        <v>21205</v>
      </c>
    </row>
    <row r="10" spans="1:7" x14ac:dyDescent="0.3">
      <c r="A10" t="s">
        <v>369</v>
      </c>
      <c r="B10" t="s">
        <v>315</v>
      </c>
      <c r="C10">
        <v>1048</v>
      </c>
      <c r="D10">
        <v>155</v>
      </c>
      <c r="E10">
        <v>456946</v>
      </c>
      <c r="F10">
        <v>2.46</v>
      </c>
      <c r="G10">
        <v>11329</v>
      </c>
    </row>
    <row r="11" spans="1:7" x14ac:dyDescent="0.3">
      <c r="A11" t="s">
        <v>369</v>
      </c>
      <c r="B11" t="s">
        <v>316</v>
      </c>
      <c r="C11">
        <v>1753</v>
      </c>
      <c r="D11">
        <v>371</v>
      </c>
      <c r="E11">
        <v>169496</v>
      </c>
      <c r="F11">
        <v>8.11</v>
      </c>
      <c r="G11">
        <v>46670</v>
      </c>
    </row>
    <row r="12" spans="1:7" x14ac:dyDescent="0.3">
      <c r="A12" t="s">
        <v>369</v>
      </c>
      <c r="B12" t="s">
        <v>313</v>
      </c>
      <c r="C12">
        <v>1335</v>
      </c>
      <c r="D12">
        <v>40</v>
      </c>
      <c r="E12">
        <v>122732</v>
      </c>
      <c r="F12">
        <v>8.19</v>
      </c>
      <c r="G12">
        <v>22482</v>
      </c>
    </row>
    <row r="13" spans="1:7" x14ac:dyDescent="0.3">
      <c r="A13" t="s">
        <v>369</v>
      </c>
      <c r="B13" t="s">
        <v>314</v>
      </c>
      <c r="C13">
        <v>403</v>
      </c>
      <c r="D13">
        <v>66</v>
      </c>
      <c r="E13">
        <v>382851</v>
      </c>
      <c r="F13">
        <v>3.49</v>
      </c>
      <c r="G13">
        <v>24313</v>
      </c>
    </row>
    <row r="14" spans="1:7" x14ac:dyDescent="0.3">
      <c r="A14" t="s">
        <v>323</v>
      </c>
      <c r="B14" t="s">
        <v>315</v>
      </c>
      <c r="C14">
        <v>911</v>
      </c>
      <c r="D14">
        <v>282</v>
      </c>
      <c r="E14">
        <v>35664</v>
      </c>
      <c r="F14">
        <v>6.92</v>
      </c>
      <c r="G14">
        <v>18050</v>
      </c>
    </row>
    <row r="15" spans="1:7" x14ac:dyDescent="0.3">
      <c r="A15" t="s">
        <v>323</v>
      </c>
      <c r="B15" t="s">
        <v>316</v>
      </c>
      <c r="C15">
        <v>1779</v>
      </c>
      <c r="D15">
        <v>109</v>
      </c>
      <c r="E15">
        <v>26295</v>
      </c>
      <c r="F15">
        <v>9.1199999999999992</v>
      </c>
      <c r="G15">
        <v>30635</v>
      </c>
    </row>
    <row r="16" spans="1:7" x14ac:dyDescent="0.3">
      <c r="A16" t="s">
        <v>323</v>
      </c>
      <c r="B16" t="s">
        <v>313</v>
      </c>
      <c r="C16">
        <v>1238</v>
      </c>
      <c r="D16">
        <v>403</v>
      </c>
      <c r="E16">
        <v>298421</v>
      </c>
      <c r="F16">
        <v>3.5</v>
      </c>
      <c r="G16">
        <v>31280</v>
      </c>
    </row>
    <row r="17" spans="1:7" x14ac:dyDescent="0.3">
      <c r="A17" t="s">
        <v>323</v>
      </c>
      <c r="B17" t="s">
        <v>314</v>
      </c>
      <c r="C17">
        <v>308</v>
      </c>
      <c r="D17">
        <v>431</v>
      </c>
      <c r="E17">
        <v>426184</v>
      </c>
      <c r="F17">
        <v>2.62</v>
      </c>
      <c r="G17">
        <v>1783</v>
      </c>
    </row>
    <row r="18" spans="1:7" x14ac:dyDescent="0.3">
      <c r="A18" t="s">
        <v>479</v>
      </c>
      <c r="B18" t="s">
        <v>315</v>
      </c>
      <c r="C18">
        <v>226</v>
      </c>
      <c r="D18">
        <v>445</v>
      </c>
      <c r="E18">
        <v>419447</v>
      </c>
      <c r="F18">
        <v>9.36</v>
      </c>
      <c r="G18">
        <v>9566</v>
      </c>
    </row>
    <row r="19" spans="1:7" x14ac:dyDescent="0.3">
      <c r="A19" t="s">
        <v>479</v>
      </c>
      <c r="B19" t="s">
        <v>316</v>
      </c>
      <c r="C19">
        <v>505</v>
      </c>
      <c r="D19">
        <v>441</v>
      </c>
      <c r="E19">
        <v>220020</v>
      </c>
      <c r="F19">
        <v>4.4800000000000004</v>
      </c>
      <c r="G19">
        <v>42307</v>
      </c>
    </row>
    <row r="20" spans="1:7" x14ac:dyDescent="0.3">
      <c r="A20" t="s">
        <v>479</v>
      </c>
      <c r="B20" t="s">
        <v>313</v>
      </c>
      <c r="C20">
        <v>1420</v>
      </c>
      <c r="D20">
        <v>63</v>
      </c>
      <c r="E20">
        <v>315305</v>
      </c>
      <c r="F20">
        <v>6.19</v>
      </c>
      <c r="G20">
        <v>5914</v>
      </c>
    </row>
    <row r="21" spans="1:7" x14ac:dyDescent="0.3">
      <c r="A21" t="s">
        <v>479</v>
      </c>
      <c r="B21" t="s">
        <v>314</v>
      </c>
      <c r="C21">
        <v>144</v>
      </c>
      <c r="D21">
        <v>53</v>
      </c>
      <c r="E21">
        <v>113678</v>
      </c>
      <c r="F21">
        <v>8.7200000000000006</v>
      </c>
      <c r="G21">
        <v>30060</v>
      </c>
    </row>
    <row r="22" spans="1:7" x14ac:dyDescent="0.3">
      <c r="A22" t="s">
        <v>573</v>
      </c>
      <c r="B22" t="s">
        <v>315</v>
      </c>
      <c r="C22">
        <v>1757</v>
      </c>
      <c r="D22">
        <v>85</v>
      </c>
      <c r="E22">
        <v>58223</v>
      </c>
      <c r="F22">
        <v>8.74</v>
      </c>
      <c r="G22">
        <v>22728</v>
      </c>
    </row>
    <row r="23" spans="1:7" x14ac:dyDescent="0.3">
      <c r="A23" t="s">
        <v>573</v>
      </c>
      <c r="B23" t="s">
        <v>316</v>
      </c>
      <c r="C23">
        <v>350</v>
      </c>
      <c r="D23">
        <v>41</v>
      </c>
      <c r="E23">
        <v>251694</v>
      </c>
      <c r="F23">
        <v>1.91</v>
      </c>
      <c r="G23">
        <v>38610</v>
      </c>
    </row>
    <row r="24" spans="1:7" x14ac:dyDescent="0.3">
      <c r="A24" t="s">
        <v>573</v>
      </c>
      <c r="B24" t="s">
        <v>313</v>
      </c>
      <c r="C24">
        <v>987</v>
      </c>
      <c r="D24">
        <v>440</v>
      </c>
      <c r="E24">
        <v>389810</v>
      </c>
      <c r="F24">
        <v>4.66</v>
      </c>
      <c r="G24">
        <v>2932</v>
      </c>
    </row>
    <row r="25" spans="1:7" x14ac:dyDescent="0.3">
      <c r="A25" t="s">
        <v>573</v>
      </c>
      <c r="B25" t="s">
        <v>314</v>
      </c>
      <c r="C25">
        <v>883</v>
      </c>
      <c r="D25">
        <v>369</v>
      </c>
      <c r="E25">
        <v>233694</v>
      </c>
      <c r="F25">
        <v>2.88</v>
      </c>
      <c r="G25">
        <v>15071</v>
      </c>
    </row>
    <row r="26" spans="1:7" x14ac:dyDescent="0.3">
      <c r="A26" t="s">
        <v>431</v>
      </c>
      <c r="B26" t="s">
        <v>315</v>
      </c>
      <c r="C26">
        <v>1960</v>
      </c>
      <c r="D26">
        <v>115</v>
      </c>
      <c r="E26">
        <v>154169</v>
      </c>
      <c r="F26">
        <v>3.74</v>
      </c>
      <c r="G26">
        <v>10740</v>
      </c>
    </row>
    <row r="27" spans="1:7" x14ac:dyDescent="0.3">
      <c r="A27" t="s">
        <v>431</v>
      </c>
      <c r="B27" t="s">
        <v>316</v>
      </c>
      <c r="C27">
        <v>170</v>
      </c>
      <c r="D27">
        <v>334</v>
      </c>
      <c r="E27">
        <v>334626</v>
      </c>
      <c r="F27">
        <v>6.44</v>
      </c>
      <c r="G27">
        <v>43420</v>
      </c>
    </row>
    <row r="28" spans="1:7" x14ac:dyDescent="0.3">
      <c r="A28" t="s">
        <v>431</v>
      </c>
      <c r="B28" t="s">
        <v>313</v>
      </c>
      <c r="C28">
        <v>704</v>
      </c>
      <c r="D28">
        <v>275</v>
      </c>
      <c r="E28">
        <v>226002</v>
      </c>
      <c r="F28">
        <v>8.56</v>
      </c>
      <c r="G28">
        <v>32393</v>
      </c>
    </row>
    <row r="29" spans="1:7" x14ac:dyDescent="0.3">
      <c r="A29" t="s">
        <v>431</v>
      </c>
      <c r="B29" t="s">
        <v>314</v>
      </c>
      <c r="C29">
        <v>224</v>
      </c>
      <c r="D29">
        <v>64</v>
      </c>
      <c r="E29">
        <v>156683</v>
      </c>
      <c r="F29">
        <v>4.5599999999999996</v>
      </c>
      <c r="G29">
        <v>28474</v>
      </c>
    </row>
    <row r="30" spans="1:7" x14ac:dyDescent="0.3">
      <c r="A30" t="s">
        <v>574</v>
      </c>
      <c r="B30" t="s">
        <v>315</v>
      </c>
      <c r="C30">
        <v>508</v>
      </c>
      <c r="D30">
        <v>349</v>
      </c>
      <c r="E30">
        <v>473812</v>
      </c>
      <c r="F30">
        <v>7.88</v>
      </c>
      <c r="G30">
        <v>17328</v>
      </c>
    </row>
    <row r="31" spans="1:7" x14ac:dyDescent="0.3">
      <c r="A31" t="s">
        <v>574</v>
      </c>
      <c r="B31" t="s">
        <v>316</v>
      </c>
      <c r="C31">
        <v>1391</v>
      </c>
      <c r="D31">
        <v>430</v>
      </c>
      <c r="E31">
        <v>295032</v>
      </c>
      <c r="F31">
        <v>7.86</v>
      </c>
      <c r="G31">
        <v>26067</v>
      </c>
    </row>
    <row r="32" spans="1:7" x14ac:dyDescent="0.3">
      <c r="A32" t="s">
        <v>574</v>
      </c>
      <c r="B32" t="s">
        <v>313</v>
      </c>
      <c r="C32">
        <v>1701</v>
      </c>
      <c r="D32">
        <v>385</v>
      </c>
      <c r="E32">
        <v>198278</v>
      </c>
      <c r="F32">
        <v>5.34</v>
      </c>
      <c r="G32">
        <v>32763</v>
      </c>
    </row>
    <row r="33" spans="1:7" x14ac:dyDescent="0.3">
      <c r="A33" t="s">
        <v>574</v>
      </c>
      <c r="B33" t="s">
        <v>314</v>
      </c>
      <c r="C33">
        <v>804</v>
      </c>
      <c r="D33">
        <v>487</v>
      </c>
      <c r="E33">
        <v>306564</v>
      </c>
      <c r="F33">
        <v>5.52</v>
      </c>
      <c r="G33">
        <v>26452</v>
      </c>
    </row>
    <row r="34" spans="1:7" x14ac:dyDescent="0.3">
      <c r="A34" t="s">
        <v>414</v>
      </c>
      <c r="B34" t="s">
        <v>315</v>
      </c>
      <c r="C34">
        <v>653</v>
      </c>
      <c r="D34">
        <v>112</v>
      </c>
      <c r="E34">
        <v>23664</v>
      </c>
      <c r="F34">
        <v>4.05</v>
      </c>
      <c r="G34">
        <v>15353</v>
      </c>
    </row>
    <row r="35" spans="1:7" x14ac:dyDescent="0.3">
      <c r="A35" t="s">
        <v>414</v>
      </c>
      <c r="B35" t="s">
        <v>316</v>
      </c>
      <c r="C35">
        <v>160</v>
      </c>
      <c r="D35">
        <v>478</v>
      </c>
      <c r="E35">
        <v>435034</v>
      </c>
      <c r="F35">
        <v>7.73</v>
      </c>
      <c r="G35">
        <v>4839</v>
      </c>
    </row>
    <row r="36" spans="1:7" x14ac:dyDescent="0.3">
      <c r="A36" t="s">
        <v>414</v>
      </c>
      <c r="B36" t="s">
        <v>313</v>
      </c>
      <c r="C36">
        <v>1756</v>
      </c>
      <c r="D36">
        <v>261</v>
      </c>
      <c r="E36">
        <v>287574</v>
      </c>
      <c r="F36">
        <v>4.3600000000000003</v>
      </c>
      <c r="G36">
        <v>39272</v>
      </c>
    </row>
    <row r="37" spans="1:7" x14ac:dyDescent="0.3">
      <c r="A37" t="s">
        <v>414</v>
      </c>
      <c r="B37" t="s">
        <v>314</v>
      </c>
      <c r="C37">
        <v>576</v>
      </c>
      <c r="D37">
        <v>101</v>
      </c>
      <c r="E37">
        <v>62499</v>
      </c>
      <c r="F37">
        <v>3.48</v>
      </c>
      <c r="G37">
        <v>16804</v>
      </c>
    </row>
    <row r="38" spans="1:7" x14ac:dyDescent="0.3">
      <c r="A38" t="s">
        <v>492</v>
      </c>
      <c r="B38" t="s">
        <v>315</v>
      </c>
      <c r="C38">
        <v>645</v>
      </c>
      <c r="D38">
        <v>293</v>
      </c>
      <c r="E38">
        <v>437968</v>
      </c>
      <c r="F38">
        <v>7.83</v>
      </c>
      <c r="G38">
        <v>49303</v>
      </c>
    </row>
    <row r="39" spans="1:7" x14ac:dyDescent="0.3">
      <c r="A39" t="s">
        <v>492</v>
      </c>
      <c r="B39" t="s">
        <v>316</v>
      </c>
      <c r="C39">
        <v>214</v>
      </c>
      <c r="D39">
        <v>411</v>
      </c>
      <c r="E39">
        <v>125034</v>
      </c>
      <c r="F39">
        <v>6.11</v>
      </c>
      <c r="G39">
        <v>26455</v>
      </c>
    </row>
    <row r="40" spans="1:7" x14ac:dyDescent="0.3">
      <c r="A40" t="s">
        <v>492</v>
      </c>
      <c r="B40" t="s">
        <v>313</v>
      </c>
      <c r="C40">
        <v>826</v>
      </c>
      <c r="D40">
        <v>498</v>
      </c>
      <c r="E40">
        <v>449994</v>
      </c>
      <c r="F40">
        <v>9.43</v>
      </c>
      <c r="G40">
        <v>12384</v>
      </c>
    </row>
    <row r="41" spans="1:7" x14ac:dyDescent="0.3">
      <c r="A41" t="s">
        <v>492</v>
      </c>
      <c r="B41" t="s">
        <v>314</v>
      </c>
      <c r="C41">
        <v>460</v>
      </c>
      <c r="D41">
        <v>141</v>
      </c>
      <c r="E41">
        <v>320650</v>
      </c>
      <c r="F41">
        <v>4.04</v>
      </c>
      <c r="G41">
        <v>49372</v>
      </c>
    </row>
    <row r="42" spans="1:7" x14ac:dyDescent="0.3">
      <c r="A42" t="s">
        <v>320</v>
      </c>
      <c r="B42" t="s">
        <v>315</v>
      </c>
      <c r="C42">
        <v>1528</v>
      </c>
      <c r="D42">
        <v>203</v>
      </c>
      <c r="E42">
        <v>489188</v>
      </c>
      <c r="F42">
        <v>6.23</v>
      </c>
      <c r="G42">
        <v>47101</v>
      </c>
    </row>
    <row r="43" spans="1:7" x14ac:dyDescent="0.3">
      <c r="A43" t="s">
        <v>320</v>
      </c>
      <c r="B43" t="s">
        <v>316</v>
      </c>
      <c r="C43">
        <v>1534</v>
      </c>
      <c r="D43">
        <v>200</v>
      </c>
      <c r="E43">
        <v>307612</v>
      </c>
      <c r="F43">
        <v>6.01</v>
      </c>
      <c r="G43">
        <v>37903</v>
      </c>
    </row>
    <row r="44" spans="1:7" x14ac:dyDescent="0.3">
      <c r="A44" t="s">
        <v>320</v>
      </c>
      <c r="B44" t="s">
        <v>313</v>
      </c>
      <c r="C44">
        <v>485</v>
      </c>
      <c r="D44">
        <v>448</v>
      </c>
      <c r="E44">
        <v>434883</v>
      </c>
      <c r="F44">
        <v>8.5500000000000007</v>
      </c>
      <c r="G44">
        <v>33258</v>
      </c>
    </row>
    <row r="45" spans="1:7" x14ac:dyDescent="0.3">
      <c r="A45" t="s">
        <v>320</v>
      </c>
      <c r="B45" t="s">
        <v>314</v>
      </c>
      <c r="C45">
        <v>1210</v>
      </c>
      <c r="D45">
        <v>178</v>
      </c>
      <c r="E45">
        <v>102042</v>
      </c>
      <c r="F45">
        <v>5.42</v>
      </c>
      <c r="G45">
        <v>6915</v>
      </c>
    </row>
    <row r="46" spans="1:7" x14ac:dyDescent="0.3">
      <c r="A46" t="s">
        <v>334</v>
      </c>
      <c r="B46" t="s">
        <v>315</v>
      </c>
      <c r="C46">
        <v>215</v>
      </c>
      <c r="D46">
        <v>139</v>
      </c>
      <c r="E46">
        <v>325444</v>
      </c>
      <c r="F46">
        <v>3.25</v>
      </c>
      <c r="G46">
        <v>35501</v>
      </c>
    </row>
    <row r="47" spans="1:7" x14ac:dyDescent="0.3">
      <c r="A47" t="s">
        <v>334</v>
      </c>
      <c r="B47" t="s">
        <v>316</v>
      </c>
      <c r="C47">
        <v>1078</v>
      </c>
      <c r="D47">
        <v>20</v>
      </c>
      <c r="E47">
        <v>183924</v>
      </c>
      <c r="F47">
        <v>8.84</v>
      </c>
      <c r="G47">
        <v>14203</v>
      </c>
    </row>
    <row r="48" spans="1:7" x14ac:dyDescent="0.3">
      <c r="A48" t="s">
        <v>334</v>
      </c>
      <c r="B48" t="s">
        <v>313</v>
      </c>
      <c r="C48">
        <v>1751</v>
      </c>
      <c r="D48">
        <v>86</v>
      </c>
      <c r="E48">
        <v>188655</v>
      </c>
      <c r="F48">
        <v>7.24</v>
      </c>
      <c r="G48">
        <v>22206</v>
      </c>
    </row>
    <row r="49" spans="1:7" x14ac:dyDescent="0.3">
      <c r="A49" t="s">
        <v>334</v>
      </c>
      <c r="B49" t="s">
        <v>314</v>
      </c>
      <c r="C49">
        <v>221</v>
      </c>
      <c r="D49">
        <v>31</v>
      </c>
      <c r="E49">
        <v>87443</v>
      </c>
      <c r="F49">
        <v>6.19</v>
      </c>
      <c r="G49">
        <v>10283</v>
      </c>
    </row>
    <row r="50" spans="1:7" x14ac:dyDescent="0.3">
      <c r="A50" t="s">
        <v>332</v>
      </c>
      <c r="B50" t="s">
        <v>315</v>
      </c>
      <c r="C50">
        <v>1685</v>
      </c>
      <c r="D50">
        <v>76</v>
      </c>
      <c r="E50">
        <v>453799</v>
      </c>
      <c r="F50">
        <v>5.71</v>
      </c>
      <c r="G50">
        <v>24913</v>
      </c>
    </row>
    <row r="51" spans="1:7" x14ac:dyDescent="0.3">
      <c r="A51" t="s">
        <v>332</v>
      </c>
      <c r="B51" t="s">
        <v>316</v>
      </c>
      <c r="C51">
        <v>248</v>
      </c>
      <c r="D51">
        <v>211</v>
      </c>
      <c r="E51">
        <v>379380</v>
      </c>
      <c r="F51">
        <v>9.0399999999999991</v>
      </c>
      <c r="G51">
        <v>26925</v>
      </c>
    </row>
    <row r="52" spans="1:7" x14ac:dyDescent="0.3">
      <c r="A52" t="s">
        <v>332</v>
      </c>
      <c r="B52" t="s">
        <v>313</v>
      </c>
      <c r="C52">
        <v>1300</v>
      </c>
      <c r="D52">
        <v>71</v>
      </c>
      <c r="E52">
        <v>186454</v>
      </c>
      <c r="F52">
        <v>3.91</v>
      </c>
      <c r="G52">
        <v>9942</v>
      </c>
    </row>
    <row r="53" spans="1:7" x14ac:dyDescent="0.3">
      <c r="A53" t="s">
        <v>332</v>
      </c>
      <c r="B53" t="s">
        <v>314</v>
      </c>
      <c r="C53">
        <v>422</v>
      </c>
      <c r="D53">
        <v>394</v>
      </c>
      <c r="E53">
        <v>239044</v>
      </c>
      <c r="F53">
        <v>7.83</v>
      </c>
      <c r="G53">
        <v>32929</v>
      </c>
    </row>
    <row r="54" spans="1:7" x14ac:dyDescent="0.3">
      <c r="A54" t="s">
        <v>383</v>
      </c>
      <c r="B54" t="s">
        <v>315</v>
      </c>
      <c r="C54">
        <v>1429</v>
      </c>
      <c r="D54">
        <v>182</v>
      </c>
      <c r="E54">
        <v>101332</v>
      </c>
      <c r="F54">
        <v>7.16</v>
      </c>
      <c r="G54">
        <v>37829</v>
      </c>
    </row>
    <row r="55" spans="1:7" x14ac:dyDescent="0.3">
      <c r="A55" t="s">
        <v>383</v>
      </c>
      <c r="B55" t="s">
        <v>316</v>
      </c>
      <c r="C55">
        <v>1520</v>
      </c>
      <c r="D55">
        <v>475</v>
      </c>
      <c r="E55">
        <v>496982</v>
      </c>
      <c r="F55">
        <v>6.41</v>
      </c>
      <c r="G55">
        <v>24384</v>
      </c>
    </row>
    <row r="56" spans="1:7" x14ac:dyDescent="0.3">
      <c r="A56" t="s">
        <v>383</v>
      </c>
      <c r="B56" t="s">
        <v>313</v>
      </c>
      <c r="C56">
        <v>557</v>
      </c>
      <c r="D56">
        <v>360</v>
      </c>
      <c r="E56">
        <v>318779</v>
      </c>
      <c r="F56">
        <v>8.02</v>
      </c>
      <c r="G56">
        <v>25797</v>
      </c>
    </row>
    <row r="57" spans="1:7" x14ac:dyDescent="0.3">
      <c r="A57" t="s">
        <v>383</v>
      </c>
      <c r="B57" t="s">
        <v>314</v>
      </c>
      <c r="C57">
        <v>728</v>
      </c>
      <c r="D57">
        <v>395</v>
      </c>
      <c r="E57">
        <v>370971</v>
      </c>
      <c r="F57">
        <v>3.86</v>
      </c>
      <c r="G57">
        <v>12646</v>
      </c>
    </row>
    <row r="58" spans="1:7" x14ac:dyDescent="0.3">
      <c r="A58" t="s">
        <v>336</v>
      </c>
      <c r="B58" t="s">
        <v>315</v>
      </c>
      <c r="C58">
        <v>1592</v>
      </c>
      <c r="D58">
        <v>20</v>
      </c>
      <c r="E58">
        <v>378054</v>
      </c>
      <c r="F58">
        <v>9.09</v>
      </c>
      <c r="G58">
        <v>26663</v>
      </c>
    </row>
    <row r="59" spans="1:7" x14ac:dyDescent="0.3">
      <c r="A59" t="s">
        <v>336</v>
      </c>
      <c r="B59" t="s">
        <v>316</v>
      </c>
      <c r="C59">
        <v>1842</v>
      </c>
      <c r="D59">
        <v>414</v>
      </c>
      <c r="E59">
        <v>307524</v>
      </c>
      <c r="F59">
        <v>1.76</v>
      </c>
      <c r="G59">
        <v>40478</v>
      </c>
    </row>
    <row r="60" spans="1:7" x14ac:dyDescent="0.3">
      <c r="A60" t="s">
        <v>336</v>
      </c>
      <c r="B60" t="s">
        <v>313</v>
      </c>
      <c r="C60">
        <v>751</v>
      </c>
      <c r="D60">
        <v>491</v>
      </c>
      <c r="E60">
        <v>434047</v>
      </c>
      <c r="F60">
        <v>9.24</v>
      </c>
      <c r="G60">
        <v>15476</v>
      </c>
    </row>
    <row r="61" spans="1:7" x14ac:dyDescent="0.3">
      <c r="A61" t="s">
        <v>336</v>
      </c>
      <c r="B61" t="s">
        <v>314</v>
      </c>
      <c r="C61">
        <v>1409</v>
      </c>
      <c r="D61">
        <v>309</v>
      </c>
      <c r="E61">
        <v>64583</v>
      </c>
      <c r="F61">
        <v>8.99</v>
      </c>
      <c r="G61">
        <v>10217</v>
      </c>
    </row>
    <row r="62" spans="1:7" x14ac:dyDescent="0.3">
      <c r="A62" t="s">
        <v>575</v>
      </c>
      <c r="B62" t="s">
        <v>315</v>
      </c>
      <c r="C62">
        <v>778</v>
      </c>
      <c r="D62">
        <v>401</v>
      </c>
      <c r="E62">
        <v>50793</v>
      </c>
      <c r="F62">
        <v>3.4</v>
      </c>
      <c r="G62">
        <v>21939</v>
      </c>
    </row>
    <row r="63" spans="1:7" x14ac:dyDescent="0.3">
      <c r="A63" t="s">
        <v>575</v>
      </c>
      <c r="B63" t="s">
        <v>316</v>
      </c>
      <c r="C63">
        <v>443</v>
      </c>
      <c r="D63">
        <v>345</v>
      </c>
      <c r="E63">
        <v>474162</v>
      </c>
      <c r="F63">
        <v>9.1999999999999993</v>
      </c>
      <c r="G63">
        <v>47462</v>
      </c>
    </row>
    <row r="64" spans="1:7" x14ac:dyDescent="0.3">
      <c r="A64" t="s">
        <v>575</v>
      </c>
      <c r="B64" t="s">
        <v>313</v>
      </c>
      <c r="C64">
        <v>1472</v>
      </c>
      <c r="D64">
        <v>347</v>
      </c>
      <c r="E64">
        <v>392355</v>
      </c>
      <c r="F64">
        <v>8.59</v>
      </c>
      <c r="G64">
        <v>30270</v>
      </c>
    </row>
    <row r="65" spans="1:7" x14ac:dyDescent="0.3">
      <c r="A65" t="s">
        <v>575</v>
      </c>
      <c r="B65" t="s">
        <v>314</v>
      </c>
      <c r="C65">
        <v>123</v>
      </c>
      <c r="D65">
        <v>155</v>
      </c>
      <c r="E65">
        <v>119934</v>
      </c>
      <c r="F65">
        <v>3.5</v>
      </c>
      <c r="G65">
        <v>5442</v>
      </c>
    </row>
    <row r="66" spans="1:7" x14ac:dyDescent="0.3">
      <c r="A66" t="s">
        <v>576</v>
      </c>
      <c r="B66" t="s">
        <v>315</v>
      </c>
      <c r="C66">
        <v>817</v>
      </c>
      <c r="D66">
        <v>151</v>
      </c>
      <c r="E66">
        <v>422625</v>
      </c>
      <c r="F66">
        <v>2.36</v>
      </c>
      <c r="G66">
        <v>1083</v>
      </c>
    </row>
    <row r="67" spans="1:7" x14ac:dyDescent="0.3">
      <c r="A67" t="s">
        <v>576</v>
      </c>
      <c r="B67" t="s">
        <v>316</v>
      </c>
      <c r="C67">
        <v>198</v>
      </c>
      <c r="D67">
        <v>217</v>
      </c>
      <c r="E67">
        <v>239753</v>
      </c>
      <c r="F67">
        <v>7.36</v>
      </c>
      <c r="G67">
        <v>11901</v>
      </c>
    </row>
    <row r="68" spans="1:7" x14ac:dyDescent="0.3">
      <c r="A68" t="s">
        <v>576</v>
      </c>
      <c r="B68" t="s">
        <v>313</v>
      </c>
      <c r="C68">
        <v>1911</v>
      </c>
      <c r="D68">
        <v>231</v>
      </c>
      <c r="E68">
        <v>268516</v>
      </c>
      <c r="F68">
        <v>8.5500000000000007</v>
      </c>
      <c r="G68">
        <v>24018</v>
      </c>
    </row>
    <row r="69" spans="1:7" x14ac:dyDescent="0.3">
      <c r="A69" t="s">
        <v>576</v>
      </c>
      <c r="B69" t="s">
        <v>314</v>
      </c>
      <c r="C69">
        <v>1218</v>
      </c>
      <c r="D69">
        <v>212</v>
      </c>
      <c r="E69">
        <v>63177</v>
      </c>
      <c r="F69">
        <v>8.1300000000000008</v>
      </c>
      <c r="G69">
        <v>38883</v>
      </c>
    </row>
    <row r="70" spans="1:7" x14ac:dyDescent="0.3">
      <c r="A70" t="s">
        <v>577</v>
      </c>
      <c r="B70" t="s">
        <v>315</v>
      </c>
      <c r="C70">
        <v>1433</v>
      </c>
      <c r="D70">
        <v>408</v>
      </c>
      <c r="E70">
        <v>370269</v>
      </c>
      <c r="F70">
        <v>3.3</v>
      </c>
      <c r="G70">
        <v>30575</v>
      </c>
    </row>
    <row r="71" spans="1:7" x14ac:dyDescent="0.3">
      <c r="A71" t="s">
        <v>577</v>
      </c>
      <c r="B71" t="s">
        <v>316</v>
      </c>
      <c r="C71">
        <v>250</v>
      </c>
      <c r="D71">
        <v>429</v>
      </c>
      <c r="E71">
        <v>453423</v>
      </c>
      <c r="F71">
        <v>1.77</v>
      </c>
      <c r="G71">
        <v>2315</v>
      </c>
    </row>
    <row r="72" spans="1:7" x14ac:dyDescent="0.3">
      <c r="A72" t="s">
        <v>577</v>
      </c>
      <c r="B72" t="s">
        <v>313</v>
      </c>
      <c r="C72">
        <v>752</v>
      </c>
      <c r="D72">
        <v>153</v>
      </c>
      <c r="E72">
        <v>64906</v>
      </c>
      <c r="F72">
        <v>2.09</v>
      </c>
      <c r="G72">
        <v>12148</v>
      </c>
    </row>
    <row r="73" spans="1:7" x14ac:dyDescent="0.3">
      <c r="A73" t="s">
        <v>577</v>
      </c>
      <c r="B73" t="s">
        <v>314</v>
      </c>
      <c r="C73">
        <v>1918</v>
      </c>
      <c r="D73">
        <v>212</v>
      </c>
      <c r="E73">
        <v>94360</v>
      </c>
      <c r="F73">
        <v>7.36</v>
      </c>
      <c r="G73">
        <v>36851</v>
      </c>
    </row>
    <row r="74" spans="1:7" x14ac:dyDescent="0.3">
      <c r="A74" t="s">
        <v>578</v>
      </c>
      <c r="B74" t="s">
        <v>315</v>
      </c>
      <c r="C74">
        <v>1939</v>
      </c>
      <c r="D74">
        <v>67</v>
      </c>
      <c r="E74">
        <v>187183</v>
      </c>
      <c r="F74">
        <v>6.25</v>
      </c>
      <c r="G74">
        <v>41215</v>
      </c>
    </row>
    <row r="75" spans="1:7" x14ac:dyDescent="0.3">
      <c r="A75" t="s">
        <v>578</v>
      </c>
      <c r="B75" t="s">
        <v>316</v>
      </c>
      <c r="C75">
        <v>1929</v>
      </c>
      <c r="D75">
        <v>267</v>
      </c>
      <c r="E75">
        <v>379363</v>
      </c>
      <c r="F75">
        <v>1.75</v>
      </c>
      <c r="G75">
        <v>43836</v>
      </c>
    </row>
    <row r="76" spans="1:7" x14ac:dyDescent="0.3">
      <c r="A76" t="s">
        <v>578</v>
      </c>
      <c r="B76" t="s">
        <v>313</v>
      </c>
      <c r="C76">
        <v>437</v>
      </c>
      <c r="D76">
        <v>330</v>
      </c>
      <c r="E76">
        <v>476486</v>
      </c>
      <c r="F76">
        <v>4.97</v>
      </c>
      <c r="G76">
        <v>4509</v>
      </c>
    </row>
    <row r="77" spans="1:7" x14ac:dyDescent="0.3">
      <c r="A77" t="s">
        <v>578</v>
      </c>
      <c r="B77" t="s">
        <v>314</v>
      </c>
      <c r="C77">
        <v>307</v>
      </c>
      <c r="D77">
        <v>189</v>
      </c>
      <c r="E77">
        <v>117767</v>
      </c>
      <c r="F77">
        <v>9.3000000000000007</v>
      </c>
      <c r="G77">
        <v>27822</v>
      </c>
    </row>
    <row r="78" spans="1:7" x14ac:dyDescent="0.3">
      <c r="A78" t="s">
        <v>579</v>
      </c>
      <c r="B78" t="s">
        <v>315</v>
      </c>
      <c r="C78">
        <v>1527</v>
      </c>
      <c r="D78">
        <v>303</v>
      </c>
      <c r="E78">
        <v>388555</v>
      </c>
      <c r="F78">
        <v>8.9</v>
      </c>
      <c r="G78">
        <v>36397</v>
      </c>
    </row>
    <row r="79" spans="1:7" x14ac:dyDescent="0.3">
      <c r="A79" t="s">
        <v>579</v>
      </c>
      <c r="B79" t="s">
        <v>316</v>
      </c>
      <c r="C79">
        <v>643</v>
      </c>
      <c r="D79">
        <v>358</v>
      </c>
      <c r="E79">
        <v>157599</v>
      </c>
      <c r="F79">
        <v>3.88</v>
      </c>
      <c r="G79">
        <v>7285</v>
      </c>
    </row>
    <row r="80" spans="1:7" x14ac:dyDescent="0.3">
      <c r="A80" t="s">
        <v>579</v>
      </c>
      <c r="B80" t="s">
        <v>313</v>
      </c>
      <c r="C80">
        <v>201</v>
      </c>
      <c r="D80">
        <v>221</v>
      </c>
      <c r="E80">
        <v>309772</v>
      </c>
      <c r="F80">
        <v>5.9</v>
      </c>
      <c r="G80">
        <v>33174</v>
      </c>
    </row>
    <row r="81" spans="1:7" x14ac:dyDescent="0.3">
      <c r="A81" t="s">
        <v>579</v>
      </c>
      <c r="B81" t="s">
        <v>314</v>
      </c>
      <c r="C81">
        <v>414</v>
      </c>
      <c r="D81">
        <v>47</v>
      </c>
      <c r="E81">
        <v>199178</v>
      </c>
      <c r="F81">
        <v>1.53</v>
      </c>
      <c r="G81">
        <v>6742</v>
      </c>
    </row>
    <row r="82" spans="1:7" x14ac:dyDescent="0.3">
      <c r="A82" t="s">
        <v>371</v>
      </c>
      <c r="B82" t="s">
        <v>315</v>
      </c>
      <c r="C82">
        <v>703</v>
      </c>
      <c r="D82">
        <v>441</v>
      </c>
      <c r="E82">
        <v>357089</v>
      </c>
      <c r="F82">
        <v>6.5</v>
      </c>
      <c r="G82">
        <v>32478</v>
      </c>
    </row>
    <row r="83" spans="1:7" x14ac:dyDescent="0.3">
      <c r="A83" t="s">
        <v>371</v>
      </c>
      <c r="B83" t="s">
        <v>316</v>
      </c>
      <c r="C83">
        <v>508</v>
      </c>
      <c r="D83">
        <v>69</v>
      </c>
      <c r="E83">
        <v>23492</v>
      </c>
      <c r="F83">
        <v>3.16</v>
      </c>
      <c r="G83">
        <v>42824</v>
      </c>
    </row>
    <row r="84" spans="1:7" x14ac:dyDescent="0.3">
      <c r="A84" t="s">
        <v>371</v>
      </c>
      <c r="B84" t="s">
        <v>313</v>
      </c>
      <c r="C84">
        <v>697</v>
      </c>
      <c r="D84">
        <v>61</v>
      </c>
      <c r="E84">
        <v>258287</v>
      </c>
      <c r="F84">
        <v>8.25</v>
      </c>
      <c r="G84">
        <v>21208</v>
      </c>
    </row>
    <row r="85" spans="1:7" x14ac:dyDescent="0.3">
      <c r="A85" t="s">
        <v>371</v>
      </c>
      <c r="B85" t="s">
        <v>314</v>
      </c>
      <c r="C85">
        <v>1707</v>
      </c>
      <c r="D85">
        <v>223</v>
      </c>
      <c r="E85">
        <v>256910</v>
      </c>
      <c r="F85">
        <v>5.41</v>
      </c>
      <c r="G85">
        <v>44321</v>
      </c>
    </row>
    <row r="86" spans="1:7" x14ac:dyDescent="0.3">
      <c r="A86" t="s">
        <v>386</v>
      </c>
      <c r="B86" t="s">
        <v>315</v>
      </c>
      <c r="C86">
        <v>642</v>
      </c>
      <c r="D86">
        <v>66</v>
      </c>
      <c r="E86">
        <v>346522</v>
      </c>
      <c r="F86">
        <v>5.85</v>
      </c>
      <c r="G86">
        <v>13116</v>
      </c>
    </row>
    <row r="87" spans="1:7" x14ac:dyDescent="0.3">
      <c r="A87" t="s">
        <v>386</v>
      </c>
      <c r="B87" t="s">
        <v>316</v>
      </c>
      <c r="C87">
        <v>859</v>
      </c>
      <c r="D87">
        <v>473</v>
      </c>
      <c r="E87">
        <v>209987</v>
      </c>
      <c r="F87">
        <v>4.46</v>
      </c>
      <c r="G87">
        <v>30214</v>
      </c>
    </row>
    <row r="88" spans="1:7" x14ac:dyDescent="0.3">
      <c r="A88" t="s">
        <v>386</v>
      </c>
      <c r="B88" t="s">
        <v>313</v>
      </c>
      <c r="C88">
        <v>191</v>
      </c>
      <c r="D88">
        <v>154</v>
      </c>
      <c r="E88">
        <v>240550</v>
      </c>
      <c r="F88">
        <v>5.22</v>
      </c>
      <c r="G88">
        <v>15827</v>
      </c>
    </row>
    <row r="89" spans="1:7" x14ac:dyDescent="0.3">
      <c r="A89" t="s">
        <v>386</v>
      </c>
      <c r="B89" t="s">
        <v>314</v>
      </c>
      <c r="C89">
        <v>1814</v>
      </c>
      <c r="D89">
        <v>157</v>
      </c>
      <c r="E89">
        <v>305827</v>
      </c>
      <c r="F89">
        <v>1.99</v>
      </c>
      <c r="G89">
        <v>46643</v>
      </c>
    </row>
    <row r="90" spans="1:7" x14ac:dyDescent="0.3">
      <c r="A90" t="s">
        <v>421</v>
      </c>
      <c r="B90" t="s">
        <v>315</v>
      </c>
      <c r="C90">
        <v>1466</v>
      </c>
      <c r="D90">
        <v>69</v>
      </c>
      <c r="E90">
        <v>54935</v>
      </c>
      <c r="F90">
        <v>6.85</v>
      </c>
      <c r="G90">
        <v>36484</v>
      </c>
    </row>
    <row r="91" spans="1:7" x14ac:dyDescent="0.3">
      <c r="A91" t="s">
        <v>421</v>
      </c>
      <c r="B91" t="s">
        <v>316</v>
      </c>
      <c r="C91">
        <v>947</v>
      </c>
      <c r="D91">
        <v>407</v>
      </c>
      <c r="E91">
        <v>319186</v>
      </c>
      <c r="F91">
        <v>3.32</v>
      </c>
      <c r="G91">
        <v>4996</v>
      </c>
    </row>
    <row r="92" spans="1:7" x14ac:dyDescent="0.3">
      <c r="A92" t="s">
        <v>421</v>
      </c>
      <c r="B92" t="s">
        <v>313</v>
      </c>
      <c r="C92">
        <v>1821</v>
      </c>
      <c r="D92">
        <v>218</v>
      </c>
      <c r="E92">
        <v>439080</v>
      </c>
      <c r="F92">
        <v>5.68</v>
      </c>
      <c r="G92">
        <v>36095</v>
      </c>
    </row>
    <row r="93" spans="1:7" x14ac:dyDescent="0.3">
      <c r="A93" t="s">
        <v>421</v>
      </c>
      <c r="B93" t="s">
        <v>314</v>
      </c>
      <c r="C93">
        <v>1507</v>
      </c>
      <c r="D93">
        <v>463</v>
      </c>
      <c r="E93">
        <v>258944</v>
      </c>
      <c r="F93">
        <v>6.08</v>
      </c>
      <c r="G93">
        <v>16443</v>
      </c>
    </row>
    <row r="94" spans="1:7" x14ac:dyDescent="0.3">
      <c r="A94" t="s">
        <v>580</v>
      </c>
      <c r="B94" t="s">
        <v>315</v>
      </c>
      <c r="C94">
        <v>1075</v>
      </c>
      <c r="D94">
        <v>173</v>
      </c>
      <c r="E94">
        <v>51395</v>
      </c>
      <c r="F94">
        <v>4.66</v>
      </c>
      <c r="G94">
        <v>47812</v>
      </c>
    </row>
    <row r="95" spans="1:7" x14ac:dyDescent="0.3">
      <c r="A95" t="s">
        <v>580</v>
      </c>
      <c r="B95" t="s">
        <v>316</v>
      </c>
      <c r="C95">
        <v>171</v>
      </c>
      <c r="D95">
        <v>277</v>
      </c>
      <c r="E95">
        <v>309483</v>
      </c>
      <c r="F95">
        <v>8.6999999999999993</v>
      </c>
      <c r="G95">
        <v>38452</v>
      </c>
    </row>
    <row r="96" spans="1:7" x14ac:dyDescent="0.3">
      <c r="A96" t="s">
        <v>580</v>
      </c>
      <c r="B96" t="s">
        <v>313</v>
      </c>
      <c r="C96">
        <v>1487</v>
      </c>
      <c r="D96">
        <v>337</v>
      </c>
      <c r="E96">
        <v>87305</v>
      </c>
      <c r="F96">
        <v>2.46</v>
      </c>
      <c r="G96">
        <v>30428</v>
      </c>
    </row>
    <row r="97" spans="1:7" x14ac:dyDescent="0.3">
      <c r="A97" t="s">
        <v>580</v>
      </c>
      <c r="B97" t="s">
        <v>314</v>
      </c>
      <c r="C97">
        <v>454</v>
      </c>
      <c r="D97">
        <v>105</v>
      </c>
      <c r="E97">
        <v>121091</v>
      </c>
      <c r="F97">
        <v>7.97</v>
      </c>
      <c r="G97">
        <v>9269</v>
      </c>
    </row>
    <row r="98" spans="1:7" x14ac:dyDescent="0.3">
      <c r="A98" t="s">
        <v>329</v>
      </c>
      <c r="B98" t="s">
        <v>315</v>
      </c>
      <c r="C98">
        <v>187</v>
      </c>
      <c r="D98">
        <v>236</v>
      </c>
      <c r="E98">
        <v>51087</v>
      </c>
      <c r="F98">
        <v>9.41</v>
      </c>
      <c r="G98">
        <v>29533</v>
      </c>
    </row>
    <row r="99" spans="1:7" x14ac:dyDescent="0.3">
      <c r="A99" t="s">
        <v>329</v>
      </c>
      <c r="B99" t="s">
        <v>316</v>
      </c>
      <c r="C99">
        <v>513</v>
      </c>
      <c r="D99">
        <v>441</v>
      </c>
      <c r="E99">
        <v>338847</v>
      </c>
      <c r="F99">
        <v>2.68</v>
      </c>
      <c r="G99">
        <v>39997</v>
      </c>
    </row>
    <row r="100" spans="1:7" x14ac:dyDescent="0.3">
      <c r="A100" t="s">
        <v>329</v>
      </c>
      <c r="B100" t="s">
        <v>313</v>
      </c>
      <c r="C100">
        <v>628</v>
      </c>
      <c r="D100">
        <v>183</v>
      </c>
      <c r="E100">
        <v>487523</v>
      </c>
      <c r="F100">
        <v>7.32</v>
      </c>
      <c r="G100">
        <v>5391</v>
      </c>
    </row>
    <row r="101" spans="1:7" x14ac:dyDescent="0.3">
      <c r="A101" t="s">
        <v>329</v>
      </c>
      <c r="B101" t="s">
        <v>314</v>
      </c>
      <c r="C101">
        <v>278</v>
      </c>
      <c r="D101">
        <v>218</v>
      </c>
      <c r="E101">
        <v>301695</v>
      </c>
      <c r="F101">
        <v>4.68</v>
      </c>
      <c r="G101">
        <v>22373</v>
      </c>
    </row>
    <row r="102" spans="1:7" x14ac:dyDescent="0.3">
      <c r="A102" t="s">
        <v>355</v>
      </c>
      <c r="B102" t="s">
        <v>315</v>
      </c>
      <c r="C102">
        <v>1854</v>
      </c>
      <c r="D102">
        <v>161</v>
      </c>
      <c r="E102">
        <v>282466</v>
      </c>
      <c r="F102">
        <v>5.17</v>
      </c>
      <c r="G102">
        <v>1810</v>
      </c>
    </row>
    <row r="103" spans="1:7" x14ac:dyDescent="0.3">
      <c r="A103" t="s">
        <v>355</v>
      </c>
      <c r="B103" t="s">
        <v>316</v>
      </c>
      <c r="C103">
        <v>1710</v>
      </c>
      <c r="D103">
        <v>378</v>
      </c>
      <c r="E103">
        <v>336661</v>
      </c>
      <c r="F103">
        <v>6.2</v>
      </c>
      <c r="G103">
        <v>28498</v>
      </c>
    </row>
    <row r="104" spans="1:7" x14ac:dyDescent="0.3">
      <c r="A104" t="s">
        <v>355</v>
      </c>
      <c r="B104" t="s">
        <v>313</v>
      </c>
      <c r="C104">
        <v>330</v>
      </c>
      <c r="D104">
        <v>232</v>
      </c>
      <c r="E104">
        <v>88455</v>
      </c>
      <c r="F104">
        <v>2.69</v>
      </c>
      <c r="G104">
        <v>39530</v>
      </c>
    </row>
    <row r="105" spans="1:7" x14ac:dyDescent="0.3">
      <c r="A105" t="s">
        <v>355</v>
      </c>
      <c r="B105" t="s">
        <v>314</v>
      </c>
      <c r="C105">
        <v>1293</v>
      </c>
      <c r="D105">
        <v>408</v>
      </c>
      <c r="E105">
        <v>62535</v>
      </c>
      <c r="F105">
        <v>8.9</v>
      </c>
      <c r="G105">
        <v>37876</v>
      </c>
    </row>
    <row r="106" spans="1:7" x14ac:dyDescent="0.3">
      <c r="A106" t="s">
        <v>581</v>
      </c>
      <c r="B106" t="s">
        <v>315</v>
      </c>
      <c r="C106">
        <v>1696</v>
      </c>
      <c r="D106">
        <v>71</v>
      </c>
      <c r="E106">
        <v>421957</v>
      </c>
      <c r="F106">
        <v>3.79</v>
      </c>
      <c r="G106">
        <v>36103</v>
      </c>
    </row>
    <row r="107" spans="1:7" x14ac:dyDescent="0.3">
      <c r="A107" t="s">
        <v>581</v>
      </c>
      <c r="B107" t="s">
        <v>316</v>
      </c>
      <c r="C107">
        <v>1902</v>
      </c>
      <c r="D107">
        <v>196</v>
      </c>
      <c r="E107">
        <v>470269</v>
      </c>
      <c r="F107">
        <v>4.79</v>
      </c>
      <c r="G107">
        <v>26103</v>
      </c>
    </row>
    <row r="108" spans="1:7" x14ac:dyDescent="0.3">
      <c r="A108" t="s">
        <v>581</v>
      </c>
      <c r="B108" t="s">
        <v>313</v>
      </c>
      <c r="C108">
        <v>1441</v>
      </c>
      <c r="D108">
        <v>268</v>
      </c>
      <c r="E108">
        <v>309904</v>
      </c>
      <c r="F108">
        <v>6.37</v>
      </c>
      <c r="G108">
        <v>3455</v>
      </c>
    </row>
    <row r="109" spans="1:7" x14ac:dyDescent="0.3">
      <c r="A109" t="s">
        <v>581</v>
      </c>
      <c r="B109" t="s">
        <v>314</v>
      </c>
      <c r="C109">
        <v>452</v>
      </c>
      <c r="D109">
        <v>161</v>
      </c>
      <c r="E109">
        <v>221274</v>
      </c>
      <c r="F109">
        <v>2.65</v>
      </c>
      <c r="G109">
        <v>40888</v>
      </c>
    </row>
    <row r="110" spans="1:7" x14ac:dyDescent="0.3">
      <c r="A110" t="s">
        <v>393</v>
      </c>
      <c r="B110" t="s">
        <v>315</v>
      </c>
      <c r="C110">
        <v>1494</v>
      </c>
      <c r="D110">
        <v>375</v>
      </c>
      <c r="E110">
        <v>220616</v>
      </c>
      <c r="F110">
        <v>1.81</v>
      </c>
      <c r="G110">
        <v>22724</v>
      </c>
    </row>
    <row r="111" spans="1:7" x14ac:dyDescent="0.3">
      <c r="A111" t="s">
        <v>393</v>
      </c>
      <c r="B111" t="s">
        <v>316</v>
      </c>
      <c r="C111">
        <v>1514</v>
      </c>
      <c r="D111">
        <v>141</v>
      </c>
      <c r="E111">
        <v>35842</v>
      </c>
      <c r="F111">
        <v>7.47</v>
      </c>
      <c r="G111">
        <v>18601</v>
      </c>
    </row>
    <row r="112" spans="1:7" x14ac:dyDescent="0.3">
      <c r="A112" t="s">
        <v>393</v>
      </c>
      <c r="B112" t="s">
        <v>313</v>
      </c>
      <c r="C112">
        <v>1937</v>
      </c>
      <c r="D112">
        <v>210</v>
      </c>
      <c r="E112">
        <v>20607</v>
      </c>
      <c r="F112">
        <v>4.2</v>
      </c>
      <c r="G112">
        <v>20861</v>
      </c>
    </row>
    <row r="113" spans="1:7" x14ac:dyDescent="0.3">
      <c r="A113" t="s">
        <v>393</v>
      </c>
      <c r="B113" t="s">
        <v>314</v>
      </c>
      <c r="C113">
        <v>736</v>
      </c>
      <c r="D113">
        <v>163</v>
      </c>
      <c r="E113">
        <v>451894</v>
      </c>
      <c r="F113">
        <v>5.43</v>
      </c>
      <c r="G113">
        <v>46625</v>
      </c>
    </row>
    <row r="114" spans="1:7" x14ac:dyDescent="0.3">
      <c r="A114" t="s">
        <v>347</v>
      </c>
      <c r="B114" t="s">
        <v>315</v>
      </c>
      <c r="C114">
        <v>1502</v>
      </c>
      <c r="D114">
        <v>70</v>
      </c>
      <c r="E114">
        <v>465553</v>
      </c>
      <c r="F114">
        <v>3.32</v>
      </c>
      <c r="G114">
        <v>20692</v>
      </c>
    </row>
    <row r="115" spans="1:7" x14ac:dyDescent="0.3">
      <c r="A115" t="s">
        <v>347</v>
      </c>
      <c r="B115" t="s">
        <v>316</v>
      </c>
      <c r="C115">
        <v>1623</v>
      </c>
      <c r="D115">
        <v>246</v>
      </c>
      <c r="E115">
        <v>415815</v>
      </c>
      <c r="F115">
        <v>8.11</v>
      </c>
      <c r="G115">
        <v>18656</v>
      </c>
    </row>
    <row r="116" spans="1:7" x14ac:dyDescent="0.3">
      <c r="A116" t="s">
        <v>347</v>
      </c>
      <c r="B116" t="s">
        <v>313</v>
      </c>
      <c r="C116">
        <v>1592</v>
      </c>
      <c r="D116">
        <v>233</v>
      </c>
      <c r="E116">
        <v>327183</v>
      </c>
      <c r="F116">
        <v>6.66</v>
      </c>
      <c r="G116">
        <v>13316</v>
      </c>
    </row>
    <row r="117" spans="1:7" x14ac:dyDescent="0.3">
      <c r="A117" t="s">
        <v>347</v>
      </c>
      <c r="B117" t="s">
        <v>314</v>
      </c>
      <c r="C117">
        <v>1004</v>
      </c>
      <c r="D117">
        <v>128</v>
      </c>
      <c r="E117">
        <v>488901</v>
      </c>
      <c r="F117">
        <v>8.09</v>
      </c>
      <c r="G117">
        <v>49558</v>
      </c>
    </row>
    <row r="118" spans="1:7" x14ac:dyDescent="0.3">
      <c r="A118" t="s">
        <v>317</v>
      </c>
      <c r="B118" t="s">
        <v>315</v>
      </c>
      <c r="C118">
        <v>1092</v>
      </c>
      <c r="D118">
        <v>408</v>
      </c>
      <c r="E118">
        <v>280795</v>
      </c>
      <c r="F118">
        <v>8.44</v>
      </c>
      <c r="G118">
        <v>4683</v>
      </c>
    </row>
    <row r="119" spans="1:7" x14ac:dyDescent="0.3">
      <c r="A119" t="s">
        <v>317</v>
      </c>
      <c r="B119" t="s">
        <v>316</v>
      </c>
      <c r="C119">
        <v>1155</v>
      </c>
      <c r="D119">
        <v>425</v>
      </c>
      <c r="E119">
        <v>93347</v>
      </c>
      <c r="F119">
        <v>2.02</v>
      </c>
      <c r="G119">
        <v>47502</v>
      </c>
    </row>
    <row r="120" spans="1:7" x14ac:dyDescent="0.3">
      <c r="A120" t="s">
        <v>317</v>
      </c>
      <c r="B120" t="s">
        <v>313</v>
      </c>
      <c r="C120">
        <v>1137</v>
      </c>
      <c r="D120">
        <v>226</v>
      </c>
      <c r="E120">
        <v>81119</v>
      </c>
      <c r="F120">
        <v>7.74</v>
      </c>
      <c r="G120">
        <v>35359</v>
      </c>
    </row>
    <row r="121" spans="1:7" x14ac:dyDescent="0.3">
      <c r="A121" t="s">
        <v>317</v>
      </c>
      <c r="B121" t="s">
        <v>314</v>
      </c>
      <c r="C121">
        <v>1900</v>
      </c>
      <c r="D121">
        <v>311</v>
      </c>
      <c r="E121">
        <v>25177</v>
      </c>
      <c r="F121">
        <v>2.89</v>
      </c>
      <c r="G121">
        <v>14154</v>
      </c>
    </row>
    <row r="122" spans="1:7" x14ac:dyDescent="0.3">
      <c r="A122" t="s">
        <v>582</v>
      </c>
      <c r="B122" t="s">
        <v>315</v>
      </c>
      <c r="C122">
        <v>1814</v>
      </c>
      <c r="D122">
        <v>49</v>
      </c>
      <c r="E122">
        <v>140804</v>
      </c>
      <c r="F122">
        <v>1.76</v>
      </c>
      <c r="G122">
        <v>4313</v>
      </c>
    </row>
    <row r="123" spans="1:7" x14ac:dyDescent="0.3">
      <c r="A123" t="s">
        <v>582</v>
      </c>
      <c r="B123" t="s">
        <v>316</v>
      </c>
      <c r="C123">
        <v>1980</v>
      </c>
      <c r="D123">
        <v>204</v>
      </c>
      <c r="E123">
        <v>379431</v>
      </c>
      <c r="F123">
        <v>3.09</v>
      </c>
      <c r="G123">
        <v>25140</v>
      </c>
    </row>
    <row r="124" spans="1:7" x14ac:dyDescent="0.3">
      <c r="A124" t="s">
        <v>582</v>
      </c>
      <c r="B124" t="s">
        <v>313</v>
      </c>
      <c r="C124">
        <v>1786</v>
      </c>
      <c r="D124">
        <v>257</v>
      </c>
      <c r="E124">
        <v>274831</v>
      </c>
      <c r="F124">
        <v>4.68</v>
      </c>
      <c r="G124">
        <v>9118</v>
      </c>
    </row>
    <row r="125" spans="1:7" x14ac:dyDescent="0.3">
      <c r="A125" t="s">
        <v>582</v>
      </c>
      <c r="B125" t="s">
        <v>314</v>
      </c>
      <c r="C125">
        <v>1495</v>
      </c>
      <c r="D125">
        <v>35</v>
      </c>
      <c r="E125">
        <v>136845</v>
      </c>
      <c r="F125">
        <v>4.4800000000000004</v>
      </c>
      <c r="G125">
        <v>39931</v>
      </c>
    </row>
    <row r="126" spans="1:7" x14ac:dyDescent="0.3">
      <c r="A126" t="s">
        <v>353</v>
      </c>
      <c r="B126" t="s">
        <v>315</v>
      </c>
      <c r="C126">
        <v>1013</v>
      </c>
      <c r="D126">
        <v>110</v>
      </c>
      <c r="E126">
        <v>466382</v>
      </c>
      <c r="F126">
        <v>5.3</v>
      </c>
      <c r="G126">
        <v>37132</v>
      </c>
    </row>
    <row r="127" spans="1:7" x14ac:dyDescent="0.3">
      <c r="A127" t="s">
        <v>353</v>
      </c>
      <c r="B127" t="s">
        <v>316</v>
      </c>
      <c r="C127">
        <v>816</v>
      </c>
      <c r="D127">
        <v>196</v>
      </c>
      <c r="E127">
        <v>95728</v>
      </c>
      <c r="F127">
        <v>8.1999999999999993</v>
      </c>
      <c r="G127">
        <v>17951</v>
      </c>
    </row>
    <row r="128" spans="1:7" x14ac:dyDescent="0.3">
      <c r="A128" t="s">
        <v>353</v>
      </c>
      <c r="B128" t="s">
        <v>313</v>
      </c>
      <c r="C128">
        <v>1633</v>
      </c>
      <c r="D128">
        <v>445</v>
      </c>
      <c r="E128">
        <v>371156</v>
      </c>
      <c r="F128">
        <v>2.2200000000000002</v>
      </c>
      <c r="G128">
        <v>2798</v>
      </c>
    </row>
    <row r="129" spans="1:7" x14ac:dyDescent="0.3">
      <c r="A129" t="s">
        <v>353</v>
      </c>
      <c r="B129" t="s">
        <v>314</v>
      </c>
      <c r="C129">
        <v>891</v>
      </c>
      <c r="D129">
        <v>45</v>
      </c>
      <c r="E129">
        <v>95410</v>
      </c>
      <c r="F129">
        <v>8.33</v>
      </c>
      <c r="G129">
        <v>15045</v>
      </c>
    </row>
    <row r="130" spans="1:7" x14ac:dyDescent="0.3">
      <c r="A130" t="s">
        <v>583</v>
      </c>
      <c r="B130" t="s">
        <v>315</v>
      </c>
      <c r="C130">
        <v>1855</v>
      </c>
      <c r="D130">
        <v>133</v>
      </c>
      <c r="E130">
        <v>349413</v>
      </c>
      <c r="F130">
        <v>3.3</v>
      </c>
      <c r="G130">
        <v>14548</v>
      </c>
    </row>
    <row r="131" spans="1:7" x14ac:dyDescent="0.3">
      <c r="A131" t="s">
        <v>583</v>
      </c>
      <c r="B131" t="s">
        <v>316</v>
      </c>
      <c r="C131">
        <v>651</v>
      </c>
      <c r="D131">
        <v>353</v>
      </c>
      <c r="E131">
        <v>224699</v>
      </c>
      <c r="F131">
        <v>5.61</v>
      </c>
      <c r="G131">
        <v>45708</v>
      </c>
    </row>
    <row r="132" spans="1:7" x14ac:dyDescent="0.3">
      <c r="A132" t="s">
        <v>583</v>
      </c>
      <c r="B132" t="s">
        <v>313</v>
      </c>
      <c r="C132">
        <v>118</v>
      </c>
      <c r="D132">
        <v>262</v>
      </c>
      <c r="E132">
        <v>487896</v>
      </c>
      <c r="F132">
        <v>2.56</v>
      </c>
      <c r="G132">
        <v>12350</v>
      </c>
    </row>
    <row r="133" spans="1:7" x14ac:dyDescent="0.3">
      <c r="A133" t="s">
        <v>583</v>
      </c>
      <c r="B133" t="s">
        <v>314</v>
      </c>
      <c r="C133">
        <v>1331</v>
      </c>
      <c r="D133">
        <v>430</v>
      </c>
      <c r="E133">
        <v>14437</v>
      </c>
      <c r="F133">
        <v>3.29</v>
      </c>
      <c r="G133">
        <v>40868</v>
      </c>
    </row>
    <row r="134" spans="1:7" x14ac:dyDescent="0.3">
      <c r="A134" t="s">
        <v>584</v>
      </c>
      <c r="B134" t="s">
        <v>315</v>
      </c>
      <c r="C134">
        <v>1748</v>
      </c>
      <c r="D134">
        <v>176</v>
      </c>
      <c r="E134">
        <v>383681</v>
      </c>
      <c r="F134">
        <v>9.24</v>
      </c>
      <c r="G134">
        <v>43122</v>
      </c>
    </row>
    <row r="135" spans="1:7" x14ac:dyDescent="0.3">
      <c r="A135" t="s">
        <v>584</v>
      </c>
      <c r="B135" t="s">
        <v>316</v>
      </c>
      <c r="C135">
        <v>663</v>
      </c>
      <c r="D135">
        <v>236</v>
      </c>
      <c r="E135">
        <v>479490</v>
      </c>
      <c r="F135">
        <v>4.51</v>
      </c>
      <c r="G135">
        <v>23853</v>
      </c>
    </row>
    <row r="136" spans="1:7" x14ac:dyDescent="0.3">
      <c r="A136" t="s">
        <v>584</v>
      </c>
      <c r="B136" t="s">
        <v>313</v>
      </c>
      <c r="C136">
        <v>1040</v>
      </c>
      <c r="D136">
        <v>149</v>
      </c>
      <c r="E136">
        <v>124404</v>
      </c>
      <c r="F136">
        <v>5.23</v>
      </c>
      <c r="G136">
        <v>45380</v>
      </c>
    </row>
    <row r="137" spans="1:7" x14ac:dyDescent="0.3">
      <c r="A137" t="s">
        <v>584</v>
      </c>
      <c r="B137" t="s">
        <v>314</v>
      </c>
      <c r="C137">
        <v>1166</v>
      </c>
      <c r="D137">
        <v>442</v>
      </c>
      <c r="E137">
        <v>336949</v>
      </c>
      <c r="F137">
        <v>4.68</v>
      </c>
      <c r="G137">
        <v>7705</v>
      </c>
    </row>
    <row r="138" spans="1:7" x14ac:dyDescent="0.3">
      <c r="A138" t="s">
        <v>394</v>
      </c>
      <c r="B138" t="s">
        <v>315</v>
      </c>
      <c r="C138">
        <v>115</v>
      </c>
      <c r="D138">
        <v>281</v>
      </c>
      <c r="E138">
        <v>357265</v>
      </c>
      <c r="F138">
        <v>9.23</v>
      </c>
      <c r="G138">
        <v>25525</v>
      </c>
    </row>
    <row r="139" spans="1:7" x14ac:dyDescent="0.3">
      <c r="A139" t="s">
        <v>394</v>
      </c>
      <c r="B139" t="s">
        <v>316</v>
      </c>
      <c r="C139">
        <v>1249</v>
      </c>
      <c r="D139">
        <v>351</v>
      </c>
      <c r="E139">
        <v>321307</v>
      </c>
      <c r="F139">
        <v>6.37</v>
      </c>
      <c r="G139">
        <v>20560</v>
      </c>
    </row>
    <row r="140" spans="1:7" x14ac:dyDescent="0.3">
      <c r="A140" t="s">
        <v>394</v>
      </c>
      <c r="B140" t="s">
        <v>313</v>
      </c>
      <c r="C140">
        <v>1501</v>
      </c>
      <c r="D140">
        <v>75</v>
      </c>
      <c r="E140">
        <v>262569</v>
      </c>
      <c r="F140">
        <v>2.0099999999999998</v>
      </c>
      <c r="G140">
        <v>19119</v>
      </c>
    </row>
    <row r="141" spans="1:7" x14ac:dyDescent="0.3">
      <c r="A141" t="s">
        <v>394</v>
      </c>
      <c r="B141" t="s">
        <v>314</v>
      </c>
      <c r="C141">
        <v>1411</v>
      </c>
      <c r="D141">
        <v>186</v>
      </c>
      <c r="E141">
        <v>461669</v>
      </c>
      <c r="F141">
        <v>3.72</v>
      </c>
      <c r="G141">
        <v>43999</v>
      </c>
    </row>
    <row r="142" spans="1:7" x14ac:dyDescent="0.3">
      <c r="A142" t="s">
        <v>585</v>
      </c>
      <c r="B142" t="s">
        <v>315</v>
      </c>
      <c r="C142">
        <v>1556</v>
      </c>
      <c r="D142">
        <v>476</v>
      </c>
      <c r="E142">
        <v>351556</v>
      </c>
      <c r="F142">
        <v>3.89</v>
      </c>
      <c r="G142">
        <v>10825</v>
      </c>
    </row>
    <row r="143" spans="1:7" x14ac:dyDescent="0.3">
      <c r="A143" t="s">
        <v>585</v>
      </c>
      <c r="B143" t="s">
        <v>316</v>
      </c>
      <c r="C143">
        <v>1159</v>
      </c>
      <c r="D143">
        <v>411</v>
      </c>
      <c r="E143">
        <v>135987</v>
      </c>
      <c r="F143">
        <v>8.6999999999999993</v>
      </c>
      <c r="G143">
        <v>40323</v>
      </c>
    </row>
    <row r="144" spans="1:7" x14ac:dyDescent="0.3">
      <c r="A144" t="s">
        <v>585</v>
      </c>
      <c r="B144" t="s">
        <v>313</v>
      </c>
      <c r="C144">
        <v>927</v>
      </c>
      <c r="D144">
        <v>358</v>
      </c>
      <c r="E144">
        <v>177554</v>
      </c>
      <c r="F144">
        <v>6.95</v>
      </c>
      <c r="G144">
        <v>48270</v>
      </c>
    </row>
    <row r="145" spans="1:7" x14ac:dyDescent="0.3">
      <c r="A145" t="s">
        <v>585</v>
      </c>
      <c r="B145" t="s">
        <v>314</v>
      </c>
      <c r="C145">
        <v>152</v>
      </c>
      <c r="D145">
        <v>355</v>
      </c>
      <c r="E145">
        <v>270766</v>
      </c>
      <c r="F145">
        <v>9.48</v>
      </c>
      <c r="G145">
        <v>18001</v>
      </c>
    </row>
    <row r="146" spans="1:7" x14ac:dyDescent="0.3">
      <c r="A146" t="s">
        <v>405</v>
      </c>
      <c r="B146" t="s">
        <v>315</v>
      </c>
      <c r="C146">
        <v>1957</v>
      </c>
      <c r="D146">
        <v>234</v>
      </c>
      <c r="E146">
        <v>222126</v>
      </c>
      <c r="F146">
        <v>4.6100000000000003</v>
      </c>
      <c r="G146">
        <v>3314</v>
      </c>
    </row>
    <row r="147" spans="1:7" x14ac:dyDescent="0.3">
      <c r="A147" t="s">
        <v>405</v>
      </c>
      <c r="B147" t="s">
        <v>316</v>
      </c>
      <c r="C147">
        <v>1294</v>
      </c>
      <c r="D147">
        <v>382</v>
      </c>
      <c r="E147">
        <v>309914</v>
      </c>
      <c r="F147">
        <v>8.0299999999999994</v>
      </c>
      <c r="G147">
        <v>23489</v>
      </c>
    </row>
    <row r="148" spans="1:7" x14ac:dyDescent="0.3">
      <c r="A148" t="s">
        <v>405</v>
      </c>
      <c r="B148" t="s">
        <v>313</v>
      </c>
      <c r="C148">
        <v>1587</v>
      </c>
      <c r="D148">
        <v>385</v>
      </c>
      <c r="E148">
        <v>126582</v>
      </c>
      <c r="F148">
        <v>6.99</v>
      </c>
      <c r="G148">
        <v>42832</v>
      </c>
    </row>
    <row r="149" spans="1:7" x14ac:dyDescent="0.3">
      <c r="A149" t="s">
        <v>405</v>
      </c>
      <c r="B149" t="s">
        <v>314</v>
      </c>
      <c r="C149">
        <v>1707</v>
      </c>
      <c r="D149">
        <v>263</v>
      </c>
      <c r="E149">
        <v>485280</v>
      </c>
      <c r="F149">
        <v>9.0299999999999994</v>
      </c>
      <c r="G149">
        <v>24494</v>
      </c>
    </row>
    <row r="150" spans="1:7" x14ac:dyDescent="0.3">
      <c r="A150" t="s">
        <v>354</v>
      </c>
      <c r="B150" t="s">
        <v>315</v>
      </c>
      <c r="C150">
        <v>1138</v>
      </c>
      <c r="D150">
        <v>173</v>
      </c>
      <c r="E150">
        <v>453243</v>
      </c>
      <c r="F150">
        <v>2.86</v>
      </c>
      <c r="G150">
        <v>44097</v>
      </c>
    </row>
    <row r="151" spans="1:7" x14ac:dyDescent="0.3">
      <c r="A151" t="s">
        <v>354</v>
      </c>
      <c r="B151" t="s">
        <v>316</v>
      </c>
      <c r="C151">
        <v>1895</v>
      </c>
      <c r="D151">
        <v>305</v>
      </c>
      <c r="E151">
        <v>104967</v>
      </c>
      <c r="F151">
        <v>3.85</v>
      </c>
      <c r="G151">
        <v>31853</v>
      </c>
    </row>
    <row r="152" spans="1:7" x14ac:dyDescent="0.3">
      <c r="A152" t="s">
        <v>354</v>
      </c>
      <c r="B152" t="s">
        <v>313</v>
      </c>
      <c r="C152">
        <v>362</v>
      </c>
      <c r="D152">
        <v>399</v>
      </c>
      <c r="E152">
        <v>145608</v>
      </c>
      <c r="F152">
        <v>7.3</v>
      </c>
      <c r="G152">
        <v>37636</v>
      </c>
    </row>
    <row r="153" spans="1:7" x14ac:dyDescent="0.3">
      <c r="A153" t="s">
        <v>354</v>
      </c>
      <c r="B153" t="s">
        <v>314</v>
      </c>
      <c r="C153">
        <v>1662</v>
      </c>
      <c r="D153">
        <v>487</v>
      </c>
      <c r="E153">
        <v>105980</v>
      </c>
      <c r="F153">
        <v>9.08</v>
      </c>
      <c r="G153">
        <v>22996</v>
      </c>
    </row>
    <row r="154" spans="1:7" x14ac:dyDescent="0.3">
      <c r="A154" t="s">
        <v>363</v>
      </c>
      <c r="B154" t="s">
        <v>315</v>
      </c>
      <c r="C154">
        <v>1440</v>
      </c>
      <c r="D154">
        <v>65</v>
      </c>
      <c r="E154">
        <v>126524</v>
      </c>
      <c r="F154">
        <v>4.34</v>
      </c>
      <c r="G154">
        <v>49772</v>
      </c>
    </row>
    <row r="155" spans="1:7" x14ac:dyDescent="0.3">
      <c r="A155" t="s">
        <v>363</v>
      </c>
      <c r="B155" t="s">
        <v>316</v>
      </c>
      <c r="C155">
        <v>1884</v>
      </c>
      <c r="D155">
        <v>177</v>
      </c>
      <c r="E155">
        <v>230448</v>
      </c>
      <c r="F155">
        <v>7.8</v>
      </c>
      <c r="G155">
        <v>22713</v>
      </c>
    </row>
    <row r="156" spans="1:7" x14ac:dyDescent="0.3">
      <c r="A156" t="s">
        <v>363</v>
      </c>
      <c r="B156" t="s">
        <v>313</v>
      </c>
      <c r="C156">
        <v>861</v>
      </c>
      <c r="D156">
        <v>153</v>
      </c>
      <c r="E156">
        <v>317007</v>
      </c>
      <c r="F156">
        <v>3.85</v>
      </c>
      <c r="G156">
        <v>8718</v>
      </c>
    </row>
    <row r="157" spans="1:7" x14ac:dyDescent="0.3">
      <c r="A157" t="s">
        <v>363</v>
      </c>
      <c r="B157" t="s">
        <v>314</v>
      </c>
      <c r="C157">
        <v>1063</v>
      </c>
      <c r="D157">
        <v>47</v>
      </c>
      <c r="E157">
        <v>464239</v>
      </c>
      <c r="F157">
        <v>6.58</v>
      </c>
      <c r="G157">
        <v>39031</v>
      </c>
    </row>
    <row r="158" spans="1:7" x14ac:dyDescent="0.3">
      <c r="A158" t="s">
        <v>384</v>
      </c>
      <c r="B158" t="s">
        <v>315</v>
      </c>
      <c r="C158">
        <v>1371</v>
      </c>
      <c r="D158">
        <v>56</v>
      </c>
      <c r="E158">
        <v>257579</v>
      </c>
      <c r="F158">
        <v>8.6199999999999992</v>
      </c>
      <c r="G158">
        <v>33799</v>
      </c>
    </row>
    <row r="159" spans="1:7" x14ac:dyDescent="0.3">
      <c r="A159" t="s">
        <v>384</v>
      </c>
      <c r="B159" t="s">
        <v>316</v>
      </c>
      <c r="C159">
        <v>345</v>
      </c>
      <c r="D159">
        <v>464</v>
      </c>
      <c r="E159">
        <v>366881</v>
      </c>
      <c r="F159">
        <v>4.55</v>
      </c>
      <c r="G159">
        <v>20553</v>
      </c>
    </row>
    <row r="160" spans="1:7" x14ac:dyDescent="0.3">
      <c r="A160" t="s">
        <v>384</v>
      </c>
      <c r="B160" t="s">
        <v>313</v>
      </c>
      <c r="C160">
        <v>946</v>
      </c>
      <c r="D160">
        <v>47</v>
      </c>
      <c r="E160">
        <v>466575</v>
      </c>
      <c r="F160">
        <v>8.33</v>
      </c>
      <c r="G160">
        <v>10002</v>
      </c>
    </row>
    <row r="161" spans="1:7" x14ac:dyDescent="0.3">
      <c r="A161" t="s">
        <v>384</v>
      </c>
      <c r="B161" t="s">
        <v>314</v>
      </c>
      <c r="C161">
        <v>510</v>
      </c>
      <c r="D161">
        <v>195</v>
      </c>
      <c r="E161">
        <v>224534</v>
      </c>
      <c r="F161">
        <v>9.4</v>
      </c>
      <c r="G161">
        <v>30987</v>
      </c>
    </row>
    <row r="162" spans="1:7" x14ac:dyDescent="0.3">
      <c r="A162" t="s">
        <v>586</v>
      </c>
      <c r="B162" t="s">
        <v>315</v>
      </c>
      <c r="C162">
        <v>393</v>
      </c>
      <c r="D162">
        <v>181</v>
      </c>
      <c r="E162">
        <v>462142</v>
      </c>
      <c r="F162">
        <v>7.23</v>
      </c>
      <c r="G162">
        <v>6296</v>
      </c>
    </row>
    <row r="163" spans="1:7" x14ac:dyDescent="0.3">
      <c r="A163" t="s">
        <v>586</v>
      </c>
      <c r="B163" t="s">
        <v>316</v>
      </c>
      <c r="C163">
        <v>1098</v>
      </c>
      <c r="D163">
        <v>190</v>
      </c>
      <c r="E163">
        <v>340842</v>
      </c>
      <c r="F163">
        <v>9.39</v>
      </c>
      <c r="G163">
        <v>21539</v>
      </c>
    </row>
    <row r="164" spans="1:7" x14ac:dyDescent="0.3">
      <c r="A164" t="s">
        <v>586</v>
      </c>
      <c r="B164" t="s">
        <v>313</v>
      </c>
      <c r="C164">
        <v>1399</v>
      </c>
      <c r="D164">
        <v>49</v>
      </c>
      <c r="E164">
        <v>12471</v>
      </c>
      <c r="F164">
        <v>5.12</v>
      </c>
      <c r="G164">
        <v>14722</v>
      </c>
    </row>
    <row r="165" spans="1:7" x14ac:dyDescent="0.3">
      <c r="A165" t="s">
        <v>586</v>
      </c>
      <c r="B165" t="s">
        <v>314</v>
      </c>
      <c r="C165">
        <v>1658</v>
      </c>
      <c r="D165">
        <v>416</v>
      </c>
      <c r="E165">
        <v>98397</v>
      </c>
      <c r="F165">
        <v>6.11</v>
      </c>
      <c r="G165">
        <v>11383</v>
      </c>
    </row>
    <row r="166" spans="1:7" x14ac:dyDescent="0.3">
      <c r="A166" t="s">
        <v>587</v>
      </c>
      <c r="B166" t="s">
        <v>315</v>
      </c>
      <c r="C166">
        <v>1102</v>
      </c>
      <c r="D166">
        <v>422</v>
      </c>
      <c r="E166">
        <v>410330</v>
      </c>
      <c r="F166">
        <v>7.74</v>
      </c>
      <c r="G166">
        <v>9480</v>
      </c>
    </row>
    <row r="167" spans="1:7" x14ac:dyDescent="0.3">
      <c r="A167" t="s">
        <v>587</v>
      </c>
      <c r="B167" t="s">
        <v>316</v>
      </c>
      <c r="C167">
        <v>1358</v>
      </c>
      <c r="D167">
        <v>242</v>
      </c>
      <c r="E167">
        <v>342129</v>
      </c>
      <c r="F167">
        <v>4.9400000000000004</v>
      </c>
      <c r="G167">
        <v>29116</v>
      </c>
    </row>
    <row r="168" spans="1:7" x14ac:dyDescent="0.3">
      <c r="A168" t="s">
        <v>587</v>
      </c>
      <c r="B168" t="s">
        <v>313</v>
      </c>
      <c r="C168">
        <v>1077</v>
      </c>
      <c r="D168">
        <v>216</v>
      </c>
      <c r="E168">
        <v>12447</v>
      </c>
      <c r="F168">
        <v>1.8</v>
      </c>
      <c r="G168">
        <v>14068</v>
      </c>
    </row>
    <row r="169" spans="1:7" x14ac:dyDescent="0.3">
      <c r="A169" t="s">
        <v>587</v>
      </c>
      <c r="B169" t="s">
        <v>314</v>
      </c>
      <c r="C169">
        <v>1596</v>
      </c>
      <c r="D169">
        <v>211</v>
      </c>
      <c r="E169">
        <v>17380</v>
      </c>
      <c r="F169">
        <v>8.64</v>
      </c>
      <c r="G169">
        <v>35801</v>
      </c>
    </row>
    <row r="170" spans="1:7" x14ac:dyDescent="0.3">
      <c r="A170" t="s">
        <v>399</v>
      </c>
      <c r="B170" t="s">
        <v>315</v>
      </c>
      <c r="C170">
        <v>490</v>
      </c>
      <c r="D170">
        <v>29</v>
      </c>
      <c r="E170">
        <v>364810</v>
      </c>
      <c r="F170">
        <v>1.53</v>
      </c>
      <c r="G170">
        <v>49077</v>
      </c>
    </row>
    <row r="171" spans="1:7" x14ac:dyDescent="0.3">
      <c r="A171" t="s">
        <v>399</v>
      </c>
      <c r="B171" t="s">
        <v>316</v>
      </c>
      <c r="C171">
        <v>609</v>
      </c>
      <c r="D171">
        <v>135</v>
      </c>
      <c r="E171">
        <v>373606</v>
      </c>
      <c r="F171">
        <v>8.52</v>
      </c>
      <c r="G171">
        <v>21453</v>
      </c>
    </row>
    <row r="172" spans="1:7" x14ac:dyDescent="0.3">
      <c r="A172" t="s">
        <v>399</v>
      </c>
      <c r="B172" t="s">
        <v>313</v>
      </c>
      <c r="C172">
        <v>364</v>
      </c>
      <c r="D172">
        <v>72</v>
      </c>
      <c r="E172">
        <v>211090</v>
      </c>
      <c r="F172">
        <v>5.53</v>
      </c>
      <c r="G172">
        <v>21061</v>
      </c>
    </row>
    <row r="173" spans="1:7" x14ac:dyDescent="0.3">
      <c r="A173" t="s">
        <v>399</v>
      </c>
      <c r="B173" t="s">
        <v>314</v>
      </c>
      <c r="C173">
        <v>442</v>
      </c>
      <c r="D173">
        <v>53</v>
      </c>
      <c r="E173">
        <v>441931</v>
      </c>
      <c r="F173">
        <v>1.87</v>
      </c>
      <c r="G173">
        <v>20059</v>
      </c>
    </row>
    <row r="174" spans="1:7" x14ac:dyDescent="0.3">
      <c r="A174" t="s">
        <v>588</v>
      </c>
      <c r="B174" t="s">
        <v>315</v>
      </c>
      <c r="C174">
        <v>1033</v>
      </c>
      <c r="D174">
        <v>392</v>
      </c>
      <c r="E174">
        <v>282780</v>
      </c>
      <c r="F174">
        <v>6.27</v>
      </c>
      <c r="G174">
        <v>23140</v>
      </c>
    </row>
    <row r="175" spans="1:7" x14ac:dyDescent="0.3">
      <c r="A175" t="s">
        <v>588</v>
      </c>
      <c r="B175" t="s">
        <v>316</v>
      </c>
      <c r="C175">
        <v>988</v>
      </c>
      <c r="D175">
        <v>474</v>
      </c>
      <c r="E175">
        <v>370070</v>
      </c>
      <c r="F175">
        <v>9.4600000000000009</v>
      </c>
      <c r="G175">
        <v>23461</v>
      </c>
    </row>
    <row r="176" spans="1:7" x14ac:dyDescent="0.3">
      <c r="A176" t="s">
        <v>588</v>
      </c>
      <c r="B176" t="s">
        <v>313</v>
      </c>
      <c r="C176">
        <v>1946</v>
      </c>
      <c r="D176">
        <v>270</v>
      </c>
      <c r="E176">
        <v>198350</v>
      </c>
      <c r="F176">
        <v>7.5</v>
      </c>
      <c r="G176">
        <v>11805</v>
      </c>
    </row>
    <row r="177" spans="1:7" x14ac:dyDescent="0.3">
      <c r="A177" t="s">
        <v>588</v>
      </c>
      <c r="B177" t="s">
        <v>314</v>
      </c>
      <c r="C177">
        <v>1957</v>
      </c>
      <c r="D177">
        <v>490</v>
      </c>
      <c r="E177">
        <v>435726</v>
      </c>
      <c r="F177">
        <v>4.7300000000000004</v>
      </c>
      <c r="G177">
        <v>15969</v>
      </c>
    </row>
    <row r="178" spans="1:7" x14ac:dyDescent="0.3">
      <c r="A178" t="s">
        <v>466</v>
      </c>
      <c r="B178" t="s">
        <v>315</v>
      </c>
      <c r="C178">
        <v>559</v>
      </c>
      <c r="D178">
        <v>392</v>
      </c>
      <c r="E178">
        <v>78789</v>
      </c>
      <c r="F178">
        <v>3.19</v>
      </c>
      <c r="G178">
        <v>2436</v>
      </c>
    </row>
    <row r="179" spans="1:7" x14ac:dyDescent="0.3">
      <c r="A179" t="s">
        <v>466</v>
      </c>
      <c r="B179" t="s">
        <v>316</v>
      </c>
      <c r="C179">
        <v>1307</v>
      </c>
      <c r="D179">
        <v>278</v>
      </c>
      <c r="E179">
        <v>98596</v>
      </c>
      <c r="F179">
        <v>2.4900000000000002</v>
      </c>
      <c r="G179">
        <v>47603</v>
      </c>
    </row>
    <row r="180" spans="1:7" x14ac:dyDescent="0.3">
      <c r="A180" t="s">
        <v>466</v>
      </c>
      <c r="B180" t="s">
        <v>313</v>
      </c>
      <c r="C180">
        <v>1432</v>
      </c>
      <c r="D180">
        <v>425</v>
      </c>
      <c r="E180">
        <v>29589</v>
      </c>
      <c r="F180">
        <v>4.5</v>
      </c>
      <c r="G180">
        <v>42964</v>
      </c>
    </row>
    <row r="181" spans="1:7" x14ac:dyDescent="0.3">
      <c r="A181" t="s">
        <v>466</v>
      </c>
      <c r="B181" t="s">
        <v>314</v>
      </c>
      <c r="C181">
        <v>623</v>
      </c>
      <c r="D181">
        <v>414</v>
      </c>
      <c r="E181">
        <v>290354</v>
      </c>
      <c r="F181">
        <v>6.49</v>
      </c>
      <c r="G181">
        <v>39923</v>
      </c>
    </row>
    <row r="182" spans="1:7" x14ac:dyDescent="0.3">
      <c r="A182" t="s">
        <v>589</v>
      </c>
      <c r="B182" t="s">
        <v>315</v>
      </c>
      <c r="C182">
        <v>198</v>
      </c>
      <c r="D182">
        <v>358</v>
      </c>
      <c r="E182">
        <v>66682</v>
      </c>
      <c r="F182">
        <v>6.73</v>
      </c>
      <c r="G182">
        <v>2293</v>
      </c>
    </row>
    <row r="183" spans="1:7" x14ac:dyDescent="0.3">
      <c r="A183" t="s">
        <v>589</v>
      </c>
      <c r="B183" t="s">
        <v>316</v>
      </c>
      <c r="C183">
        <v>198</v>
      </c>
      <c r="D183">
        <v>373</v>
      </c>
      <c r="E183">
        <v>70707</v>
      </c>
      <c r="F183">
        <v>4.83</v>
      </c>
      <c r="G183">
        <v>25920</v>
      </c>
    </row>
    <row r="184" spans="1:7" x14ac:dyDescent="0.3">
      <c r="A184" t="s">
        <v>589</v>
      </c>
      <c r="B184" t="s">
        <v>313</v>
      </c>
      <c r="C184">
        <v>353</v>
      </c>
      <c r="D184">
        <v>300</v>
      </c>
      <c r="E184">
        <v>142507</v>
      </c>
      <c r="F184">
        <v>5.3</v>
      </c>
      <c r="G184">
        <v>11035</v>
      </c>
    </row>
    <row r="185" spans="1:7" x14ac:dyDescent="0.3">
      <c r="A185" t="s">
        <v>589</v>
      </c>
      <c r="B185" t="s">
        <v>314</v>
      </c>
      <c r="C185">
        <v>520</v>
      </c>
      <c r="D185">
        <v>375</v>
      </c>
      <c r="E185">
        <v>369525</v>
      </c>
      <c r="F185">
        <v>6.54</v>
      </c>
      <c r="G185">
        <v>20733</v>
      </c>
    </row>
    <row r="186" spans="1:7" x14ac:dyDescent="0.3">
      <c r="A186" t="s">
        <v>590</v>
      </c>
      <c r="B186" t="s">
        <v>315</v>
      </c>
      <c r="C186">
        <v>961</v>
      </c>
      <c r="D186">
        <v>358</v>
      </c>
      <c r="E186">
        <v>62942</v>
      </c>
      <c r="F186">
        <v>6.8</v>
      </c>
      <c r="G186">
        <v>18693</v>
      </c>
    </row>
    <row r="187" spans="1:7" x14ac:dyDescent="0.3">
      <c r="A187" t="s">
        <v>590</v>
      </c>
      <c r="B187" t="s">
        <v>316</v>
      </c>
      <c r="C187">
        <v>1375</v>
      </c>
      <c r="D187">
        <v>330</v>
      </c>
      <c r="E187">
        <v>377382</v>
      </c>
      <c r="F187">
        <v>2.6</v>
      </c>
      <c r="G187">
        <v>7875</v>
      </c>
    </row>
    <row r="188" spans="1:7" x14ac:dyDescent="0.3">
      <c r="A188" t="s">
        <v>590</v>
      </c>
      <c r="B188" t="s">
        <v>313</v>
      </c>
      <c r="C188">
        <v>1147</v>
      </c>
      <c r="D188">
        <v>388</v>
      </c>
      <c r="E188">
        <v>333851</v>
      </c>
      <c r="F188">
        <v>2.44</v>
      </c>
      <c r="G188">
        <v>8471</v>
      </c>
    </row>
    <row r="189" spans="1:7" x14ac:dyDescent="0.3">
      <c r="A189" t="s">
        <v>590</v>
      </c>
      <c r="B189" t="s">
        <v>314</v>
      </c>
      <c r="C189">
        <v>1707</v>
      </c>
      <c r="D189">
        <v>74</v>
      </c>
      <c r="E189">
        <v>270958</v>
      </c>
      <c r="F189">
        <v>3.09</v>
      </c>
      <c r="G189">
        <v>14090</v>
      </c>
    </row>
    <row r="190" spans="1:7" x14ac:dyDescent="0.3">
      <c r="A190" t="s">
        <v>448</v>
      </c>
      <c r="B190" t="s">
        <v>315</v>
      </c>
      <c r="C190">
        <v>1693</v>
      </c>
      <c r="D190">
        <v>154</v>
      </c>
      <c r="E190">
        <v>445944</v>
      </c>
      <c r="F190">
        <v>5.69</v>
      </c>
      <c r="G190">
        <v>14216</v>
      </c>
    </row>
    <row r="191" spans="1:7" x14ac:dyDescent="0.3">
      <c r="A191" t="s">
        <v>448</v>
      </c>
      <c r="B191" t="s">
        <v>316</v>
      </c>
      <c r="C191">
        <v>833</v>
      </c>
      <c r="D191">
        <v>380</v>
      </c>
      <c r="E191">
        <v>224830</v>
      </c>
      <c r="F191">
        <v>3.86</v>
      </c>
      <c r="G191">
        <v>3582</v>
      </c>
    </row>
    <row r="192" spans="1:7" x14ac:dyDescent="0.3">
      <c r="A192" t="s">
        <v>448</v>
      </c>
      <c r="B192" t="s">
        <v>313</v>
      </c>
      <c r="C192">
        <v>1222</v>
      </c>
      <c r="D192">
        <v>274</v>
      </c>
      <c r="E192">
        <v>487289</v>
      </c>
      <c r="F192">
        <v>3.16</v>
      </c>
      <c r="G192">
        <v>32500</v>
      </c>
    </row>
    <row r="193" spans="1:7" x14ac:dyDescent="0.3">
      <c r="A193" t="s">
        <v>448</v>
      </c>
      <c r="B193" t="s">
        <v>314</v>
      </c>
      <c r="C193">
        <v>777</v>
      </c>
      <c r="D193">
        <v>140</v>
      </c>
      <c r="E193">
        <v>11435</v>
      </c>
      <c r="F193">
        <v>1.6</v>
      </c>
      <c r="G193">
        <v>6832</v>
      </c>
    </row>
    <row r="194" spans="1:7" x14ac:dyDescent="0.3">
      <c r="A194" t="s">
        <v>333</v>
      </c>
      <c r="B194" t="s">
        <v>315</v>
      </c>
      <c r="C194">
        <v>1957</v>
      </c>
      <c r="D194">
        <v>76</v>
      </c>
      <c r="E194">
        <v>447902</v>
      </c>
      <c r="F194">
        <v>6.09</v>
      </c>
      <c r="G194">
        <v>33381</v>
      </c>
    </row>
    <row r="195" spans="1:7" x14ac:dyDescent="0.3">
      <c r="A195" t="s">
        <v>333</v>
      </c>
      <c r="B195" t="s">
        <v>316</v>
      </c>
      <c r="C195">
        <v>405</v>
      </c>
      <c r="D195">
        <v>66</v>
      </c>
      <c r="E195">
        <v>418696</v>
      </c>
      <c r="F195">
        <v>5.59</v>
      </c>
      <c r="G195">
        <v>48419</v>
      </c>
    </row>
    <row r="196" spans="1:7" x14ac:dyDescent="0.3">
      <c r="A196" t="s">
        <v>333</v>
      </c>
      <c r="B196" t="s">
        <v>313</v>
      </c>
      <c r="C196">
        <v>1581</v>
      </c>
      <c r="D196">
        <v>71</v>
      </c>
      <c r="E196">
        <v>484364</v>
      </c>
      <c r="F196">
        <v>3.55</v>
      </c>
      <c r="G196">
        <v>16149</v>
      </c>
    </row>
    <row r="197" spans="1:7" x14ac:dyDescent="0.3">
      <c r="A197" t="s">
        <v>333</v>
      </c>
      <c r="B197" t="s">
        <v>314</v>
      </c>
      <c r="C197">
        <v>1035</v>
      </c>
      <c r="D197">
        <v>171</v>
      </c>
      <c r="E197">
        <v>148477</v>
      </c>
      <c r="F197">
        <v>5.21</v>
      </c>
      <c r="G197">
        <v>7541</v>
      </c>
    </row>
    <row r="198" spans="1:7" x14ac:dyDescent="0.3">
      <c r="A198" t="s">
        <v>319</v>
      </c>
      <c r="B198" t="s">
        <v>315</v>
      </c>
      <c r="C198">
        <v>1765</v>
      </c>
      <c r="D198">
        <v>109</v>
      </c>
      <c r="E198">
        <v>468301</v>
      </c>
      <c r="F198">
        <v>1.82</v>
      </c>
      <c r="G198">
        <v>20042</v>
      </c>
    </row>
    <row r="199" spans="1:7" x14ac:dyDescent="0.3">
      <c r="A199" t="s">
        <v>319</v>
      </c>
      <c r="B199" t="s">
        <v>316</v>
      </c>
      <c r="C199">
        <v>837</v>
      </c>
      <c r="D199">
        <v>430</v>
      </c>
      <c r="E199">
        <v>364820</v>
      </c>
      <c r="F199">
        <v>4</v>
      </c>
      <c r="G199">
        <v>49400</v>
      </c>
    </row>
    <row r="200" spans="1:7" x14ac:dyDescent="0.3">
      <c r="A200" t="s">
        <v>319</v>
      </c>
      <c r="B200" t="s">
        <v>313</v>
      </c>
      <c r="C200">
        <v>337</v>
      </c>
      <c r="D200">
        <v>68</v>
      </c>
      <c r="E200">
        <v>456298</v>
      </c>
      <c r="F200">
        <v>7.57</v>
      </c>
      <c r="G200">
        <v>4007</v>
      </c>
    </row>
    <row r="201" spans="1:7" x14ac:dyDescent="0.3">
      <c r="A201" t="s">
        <v>319</v>
      </c>
      <c r="B201" t="s">
        <v>314</v>
      </c>
      <c r="C201">
        <v>119</v>
      </c>
      <c r="D201">
        <v>456</v>
      </c>
      <c r="E201">
        <v>82558</v>
      </c>
      <c r="F201">
        <v>6.81</v>
      </c>
      <c r="G201">
        <v>12174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39997558519241921"/>
  </sheetPr>
  <dimension ref="A1:G5"/>
  <sheetViews>
    <sheetView workbookViewId="0">
      <selection activeCell="D21" sqref="D21"/>
    </sheetView>
  </sheetViews>
  <sheetFormatPr defaultRowHeight="14.4" x14ac:dyDescent="0.3"/>
  <cols>
    <col min="1" max="1" width="14.6640625" customWidth="1"/>
    <col min="2" max="2" width="11.88671875" customWidth="1"/>
    <col min="3" max="3" width="11.109375" customWidth="1"/>
    <col min="4" max="4" width="13" customWidth="1"/>
    <col min="5" max="5" width="12.21875" bestFit="1" customWidth="1"/>
    <col min="6" max="6" width="15.5546875" customWidth="1"/>
    <col min="7" max="7" width="15.21875" customWidth="1"/>
  </cols>
  <sheetData>
    <row r="1" spans="1:7" x14ac:dyDescent="0.3">
      <c r="A1" s="1" t="s">
        <v>12</v>
      </c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</row>
    <row r="2" spans="1:7" x14ac:dyDescent="0.3">
      <c r="A2" t="s">
        <v>563</v>
      </c>
      <c r="B2" t="s">
        <v>597</v>
      </c>
      <c r="C2" t="s">
        <v>431</v>
      </c>
      <c r="D2" t="s">
        <v>601</v>
      </c>
      <c r="E2">
        <v>150000</v>
      </c>
      <c r="F2" t="s">
        <v>605</v>
      </c>
      <c r="G2" t="s">
        <v>549</v>
      </c>
    </row>
    <row r="3" spans="1:7" x14ac:dyDescent="0.3">
      <c r="A3" t="s">
        <v>564</v>
      </c>
      <c r="B3" t="s">
        <v>598</v>
      </c>
      <c r="C3" t="s">
        <v>322</v>
      </c>
      <c r="D3" t="s">
        <v>602</v>
      </c>
      <c r="E3">
        <v>200000</v>
      </c>
      <c r="F3" t="s">
        <v>606</v>
      </c>
      <c r="G3" t="s">
        <v>609</v>
      </c>
    </row>
    <row r="4" spans="1:7" x14ac:dyDescent="0.3">
      <c r="A4" t="s">
        <v>565</v>
      </c>
      <c r="B4" t="s">
        <v>599</v>
      </c>
      <c r="C4" t="s">
        <v>397</v>
      </c>
      <c r="D4" t="s">
        <v>603</v>
      </c>
      <c r="E4">
        <v>250000</v>
      </c>
      <c r="F4" t="s">
        <v>607</v>
      </c>
      <c r="G4" t="s">
        <v>610</v>
      </c>
    </row>
    <row r="5" spans="1:7" x14ac:dyDescent="0.3">
      <c r="A5" t="s">
        <v>566</v>
      </c>
      <c r="B5" t="s">
        <v>600</v>
      </c>
      <c r="C5" t="s">
        <v>588</v>
      </c>
      <c r="D5" t="s">
        <v>604</v>
      </c>
      <c r="E5">
        <v>180000</v>
      </c>
      <c r="F5" t="s">
        <v>608</v>
      </c>
      <c r="G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39997558519241921"/>
  </sheetPr>
  <dimension ref="A1:R303"/>
  <sheetViews>
    <sheetView topLeftCell="M2" workbookViewId="0">
      <selection sqref="A1:R1"/>
    </sheetView>
  </sheetViews>
  <sheetFormatPr defaultRowHeight="14.4" x14ac:dyDescent="0.3"/>
  <cols>
    <col min="1" max="13" width="18.6640625" customWidth="1"/>
    <col min="14" max="14" width="18.6640625" style="6" customWidth="1"/>
    <col min="15" max="18" width="18.6640625" customWidth="1"/>
  </cols>
  <sheetData>
    <row r="1" spans="1:18" x14ac:dyDescent="0.3">
      <c r="A1" s="36" t="s">
        <v>703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3" spans="1:18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34" t="s">
        <v>612</v>
      </c>
      <c r="O3" s="10" t="s">
        <v>613</v>
      </c>
      <c r="P3" s="10" t="s">
        <v>614</v>
      </c>
      <c r="Q3" s="10" t="s">
        <v>615</v>
      </c>
      <c r="R3" s="10" t="s">
        <v>616</v>
      </c>
    </row>
    <row r="4" spans="1:18" x14ac:dyDescent="0.3">
      <c r="A4" s="11" t="s">
        <v>13</v>
      </c>
      <c r="B4" s="11" t="s">
        <v>313</v>
      </c>
      <c r="C4" s="11">
        <v>45649</v>
      </c>
      <c r="D4" s="11" t="s">
        <v>515</v>
      </c>
      <c r="E4" s="11" t="s">
        <v>521</v>
      </c>
      <c r="F4" s="11">
        <v>1461</v>
      </c>
      <c r="G4" s="11">
        <v>184</v>
      </c>
      <c r="H4" s="11">
        <v>344</v>
      </c>
      <c r="I4" s="11">
        <v>21915</v>
      </c>
      <c r="J4" s="11">
        <v>21675</v>
      </c>
      <c r="K4" s="11">
        <v>15</v>
      </c>
      <c r="L4" s="11" t="s">
        <v>545</v>
      </c>
      <c r="M4" s="11" t="s">
        <v>563</v>
      </c>
      <c r="N4" s="35">
        <f t="shared" ref="N4:N67" si="0">IFERROR(IF(I4=0,"",ROUND((F4+G4+H4)/I4,4)),"")</f>
        <v>9.0800000000000006E-2</v>
      </c>
      <c r="O4" s="11">
        <f>IF(N4="","",RANK(N4,task1_cleaned_data!$N$4:$N$303,0))</f>
        <v>184</v>
      </c>
      <c r="P4" s="11" t="s">
        <v>550</v>
      </c>
      <c r="Q4" s="11" t="s">
        <v>617</v>
      </c>
      <c r="R4" s="11"/>
    </row>
    <row r="5" spans="1:18" x14ac:dyDescent="0.3">
      <c r="A5" s="11" t="s">
        <v>14</v>
      </c>
      <c r="B5" s="11" t="s">
        <v>313</v>
      </c>
      <c r="C5" s="11">
        <v>45750</v>
      </c>
      <c r="D5" s="11" t="s">
        <v>516</v>
      </c>
      <c r="E5" s="11" t="s">
        <v>522</v>
      </c>
      <c r="F5" s="11">
        <v>4054</v>
      </c>
      <c r="G5" s="11">
        <v>389</v>
      </c>
      <c r="H5" s="11">
        <v>493</v>
      </c>
      <c r="I5" s="11">
        <v>64864</v>
      </c>
      <c r="J5" s="11">
        <v>64383</v>
      </c>
      <c r="K5" s="11">
        <v>117</v>
      </c>
      <c r="L5" s="11" t="s">
        <v>546</v>
      </c>
      <c r="M5" s="11" t="s">
        <v>564</v>
      </c>
      <c r="N5" s="35">
        <f t="shared" si="0"/>
        <v>7.6100000000000001E-2</v>
      </c>
      <c r="O5" s="11">
        <f>IF(N5="","",RANK(N5,task1_cleaned_data!$N$4:$N$303,0))</f>
        <v>234</v>
      </c>
      <c r="P5" s="11" t="s">
        <v>547</v>
      </c>
      <c r="Q5" s="11" t="s">
        <v>618</v>
      </c>
      <c r="R5" s="11"/>
    </row>
    <row r="6" spans="1:18" x14ac:dyDescent="0.3">
      <c r="A6" s="11" t="s">
        <v>15</v>
      </c>
      <c r="B6" s="11" t="s">
        <v>314</v>
      </c>
      <c r="C6" s="11">
        <v>45789</v>
      </c>
      <c r="D6" s="11" t="s">
        <v>515</v>
      </c>
      <c r="E6" s="11" t="s">
        <v>523</v>
      </c>
      <c r="F6" s="11">
        <v>2795</v>
      </c>
      <c r="G6" s="11">
        <v>105</v>
      </c>
      <c r="H6" s="11">
        <v>49</v>
      </c>
      <c r="I6" s="11">
        <v>53105</v>
      </c>
      <c r="J6" s="11">
        <v>52307</v>
      </c>
      <c r="K6" s="11">
        <v>204</v>
      </c>
      <c r="L6" s="11" t="s">
        <v>547</v>
      </c>
      <c r="M6" s="11" t="s">
        <v>565</v>
      </c>
      <c r="N6" s="35">
        <f t="shared" si="0"/>
        <v>5.5500000000000001E-2</v>
      </c>
      <c r="O6" s="11">
        <f>IF(N6="","",RANK(N6,task1_cleaned_data!$N$4:$N$303,0))</f>
        <v>298</v>
      </c>
      <c r="P6" s="11" t="s">
        <v>547</v>
      </c>
      <c r="Q6" s="11"/>
      <c r="R6" s="11"/>
    </row>
    <row r="7" spans="1:18" x14ac:dyDescent="0.3">
      <c r="A7" s="11" t="s">
        <v>16</v>
      </c>
      <c r="B7" s="11" t="s">
        <v>315</v>
      </c>
      <c r="C7" s="11">
        <v>45516</v>
      </c>
      <c r="D7" s="11" t="s">
        <v>517</v>
      </c>
      <c r="E7" s="11" t="s">
        <v>524</v>
      </c>
      <c r="F7" s="11">
        <v>2404</v>
      </c>
      <c r="G7" s="11">
        <v>363</v>
      </c>
      <c r="H7" s="11">
        <v>138</v>
      </c>
      <c r="I7" s="11">
        <v>19232</v>
      </c>
      <c r="J7" s="11">
        <v>18636</v>
      </c>
      <c r="K7" s="11">
        <v>128</v>
      </c>
      <c r="L7" s="11" t="s">
        <v>548</v>
      </c>
      <c r="M7" s="11" t="s">
        <v>566</v>
      </c>
      <c r="N7" s="35">
        <f t="shared" si="0"/>
        <v>0.15110000000000001</v>
      </c>
      <c r="O7" s="11">
        <f>IF(N7="","",RANK(N7,task1_cleaned_data!$N$4:$N$303,0))</f>
        <v>93</v>
      </c>
      <c r="P7" s="11" t="s">
        <v>548</v>
      </c>
      <c r="Q7" s="11"/>
      <c r="R7" s="11"/>
    </row>
    <row r="8" spans="1:18" x14ac:dyDescent="0.3">
      <c r="A8" s="11" t="s">
        <v>17</v>
      </c>
      <c r="B8" s="11" t="s">
        <v>314</v>
      </c>
      <c r="C8" s="11">
        <v>45469</v>
      </c>
      <c r="D8" s="11" t="s">
        <v>515</v>
      </c>
      <c r="E8" s="11" t="s">
        <v>523</v>
      </c>
      <c r="F8" s="11">
        <v>3557</v>
      </c>
      <c r="G8" s="11">
        <v>687</v>
      </c>
      <c r="H8" s="11">
        <v>424</v>
      </c>
      <c r="I8" s="11">
        <v>71140</v>
      </c>
      <c r="J8" s="11">
        <v>70701</v>
      </c>
      <c r="K8" s="11">
        <v>224</v>
      </c>
      <c r="L8" s="11" t="s">
        <v>549</v>
      </c>
      <c r="M8" s="11" t="s">
        <v>563</v>
      </c>
      <c r="N8" s="35">
        <f t="shared" si="0"/>
        <v>6.5600000000000006E-2</v>
      </c>
      <c r="O8" s="11">
        <f>IF(N8="","",RANK(N8,task1_cleaned_data!$N$4:$N$303,0))</f>
        <v>269</v>
      </c>
      <c r="P8" s="11" t="s">
        <v>548</v>
      </c>
      <c r="Q8" s="11" t="s">
        <v>547</v>
      </c>
      <c r="R8" s="11"/>
    </row>
    <row r="9" spans="1:18" x14ac:dyDescent="0.3">
      <c r="A9" s="11" t="s">
        <v>18</v>
      </c>
      <c r="B9" s="11" t="s">
        <v>316</v>
      </c>
      <c r="C9" s="11">
        <v>45596</v>
      </c>
      <c r="D9" s="11" t="s">
        <v>518</v>
      </c>
      <c r="E9" s="11" t="s">
        <v>525</v>
      </c>
      <c r="F9" s="11">
        <v>2945</v>
      </c>
      <c r="G9" s="11">
        <v>930</v>
      </c>
      <c r="H9" s="11">
        <v>355</v>
      </c>
      <c r="I9" s="11">
        <v>23560</v>
      </c>
      <c r="J9" s="11">
        <v>23275</v>
      </c>
      <c r="K9" s="11">
        <v>256</v>
      </c>
      <c r="L9" s="11" t="s">
        <v>547</v>
      </c>
      <c r="M9" s="11" t="s">
        <v>564</v>
      </c>
      <c r="N9" s="35">
        <f t="shared" si="0"/>
        <v>0.17949999999999999</v>
      </c>
      <c r="O9" s="11">
        <f>IF(N9="","",RANK(N9,task1_cleaned_data!$N$4:$N$303,0))</f>
        <v>66</v>
      </c>
      <c r="P9" s="11" t="s">
        <v>547</v>
      </c>
      <c r="Q9" s="11"/>
      <c r="R9" s="11"/>
    </row>
    <row r="10" spans="1:18" x14ac:dyDescent="0.3">
      <c r="A10" s="11" t="s">
        <v>19</v>
      </c>
      <c r="B10" s="11" t="s">
        <v>313</v>
      </c>
      <c r="C10" s="11">
        <v>45467</v>
      </c>
      <c r="D10" s="11" t="s">
        <v>518</v>
      </c>
      <c r="E10" s="11" t="s">
        <v>526</v>
      </c>
      <c r="F10" s="11">
        <v>3860</v>
      </c>
      <c r="G10" s="11">
        <v>201</v>
      </c>
      <c r="H10" s="11">
        <v>279</v>
      </c>
      <c r="I10" s="11">
        <v>61760</v>
      </c>
      <c r="J10" s="11">
        <v>61660</v>
      </c>
      <c r="K10" s="11">
        <v>235</v>
      </c>
      <c r="L10" s="11" t="s">
        <v>547</v>
      </c>
      <c r="M10" s="11" t="s">
        <v>564</v>
      </c>
      <c r="N10" s="35">
        <f t="shared" si="0"/>
        <v>7.0300000000000001E-2</v>
      </c>
      <c r="O10" s="11">
        <f>IF(N10="","",RANK(N10,task1_cleaned_data!$N$4:$N$303,0))</f>
        <v>261</v>
      </c>
      <c r="P10" s="11" t="s">
        <v>547</v>
      </c>
      <c r="Q10" s="11"/>
      <c r="R10" s="11"/>
    </row>
    <row r="11" spans="1:18" x14ac:dyDescent="0.3">
      <c r="A11" s="11" t="s">
        <v>20</v>
      </c>
      <c r="B11" s="11" t="s">
        <v>314</v>
      </c>
      <c r="C11" s="11">
        <v>45486</v>
      </c>
      <c r="D11" s="11" t="s">
        <v>519</v>
      </c>
      <c r="E11" s="11" t="s">
        <v>527</v>
      </c>
      <c r="F11" s="11">
        <v>3929</v>
      </c>
      <c r="G11" s="11">
        <v>262</v>
      </c>
      <c r="H11" s="11">
        <v>278</v>
      </c>
      <c r="I11" s="11">
        <v>43219</v>
      </c>
      <c r="J11" s="11">
        <v>42841</v>
      </c>
      <c r="K11" s="11">
        <v>39</v>
      </c>
      <c r="L11" s="11" t="s">
        <v>548</v>
      </c>
      <c r="M11" s="11" t="s">
        <v>566</v>
      </c>
      <c r="N11" s="35">
        <f t="shared" si="0"/>
        <v>0.10340000000000001</v>
      </c>
      <c r="O11" s="11">
        <f>IF(N11="","",RANK(N11,task1_cleaned_data!$N$4:$N$303,0))</f>
        <v>158</v>
      </c>
      <c r="P11" s="11" t="s">
        <v>548</v>
      </c>
      <c r="Q11" s="11"/>
      <c r="R11" s="11"/>
    </row>
    <row r="12" spans="1:18" x14ac:dyDescent="0.3">
      <c r="A12" s="11" t="s">
        <v>21</v>
      </c>
      <c r="B12" s="11" t="s">
        <v>316</v>
      </c>
      <c r="C12" s="11">
        <v>45534</v>
      </c>
      <c r="D12" s="11" t="s">
        <v>516</v>
      </c>
      <c r="E12" s="11" t="s">
        <v>528</v>
      </c>
      <c r="F12" s="11">
        <v>3784</v>
      </c>
      <c r="G12" s="11">
        <v>808</v>
      </c>
      <c r="H12" s="11">
        <v>404</v>
      </c>
      <c r="I12" s="11">
        <v>56760</v>
      </c>
      <c r="J12" s="11">
        <v>56343</v>
      </c>
      <c r="K12" s="11">
        <v>131</v>
      </c>
      <c r="L12" s="11" t="s">
        <v>547</v>
      </c>
      <c r="M12" s="11" t="s">
        <v>564</v>
      </c>
      <c r="N12" s="35">
        <f t="shared" si="0"/>
        <v>8.7999999999999995E-2</v>
      </c>
      <c r="O12" s="11">
        <f>IF(N12="","",RANK(N12,task1_cleaned_data!$N$4:$N$303,0))</f>
        <v>191</v>
      </c>
      <c r="P12" s="11" t="s">
        <v>547</v>
      </c>
      <c r="Q12" s="11"/>
      <c r="R12" s="11"/>
    </row>
    <row r="13" spans="1:18" x14ac:dyDescent="0.3">
      <c r="A13" s="11" t="s">
        <v>22</v>
      </c>
      <c r="B13" s="11" t="s">
        <v>316</v>
      </c>
      <c r="C13" s="11">
        <v>45727</v>
      </c>
      <c r="D13" s="11" t="s">
        <v>519</v>
      </c>
      <c r="E13" s="11" t="s">
        <v>529</v>
      </c>
      <c r="F13" s="11">
        <v>4241</v>
      </c>
      <c r="G13" s="11">
        <v>902</v>
      </c>
      <c r="H13" s="11">
        <v>47</v>
      </c>
      <c r="I13" s="11">
        <v>72097</v>
      </c>
      <c r="J13" s="11">
        <v>71598</v>
      </c>
      <c r="K13" s="11">
        <v>167</v>
      </c>
      <c r="L13" s="11" t="s">
        <v>547</v>
      </c>
      <c r="M13" s="11" t="s">
        <v>564</v>
      </c>
      <c r="N13" s="35">
        <f t="shared" si="0"/>
        <v>7.1999999999999995E-2</v>
      </c>
      <c r="O13" s="11">
        <f>IF(N13="","",RANK(N13,task1_cleaned_data!$N$4:$N$303,0))</f>
        <v>253</v>
      </c>
      <c r="P13" s="11" t="s">
        <v>547</v>
      </c>
      <c r="Q13" s="11"/>
      <c r="R13" s="11"/>
    </row>
    <row r="14" spans="1:18" x14ac:dyDescent="0.3">
      <c r="A14" s="11" t="s">
        <v>23</v>
      </c>
      <c r="B14" s="11" t="s">
        <v>315</v>
      </c>
      <c r="C14" s="11">
        <v>45690</v>
      </c>
      <c r="D14" s="11" t="s">
        <v>517</v>
      </c>
      <c r="E14" s="11" t="s">
        <v>524</v>
      </c>
      <c r="F14" s="11">
        <v>1792</v>
      </c>
      <c r="G14" s="11">
        <v>614</v>
      </c>
      <c r="H14" s="11">
        <v>497</v>
      </c>
      <c r="I14" s="11">
        <v>25088</v>
      </c>
      <c r="J14" s="11">
        <v>24675</v>
      </c>
      <c r="K14" s="11">
        <v>65</v>
      </c>
      <c r="L14" s="11" t="s">
        <v>550</v>
      </c>
      <c r="M14" s="11" t="s">
        <v>566</v>
      </c>
      <c r="N14" s="35">
        <f t="shared" si="0"/>
        <v>0.1157</v>
      </c>
      <c r="O14" s="11">
        <f>IF(N14="","",RANK(N14,task1_cleaned_data!$N$4:$N$303,0))</f>
        <v>141</v>
      </c>
      <c r="P14" s="11" t="s">
        <v>550</v>
      </c>
      <c r="Q14" s="11"/>
      <c r="R14" s="11"/>
    </row>
    <row r="15" spans="1:18" x14ac:dyDescent="0.3">
      <c r="A15" s="11" t="s">
        <v>24</v>
      </c>
      <c r="B15" s="11" t="s">
        <v>316</v>
      </c>
      <c r="C15" s="11">
        <v>45494</v>
      </c>
      <c r="D15" s="11" t="s">
        <v>515</v>
      </c>
      <c r="E15" s="11" t="s">
        <v>530</v>
      </c>
      <c r="F15" s="11">
        <v>1946</v>
      </c>
      <c r="G15" s="11">
        <v>686</v>
      </c>
      <c r="H15" s="11">
        <v>377</v>
      </c>
      <c r="I15" s="11">
        <v>23352</v>
      </c>
      <c r="J15" s="11">
        <v>22982</v>
      </c>
      <c r="K15" s="11">
        <v>213</v>
      </c>
      <c r="L15" s="11" t="s">
        <v>550</v>
      </c>
      <c r="M15" s="11" t="s">
        <v>565</v>
      </c>
      <c r="N15" s="35">
        <f t="shared" si="0"/>
        <v>0.12889999999999999</v>
      </c>
      <c r="O15" s="11">
        <f>IF(N15="","",RANK(N15,task1_cleaned_data!$N$4:$N$303,0))</f>
        <v>121</v>
      </c>
      <c r="P15" s="11" t="s">
        <v>550</v>
      </c>
      <c r="Q15" s="11"/>
      <c r="R15" s="11"/>
    </row>
    <row r="16" spans="1:18" x14ac:dyDescent="0.3">
      <c r="A16" s="11" t="s">
        <v>25</v>
      </c>
      <c r="B16" s="11" t="s">
        <v>314</v>
      </c>
      <c r="C16" s="11">
        <v>45614</v>
      </c>
      <c r="D16" s="11" t="s">
        <v>518</v>
      </c>
      <c r="E16" s="11" t="s">
        <v>531</v>
      </c>
      <c r="F16" s="11">
        <v>1171</v>
      </c>
      <c r="G16" s="11">
        <v>286</v>
      </c>
      <c r="H16" s="11">
        <v>231</v>
      </c>
      <c r="I16" s="11">
        <v>22249</v>
      </c>
      <c r="J16" s="11">
        <v>21282</v>
      </c>
      <c r="K16" s="11">
        <v>114</v>
      </c>
      <c r="L16" s="11" t="s">
        <v>548</v>
      </c>
      <c r="M16" s="11" t="s">
        <v>563</v>
      </c>
      <c r="N16" s="35">
        <f t="shared" si="0"/>
        <v>7.5899999999999995E-2</v>
      </c>
      <c r="O16" s="11">
        <f>IF(N16="","",RANK(N16,task1_cleaned_data!$N$4:$N$303,0))</f>
        <v>236</v>
      </c>
      <c r="P16" s="11" t="s">
        <v>548</v>
      </c>
      <c r="Q16" s="11"/>
      <c r="R16" s="11"/>
    </row>
    <row r="17" spans="1:18" x14ac:dyDescent="0.3">
      <c r="A17" s="11" t="s">
        <v>26</v>
      </c>
      <c r="B17" s="11" t="s">
        <v>316</v>
      </c>
      <c r="C17" s="11">
        <v>45704</v>
      </c>
      <c r="D17" s="11" t="s">
        <v>517</v>
      </c>
      <c r="E17" s="11" t="s">
        <v>532</v>
      </c>
      <c r="F17" s="11">
        <v>4242</v>
      </c>
      <c r="G17" s="11">
        <v>555</v>
      </c>
      <c r="H17" s="11">
        <v>131</v>
      </c>
      <c r="I17" s="11">
        <v>33936</v>
      </c>
      <c r="J17" s="11">
        <v>33802</v>
      </c>
      <c r="K17" s="11">
        <v>265</v>
      </c>
      <c r="L17" s="11" t="s">
        <v>550</v>
      </c>
      <c r="M17" s="11"/>
      <c r="N17" s="35">
        <f t="shared" si="0"/>
        <v>0.1452</v>
      </c>
      <c r="O17" s="11">
        <f>IF(N17="","",RANK(N17,task1_cleaned_data!$N$4:$N$303,0))</f>
        <v>94</v>
      </c>
      <c r="P17" s="11" t="s">
        <v>550</v>
      </c>
      <c r="Q17" s="11"/>
      <c r="R17" s="11"/>
    </row>
    <row r="18" spans="1:18" x14ac:dyDescent="0.3">
      <c r="A18" s="11" t="s">
        <v>27</v>
      </c>
      <c r="B18" s="11" t="s">
        <v>316</v>
      </c>
      <c r="C18" s="11">
        <v>45589</v>
      </c>
      <c r="D18" s="11" t="s">
        <v>520</v>
      </c>
      <c r="E18" s="11" t="s">
        <v>533</v>
      </c>
      <c r="F18" s="11">
        <v>3888</v>
      </c>
      <c r="G18" s="11">
        <v>604</v>
      </c>
      <c r="H18" s="11">
        <v>128</v>
      </c>
      <c r="I18" s="11">
        <v>77760</v>
      </c>
      <c r="J18" s="11">
        <v>77167</v>
      </c>
      <c r="K18" s="11">
        <v>20</v>
      </c>
      <c r="L18" s="11" t="s">
        <v>550</v>
      </c>
      <c r="M18" s="11" t="s">
        <v>563</v>
      </c>
      <c r="N18" s="35">
        <f t="shared" si="0"/>
        <v>5.9400000000000001E-2</v>
      </c>
      <c r="O18" s="11">
        <f>IF(N18="","",RANK(N18,task1_cleaned_data!$N$4:$N$303,0))</f>
        <v>287</v>
      </c>
      <c r="P18" s="11" t="s">
        <v>550</v>
      </c>
      <c r="Q18" s="11"/>
      <c r="R18" s="11"/>
    </row>
    <row r="19" spans="1:18" x14ac:dyDescent="0.3">
      <c r="A19" s="11" t="s">
        <v>28</v>
      </c>
      <c r="B19" s="11" t="s">
        <v>316</v>
      </c>
      <c r="C19" s="11">
        <v>45530</v>
      </c>
      <c r="D19" s="11" t="s">
        <v>516</v>
      </c>
      <c r="E19" s="11" t="s">
        <v>528</v>
      </c>
      <c r="F19" s="11">
        <v>3452</v>
      </c>
      <c r="G19" s="11">
        <v>377</v>
      </c>
      <c r="H19" s="11">
        <v>360</v>
      </c>
      <c r="I19" s="11">
        <v>55232</v>
      </c>
      <c r="J19" s="11">
        <v>55075</v>
      </c>
      <c r="K19" s="11">
        <v>87</v>
      </c>
      <c r="L19" s="11" t="s">
        <v>550</v>
      </c>
      <c r="M19" s="11" t="s">
        <v>565</v>
      </c>
      <c r="N19" s="35">
        <f t="shared" si="0"/>
        <v>7.5800000000000006E-2</v>
      </c>
      <c r="O19" s="11">
        <f>IF(N19="","",RANK(N19,task1_cleaned_data!$N$4:$N$303,0))</f>
        <v>237</v>
      </c>
      <c r="P19" s="11" t="s">
        <v>550</v>
      </c>
      <c r="Q19" s="11"/>
      <c r="R19" s="11"/>
    </row>
    <row r="20" spans="1:18" x14ac:dyDescent="0.3">
      <c r="A20" s="11" t="s">
        <v>29</v>
      </c>
      <c r="B20" s="11" t="s">
        <v>316</v>
      </c>
      <c r="C20" s="11">
        <v>45782</v>
      </c>
      <c r="D20" s="11" t="s">
        <v>516</v>
      </c>
      <c r="E20" s="11" t="s">
        <v>528</v>
      </c>
      <c r="F20" s="11">
        <v>4441</v>
      </c>
      <c r="G20" s="11">
        <v>511</v>
      </c>
      <c r="H20" s="11">
        <v>70</v>
      </c>
      <c r="I20" s="11">
        <v>53292</v>
      </c>
      <c r="J20" s="11">
        <v>53082</v>
      </c>
      <c r="K20" s="11">
        <v>159</v>
      </c>
      <c r="L20" s="11" t="s">
        <v>548</v>
      </c>
      <c r="M20" s="11" t="s">
        <v>566</v>
      </c>
      <c r="N20" s="35">
        <f t="shared" si="0"/>
        <v>9.4200000000000006E-2</v>
      </c>
      <c r="O20" s="11">
        <f>IF(N20="","",RANK(N20,task1_cleaned_data!$N$4:$N$303,0))</f>
        <v>176</v>
      </c>
      <c r="P20" s="11" t="s">
        <v>548</v>
      </c>
      <c r="Q20" s="11"/>
      <c r="R20" s="11"/>
    </row>
    <row r="21" spans="1:18" x14ac:dyDescent="0.3">
      <c r="A21" s="11" t="s">
        <v>30</v>
      </c>
      <c r="B21" s="11" t="s">
        <v>315</v>
      </c>
      <c r="C21" s="11">
        <v>45523</v>
      </c>
      <c r="D21" s="11" t="s">
        <v>515</v>
      </c>
      <c r="E21" s="11" t="s">
        <v>534</v>
      </c>
      <c r="F21" s="11">
        <v>3000</v>
      </c>
      <c r="G21" s="11">
        <v>382</v>
      </c>
      <c r="H21" s="11">
        <v>325</v>
      </c>
      <c r="I21" s="11">
        <v>36000</v>
      </c>
      <c r="J21" s="11">
        <v>35819</v>
      </c>
      <c r="K21" s="11">
        <v>19</v>
      </c>
      <c r="L21" s="11" t="s">
        <v>550</v>
      </c>
      <c r="M21" s="11" t="s">
        <v>563</v>
      </c>
      <c r="N21" s="35">
        <f t="shared" si="0"/>
        <v>0.10299999999999999</v>
      </c>
      <c r="O21" s="11">
        <f>IF(N21="","",RANK(N21,task1_cleaned_data!$N$4:$N$303,0))</f>
        <v>160</v>
      </c>
      <c r="P21" s="11" t="s">
        <v>550</v>
      </c>
      <c r="Q21" s="11"/>
      <c r="R21" s="11"/>
    </row>
    <row r="22" spans="1:18" x14ac:dyDescent="0.3">
      <c r="A22" s="11" t="s">
        <v>31</v>
      </c>
      <c r="B22" s="11" t="s">
        <v>315</v>
      </c>
      <c r="C22" s="11">
        <v>45466</v>
      </c>
      <c r="D22" s="11" t="s">
        <v>520</v>
      </c>
      <c r="E22" s="11" t="s">
        <v>535</v>
      </c>
      <c r="F22" s="11">
        <v>1071</v>
      </c>
      <c r="G22" s="11">
        <v>519</v>
      </c>
      <c r="H22" s="11">
        <v>22</v>
      </c>
      <c r="I22" s="11">
        <v>16065</v>
      </c>
      <c r="J22" s="11">
        <v>15865</v>
      </c>
      <c r="K22" s="11">
        <v>103</v>
      </c>
      <c r="L22" s="11" t="s">
        <v>547</v>
      </c>
      <c r="M22" s="11" t="s">
        <v>566</v>
      </c>
      <c r="N22" s="35">
        <f t="shared" si="0"/>
        <v>0.1003</v>
      </c>
      <c r="O22" s="11">
        <f>IF(N22="","",RANK(N22,task1_cleaned_data!$N$4:$N$303,0))</f>
        <v>163</v>
      </c>
      <c r="P22" s="11" t="s">
        <v>547</v>
      </c>
      <c r="Q22" s="11"/>
      <c r="R22" s="11"/>
    </row>
    <row r="23" spans="1:18" x14ac:dyDescent="0.3">
      <c r="A23" s="11" t="s">
        <v>32</v>
      </c>
      <c r="B23" s="11" t="s">
        <v>315</v>
      </c>
      <c r="C23" s="11">
        <v>45544</v>
      </c>
      <c r="D23" s="11" t="s">
        <v>518</v>
      </c>
      <c r="E23" s="11" t="s">
        <v>536</v>
      </c>
      <c r="F23" s="11">
        <v>4054</v>
      </c>
      <c r="G23" s="11">
        <v>488</v>
      </c>
      <c r="H23" s="11">
        <v>373</v>
      </c>
      <c r="I23" s="11">
        <v>77026</v>
      </c>
      <c r="J23" s="11">
        <v>76881</v>
      </c>
      <c r="K23" s="11">
        <v>25</v>
      </c>
      <c r="L23" s="11" t="s">
        <v>547</v>
      </c>
      <c r="M23" s="11" t="s">
        <v>563</v>
      </c>
      <c r="N23" s="35">
        <f t="shared" si="0"/>
        <v>6.3799999999999996E-2</v>
      </c>
      <c r="O23" s="11">
        <f>IF(N23="","",RANK(N23,task1_cleaned_data!$N$4:$N$303,0))</f>
        <v>276</v>
      </c>
      <c r="P23" s="11" t="s">
        <v>547</v>
      </c>
      <c r="Q23" s="11"/>
      <c r="R23" s="11"/>
    </row>
    <row r="24" spans="1:18" x14ac:dyDescent="0.3">
      <c r="A24" s="11" t="s">
        <v>33</v>
      </c>
      <c r="B24" s="11" t="s">
        <v>315</v>
      </c>
      <c r="C24" s="11">
        <v>45661</v>
      </c>
      <c r="D24" s="11" t="s">
        <v>515</v>
      </c>
      <c r="E24" s="11" t="s">
        <v>534</v>
      </c>
      <c r="F24" s="11">
        <v>4838</v>
      </c>
      <c r="G24" s="11">
        <v>640</v>
      </c>
      <c r="H24" s="11">
        <v>128</v>
      </c>
      <c r="I24" s="11">
        <v>72570</v>
      </c>
      <c r="J24" s="11">
        <v>72396</v>
      </c>
      <c r="K24" s="11">
        <v>83</v>
      </c>
      <c r="L24" s="11" t="s">
        <v>550</v>
      </c>
      <c r="M24" s="11" t="s">
        <v>566</v>
      </c>
      <c r="N24" s="35">
        <f t="shared" si="0"/>
        <v>7.7200000000000005E-2</v>
      </c>
      <c r="O24" s="11">
        <f>IF(N24="","",RANK(N24,task1_cleaned_data!$N$4:$N$303,0))</f>
        <v>231</v>
      </c>
      <c r="P24" s="11" t="s">
        <v>550</v>
      </c>
      <c r="Q24" s="11"/>
      <c r="R24" s="11"/>
    </row>
    <row r="25" spans="1:18" x14ac:dyDescent="0.3">
      <c r="A25" s="11" t="s">
        <v>34</v>
      </c>
      <c r="B25" s="11" t="s">
        <v>316</v>
      </c>
      <c r="C25" s="11">
        <v>45715</v>
      </c>
      <c r="D25" s="11" t="s">
        <v>516</v>
      </c>
      <c r="E25" s="11" t="s">
        <v>528</v>
      </c>
      <c r="F25" s="11">
        <v>1570</v>
      </c>
      <c r="G25" s="11">
        <v>187</v>
      </c>
      <c r="H25" s="11">
        <v>260</v>
      </c>
      <c r="I25" s="11">
        <v>25120</v>
      </c>
      <c r="J25" s="11">
        <v>24613</v>
      </c>
      <c r="K25" s="11">
        <v>133</v>
      </c>
      <c r="L25" s="11" t="s">
        <v>547</v>
      </c>
      <c r="M25" s="11" t="s">
        <v>566</v>
      </c>
      <c r="N25" s="35">
        <f t="shared" si="0"/>
        <v>8.0299999999999996E-2</v>
      </c>
      <c r="O25" s="11">
        <f>IF(N25="","",RANK(N25,task1_cleaned_data!$N$4:$N$303,0))</f>
        <v>222</v>
      </c>
      <c r="P25" s="11" t="s">
        <v>547</v>
      </c>
      <c r="Q25" s="11"/>
      <c r="R25" s="11"/>
    </row>
    <row r="26" spans="1:18" x14ac:dyDescent="0.3">
      <c r="A26" s="11" t="s">
        <v>35</v>
      </c>
      <c r="B26" s="11" t="s">
        <v>316</v>
      </c>
      <c r="C26" s="11">
        <v>45602</v>
      </c>
      <c r="D26" s="11" t="s">
        <v>520</v>
      </c>
      <c r="E26" s="11" t="s">
        <v>533</v>
      </c>
      <c r="F26" s="11">
        <v>1606</v>
      </c>
      <c r="G26" s="11">
        <v>547</v>
      </c>
      <c r="H26" s="11">
        <v>316</v>
      </c>
      <c r="I26" s="11">
        <v>32120</v>
      </c>
      <c r="J26" s="11">
        <v>31736</v>
      </c>
      <c r="K26" s="11">
        <v>225</v>
      </c>
      <c r="L26" s="11" t="s">
        <v>551</v>
      </c>
      <c r="M26" s="11" t="s">
        <v>564</v>
      </c>
      <c r="N26" s="35">
        <f t="shared" si="0"/>
        <v>7.6899999999999996E-2</v>
      </c>
      <c r="O26" s="11">
        <f>IF(N26="","",RANK(N26,task1_cleaned_data!$N$4:$N$303,0))</f>
        <v>232</v>
      </c>
      <c r="P26" s="11" t="s">
        <v>547</v>
      </c>
      <c r="Q26" s="11" t="s">
        <v>617</v>
      </c>
      <c r="R26" s="11"/>
    </row>
    <row r="27" spans="1:18" x14ac:dyDescent="0.3">
      <c r="A27" s="11" t="s">
        <v>36</v>
      </c>
      <c r="B27" s="11" t="s">
        <v>316</v>
      </c>
      <c r="C27" s="11">
        <v>45680</v>
      </c>
      <c r="D27" s="11" t="s">
        <v>520</v>
      </c>
      <c r="E27" s="11" t="s">
        <v>533</v>
      </c>
      <c r="F27" s="11">
        <v>3961</v>
      </c>
      <c r="G27" s="11">
        <v>761</v>
      </c>
      <c r="H27" s="11">
        <v>131</v>
      </c>
      <c r="I27" s="11">
        <v>67337</v>
      </c>
      <c r="J27" s="11">
        <v>66615</v>
      </c>
      <c r="K27" s="11">
        <v>161</v>
      </c>
      <c r="L27" s="11" t="s">
        <v>550</v>
      </c>
      <c r="M27" s="11" t="s">
        <v>565</v>
      </c>
      <c r="N27" s="35">
        <f t="shared" si="0"/>
        <v>7.2099999999999997E-2</v>
      </c>
      <c r="O27" s="11">
        <f>IF(N27="","",RANK(N27,task1_cleaned_data!$N$4:$N$303,0))</f>
        <v>250</v>
      </c>
      <c r="P27" s="11" t="s">
        <v>550</v>
      </c>
      <c r="Q27" s="11"/>
      <c r="R27" s="11"/>
    </row>
    <row r="28" spans="1:18" x14ac:dyDescent="0.3">
      <c r="A28" s="11" t="s">
        <v>37</v>
      </c>
      <c r="B28" s="11" t="s">
        <v>313</v>
      </c>
      <c r="C28" s="11">
        <v>45757</v>
      </c>
      <c r="D28" s="11" t="s">
        <v>518</v>
      </c>
      <c r="E28" s="11" t="s">
        <v>526</v>
      </c>
      <c r="F28" s="11">
        <v>3128</v>
      </c>
      <c r="G28" s="11">
        <v>211</v>
      </c>
      <c r="H28" s="11">
        <v>197</v>
      </c>
      <c r="I28" s="11">
        <v>59432</v>
      </c>
      <c r="J28" s="11">
        <v>59182</v>
      </c>
      <c r="K28" s="11">
        <v>238</v>
      </c>
      <c r="L28" s="11" t="s">
        <v>548</v>
      </c>
      <c r="M28" s="11"/>
      <c r="N28" s="35">
        <f t="shared" si="0"/>
        <v>5.9499999999999997E-2</v>
      </c>
      <c r="O28" s="11">
        <f>IF(N28="","",RANK(N28,task1_cleaned_data!$N$4:$N$303,0))</f>
        <v>286</v>
      </c>
      <c r="P28" s="11" t="s">
        <v>548</v>
      </c>
      <c r="Q28" s="11"/>
      <c r="R28" s="11"/>
    </row>
    <row r="29" spans="1:18" x14ac:dyDescent="0.3">
      <c r="A29" s="11" t="s">
        <v>38</v>
      </c>
      <c r="B29" s="11" t="s">
        <v>314</v>
      </c>
      <c r="C29" s="11">
        <v>45752</v>
      </c>
      <c r="D29" s="11" t="s">
        <v>515</v>
      </c>
      <c r="E29" s="11" t="s">
        <v>523</v>
      </c>
      <c r="F29" s="11">
        <v>3009</v>
      </c>
      <c r="G29" s="11">
        <v>413</v>
      </c>
      <c r="H29" s="11">
        <v>358</v>
      </c>
      <c r="I29" s="11">
        <v>42126</v>
      </c>
      <c r="J29" s="11">
        <v>41309</v>
      </c>
      <c r="K29" s="11">
        <v>211</v>
      </c>
      <c r="L29" s="11" t="s">
        <v>550</v>
      </c>
      <c r="M29" s="11" t="s">
        <v>564</v>
      </c>
      <c r="N29" s="35">
        <f t="shared" si="0"/>
        <v>8.9700000000000002E-2</v>
      </c>
      <c r="O29" s="11">
        <f>IF(N29="","",RANK(N29,task1_cleaned_data!$N$4:$N$303,0))</f>
        <v>187</v>
      </c>
      <c r="P29" s="11" t="s">
        <v>550</v>
      </c>
      <c r="Q29" s="11"/>
      <c r="R29" s="11"/>
    </row>
    <row r="30" spans="1:18" x14ac:dyDescent="0.3">
      <c r="A30" s="11" t="s">
        <v>39</v>
      </c>
      <c r="B30" s="11" t="s">
        <v>314</v>
      </c>
      <c r="C30" s="11">
        <v>45552</v>
      </c>
      <c r="D30" s="11" t="s">
        <v>516</v>
      </c>
      <c r="E30" s="11" t="s">
        <v>537</v>
      </c>
      <c r="F30" s="11">
        <v>2076</v>
      </c>
      <c r="G30" s="11">
        <v>195</v>
      </c>
      <c r="H30" s="11">
        <v>104</v>
      </c>
      <c r="I30" s="11">
        <v>33216</v>
      </c>
      <c r="J30" s="11">
        <v>32244</v>
      </c>
      <c r="K30" s="11">
        <v>51</v>
      </c>
      <c r="L30" s="11" t="s">
        <v>550</v>
      </c>
      <c r="M30" s="11" t="s">
        <v>566</v>
      </c>
      <c r="N30" s="35">
        <f t="shared" si="0"/>
        <v>7.1499999999999994E-2</v>
      </c>
      <c r="O30" s="11">
        <f>IF(N30="","",RANK(N30,task1_cleaned_data!$N$4:$N$303,0))</f>
        <v>257</v>
      </c>
      <c r="P30" s="11" t="s">
        <v>550</v>
      </c>
      <c r="Q30" s="11"/>
      <c r="R30" s="11"/>
    </row>
    <row r="31" spans="1:18" x14ac:dyDescent="0.3">
      <c r="A31" s="11" t="s">
        <v>40</v>
      </c>
      <c r="B31" s="11" t="s">
        <v>315</v>
      </c>
      <c r="C31" s="11">
        <v>45720</v>
      </c>
      <c r="D31" s="11" t="s">
        <v>520</v>
      </c>
      <c r="E31" s="11" t="s">
        <v>535</v>
      </c>
      <c r="F31" s="11">
        <v>432</v>
      </c>
      <c r="G31" s="11">
        <v>624</v>
      </c>
      <c r="H31" s="11">
        <v>123</v>
      </c>
      <c r="I31" s="11">
        <v>6912</v>
      </c>
      <c r="J31" s="11">
        <v>6259</v>
      </c>
      <c r="K31" s="11">
        <v>79</v>
      </c>
      <c r="L31" s="11" t="s">
        <v>550</v>
      </c>
      <c r="M31" s="11" t="s">
        <v>566</v>
      </c>
      <c r="N31" s="35">
        <f t="shared" si="0"/>
        <v>0.1706</v>
      </c>
      <c r="O31" s="11">
        <f>IF(N31="","",RANK(N31,task1_cleaned_data!$N$4:$N$303,0))</f>
        <v>72</v>
      </c>
      <c r="P31" s="11" t="s">
        <v>550</v>
      </c>
      <c r="Q31" s="11"/>
      <c r="R31" s="11"/>
    </row>
    <row r="32" spans="1:18" x14ac:dyDescent="0.3">
      <c r="A32" s="11" t="s">
        <v>41</v>
      </c>
      <c r="B32" s="11" t="s">
        <v>315</v>
      </c>
      <c r="C32" s="11">
        <v>45688</v>
      </c>
      <c r="D32" s="11" t="s">
        <v>518</v>
      </c>
      <c r="E32" s="11" t="s">
        <v>536</v>
      </c>
      <c r="F32" s="11">
        <v>2566</v>
      </c>
      <c r="G32" s="11">
        <v>118</v>
      </c>
      <c r="H32" s="11">
        <v>37</v>
      </c>
      <c r="I32" s="11">
        <v>12830</v>
      </c>
      <c r="J32" s="11">
        <v>12264</v>
      </c>
      <c r="K32" s="11">
        <v>221</v>
      </c>
      <c r="L32" s="11" t="s">
        <v>550</v>
      </c>
      <c r="M32" s="11" t="s">
        <v>565</v>
      </c>
      <c r="N32" s="35">
        <f t="shared" si="0"/>
        <v>0.21210000000000001</v>
      </c>
      <c r="O32" s="11">
        <f>IF(N32="","",RANK(N32,task1_cleaned_data!$N$4:$N$303,0))</f>
        <v>46</v>
      </c>
      <c r="P32" s="11" t="s">
        <v>550</v>
      </c>
      <c r="Q32" s="11"/>
      <c r="R32" s="11"/>
    </row>
    <row r="33" spans="1:18" x14ac:dyDescent="0.3">
      <c r="A33" s="11" t="s">
        <v>42</v>
      </c>
      <c r="B33" s="11" t="s">
        <v>315</v>
      </c>
      <c r="C33" s="11">
        <v>45713</v>
      </c>
      <c r="D33" s="11" t="s">
        <v>520</v>
      </c>
      <c r="E33" s="11" t="s">
        <v>535</v>
      </c>
      <c r="F33" s="11">
        <v>3095</v>
      </c>
      <c r="G33" s="11">
        <v>39</v>
      </c>
      <c r="H33" s="11">
        <v>78</v>
      </c>
      <c r="I33" s="11">
        <v>55710</v>
      </c>
      <c r="J33" s="11">
        <v>54808</v>
      </c>
      <c r="K33" s="11">
        <v>93</v>
      </c>
      <c r="L33" s="11" t="s">
        <v>548</v>
      </c>
      <c r="M33" s="11"/>
      <c r="N33" s="35">
        <f t="shared" si="0"/>
        <v>5.7700000000000001E-2</v>
      </c>
      <c r="O33" s="11">
        <f>IF(N33="","",RANK(N33,task1_cleaned_data!$N$4:$N$303,0))</f>
        <v>293</v>
      </c>
      <c r="P33" s="11" t="s">
        <v>548</v>
      </c>
      <c r="Q33" s="11"/>
      <c r="R33" s="11"/>
    </row>
    <row r="34" spans="1:18" x14ac:dyDescent="0.3">
      <c r="A34" s="11" t="s">
        <v>43</v>
      </c>
      <c r="B34" s="11" t="s">
        <v>315</v>
      </c>
      <c r="C34" s="11">
        <v>45642</v>
      </c>
      <c r="D34" s="11" t="s">
        <v>516</v>
      </c>
      <c r="E34" s="11" t="s">
        <v>538</v>
      </c>
      <c r="F34" s="11">
        <v>438</v>
      </c>
      <c r="G34" s="11">
        <v>153</v>
      </c>
      <c r="H34" s="11">
        <v>275</v>
      </c>
      <c r="I34" s="11">
        <v>3066</v>
      </c>
      <c r="J34" s="11">
        <v>2701</v>
      </c>
      <c r="K34" s="11">
        <v>282</v>
      </c>
      <c r="L34" s="11" t="s">
        <v>547</v>
      </c>
      <c r="M34" s="11" t="s">
        <v>564</v>
      </c>
      <c r="N34" s="35">
        <f t="shared" si="0"/>
        <v>0.28249999999999997</v>
      </c>
      <c r="O34" s="11">
        <f>IF(N34="","",RANK(N34,task1_cleaned_data!$N$4:$N$303,0))</f>
        <v>23</v>
      </c>
      <c r="P34" s="11" t="s">
        <v>547</v>
      </c>
      <c r="Q34" s="11"/>
      <c r="R34" s="11"/>
    </row>
    <row r="35" spans="1:18" x14ac:dyDescent="0.3">
      <c r="A35" s="11" t="s">
        <v>44</v>
      </c>
      <c r="B35" s="11" t="s">
        <v>313</v>
      </c>
      <c r="C35" s="11">
        <v>45504</v>
      </c>
      <c r="D35" s="11" t="s">
        <v>518</v>
      </c>
      <c r="E35" s="11" t="s">
        <v>526</v>
      </c>
      <c r="F35" s="11">
        <v>2278</v>
      </c>
      <c r="G35" s="11">
        <v>10</v>
      </c>
      <c r="H35" s="11">
        <v>321</v>
      </c>
      <c r="I35" s="11">
        <v>13668</v>
      </c>
      <c r="J35" s="11">
        <v>12676</v>
      </c>
      <c r="K35" s="11">
        <v>275</v>
      </c>
      <c r="L35" s="11" t="s">
        <v>548</v>
      </c>
      <c r="M35" s="11" t="s">
        <v>563</v>
      </c>
      <c r="N35" s="35">
        <f t="shared" si="0"/>
        <v>0.19089999999999999</v>
      </c>
      <c r="O35" s="11">
        <f>IF(N35="","",RANK(N35,task1_cleaned_data!$N$4:$N$303,0))</f>
        <v>60</v>
      </c>
      <c r="P35" s="11" t="s">
        <v>548</v>
      </c>
      <c r="Q35" s="11"/>
      <c r="R35" s="11"/>
    </row>
    <row r="36" spans="1:18" x14ac:dyDescent="0.3">
      <c r="A36" s="11" t="s">
        <v>45</v>
      </c>
      <c r="B36" s="11" t="s">
        <v>316</v>
      </c>
      <c r="C36" s="11">
        <v>45525</v>
      </c>
      <c r="D36" s="11" t="s">
        <v>519</v>
      </c>
      <c r="E36" s="11" t="s">
        <v>529</v>
      </c>
      <c r="F36" s="11">
        <v>1407</v>
      </c>
      <c r="G36" s="11">
        <v>400</v>
      </c>
      <c r="H36" s="11">
        <v>351</v>
      </c>
      <c r="I36" s="11">
        <v>16884</v>
      </c>
      <c r="J36" s="11">
        <v>15954</v>
      </c>
      <c r="K36" s="11">
        <v>113</v>
      </c>
      <c r="L36" s="11" t="s">
        <v>547</v>
      </c>
      <c r="M36" s="11" t="s">
        <v>563</v>
      </c>
      <c r="N36" s="35">
        <f t="shared" si="0"/>
        <v>0.1278</v>
      </c>
      <c r="O36" s="11">
        <f>IF(N36="","",RANK(N36,task1_cleaned_data!$N$4:$N$303,0))</f>
        <v>123</v>
      </c>
      <c r="P36" s="11" t="s">
        <v>547</v>
      </c>
      <c r="Q36" s="11"/>
      <c r="R36" s="11"/>
    </row>
    <row r="37" spans="1:18" x14ac:dyDescent="0.3">
      <c r="A37" s="11" t="s">
        <v>46</v>
      </c>
      <c r="B37" s="11" t="s">
        <v>316</v>
      </c>
      <c r="C37" s="11">
        <v>45742</v>
      </c>
      <c r="D37" s="11" t="s">
        <v>516</v>
      </c>
      <c r="E37" s="11" t="s">
        <v>528</v>
      </c>
      <c r="F37" s="11">
        <v>1652</v>
      </c>
      <c r="G37" s="11">
        <v>89</v>
      </c>
      <c r="H37" s="11">
        <v>357</v>
      </c>
      <c r="I37" s="11">
        <v>29736</v>
      </c>
      <c r="J37" s="11">
        <v>28771</v>
      </c>
      <c r="K37" s="11">
        <v>215</v>
      </c>
      <c r="L37" s="11" t="s">
        <v>547</v>
      </c>
      <c r="M37" s="11" t="s">
        <v>565</v>
      </c>
      <c r="N37" s="35">
        <f t="shared" si="0"/>
        <v>7.0599999999999996E-2</v>
      </c>
      <c r="O37" s="11">
        <f>IF(N37="","",RANK(N37,task1_cleaned_data!$N$4:$N$303,0))</f>
        <v>260</v>
      </c>
      <c r="P37" s="11" t="s">
        <v>547</v>
      </c>
      <c r="Q37" s="11"/>
      <c r="R37" s="11"/>
    </row>
    <row r="38" spans="1:18" x14ac:dyDescent="0.3">
      <c r="A38" s="11" t="s">
        <v>47</v>
      </c>
      <c r="B38" s="11" t="s">
        <v>315</v>
      </c>
      <c r="C38" s="11">
        <v>45626</v>
      </c>
      <c r="D38" s="11" t="s">
        <v>520</v>
      </c>
      <c r="E38" s="11" t="s">
        <v>535</v>
      </c>
      <c r="F38" s="11">
        <v>3775</v>
      </c>
      <c r="G38" s="11">
        <v>16</v>
      </c>
      <c r="H38" s="11">
        <v>239</v>
      </c>
      <c r="I38" s="11">
        <v>33975</v>
      </c>
      <c r="J38" s="11">
        <v>33310</v>
      </c>
      <c r="K38" s="11">
        <v>271</v>
      </c>
      <c r="L38" s="11" t="s">
        <v>550</v>
      </c>
      <c r="M38" s="11" t="s">
        <v>564</v>
      </c>
      <c r="N38" s="35">
        <f t="shared" si="0"/>
        <v>0.1186</v>
      </c>
      <c r="O38" s="11">
        <f>IF(N38="","",RANK(N38,task1_cleaned_data!$N$4:$N$303,0))</f>
        <v>138</v>
      </c>
      <c r="P38" s="11" t="s">
        <v>550</v>
      </c>
      <c r="Q38" s="11"/>
      <c r="R38" s="11"/>
    </row>
    <row r="39" spans="1:18" x14ac:dyDescent="0.3">
      <c r="A39" s="11" t="s">
        <v>48</v>
      </c>
      <c r="B39" s="11" t="s">
        <v>315</v>
      </c>
      <c r="C39" s="11">
        <v>45766</v>
      </c>
      <c r="D39" s="11" t="s">
        <v>517</v>
      </c>
      <c r="E39" s="11" t="s">
        <v>524</v>
      </c>
      <c r="F39" s="11">
        <v>4518</v>
      </c>
      <c r="G39" s="11">
        <v>285</v>
      </c>
      <c r="H39" s="11">
        <v>383</v>
      </c>
      <c r="I39" s="11">
        <v>67770</v>
      </c>
      <c r="J39" s="11">
        <v>67621</v>
      </c>
      <c r="K39" s="11">
        <v>31</v>
      </c>
      <c r="L39" s="11" t="s">
        <v>548</v>
      </c>
      <c r="M39" s="11" t="s">
        <v>564</v>
      </c>
      <c r="N39" s="35">
        <f t="shared" si="0"/>
        <v>7.6499999999999999E-2</v>
      </c>
      <c r="O39" s="11">
        <f>IF(N39="","",RANK(N39,task1_cleaned_data!$N$4:$N$303,0))</f>
        <v>233</v>
      </c>
      <c r="P39" s="11" t="s">
        <v>548</v>
      </c>
      <c r="Q39" s="11"/>
      <c r="R39" s="11"/>
    </row>
    <row r="40" spans="1:18" x14ac:dyDescent="0.3">
      <c r="A40" s="11" t="s">
        <v>49</v>
      </c>
      <c r="B40" s="11" t="s">
        <v>316</v>
      </c>
      <c r="C40" s="11">
        <v>45663</v>
      </c>
      <c r="D40" s="11" t="s">
        <v>518</v>
      </c>
      <c r="E40" s="11" t="s">
        <v>525</v>
      </c>
      <c r="F40" s="11">
        <v>3024</v>
      </c>
      <c r="G40" s="11">
        <v>925</v>
      </c>
      <c r="H40" s="11">
        <v>350</v>
      </c>
      <c r="I40" s="11">
        <v>24192</v>
      </c>
      <c r="J40" s="11">
        <v>23518</v>
      </c>
      <c r="K40" s="11">
        <v>36</v>
      </c>
      <c r="L40" s="11" t="s">
        <v>548</v>
      </c>
      <c r="M40" s="11" t="s">
        <v>564</v>
      </c>
      <c r="N40" s="35">
        <f t="shared" si="0"/>
        <v>0.1777</v>
      </c>
      <c r="O40" s="11">
        <f>IF(N40="","",RANK(N40,task1_cleaned_data!$N$4:$N$303,0))</f>
        <v>68</v>
      </c>
      <c r="P40" s="11" t="s">
        <v>548</v>
      </c>
      <c r="Q40" s="11"/>
      <c r="R40" s="11"/>
    </row>
    <row r="41" spans="1:18" x14ac:dyDescent="0.3">
      <c r="A41" s="11" t="s">
        <v>50</v>
      </c>
      <c r="B41" s="11" t="s">
        <v>314</v>
      </c>
      <c r="C41" s="11">
        <v>45705</v>
      </c>
      <c r="D41" s="11" t="s">
        <v>515</v>
      </c>
      <c r="E41" s="11" t="s">
        <v>523</v>
      </c>
      <c r="F41" s="11">
        <v>3138</v>
      </c>
      <c r="G41" s="11">
        <v>123</v>
      </c>
      <c r="H41" s="11">
        <v>291</v>
      </c>
      <c r="I41" s="11">
        <v>28242</v>
      </c>
      <c r="J41" s="11">
        <v>27550</v>
      </c>
      <c r="K41" s="11">
        <v>87</v>
      </c>
      <c r="L41" s="11" t="s">
        <v>547</v>
      </c>
      <c r="M41" s="11" t="s">
        <v>566</v>
      </c>
      <c r="N41" s="35">
        <f t="shared" si="0"/>
        <v>0.1258</v>
      </c>
      <c r="O41" s="11">
        <f>IF(N41="","",RANK(N41,task1_cleaned_data!$N$4:$N$303,0))</f>
        <v>124</v>
      </c>
      <c r="P41" s="11" t="s">
        <v>547</v>
      </c>
      <c r="Q41" s="11"/>
      <c r="R41" s="11"/>
    </row>
    <row r="42" spans="1:18" x14ac:dyDescent="0.3">
      <c r="A42" s="11" t="s">
        <v>51</v>
      </c>
      <c r="B42" s="11" t="s">
        <v>316</v>
      </c>
      <c r="C42" s="11">
        <v>45621</v>
      </c>
      <c r="D42" s="11" t="s">
        <v>519</v>
      </c>
      <c r="E42" s="11" t="s">
        <v>529</v>
      </c>
      <c r="F42" s="11">
        <v>3564</v>
      </c>
      <c r="G42" s="11">
        <v>629</v>
      </c>
      <c r="H42" s="11">
        <v>177</v>
      </c>
      <c r="I42" s="11">
        <v>60588</v>
      </c>
      <c r="J42" s="11">
        <v>59627</v>
      </c>
      <c r="K42" s="11">
        <v>92</v>
      </c>
      <c r="L42" s="11" t="s">
        <v>547</v>
      </c>
      <c r="M42" s="11"/>
      <c r="N42" s="35">
        <f t="shared" si="0"/>
        <v>7.2099999999999997E-2</v>
      </c>
      <c r="O42" s="11">
        <f>IF(N42="","",RANK(N42,task1_cleaned_data!$N$4:$N$303,0))</f>
        <v>250</v>
      </c>
      <c r="P42" s="11" t="s">
        <v>547</v>
      </c>
      <c r="Q42" s="11"/>
      <c r="R42" s="11"/>
    </row>
    <row r="43" spans="1:18" x14ac:dyDescent="0.3">
      <c r="A43" s="11" t="s">
        <v>52</v>
      </c>
      <c r="B43" s="11" t="s">
        <v>313</v>
      </c>
      <c r="C43" s="11">
        <v>45723</v>
      </c>
      <c r="D43" s="11" t="s">
        <v>519</v>
      </c>
      <c r="E43" s="11" t="s">
        <v>539</v>
      </c>
      <c r="F43" s="11">
        <v>4750</v>
      </c>
      <c r="G43" s="11">
        <v>151</v>
      </c>
      <c r="H43" s="11">
        <v>415</v>
      </c>
      <c r="I43" s="11">
        <v>38000</v>
      </c>
      <c r="J43" s="11">
        <v>37792</v>
      </c>
      <c r="K43" s="11">
        <v>299</v>
      </c>
      <c r="L43" s="11" t="s">
        <v>548</v>
      </c>
      <c r="M43" s="11" t="s">
        <v>566</v>
      </c>
      <c r="N43" s="35">
        <f t="shared" si="0"/>
        <v>0.1399</v>
      </c>
      <c r="O43" s="11">
        <f>IF(N43="","",RANK(N43,task1_cleaned_data!$N$4:$N$303,0))</f>
        <v>102</v>
      </c>
      <c r="P43" s="11" t="s">
        <v>548</v>
      </c>
      <c r="Q43" s="11"/>
      <c r="R43" s="11"/>
    </row>
    <row r="44" spans="1:18" x14ac:dyDescent="0.3">
      <c r="A44" s="11" t="s">
        <v>53</v>
      </c>
      <c r="B44" s="11" t="s">
        <v>315</v>
      </c>
      <c r="C44" s="11">
        <v>45724</v>
      </c>
      <c r="D44" s="11" t="s">
        <v>515</v>
      </c>
      <c r="E44" s="11" t="s">
        <v>534</v>
      </c>
      <c r="F44" s="11">
        <v>456</v>
      </c>
      <c r="G44" s="11">
        <v>629</v>
      </c>
      <c r="H44" s="11">
        <v>428</v>
      </c>
      <c r="I44" s="11">
        <v>8208</v>
      </c>
      <c r="J44" s="11">
        <v>7377</v>
      </c>
      <c r="K44" s="11">
        <v>205</v>
      </c>
      <c r="L44" s="11" t="s">
        <v>550</v>
      </c>
      <c r="M44" s="11" t="s">
        <v>566</v>
      </c>
      <c r="N44" s="35">
        <f t="shared" si="0"/>
        <v>0.18429999999999999</v>
      </c>
      <c r="O44" s="11">
        <f>IF(N44="","",RANK(N44,task1_cleaned_data!$N$4:$N$303,0))</f>
        <v>64</v>
      </c>
      <c r="P44" s="11" t="s">
        <v>550</v>
      </c>
      <c r="Q44" s="11"/>
      <c r="R44" s="11"/>
    </row>
    <row r="45" spans="1:18" x14ac:dyDescent="0.3">
      <c r="A45" s="11" t="s">
        <v>54</v>
      </c>
      <c r="B45" s="11" t="s">
        <v>314</v>
      </c>
      <c r="C45" s="11">
        <v>45721</v>
      </c>
      <c r="D45" s="11" t="s">
        <v>515</v>
      </c>
      <c r="E45" s="11" t="s">
        <v>523</v>
      </c>
      <c r="F45" s="11">
        <v>1543</v>
      </c>
      <c r="G45" s="11">
        <v>820</v>
      </c>
      <c r="H45" s="11">
        <v>333</v>
      </c>
      <c r="I45" s="11">
        <v>12344</v>
      </c>
      <c r="J45" s="11">
        <v>11496</v>
      </c>
      <c r="K45" s="11">
        <v>241</v>
      </c>
      <c r="L45" s="11" t="s">
        <v>548</v>
      </c>
      <c r="M45" s="11"/>
      <c r="N45" s="35">
        <f t="shared" si="0"/>
        <v>0.21840000000000001</v>
      </c>
      <c r="O45" s="11">
        <f>IF(N45="","",RANK(N45,task1_cleaned_data!$N$4:$N$303,0))</f>
        <v>42</v>
      </c>
      <c r="P45" s="11" t="s">
        <v>548</v>
      </c>
      <c r="Q45" s="11"/>
      <c r="R45" s="11"/>
    </row>
    <row r="46" spans="1:18" x14ac:dyDescent="0.3">
      <c r="A46" s="11" t="s">
        <v>55</v>
      </c>
      <c r="B46" s="11" t="s">
        <v>315</v>
      </c>
      <c r="C46" s="11">
        <v>45640</v>
      </c>
      <c r="D46" s="11" t="s">
        <v>518</v>
      </c>
      <c r="E46" s="11" t="s">
        <v>536</v>
      </c>
      <c r="F46" s="11">
        <v>2174</v>
      </c>
      <c r="G46" s="11">
        <v>658</v>
      </c>
      <c r="H46" s="11">
        <v>15</v>
      </c>
      <c r="I46" s="11">
        <v>13044</v>
      </c>
      <c r="J46" s="11">
        <v>12206</v>
      </c>
      <c r="K46" s="11">
        <v>137</v>
      </c>
      <c r="L46" s="11" t="s">
        <v>547</v>
      </c>
      <c r="M46" s="11" t="s">
        <v>565</v>
      </c>
      <c r="N46" s="35">
        <f t="shared" si="0"/>
        <v>0.21829999999999999</v>
      </c>
      <c r="O46" s="11">
        <f>IF(N46="","",RANK(N46,task1_cleaned_data!$N$4:$N$303,0))</f>
        <v>43</v>
      </c>
      <c r="P46" s="11" t="s">
        <v>547</v>
      </c>
      <c r="Q46" s="11"/>
      <c r="R46" s="11"/>
    </row>
    <row r="47" spans="1:18" x14ac:dyDescent="0.3">
      <c r="A47" s="11" t="s">
        <v>56</v>
      </c>
      <c r="B47" s="11" t="s">
        <v>313</v>
      </c>
      <c r="C47" s="11">
        <v>45718</v>
      </c>
      <c r="D47" s="11" t="s">
        <v>519</v>
      </c>
      <c r="E47" s="11" t="s">
        <v>539</v>
      </c>
      <c r="F47" s="11">
        <v>2358</v>
      </c>
      <c r="G47" s="11">
        <v>784</v>
      </c>
      <c r="H47" s="11">
        <v>344</v>
      </c>
      <c r="I47" s="11">
        <v>35370</v>
      </c>
      <c r="J47" s="11">
        <v>34475</v>
      </c>
      <c r="K47" s="11">
        <v>216</v>
      </c>
      <c r="L47" s="11" t="s">
        <v>547</v>
      </c>
      <c r="M47" s="11"/>
      <c r="N47" s="35">
        <f t="shared" si="0"/>
        <v>9.8599999999999993E-2</v>
      </c>
      <c r="O47" s="11">
        <f>IF(N47="","",RANK(N47,task1_cleaned_data!$N$4:$N$303,0))</f>
        <v>169</v>
      </c>
      <c r="P47" s="11" t="s">
        <v>547</v>
      </c>
      <c r="Q47" s="11"/>
      <c r="R47" s="11"/>
    </row>
    <row r="48" spans="1:18" x14ac:dyDescent="0.3">
      <c r="A48" s="11" t="s">
        <v>57</v>
      </c>
      <c r="B48" s="11" t="s">
        <v>316</v>
      </c>
      <c r="C48" s="11">
        <v>45597</v>
      </c>
      <c r="D48" s="11" t="s">
        <v>520</v>
      </c>
      <c r="E48" s="11" t="s">
        <v>533</v>
      </c>
      <c r="F48" s="11">
        <v>3371</v>
      </c>
      <c r="G48" s="11">
        <v>106</v>
      </c>
      <c r="H48" s="11">
        <v>327</v>
      </c>
      <c r="I48" s="11">
        <v>50565</v>
      </c>
      <c r="J48" s="11">
        <v>49816</v>
      </c>
      <c r="K48" s="11">
        <v>176</v>
      </c>
      <c r="L48" s="11" t="s">
        <v>550</v>
      </c>
      <c r="M48" s="11" t="s">
        <v>563</v>
      </c>
      <c r="N48" s="35">
        <f t="shared" si="0"/>
        <v>7.5200000000000003E-2</v>
      </c>
      <c r="O48" s="11">
        <f>IF(N48="","",RANK(N48,task1_cleaned_data!$N$4:$N$303,0))</f>
        <v>239</v>
      </c>
      <c r="P48" s="11" t="s">
        <v>550</v>
      </c>
      <c r="Q48" s="11"/>
      <c r="R48" s="11"/>
    </row>
    <row r="49" spans="1:18" x14ac:dyDescent="0.3">
      <c r="A49" s="11" t="s">
        <v>58</v>
      </c>
      <c r="B49" s="11" t="s">
        <v>313</v>
      </c>
      <c r="C49" s="11">
        <v>45779</v>
      </c>
      <c r="D49" s="11" t="s">
        <v>520</v>
      </c>
      <c r="E49" s="11" t="s">
        <v>540</v>
      </c>
      <c r="F49" s="11">
        <v>1108</v>
      </c>
      <c r="G49" s="11">
        <v>177</v>
      </c>
      <c r="H49" s="11">
        <v>212</v>
      </c>
      <c r="I49" s="11">
        <v>8864</v>
      </c>
      <c r="J49" s="11">
        <v>8710</v>
      </c>
      <c r="K49" s="11">
        <v>97</v>
      </c>
      <c r="L49" s="11" t="s">
        <v>547</v>
      </c>
      <c r="M49" s="11" t="s">
        <v>566</v>
      </c>
      <c r="N49" s="35">
        <f t="shared" si="0"/>
        <v>0.16889999999999999</v>
      </c>
      <c r="O49" s="11">
        <f>IF(N49="","",RANK(N49,task1_cleaned_data!$N$4:$N$303,0))</f>
        <v>73</v>
      </c>
      <c r="P49" s="11" t="s">
        <v>547</v>
      </c>
      <c r="Q49" s="11"/>
      <c r="R49" s="11"/>
    </row>
    <row r="50" spans="1:18" x14ac:dyDescent="0.3">
      <c r="A50" s="11" t="s">
        <v>59</v>
      </c>
      <c r="B50" s="11" t="s">
        <v>313</v>
      </c>
      <c r="C50" s="11">
        <v>45712</v>
      </c>
      <c r="D50" s="11" t="s">
        <v>518</v>
      </c>
      <c r="E50" s="11" t="s">
        <v>526</v>
      </c>
      <c r="F50" s="11">
        <v>2704</v>
      </c>
      <c r="G50" s="11">
        <v>752</v>
      </c>
      <c r="H50" s="11">
        <v>153</v>
      </c>
      <c r="I50" s="11">
        <v>21632</v>
      </c>
      <c r="J50" s="11">
        <v>20792</v>
      </c>
      <c r="K50" s="11">
        <v>127</v>
      </c>
      <c r="L50" s="11" t="s">
        <v>550</v>
      </c>
      <c r="M50" s="11"/>
      <c r="N50" s="35">
        <f t="shared" si="0"/>
        <v>0.1668</v>
      </c>
      <c r="O50" s="11">
        <f>IF(N50="","",RANK(N50,task1_cleaned_data!$N$4:$N$303,0))</f>
        <v>79</v>
      </c>
      <c r="P50" s="11" t="s">
        <v>550</v>
      </c>
      <c r="Q50" s="11"/>
      <c r="R50" s="11"/>
    </row>
    <row r="51" spans="1:18" x14ac:dyDescent="0.3">
      <c r="A51" s="11" t="s">
        <v>60</v>
      </c>
      <c r="B51" s="11" t="s">
        <v>313</v>
      </c>
      <c r="C51" s="11">
        <v>45727</v>
      </c>
      <c r="D51" s="11" t="s">
        <v>517</v>
      </c>
      <c r="E51" s="11" t="s">
        <v>541</v>
      </c>
      <c r="F51" s="11">
        <v>1950</v>
      </c>
      <c r="G51" s="11">
        <v>295</v>
      </c>
      <c r="H51" s="11">
        <v>478</v>
      </c>
      <c r="I51" s="11">
        <v>37050</v>
      </c>
      <c r="J51" s="11">
        <v>36272</v>
      </c>
      <c r="K51" s="11">
        <v>119</v>
      </c>
      <c r="L51" s="11" t="s">
        <v>547</v>
      </c>
      <c r="M51" s="11"/>
      <c r="N51" s="35">
        <f t="shared" si="0"/>
        <v>7.3499999999999996E-2</v>
      </c>
      <c r="O51" s="11">
        <f>IF(N51="","",RANK(N51,task1_cleaned_data!$N$4:$N$303,0))</f>
        <v>243</v>
      </c>
      <c r="P51" s="11" t="s">
        <v>547</v>
      </c>
      <c r="Q51" s="11"/>
      <c r="R51" s="11"/>
    </row>
    <row r="52" spans="1:18" x14ac:dyDescent="0.3">
      <c r="A52" s="11" t="s">
        <v>61</v>
      </c>
      <c r="B52" s="11" t="s">
        <v>313</v>
      </c>
      <c r="C52" s="11">
        <v>45453</v>
      </c>
      <c r="D52" s="11" t="s">
        <v>517</v>
      </c>
      <c r="E52" s="11" t="s">
        <v>541</v>
      </c>
      <c r="F52" s="11">
        <v>2164</v>
      </c>
      <c r="G52" s="11">
        <v>549</v>
      </c>
      <c r="H52" s="11">
        <v>274</v>
      </c>
      <c r="I52" s="11">
        <v>28132</v>
      </c>
      <c r="J52" s="11">
        <v>27361</v>
      </c>
      <c r="K52" s="11">
        <v>177</v>
      </c>
      <c r="L52" s="11" t="s">
        <v>547</v>
      </c>
      <c r="M52" s="11" t="s">
        <v>566</v>
      </c>
      <c r="N52" s="35">
        <f t="shared" si="0"/>
        <v>0.1062</v>
      </c>
      <c r="O52" s="11">
        <f>IF(N52="","",RANK(N52,task1_cleaned_data!$N$4:$N$303,0))</f>
        <v>156</v>
      </c>
      <c r="P52" s="11" t="s">
        <v>547</v>
      </c>
      <c r="Q52" s="11"/>
      <c r="R52" s="11"/>
    </row>
    <row r="53" spans="1:18" x14ac:dyDescent="0.3">
      <c r="A53" s="11" t="s">
        <v>62</v>
      </c>
      <c r="B53" s="11" t="s">
        <v>314</v>
      </c>
      <c r="C53" s="11">
        <v>45476</v>
      </c>
      <c r="D53" s="11" t="s">
        <v>517</v>
      </c>
      <c r="E53" s="11" t="s">
        <v>542</v>
      </c>
      <c r="F53" s="11">
        <v>2754</v>
      </c>
      <c r="G53" s="11">
        <v>130</v>
      </c>
      <c r="H53" s="11">
        <v>90</v>
      </c>
      <c r="I53" s="11">
        <v>22032</v>
      </c>
      <c r="J53" s="11">
        <v>21288</v>
      </c>
      <c r="K53" s="11">
        <v>112</v>
      </c>
      <c r="L53" s="11" t="s">
        <v>547</v>
      </c>
      <c r="M53" s="11" t="s">
        <v>565</v>
      </c>
      <c r="N53" s="35">
        <f t="shared" si="0"/>
        <v>0.13500000000000001</v>
      </c>
      <c r="O53" s="11">
        <f>IF(N53="","",RANK(N53,task1_cleaned_data!$N$4:$N$303,0))</f>
        <v>111</v>
      </c>
      <c r="P53" s="11" t="s">
        <v>547</v>
      </c>
      <c r="Q53" s="11"/>
      <c r="R53" s="11"/>
    </row>
    <row r="54" spans="1:18" x14ac:dyDescent="0.3">
      <c r="A54" s="11" t="s">
        <v>63</v>
      </c>
      <c r="B54" s="11" t="s">
        <v>316</v>
      </c>
      <c r="C54" s="11">
        <v>45456</v>
      </c>
      <c r="D54" s="11" t="s">
        <v>518</v>
      </c>
      <c r="E54" s="11" t="s">
        <v>525</v>
      </c>
      <c r="F54" s="11">
        <v>2200</v>
      </c>
      <c r="G54" s="11">
        <v>504</v>
      </c>
      <c r="H54" s="11">
        <v>239</v>
      </c>
      <c r="I54" s="11">
        <v>37400</v>
      </c>
      <c r="J54" s="11">
        <v>36938</v>
      </c>
      <c r="K54" s="11">
        <v>225</v>
      </c>
      <c r="L54" s="11" t="s">
        <v>550</v>
      </c>
      <c r="M54" s="11" t="s">
        <v>564</v>
      </c>
      <c r="N54" s="35">
        <f t="shared" si="0"/>
        <v>7.8700000000000006E-2</v>
      </c>
      <c r="O54" s="11">
        <f>IF(N54="","",RANK(N54,task1_cleaned_data!$N$4:$N$303,0))</f>
        <v>227</v>
      </c>
      <c r="P54" s="11" t="s">
        <v>550</v>
      </c>
      <c r="Q54" s="11"/>
      <c r="R54" s="11"/>
    </row>
    <row r="55" spans="1:18" x14ac:dyDescent="0.3">
      <c r="A55" s="11" t="s">
        <v>64</v>
      </c>
      <c r="B55" s="11" t="s">
        <v>316</v>
      </c>
      <c r="C55" s="11">
        <v>45660</v>
      </c>
      <c r="D55" s="11" t="s">
        <v>519</v>
      </c>
      <c r="E55" s="11" t="s">
        <v>529</v>
      </c>
      <c r="F55" s="11">
        <v>947</v>
      </c>
      <c r="G55" s="11">
        <v>338</v>
      </c>
      <c r="H55" s="11">
        <v>350</v>
      </c>
      <c r="I55" s="11">
        <v>10417</v>
      </c>
      <c r="J55" s="11">
        <v>9730</v>
      </c>
      <c r="K55" s="11">
        <v>34</v>
      </c>
      <c r="L55" s="11" t="s">
        <v>547</v>
      </c>
      <c r="M55" s="11" t="s">
        <v>566</v>
      </c>
      <c r="N55" s="35">
        <f t="shared" si="0"/>
        <v>0.157</v>
      </c>
      <c r="O55" s="11">
        <f>IF(N55="","",RANK(N55,task1_cleaned_data!$N$4:$N$303,0))</f>
        <v>87</v>
      </c>
      <c r="P55" s="11" t="s">
        <v>547</v>
      </c>
      <c r="Q55" s="11"/>
      <c r="R55" s="11"/>
    </row>
    <row r="56" spans="1:18" x14ac:dyDescent="0.3">
      <c r="A56" s="11" t="s">
        <v>65</v>
      </c>
      <c r="B56" s="11" t="s">
        <v>314</v>
      </c>
      <c r="C56" s="11">
        <v>45712</v>
      </c>
      <c r="D56" s="11" t="s">
        <v>518</v>
      </c>
      <c r="E56" s="11" t="s">
        <v>531</v>
      </c>
      <c r="F56" s="11">
        <v>804</v>
      </c>
      <c r="G56" s="11">
        <v>639</v>
      </c>
      <c r="H56" s="11">
        <v>43</v>
      </c>
      <c r="I56" s="11">
        <v>4020</v>
      </c>
      <c r="J56" s="11">
        <v>3144</v>
      </c>
      <c r="K56" s="11">
        <v>11</v>
      </c>
      <c r="L56" s="11" t="s">
        <v>552</v>
      </c>
      <c r="M56" s="11"/>
      <c r="N56" s="35">
        <f t="shared" si="0"/>
        <v>0.36969999999999997</v>
      </c>
      <c r="O56" s="11">
        <f>IF(N56="","",RANK(N56,task1_cleaned_data!$N$4:$N$303,0))</f>
        <v>12</v>
      </c>
      <c r="P56" s="11" t="s">
        <v>548</v>
      </c>
      <c r="Q56" s="11" t="s">
        <v>618</v>
      </c>
      <c r="R56" s="11"/>
    </row>
    <row r="57" spans="1:18" x14ac:dyDescent="0.3">
      <c r="A57" s="11" t="s">
        <v>66</v>
      </c>
      <c r="B57" s="11" t="s">
        <v>314</v>
      </c>
      <c r="C57" s="11">
        <v>45729</v>
      </c>
      <c r="D57" s="11" t="s">
        <v>518</v>
      </c>
      <c r="E57" s="11" t="s">
        <v>531</v>
      </c>
      <c r="F57" s="11">
        <v>1686</v>
      </c>
      <c r="G57" s="11">
        <v>904</v>
      </c>
      <c r="H57" s="11">
        <v>472</v>
      </c>
      <c r="I57" s="11">
        <v>18546</v>
      </c>
      <c r="J57" s="11">
        <v>18171</v>
      </c>
      <c r="K57" s="11">
        <v>52</v>
      </c>
      <c r="L57" s="11" t="s">
        <v>550</v>
      </c>
      <c r="M57" s="11" t="s">
        <v>564</v>
      </c>
      <c r="N57" s="35">
        <f t="shared" si="0"/>
        <v>0.1651</v>
      </c>
      <c r="O57" s="11">
        <f>IF(N57="","",RANK(N57,task1_cleaned_data!$N$4:$N$303,0))</f>
        <v>81</v>
      </c>
      <c r="P57" s="11" t="s">
        <v>550</v>
      </c>
      <c r="Q57" s="11"/>
      <c r="R57" s="11"/>
    </row>
    <row r="58" spans="1:18" x14ac:dyDescent="0.3">
      <c r="A58" s="11" t="s">
        <v>67</v>
      </c>
      <c r="B58" s="11" t="s">
        <v>316</v>
      </c>
      <c r="C58" s="11">
        <v>45460</v>
      </c>
      <c r="D58" s="11" t="s">
        <v>519</v>
      </c>
      <c r="E58" s="11" t="s">
        <v>529</v>
      </c>
      <c r="F58" s="11">
        <v>1226</v>
      </c>
      <c r="G58" s="11">
        <v>119</v>
      </c>
      <c r="H58" s="11">
        <v>7</v>
      </c>
      <c r="I58" s="11">
        <v>14712</v>
      </c>
      <c r="J58" s="11">
        <v>14049</v>
      </c>
      <c r="K58" s="11">
        <v>123</v>
      </c>
      <c r="L58" s="11" t="s">
        <v>548</v>
      </c>
      <c r="M58" s="11" t="s">
        <v>566</v>
      </c>
      <c r="N58" s="35">
        <f t="shared" si="0"/>
        <v>9.1899999999999996E-2</v>
      </c>
      <c r="O58" s="11">
        <f>IF(N58="","",RANK(N58,task1_cleaned_data!$N$4:$N$303,0))</f>
        <v>181</v>
      </c>
      <c r="P58" s="11" t="s">
        <v>548</v>
      </c>
      <c r="Q58" s="11"/>
      <c r="R58" s="11"/>
    </row>
    <row r="59" spans="1:18" x14ac:dyDescent="0.3">
      <c r="A59" s="11" t="s">
        <v>68</v>
      </c>
      <c r="B59" s="11" t="s">
        <v>316</v>
      </c>
      <c r="C59" s="11">
        <v>45644</v>
      </c>
      <c r="D59" s="11" t="s">
        <v>518</v>
      </c>
      <c r="E59" s="11" t="s">
        <v>525</v>
      </c>
      <c r="F59" s="11">
        <v>2946</v>
      </c>
      <c r="G59" s="11">
        <v>498</v>
      </c>
      <c r="H59" s="11">
        <v>367</v>
      </c>
      <c r="I59" s="11">
        <v>29460</v>
      </c>
      <c r="J59" s="11">
        <v>28527</v>
      </c>
      <c r="K59" s="11">
        <v>60</v>
      </c>
      <c r="L59" s="11" t="s">
        <v>550</v>
      </c>
      <c r="M59" s="11" t="s">
        <v>565</v>
      </c>
      <c r="N59" s="35">
        <f t="shared" si="0"/>
        <v>0.12939999999999999</v>
      </c>
      <c r="O59" s="11">
        <f>IF(N59="","",RANK(N59,task1_cleaned_data!$N$4:$N$303,0))</f>
        <v>117</v>
      </c>
      <c r="P59" s="11" t="s">
        <v>550</v>
      </c>
      <c r="Q59" s="11"/>
      <c r="R59" s="11"/>
    </row>
    <row r="60" spans="1:18" x14ac:dyDescent="0.3">
      <c r="A60" s="11" t="s">
        <v>69</v>
      </c>
      <c r="B60" s="11" t="s">
        <v>313</v>
      </c>
      <c r="C60" s="11">
        <v>45586</v>
      </c>
      <c r="D60" s="11" t="s">
        <v>520</v>
      </c>
      <c r="E60" s="11" t="s">
        <v>540</v>
      </c>
      <c r="F60" s="11">
        <v>2825</v>
      </c>
      <c r="G60" s="11">
        <v>535</v>
      </c>
      <c r="H60" s="11">
        <v>295</v>
      </c>
      <c r="I60" s="11">
        <v>45200</v>
      </c>
      <c r="J60" s="11">
        <v>44739</v>
      </c>
      <c r="K60" s="11">
        <v>169</v>
      </c>
      <c r="L60" s="11" t="s">
        <v>547</v>
      </c>
      <c r="M60" s="11" t="s">
        <v>563</v>
      </c>
      <c r="N60" s="35">
        <f t="shared" si="0"/>
        <v>8.09E-2</v>
      </c>
      <c r="O60" s="11">
        <f>IF(N60="","",RANK(N60,task1_cleaned_data!$N$4:$N$303,0))</f>
        <v>220</v>
      </c>
      <c r="P60" s="11" t="s">
        <v>547</v>
      </c>
      <c r="Q60" s="11"/>
      <c r="R60" s="11"/>
    </row>
    <row r="61" spans="1:18" x14ac:dyDescent="0.3">
      <c r="A61" s="11" t="s">
        <v>70</v>
      </c>
      <c r="B61" s="11" t="s">
        <v>315</v>
      </c>
      <c r="C61" s="11">
        <v>45762</v>
      </c>
      <c r="D61" s="11" t="s">
        <v>515</v>
      </c>
      <c r="E61" s="11" t="s">
        <v>534</v>
      </c>
      <c r="F61" s="11">
        <v>103</v>
      </c>
      <c r="G61" s="11">
        <v>770</v>
      </c>
      <c r="H61" s="11">
        <v>19</v>
      </c>
      <c r="I61" s="11">
        <v>1030</v>
      </c>
      <c r="J61" s="11">
        <v>410</v>
      </c>
      <c r="K61" s="11">
        <v>262</v>
      </c>
      <c r="L61" s="11" t="s">
        <v>547</v>
      </c>
      <c r="M61" s="11" t="s">
        <v>566</v>
      </c>
      <c r="N61" s="35">
        <f t="shared" si="0"/>
        <v>0.86599999999999999</v>
      </c>
      <c r="O61" s="11">
        <f>IF(N61="","",RANK(N61,task1_cleaned_data!$N$4:$N$303,0))</f>
        <v>2</v>
      </c>
      <c r="P61" s="11" t="s">
        <v>547</v>
      </c>
      <c r="Q61" s="11"/>
      <c r="R61" s="11"/>
    </row>
    <row r="62" spans="1:18" x14ac:dyDescent="0.3">
      <c r="A62" s="11" t="s">
        <v>71</v>
      </c>
      <c r="B62" s="11" t="s">
        <v>315</v>
      </c>
      <c r="C62" s="11">
        <v>45465</v>
      </c>
      <c r="D62" s="11" t="s">
        <v>516</v>
      </c>
      <c r="E62" s="11" t="s">
        <v>538</v>
      </c>
      <c r="F62" s="11">
        <v>2180</v>
      </c>
      <c r="G62" s="11">
        <v>263</v>
      </c>
      <c r="H62" s="11">
        <v>387</v>
      </c>
      <c r="I62" s="11">
        <v>30520</v>
      </c>
      <c r="J62" s="11">
        <v>30059</v>
      </c>
      <c r="K62" s="11">
        <v>174</v>
      </c>
      <c r="L62" s="11" t="s">
        <v>548</v>
      </c>
      <c r="M62" s="11"/>
      <c r="N62" s="35">
        <f t="shared" si="0"/>
        <v>9.2700000000000005E-2</v>
      </c>
      <c r="O62" s="11">
        <f>IF(N62="","",RANK(N62,task1_cleaned_data!$N$4:$N$303,0))</f>
        <v>179</v>
      </c>
      <c r="P62" s="11" t="s">
        <v>548</v>
      </c>
      <c r="Q62" s="11"/>
      <c r="R62" s="11"/>
    </row>
    <row r="63" spans="1:18" x14ac:dyDescent="0.3">
      <c r="A63" s="11" t="s">
        <v>72</v>
      </c>
      <c r="B63" s="11" t="s">
        <v>315</v>
      </c>
      <c r="C63" s="11">
        <v>45685</v>
      </c>
      <c r="D63" s="11" t="s">
        <v>520</v>
      </c>
      <c r="E63" s="11" t="s">
        <v>535</v>
      </c>
      <c r="F63" s="11">
        <v>904</v>
      </c>
      <c r="G63" s="11">
        <v>973</v>
      </c>
      <c r="H63" s="11">
        <v>63</v>
      </c>
      <c r="I63" s="11">
        <v>11752</v>
      </c>
      <c r="J63" s="11">
        <v>11580</v>
      </c>
      <c r="K63" s="11">
        <v>84</v>
      </c>
      <c r="L63" s="11" t="s">
        <v>553</v>
      </c>
      <c r="M63" s="11" t="s">
        <v>565</v>
      </c>
      <c r="N63" s="35">
        <f t="shared" si="0"/>
        <v>0.1651</v>
      </c>
      <c r="O63" s="11">
        <f>IF(N63="","",RANK(N63,task1_cleaned_data!$N$4:$N$303,0))</f>
        <v>81</v>
      </c>
      <c r="P63" s="11" t="s">
        <v>548</v>
      </c>
      <c r="Q63" s="11" t="s">
        <v>547</v>
      </c>
      <c r="R63" s="11" t="s">
        <v>617</v>
      </c>
    </row>
    <row r="64" spans="1:18" x14ac:dyDescent="0.3">
      <c r="A64" s="11" t="s">
        <v>73</v>
      </c>
      <c r="B64" s="11" t="s">
        <v>313</v>
      </c>
      <c r="C64" s="11">
        <v>45540</v>
      </c>
      <c r="D64" s="11" t="s">
        <v>520</v>
      </c>
      <c r="E64" s="11" t="s">
        <v>540</v>
      </c>
      <c r="F64" s="11">
        <v>4886</v>
      </c>
      <c r="G64" s="11">
        <v>983</v>
      </c>
      <c r="H64" s="11">
        <v>409</v>
      </c>
      <c r="I64" s="11">
        <v>43974</v>
      </c>
      <c r="J64" s="11">
        <v>43239</v>
      </c>
      <c r="K64" s="11">
        <v>65</v>
      </c>
      <c r="L64" s="11" t="s">
        <v>547</v>
      </c>
      <c r="M64" s="11" t="s">
        <v>563</v>
      </c>
      <c r="N64" s="35">
        <f t="shared" si="0"/>
        <v>0.14280000000000001</v>
      </c>
      <c r="O64" s="11">
        <f>IF(N64="","",RANK(N64,task1_cleaned_data!$N$4:$N$303,0))</f>
        <v>99</v>
      </c>
      <c r="P64" s="11" t="s">
        <v>547</v>
      </c>
      <c r="Q64" s="11"/>
      <c r="R64" s="11"/>
    </row>
    <row r="65" spans="1:18" x14ac:dyDescent="0.3">
      <c r="A65" s="11" t="s">
        <v>74</v>
      </c>
      <c r="B65" s="11" t="s">
        <v>313</v>
      </c>
      <c r="C65" s="11">
        <v>45618</v>
      </c>
      <c r="D65" s="11" t="s">
        <v>518</v>
      </c>
      <c r="E65" s="11" t="s">
        <v>526</v>
      </c>
      <c r="F65" s="11">
        <v>53</v>
      </c>
      <c r="G65" s="11">
        <v>81</v>
      </c>
      <c r="H65" s="11">
        <v>379</v>
      </c>
      <c r="I65" s="11">
        <v>954</v>
      </c>
      <c r="J65" s="11">
        <v>7</v>
      </c>
      <c r="K65" s="11">
        <v>148</v>
      </c>
      <c r="L65" s="11" t="s">
        <v>547</v>
      </c>
      <c r="M65" s="11" t="s">
        <v>565</v>
      </c>
      <c r="N65" s="35">
        <f t="shared" si="0"/>
        <v>0.53769999999999996</v>
      </c>
      <c r="O65" s="11">
        <f>IF(N65="","",RANK(N65,task1_cleaned_data!$N$4:$N$303,0))</f>
        <v>6</v>
      </c>
      <c r="P65" s="11" t="s">
        <v>547</v>
      </c>
      <c r="Q65" s="11"/>
      <c r="R65" s="11"/>
    </row>
    <row r="66" spans="1:18" x14ac:dyDescent="0.3">
      <c r="A66" s="11" t="s">
        <v>75</v>
      </c>
      <c r="B66" s="11" t="s">
        <v>313</v>
      </c>
      <c r="C66" s="11">
        <v>45504</v>
      </c>
      <c r="D66" s="11" t="s">
        <v>518</v>
      </c>
      <c r="E66" s="11" t="s">
        <v>526</v>
      </c>
      <c r="F66" s="11">
        <v>4507</v>
      </c>
      <c r="G66" s="11">
        <v>217</v>
      </c>
      <c r="H66" s="11">
        <v>13</v>
      </c>
      <c r="I66" s="11">
        <v>90140</v>
      </c>
      <c r="J66" s="11">
        <v>89591</v>
      </c>
      <c r="K66" s="11">
        <v>125</v>
      </c>
      <c r="L66" s="11" t="s">
        <v>550</v>
      </c>
      <c r="M66" s="11" t="s">
        <v>565</v>
      </c>
      <c r="N66" s="35">
        <f t="shared" si="0"/>
        <v>5.2600000000000001E-2</v>
      </c>
      <c r="O66" s="11">
        <f>IF(N66="","",RANK(N66,task1_cleaned_data!$N$4:$N$303,0))</f>
        <v>300</v>
      </c>
      <c r="P66" s="11" t="s">
        <v>550</v>
      </c>
      <c r="Q66" s="11"/>
      <c r="R66" s="11"/>
    </row>
    <row r="67" spans="1:18" x14ac:dyDescent="0.3">
      <c r="A67" s="11" t="s">
        <v>76</v>
      </c>
      <c r="B67" s="11" t="s">
        <v>316</v>
      </c>
      <c r="C67" s="11">
        <v>45521</v>
      </c>
      <c r="D67" s="11" t="s">
        <v>519</v>
      </c>
      <c r="E67" s="11" t="s">
        <v>529</v>
      </c>
      <c r="F67" s="11">
        <v>2878</v>
      </c>
      <c r="G67" s="11">
        <v>248</v>
      </c>
      <c r="H67" s="11">
        <v>416</v>
      </c>
      <c r="I67" s="11">
        <v>43170</v>
      </c>
      <c r="J67" s="11">
        <v>42667</v>
      </c>
      <c r="K67" s="11">
        <v>75</v>
      </c>
      <c r="L67" s="11" t="s">
        <v>550</v>
      </c>
      <c r="M67" s="11" t="s">
        <v>565</v>
      </c>
      <c r="N67" s="35">
        <f t="shared" si="0"/>
        <v>8.2000000000000003E-2</v>
      </c>
      <c r="O67" s="11">
        <f>IF(N67="","",RANK(N67,task1_cleaned_data!$N$4:$N$303,0))</f>
        <v>217</v>
      </c>
      <c r="P67" s="11" t="s">
        <v>550</v>
      </c>
      <c r="Q67" s="11"/>
      <c r="R67" s="11"/>
    </row>
    <row r="68" spans="1:18" x14ac:dyDescent="0.3">
      <c r="A68" s="11" t="s">
        <v>77</v>
      </c>
      <c r="B68" s="11" t="s">
        <v>315</v>
      </c>
      <c r="C68" s="11">
        <v>45744</v>
      </c>
      <c r="D68" s="11" t="s">
        <v>517</v>
      </c>
      <c r="E68" s="11" t="s">
        <v>524</v>
      </c>
      <c r="F68" s="11">
        <v>1881</v>
      </c>
      <c r="G68" s="11">
        <v>501</v>
      </c>
      <c r="H68" s="11">
        <v>99</v>
      </c>
      <c r="I68" s="11">
        <v>20691</v>
      </c>
      <c r="J68" s="11">
        <v>19987</v>
      </c>
      <c r="K68" s="11">
        <v>289</v>
      </c>
      <c r="L68" s="11" t="s">
        <v>548</v>
      </c>
      <c r="M68" s="11"/>
      <c r="N68" s="35">
        <f t="shared" ref="N68:N131" si="1">IFERROR(IF(I68=0,"",ROUND((F68+G68+H68)/I68,4)),"")</f>
        <v>0.11990000000000001</v>
      </c>
      <c r="O68" s="11">
        <f>IF(N68="","",RANK(N68,task1_cleaned_data!$N$4:$N$303,0))</f>
        <v>135</v>
      </c>
      <c r="P68" s="11" t="s">
        <v>548</v>
      </c>
      <c r="Q68" s="11"/>
      <c r="R68" s="11"/>
    </row>
    <row r="69" spans="1:18" x14ac:dyDescent="0.3">
      <c r="A69" s="11" t="s">
        <v>78</v>
      </c>
      <c r="B69" s="11" t="s">
        <v>313</v>
      </c>
      <c r="C69" s="11">
        <v>45499</v>
      </c>
      <c r="D69" s="11" t="s">
        <v>518</v>
      </c>
      <c r="E69" s="11" t="s">
        <v>526</v>
      </c>
      <c r="F69" s="11">
        <v>432</v>
      </c>
      <c r="G69" s="11">
        <v>171</v>
      </c>
      <c r="H69" s="11">
        <v>280</v>
      </c>
      <c r="I69" s="11">
        <v>3024</v>
      </c>
      <c r="J69" s="11">
        <v>2285</v>
      </c>
      <c r="K69" s="11">
        <v>184</v>
      </c>
      <c r="L69" s="11" t="s">
        <v>548</v>
      </c>
      <c r="M69" s="11" t="s">
        <v>563</v>
      </c>
      <c r="N69" s="35">
        <f t="shared" si="1"/>
        <v>0.29199999999999998</v>
      </c>
      <c r="O69" s="11">
        <f>IF(N69="","",RANK(N69,task1_cleaned_data!$N$4:$N$303,0))</f>
        <v>21</v>
      </c>
      <c r="P69" s="11" t="s">
        <v>548</v>
      </c>
      <c r="Q69" s="11"/>
      <c r="R69" s="11"/>
    </row>
    <row r="70" spans="1:18" x14ac:dyDescent="0.3">
      <c r="A70" s="11" t="s">
        <v>79</v>
      </c>
      <c r="B70" s="11" t="s">
        <v>316</v>
      </c>
      <c r="C70" s="11">
        <v>45745</v>
      </c>
      <c r="D70" s="11" t="s">
        <v>518</v>
      </c>
      <c r="E70" s="11" t="s">
        <v>525</v>
      </c>
      <c r="F70" s="11">
        <v>4712</v>
      </c>
      <c r="G70" s="11">
        <v>568</v>
      </c>
      <c r="H70" s="11">
        <v>127</v>
      </c>
      <c r="I70" s="11">
        <v>84816</v>
      </c>
      <c r="J70" s="11">
        <v>84691</v>
      </c>
      <c r="K70" s="11">
        <v>100</v>
      </c>
      <c r="L70" s="11" t="s">
        <v>548</v>
      </c>
      <c r="M70" s="11" t="s">
        <v>565</v>
      </c>
      <c r="N70" s="35">
        <f t="shared" si="1"/>
        <v>6.3700000000000007E-2</v>
      </c>
      <c r="O70" s="11">
        <f>IF(N70="","",RANK(N70,task1_cleaned_data!$N$4:$N$303,0))</f>
        <v>277</v>
      </c>
      <c r="P70" s="11" t="s">
        <v>548</v>
      </c>
      <c r="Q70" s="11"/>
      <c r="R70" s="11"/>
    </row>
    <row r="71" spans="1:18" x14ac:dyDescent="0.3">
      <c r="A71" s="11" t="s">
        <v>80</v>
      </c>
      <c r="B71" s="11" t="s">
        <v>315</v>
      </c>
      <c r="C71" s="11">
        <v>45634</v>
      </c>
      <c r="D71" s="11" t="s">
        <v>517</v>
      </c>
      <c r="E71" s="11" t="s">
        <v>524</v>
      </c>
      <c r="F71" s="11">
        <v>2610</v>
      </c>
      <c r="G71" s="11">
        <v>126</v>
      </c>
      <c r="H71" s="11">
        <v>288</v>
      </c>
      <c r="I71" s="11">
        <v>15660</v>
      </c>
      <c r="J71" s="11">
        <v>15145</v>
      </c>
      <c r="K71" s="11">
        <v>73</v>
      </c>
      <c r="L71" s="11" t="s">
        <v>548</v>
      </c>
      <c r="M71" s="11"/>
      <c r="N71" s="35">
        <f t="shared" si="1"/>
        <v>0.19309999999999999</v>
      </c>
      <c r="O71" s="11">
        <f>IF(N71="","",RANK(N71,task1_cleaned_data!$N$4:$N$303,0))</f>
        <v>58</v>
      </c>
      <c r="P71" s="11" t="s">
        <v>548</v>
      </c>
      <c r="Q71" s="11"/>
      <c r="R71" s="11"/>
    </row>
    <row r="72" spans="1:18" x14ac:dyDescent="0.3">
      <c r="A72" s="11" t="s">
        <v>81</v>
      </c>
      <c r="B72" s="11" t="s">
        <v>313</v>
      </c>
      <c r="C72" s="11">
        <v>45724</v>
      </c>
      <c r="D72" s="11" t="s">
        <v>516</v>
      </c>
      <c r="E72" s="11" t="s">
        <v>522</v>
      </c>
      <c r="F72" s="11">
        <v>1292</v>
      </c>
      <c r="G72" s="11">
        <v>626</v>
      </c>
      <c r="H72" s="11">
        <v>496</v>
      </c>
      <c r="I72" s="11">
        <v>25840</v>
      </c>
      <c r="J72" s="11">
        <v>24916</v>
      </c>
      <c r="K72" s="11">
        <v>149</v>
      </c>
      <c r="L72" s="11" t="s">
        <v>550</v>
      </c>
      <c r="M72" s="11" t="s">
        <v>565</v>
      </c>
      <c r="N72" s="35">
        <f t="shared" si="1"/>
        <v>9.3399999999999997E-2</v>
      </c>
      <c r="O72" s="11">
        <f>IF(N72="","",RANK(N72,task1_cleaned_data!$N$4:$N$303,0))</f>
        <v>178</v>
      </c>
      <c r="P72" s="11" t="s">
        <v>550</v>
      </c>
      <c r="Q72" s="11"/>
      <c r="R72" s="11"/>
    </row>
    <row r="73" spans="1:18" x14ac:dyDescent="0.3">
      <c r="A73" s="11" t="s">
        <v>82</v>
      </c>
      <c r="B73" s="11" t="s">
        <v>316</v>
      </c>
      <c r="C73" s="11">
        <v>45749</v>
      </c>
      <c r="D73" s="11" t="s">
        <v>520</v>
      </c>
      <c r="E73" s="11" t="s">
        <v>533</v>
      </c>
      <c r="F73" s="11">
        <v>199</v>
      </c>
      <c r="G73" s="11">
        <v>772</v>
      </c>
      <c r="H73" s="11">
        <v>400</v>
      </c>
      <c r="I73" s="11">
        <v>3582</v>
      </c>
      <c r="J73" s="11">
        <v>2988</v>
      </c>
      <c r="K73" s="11">
        <v>43</v>
      </c>
      <c r="L73" s="11" t="s">
        <v>547</v>
      </c>
      <c r="M73" s="11"/>
      <c r="N73" s="35">
        <f t="shared" si="1"/>
        <v>0.38269999999999998</v>
      </c>
      <c r="O73" s="11">
        <f>IF(N73="","",RANK(N73,task1_cleaned_data!$N$4:$N$303,0))</f>
        <v>10</v>
      </c>
      <c r="P73" s="11" t="s">
        <v>547</v>
      </c>
      <c r="Q73" s="11"/>
      <c r="R73" s="11"/>
    </row>
    <row r="74" spans="1:18" x14ac:dyDescent="0.3">
      <c r="A74" s="11" t="s">
        <v>83</v>
      </c>
      <c r="B74" s="11" t="s">
        <v>314</v>
      </c>
      <c r="C74" s="11">
        <v>45537</v>
      </c>
      <c r="D74" s="11" t="s">
        <v>518</v>
      </c>
      <c r="E74" s="11" t="s">
        <v>531</v>
      </c>
      <c r="F74" s="11">
        <v>2551</v>
      </c>
      <c r="G74" s="11">
        <v>915</v>
      </c>
      <c r="H74" s="11">
        <v>205</v>
      </c>
      <c r="I74" s="11">
        <v>30612</v>
      </c>
      <c r="J74" s="11">
        <v>30360</v>
      </c>
      <c r="K74" s="11">
        <v>227</v>
      </c>
      <c r="L74" s="11" t="s">
        <v>547</v>
      </c>
      <c r="M74" s="11" t="s">
        <v>564</v>
      </c>
      <c r="N74" s="35">
        <f t="shared" si="1"/>
        <v>0.11990000000000001</v>
      </c>
      <c r="O74" s="11">
        <f>IF(N74="","",RANK(N74,task1_cleaned_data!$N$4:$N$303,0))</f>
        <v>135</v>
      </c>
      <c r="P74" s="11" t="s">
        <v>547</v>
      </c>
      <c r="Q74" s="11"/>
      <c r="R74" s="11"/>
    </row>
    <row r="75" spans="1:18" x14ac:dyDescent="0.3">
      <c r="A75" s="11" t="s">
        <v>84</v>
      </c>
      <c r="B75" s="11" t="s">
        <v>314</v>
      </c>
      <c r="C75" s="11">
        <v>45719</v>
      </c>
      <c r="D75" s="11" t="s">
        <v>515</v>
      </c>
      <c r="E75" s="11" t="s">
        <v>523</v>
      </c>
      <c r="F75" s="11">
        <v>296</v>
      </c>
      <c r="G75" s="11">
        <v>60</v>
      </c>
      <c r="H75" s="11">
        <v>141</v>
      </c>
      <c r="I75" s="11">
        <v>5624</v>
      </c>
      <c r="J75" s="11">
        <v>5239</v>
      </c>
      <c r="K75" s="11">
        <v>88</v>
      </c>
      <c r="L75" s="11" t="s">
        <v>548</v>
      </c>
      <c r="M75" s="11" t="s">
        <v>564</v>
      </c>
      <c r="N75" s="35">
        <f t="shared" si="1"/>
        <v>8.8400000000000006E-2</v>
      </c>
      <c r="O75" s="11">
        <f>IF(N75="","",RANK(N75,task1_cleaned_data!$N$4:$N$303,0))</f>
        <v>190</v>
      </c>
      <c r="P75" s="11" t="s">
        <v>548</v>
      </c>
      <c r="Q75" s="11"/>
      <c r="R75" s="11"/>
    </row>
    <row r="76" spans="1:18" x14ac:dyDescent="0.3">
      <c r="A76" s="11" t="s">
        <v>85</v>
      </c>
      <c r="B76" s="11" t="s">
        <v>316</v>
      </c>
      <c r="C76" s="11">
        <v>45583</v>
      </c>
      <c r="D76" s="11" t="s">
        <v>517</v>
      </c>
      <c r="E76" s="11" t="s">
        <v>532</v>
      </c>
      <c r="F76" s="11">
        <v>4126</v>
      </c>
      <c r="G76" s="11">
        <v>426</v>
      </c>
      <c r="H76" s="11">
        <v>486</v>
      </c>
      <c r="I76" s="11">
        <v>78394</v>
      </c>
      <c r="J76" s="11">
        <v>77798</v>
      </c>
      <c r="K76" s="11">
        <v>88</v>
      </c>
      <c r="L76" s="11" t="s">
        <v>550</v>
      </c>
      <c r="M76" s="11" t="s">
        <v>566</v>
      </c>
      <c r="N76" s="35">
        <f t="shared" si="1"/>
        <v>6.4299999999999996E-2</v>
      </c>
      <c r="O76" s="11">
        <f>IF(N76="","",RANK(N76,task1_cleaned_data!$N$4:$N$303,0))</f>
        <v>274</v>
      </c>
      <c r="P76" s="11" t="s">
        <v>550</v>
      </c>
      <c r="Q76" s="11"/>
      <c r="R76" s="11"/>
    </row>
    <row r="77" spans="1:18" x14ac:dyDescent="0.3">
      <c r="A77" s="11" t="s">
        <v>86</v>
      </c>
      <c r="B77" s="11" t="s">
        <v>314</v>
      </c>
      <c r="C77" s="11">
        <v>45593</v>
      </c>
      <c r="D77" s="11" t="s">
        <v>515</v>
      </c>
      <c r="E77" s="11" t="s">
        <v>523</v>
      </c>
      <c r="F77" s="11">
        <v>1855</v>
      </c>
      <c r="G77" s="11">
        <v>200</v>
      </c>
      <c r="H77" s="11">
        <v>174</v>
      </c>
      <c r="I77" s="11">
        <v>16695</v>
      </c>
      <c r="J77" s="11">
        <v>16330</v>
      </c>
      <c r="K77" s="11">
        <v>123</v>
      </c>
      <c r="L77" s="11" t="s">
        <v>547</v>
      </c>
      <c r="M77" s="11" t="s">
        <v>565</v>
      </c>
      <c r="N77" s="35">
        <f t="shared" si="1"/>
        <v>0.13350000000000001</v>
      </c>
      <c r="O77" s="11">
        <f>IF(N77="","",RANK(N77,task1_cleaned_data!$N$4:$N$303,0))</f>
        <v>114</v>
      </c>
      <c r="P77" s="11" t="s">
        <v>547</v>
      </c>
      <c r="Q77" s="11"/>
      <c r="R77" s="11"/>
    </row>
    <row r="78" spans="1:18" x14ac:dyDescent="0.3">
      <c r="A78" s="11" t="s">
        <v>87</v>
      </c>
      <c r="B78" s="11" t="s">
        <v>315</v>
      </c>
      <c r="C78" s="11">
        <v>45505</v>
      </c>
      <c r="D78" s="11" t="s">
        <v>515</v>
      </c>
      <c r="E78" s="11" t="s">
        <v>534</v>
      </c>
      <c r="F78" s="11">
        <v>1674</v>
      </c>
      <c r="G78" s="11">
        <v>929</v>
      </c>
      <c r="H78" s="11">
        <v>37</v>
      </c>
      <c r="I78" s="11">
        <v>21762</v>
      </c>
      <c r="J78" s="11">
        <v>20998</v>
      </c>
      <c r="K78" s="11">
        <v>255</v>
      </c>
      <c r="L78" s="11" t="s">
        <v>547</v>
      </c>
      <c r="M78" s="11" t="s">
        <v>566</v>
      </c>
      <c r="N78" s="35">
        <f t="shared" si="1"/>
        <v>0.12130000000000001</v>
      </c>
      <c r="O78" s="11">
        <f>IF(N78="","",RANK(N78,task1_cleaned_data!$N$4:$N$303,0))</f>
        <v>133</v>
      </c>
      <c r="P78" s="11" t="s">
        <v>547</v>
      </c>
      <c r="Q78" s="11"/>
      <c r="R78" s="11"/>
    </row>
    <row r="79" spans="1:18" x14ac:dyDescent="0.3">
      <c r="A79" s="11" t="s">
        <v>88</v>
      </c>
      <c r="B79" s="11" t="s">
        <v>313</v>
      </c>
      <c r="C79" s="11">
        <v>45603</v>
      </c>
      <c r="D79" s="11" t="s">
        <v>517</v>
      </c>
      <c r="E79" s="11" t="s">
        <v>541</v>
      </c>
      <c r="F79" s="11">
        <v>1121</v>
      </c>
      <c r="G79" s="11">
        <v>135</v>
      </c>
      <c r="H79" s="11">
        <v>18</v>
      </c>
      <c r="I79" s="11">
        <v>15694</v>
      </c>
      <c r="J79" s="11">
        <v>14957</v>
      </c>
      <c r="K79" s="11">
        <v>99</v>
      </c>
      <c r="L79" s="11" t="s">
        <v>547</v>
      </c>
      <c r="M79" s="11" t="s">
        <v>566</v>
      </c>
      <c r="N79" s="35">
        <f t="shared" si="1"/>
        <v>8.1199999999999994E-2</v>
      </c>
      <c r="O79" s="11">
        <f>IF(N79="","",RANK(N79,task1_cleaned_data!$N$4:$N$303,0))</f>
        <v>219</v>
      </c>
      <c r="P79" s="11" t="s">
        <v>547</v>
      </c>
      <c r="Q79" s="11"/>
      <c r="R79" s="11"/>
    </row>
    <row r="80" spans="1:18" x14ac:dyDescent="0.3">
      <c r="A80" s="11" t="s">
        <v>89</v>
      </c>
      <c r="B80" s="11" t="s">
        <v>316</v>
      </c>
      <c r="C80" s="11">
        <v>45720</v>
      </c>
      <c r="D80" s="11" t="s">
        <v>517</v>
      </c>
      <c r="E80" s="11" t="s">
        <v>532</v>
      </c>
      <c r="F80" s="11">
        <v>1249</v>
      </c>
      <c r="G80" s="11">
        <v>116</v>
      </c>
      <c r="H80" s="11">
        <v>420</v>
      </c>
      <c r="I80" s="11">
        <v>8743</v>
      </c>
      <c r="J80" s="11">
        <v>8538</v>
      </c>
      <c r="K80" s="11">
        <v>63</v>
      </c>
      <c r="L80" s="11" t="s">
        <v>547</v>
      </c>
      <c r="M80" s="11"/>
      <c r="N80" s="35">
        <f t="shared" si="1"/>
        <v>0.20419999999999999</v>
      </c>
      <c r="O80" s="11">
        <f>IF(N80="","",RANK(N80,task1_cleaned_data!$N$4:$N$303,0))</f>
        <v>50</v>
      </c>
      <c r="P80" s="11" t="s">
        <v>547</v>
      </c>
      <c r="Q80" s="11"/>
      <c r="R80" s="11"/>
    </row>
    <row r="81" spans="1:18" x14ac:dyDescent="0.3">
      <c r="A81" s="11" t="s">
        <v>90</v>
      </c>
      <c r="B81" s="11" t="s">
        <v>313</v>
      </c>
      <c r="C81" s="11">
        <v>45460</v>
      </c>
      <c r="D81" s="11" t="s">
        <v>519</v>
      </c>
      <c r="E81" s="11" t="s">
        <v>539</v>
      </c>
      <c r="F81" s="11">
        <v>954</v>
      </c>
      <c r="G81" s="11">
        <v>324</v>
      </c>
      <c r="H81" s="11">
        <v>288</v>
      </c>
      <c r="I81" s="11">
        <v>19080</v>
      </c>
      <c r="J81" s="11">
        <v>18859</v>
      </c>
      <c r="K81" s="11">
        <v>21</v>
      </c>
      <c r="L81" s="11" t="s">
        <v>550</v>
      </c>
      <c r="M81" s="11" t="s">
        <v>566</v>
      </c>
      <c r="N81" s="35">
        <f t="shared" si="1"/>
        <v>8.2100000000000006E-2</v>
      </c>
      <c r="O81" s="11">
        <f>IF(N81="","",RANK(N81,task1_cleaned_data!$N$4:$N$303,0))</f>
        <v>215</v>
      </c>
      <c r="P81" s="11" t="s">
        <v>550</v>
      </c>
      <c r="Q81" s="11"/>
      <c r="R81" s="11"/>
    </row>
    <row r="82" spans="1:18" x14ac:dyDescent="0.3">
      <c r="A82" s="11" t="s">
        <v>91</v>
      </c>
      <c r="B82" s="11" t="s">
        <v>315</v>
      </c>
      <c r="C82" s="11">
        <v>45574</v>
      </c>
      <c r="D82" s="11" t="s">
        <v>518</v>
      </c>
      <c r="E82" s="11" t="s">
        <v>536</v>
      </c>
      <c r="F82" s="11">
        <v>3068</v>
      </c>
      <c r="G82" s="11">
        <v>137</v>
      </c>
      <c r="H82" s="11">
        <v>329</v>
      </c>
      <c r="I82" s="11">
        <v>39884</v>
      </c>
      <c r="J82" s="11">
        <v>39404</v>
      </c>
      <c r="K82" s="11">
        <v>266</v>
      </c>
      <c r="L82" s="11" t="s">
        <v>548</v>
      </c>
      <c r="M82" s="11" t="s">
        <v>564</v>
      </c>
      <c r="N82" s="35">
        <f t="shared" si="1"/>
        <v>8.8599999999999998E-2</v>
      </c>
      <c r="O82" s="11">
        <f>IF(N82="","",RANK(N82,task1_cleaned_data!$N$4:$N$303,0))</f>
        <v>189</v>
      </c>
      <c r="P82" s="11" t="s">
        <v>548</v>
      </c>
      <c r="Q82" s="11"/>
      <c r="R82" s="11"/>
    </row>
    <row r="83" spans="1:18" x14ac:dyDescent="0.3">
      <c r="A83" s="11" t="s">
        <v>92</v>
      </c>
      <c r="B83" s="11" t="s">
        <v>315</v>
      </c>
      <c r="C83" s="11">
        <v>45456</v>
      </c>
      <c r="D83" s="11" t="s">
        <v>517</v>
      </c>
      <c r="E83" s="11" t="s">
        <v>524</v>
      </c>
      <c r="F83" s="11">
        <v>2103</v>
      </c>
      <c r="G83" s="11">
        <v>892</v>
      </c>
      <c r="H83" s="11">
        <v>103</v>
      </c>
      <c r="I83" s="11">
        <v>39957</v>
      </c>
      <c r="J83" s="11">
        <v>39466</v>
      </c>
      <c r="K83" s="11">
        <v>28</v>
      </c>
      <c r="L83" s="11" t="s">
        <v>550</v>
      </c>
      <c r="M83" s="11"/>
      <c r="N83" s="35">
        <f t="shared" si="1"/>
        <v>7.7499999999999999E-2</v>
      </c>
      <c r="O83" s="11">
        <f>IF(N83="","",RANK(N83,task1_cleaned_data!$N$4:$N$303,0))</f>
        <v>228</v>
      </c>
      <c r="P83" s="11" t="s">
        <v>550</v>
      </c>
      <c r="Q83" s="11"/>
      <c r="R83" s="11"/>
    </row>
    <row r="84" spans="1:18" x14ac:dyDescent="0.3">
      <c r="A84" s="11" t="s">
        <v>93</v>
      </c>
      <c r="B84" s="11" t="s">
        <v>315</v>
      </c>
      <c r="C84" s="11">
        <v>45584</v>
      </c>
      <c r="D84" s="11" t="s">
        <v>517</v>
      </c>
      <c r="E84" s="11" t="s">
        <v>524</v>
      </c>
      <c r="F84" s="11">
        <v>1816</v>
      </c>
      <c r="G84" s="11">
        <v>29</v>
      </c>
      <c r="H84" s="11">
        <v>41</v>
      </c>
      <c r="I84" s="11">
        <v>19976</v>
      </c>
      <c r="J84" s="11">
        <v>19262</v>
      </c>
      <c r="K84" s="11">
        <v>283</v>
      </c>
      <c r="L84" s="11" t="s">
        <v>547</v>
      </c>
      <c r="M84" s="11" t="s">
        <v>565</v>
      </c>
      <c r="N84" s="35">
        <f t="shared" si="1"/>
        <v>9.4399999999999998E-2</v>
      </c>
      <c r="O84" s="11">
        <f>IF(N84="","",RANK(N84,task1_cleaned_data!$N$4:$N$303,0))</f>
        <v>175</v>
      </c>
      <c r="P84" s="11" t="s">
        <v>547</v>
      </c>
      <c r="Q84" s="11"/>
      <c r="R84" s="11"/>
    </row>
    <row r="85" spans="1:18" x14ac:dyDescent="0.3">
      <c r="A85" s="11" t="s">
        <v>94</v>
      </c>
      <c r="B85" s="11" t="s">
        <v>315</v>
      </c>
      <c r="C85" s="11">
        <v>45497</v>
      </c>
      <c r="D85" s="11" t="s">
        <v>519</v>
      </c>
      <c r="E85" s="11" t="s">
        <v>543</v>
      </c>
      <c r="F85" s="11">
        <v>725</v>
      </c>
      <c r="G85" s="11">
        <v>88</v>
      </c>
      <c r="H85" s="11">
        <v>428</v>
      </c>
      <c r="I85" s="11">
        <v>14500</v>
      </c>
      <c r="J85" s="11">
        <v>13637</v>
      </c>
      <c r="K85" s="11">
        <v>200</v>
      </c>
      <c r="L85" s="11" t="s">
        <v>554</v>
      </c>
      <c r="M85" s="11" t="s">
        <v>565</v>
      </c>
      <c r="N85" s="35">
        <f t="shared" si="1"/>
        <v>8.5599999999999996E-2</v>
      </c>
      <c r="O85" s="11">
        <f>IF(N85="","",RANK(N85,task1_cleaned_data!$N$4:$N$303,0))</f>
        <v>202</v>
      </c>
      <c r="P85" s="11" t="s">
        <v>550</v>
      </c>
      <c r="Q85" s="11" t="s">
        <v>547</v>
      </c>
      <c r="R85" s="11" t="s">
        <v>617</v>
      </c>
    </row>
    <row r="86" spans="1:18" x14ac:dyDescent="0.3">
      <c r="A86" s="11" t="s">
        <v>95</v>
      </c>
      <c r="B86" s="11" t="s">
        <v>314</v>
      </c>
      <c r="C86" s="11">
        <v>45580</v>
      </c>
      <c r="D86" s="11" t="s">
        <v>520</v>
      </c>
      <c r="E86" s="11" t="s">
        <v>544</v>
      </c>
      <c r="F86" s="11">
        <v>1094</v>
      </c>
      <c r="G86" s="11">
        <v>472</v>
      </c>
      <c r="H86" s="11">
        <v>21</v>
      </c>
      <c r="I86" s="11">
        <v>9846</v>
      </c>
      <c r="J86" s="11">
        <v>9609</v>
      </c>
      <c r="K86" s="11">
        <v>112</v>
      </c>
      <c r="L86" s="11" t="s">
        <v>548</v>
      </c>
      <c r="M86" s="11"/>
      <c r="N86" s="35">
        <f t="shared" si="1"/>
        <v>0.16120000000000001</v>
      </c>
      <c r="O86" s="11">
        <f>IF(N86="","",RANK(N86,task1_cleaned_data!$N$4:$N$303,0))</f>
        <v>83</v>
      </c>
      <c r="P86" s="11" t="s">
        <v>548</v>
      </c>
      <c r="Q86" s="11"/>
      <c r="R86" s="11"/>
    </row>
    <row r="87" spans="1:18" x14ac:dyDescent="0.3">
      <c r="A87" s="11" t="s">
        <v>96</v>
      </c>
      <c r="B87" s="11" t="s">
        <v>316</v>
      </c>
      <c r="C87" s="11">
        <v>45635</v>
      </c>
      <c r="D87" s="11" t="s">
        <v>519</v>
      </c>
      <c r="E87" s="11" t="s">
        <v>529</v>
      </c>
      <c r="F87" s="11">
        <v>1841</v>
      </c>
      <c r="G87" s="11">
        <v>851</v>
      </c>
      <c r="H87" s="11">
        <v>342</v>
      </c>
      <c r="I87" s="11">
        <v>34979</v>
      </c>
      <c r="J87" s="11">
        <v>34154</v>
      </c>
      <c r="K87" s="11">
        <v>255</v>
      </c>
      <c r="L87" s="11" t="s">
        <v>550</v>
      </c>
      <c r="M87" s="11" t="s">
        <v>566</v>
      </c>
      <c r="N87" s="35">
        <f t="shared" si="1"/>
        <v>8.6699999999999999E-2</v>
      </c>
      <c r="O87" s="11">
        <f>IF(N87="","",RANK(N87,task1_cleaned_data!$N$4:$N$303,0))</f>
        <v>196</v>
      </c>
      <c r="P87" s="11" t="s">
        <v>550</v>
      </c>
      <c r="Q87" s="11"/>
      <c r="R87" s="11"/>
    </row>
    <row r="88" spans="1:18" x14ac:dyDescent="0.3">
      <c r="A88" s="11" t="s">
        <v>97</v>
      </c>
      <c r="B88" s="11" t="s">
        <v>315</v>
      </c>
      <c r="C88" s="11">
        <v>45766</v>
      </c>
      <c r="D88" s="11" t="s">
        <v>519</v>
      </c>
      <c r="E88" s="11" t="s">
        <v>543</v>
      </c>
      <c r="F88" s="11">
        <v>4177</v>
      </c>
      <c r="G88" s="11">
        <v>569</v>
      </c>
      <c r="H88" s="11">
        <v>55</v>
      </c>
      <c r="I88" s="11">
        <v>25062</v>
      </c>
      <c r="J88" s="11">
        <v>24847</v>
      </c>
      <c r="K88" s="11">
        <v>230</v>
      </c>
      <c r="L88" s="11" t="s">
        <v>550</v>
      </c>
      <c r="M88" s="11" t="s">
        <v>563</v>
      </c>
      <c r="N88" s="35">
        <f t="shared" si="1"/>
        <v>0.19159999999999999</v>
      </c>
      <c r="O88" s="11">
        <f>IF(N88="","",RANK(N88,task1_cleaned_data!$N$4:$N$303,0))</f>
        <v>59</v>
      </c>
      <c r="P88" s="11" t="s">
        <v>550</v>
      </c>
      <c r="Q88" s="11"/>
      <c r="R88" s="11"/>
    </row>
    <row r="89" spans="1:18" x14ac:dyDescent="0.3">
      <c r="A89" s="11" t="s">
        <v>98</v>
      </c>
      <c r="B89" s="11" t="s">
        <v>314</v>
      </c>
      <c r="C89" s="11">
        <v>45684</v>
      </c>
      <c r="D89" s="11" t="s">
        <v>516</v>
      </c>
      <c r="E89" s="11" t="s">
        <v>537</v>
      </c>
      <c r="F89" s="11">
        <v>3428</v>
      </c>
      <c r="G89" s="11">
        <v>305</v>
      </c>
      <c r="H89" s="11">
        <v>85</v>
      </c>
      <c r="I89" s="11">
        <v>58276</v>
      </c>
      <c r="J89" s="11">
        <v>58052</v>
      </c>
      <c r="K89" s="11">
        <v>242</v>
      </c>
      <c r="L89" s="11" t="s">
        <v>552</v>
      </c>
      <c r="M89" s="11" t="s">
        <v>566</v>
      </c>
      <c r="N89" s="35">
        <f t="shared" si="1"/>
        <v>6.5500000000000003E-2</v>
      </c>
      <c r="O89" s="11">
        <f>IF(N89="","",RANK(N89,task1_cleaned_data!$N$4:$N$303,0))</f>
        <v>270</v>
      </c>
      <c r="P89" s="11" t="s">
        <v>548</v>
      </c>
      <c r="Q89" s="11" t="s">
        <v>618</v>
      </c>
      <c r="R89" s="11"/>
    </row>
    <row r="90" spans="1:18" x14ac:dyDescent="0.3">
      <c r="A90" s="11" t="s">
        <v>99</v>
      </c>
      <c r="B90" s="11" t="s">
        <v>313</v>
      </c>
      <c r="C90" s="11">
        <v>45449</v>
      </c>
      <c r="D90" s="11" t="s">
        <v>520</v>
      </c>
      <c r="E90" s="11" t="s">
        <v>540</v>
      </c>
      <c r="F90" s="11">
        <v>1436</v>
      </c>
      <c r="G90" s="11">
        <v>765</v>
      </c>
      <c r="H90" s="11">
        <v>496</v>
      </c>
      <c r="I90" s="11">
        <v>12924</v>
      </c>
      <c r="J90" s="11">
        <v>12701</v>
      </c>
      <c r="K90" s="11">
        <v>197</v>
      </c>
      <c r="L90" s="11" t="s">
        <v>550</v>
      </c>
      <c r="M90" s="11" t="s">
        <v>565</v>
      </c>
      <c r="N90" s="35">
        <f t="shared" si="1"/>
        <v>0.2087</v>
      </c>
      <c r="O90" s="11">
        <f>IF(N90="","",RANK(N90,task1_cleaned_data!$N$4:$N$303,0))</f>
        <v>47</v>
      </c>
      <c r="P90" s="11" t="s">
        <v>550</v>
      </c>
      <c r="Q90" s="11"/>
      <c r="R90" s="11"/>
    </row>
    <row r="91" spans="1:18" x14ac:dyDescent="0.3">
      <c r="A91" s="11" t="s">
        <v>100</v>
      </c>
      <c r="B91" s="11" t="s">
        <v>316</v>
      </c>
      <c r="C91" s="11">
        <v>45480</v>
      </c>
      <c r="D91" s="11" t="s">
        <v>517</v>
      </c>
      <c r="E91" s="11" t="s">
        <v>532</v>
      </c>
      <c r="F91" s="11">
        <v>302</v>
      </c>
      <c r="G91" s="11">
        <v>47</v>
      </c>
      <c r="H91" s="11">
        <v>430</v>
      </c>
      <c r="I91" s="11">
        <v>5738</v>
      </c>
      <c r="J91" s="11">
        <v>4890</v>
      </c>
      <c r="K91" s="11">
        <v>25</v>
      </c>
      <c r="L91" s="11" t="s">
        <v>547</v>
      </c>
      <c r="M91" s="11" t="s">
        <v>566</v>
      </c>
      <c r="N91" s="35">
        <f t="shared" si="1"/>
        <v>0.1358</v>
      </c>
      <c r="O91" s="11">
        <f>IF(N91="","",RANK(N91,task1_cleaned_data!$N$4:$N$303,0))</f>
        <v>109</v>
      </c>
      <c r="P91" s="11" t="s">
        <v>547</v>
      </c>
      <c r="Q91" s="11"/>
      <c r="R91" s="11"/>
    </row>
    <row r="92" spans="1:18" x14ac:dyDescent="0.3">
      <c r="A92" s="11" t="s">
        <v>101</v>
      </c>
      <c r="B92" s="11" t="s">
        <v>313</v>
      </c>
      <c r="C92" s="11">
        <v>45667</v>
      </c>
      <c r="D92" s="11" t="s">
        <v>519</v>
      </c>
      <c r="E92" s="11" t="s">
        <v>539</v>
      </c>
      <c r="F92" s="11">
        <v>2214</v>
      </c>
      <c r="G92" s="11">
        <v>249</v>
      </c>
      <c r="H92" s="11">
        <v>152</v>
      </c>
      <c r="I92" s="11">
        <v>15498</v>
      </c>
      <c r="J92" s="11">
        <v>14800</v>
      </c>
      <c r="K92" s="11">
        <v>180</v>
      </c>
      <c r="L92" s="11" t="s">
        <v>548</v>
      </c>
      <c r="M92" s="11"/>
      <c r="N92" s="35">
        <f t="shared" si="1"/>
        <v>0.16869999999999999</v>
      </c>
      <c r="O92" s="11">
        <f>IF(N92="","",RANK(N92,task1_cleaned_data!$N$4:$N$303,0))</f>
        <v>74</v>
      </c>
      <c r="P92" s="11" t="s">
        <v>548</v>
      </c>
      <c r="Q92" s="11"/>
      <c r="R92" s="11"/>
    </row>
    <row r="93" spans="1:18" x14ac:dyDescent="0.3">
      <c r="A93" s="11" t="s">
        <v>102</v>
      </c>
      <c r="B93" s="11" t="s">
        <v>315</v>
      </c>
      <c r="C93" s="11">
        <v>45446</v>
      </c>
      <c r="D93" s="11" t="s">
        <v>519</v>
      </c>
      <c r="E93" s="11" t="s">
        <v>543</v>
      </c>
      <c r="F93" s="11">
        <v>3861</v>
      </c>
      <c r="G93" s="11">
        <v>960</v>
      </c>
      <c r="H93" s="11">
        <v>101</v>
      </c>
      <c r="I93" s="11">
        <v>69498</v>
      </c>
      <c r="J93" s="11">
        <v>68817</v>
      </c>
      <c r="K93" s="11">
        <v>297</v>
      </c>
      <c r="L93" s="11" t="s">
        <v>547</v>
      </c>
      <c r="M93" s="11" t="s">
        <v>566</v>
      </c>
      <c r="N93" s="35">
        <f t="shared" si="1"/>
        <v>7.0800000000000002E-2</v>
      </c>
      <c r="O93" s="11">
        <f>IF(N93="","",RANK(N93,task1_cleaned_data!$N$4:$N$303,0))</f>
        <v>259</v>
      </c>
      <c r="P93" s="11" t="s">
        <v>547</v>
      </c>
      <c r="Q93" s="11"/>
      <c r="R93" s="11"/>
    </row>
    <row r="94" spans="1:18" x14ac:dyDescent="0.3">
      <c r="A94" s="11" t="s">
        <v>103</v>
      </c>
      <c r="B94" s="11" t="s">
        <v>316</v>
      </c>
      <c r="C94" s="11">
        <v>45740</v>
      </c>
      <c r="D94" s="11" t="s">
        <v>519</v>
      </c>
      <c r="E94" s="11" t="s">
        <v>529</v>
      </c>
      <c r="F94" s="11">
        <v>1263</v>
      </c>
      <c r="G94" s="11">
        <v>397</v>
      </c>
      <c r="H94" s="11">
        <v>357</v>
      </c>
      <c r="I94" s="11">
        <v>25260</v>
      </c>
      <c r="J94" s="11">
        <v>24615</v>
      </c>
      <c r="K94" s="11">
        <v>137</v>
      </c>
      <c r="L94" s="11" t="s">
        <v>548</v>
      </c>
      <c r="M94" s="11" t="s">
        <v>566</v>
      </c>
      <c r="N94" s="35">
        <f t="shared" si="1"/>
        <v>7.9799999999999996E-2</v>
      </c>
      <c r="O94" s="11">
        <f>IF(N94="","",RANK(N94,task1_cleaned_data!$N$4:$N$303,0))</f>
        <v>225</v>
      </c>
      <c r="P94" s="11" t="s">
        <v>548</v>
      </c>
      <c r="Q94" s="11"/>
      <c r="R94" s="11"/>
    </row>
    <row r="95" spans="1:18" x14ac:dyDescent="0.3">
      <c r="A95" s="11" t="s">
        <v>104</v>
      </c>
      <c r="B95" s="11" t="s">
        <v>313</v>
      </c>
      <c r="C95" s="11">
        <v>45586</v>
      </c>
      <c r="D95" s="11" t="s">
        <v>517</v>
      </c>
      <c r="E95" s="11" t="s">
        <v>541</v>
      </c>
      <c r="F95" s="11">
        <v>3801</v>
      </c>
      <c r="G95" s="11">
        <v>967</v>
      </c>
      <c r="H95" s="11">
        <v>401</v>
      </c>
      <c r="I95" s="11">
        <v>38010</v>
      </c>
      <c r="J95" s="11">
        <v>37625</v>
      </c>
      <c r="K95" s="11">
        <v>236</v>
      </c>
      <c r="L95" s="11" t="s">
        <v>550</v>
      </c>
      <c r="M95" s="11" t="s">
        <v>565</v>
      </c>
      <c r="N95" s="35">
        <f t="shared" si="1"/>
        <v>0.13600000000000001</v>
      </c>
      <c r="O95" s="11">
        <f>IF(N95="","",RANK(N95,task1_cleaned_data!$N$4:$N$303,0))</f>
        <v>108</v>
      </c>
      <c r="P95" s="11" t="s">
        <v>550</v>
      </c>
      <c r="Q95" s="11"/>
      <c r="R95" s="11"/>
    </row>
    <row r="96" spans="1:18" x14ac:dyDescent="0.3">
      <c r="A96" s="11" t="s">
        <v>105</v>
      </c>
      <c r="B96" s="11" t="s">
        <v>315</v>
      </c>
      <c r="C96" s="11">
        <v>45637</v>
      </c>
      <c r="D96" s="11" t="s">
        <v>520</v>
      </c>
      <c r="E96" s="11" t="s">
        <v>535</v>
      </c>
      <c r="F96" s="11">
        <v>1431</v>
      </c>
      <c r="G96" s="11">
        <v>951</v>
      </c>
      <c r="H96" s="11">
        <v>26</v>
      </c>
      <c r="I96" s="11">
        <v>8586</v>
      </c>
      <c r="J96" s="11">
        <v>8396</v>
      </c>
      <c r="K96" s="11">
        <v>150</v>
      </c>
      <c r="L96" s="11" t="s">
        <v>548</v>
      </c>
      <c r="M96" s="11" t="s">
        <v>565</v>
      </c>
      <c r="N96" s="35">
        <f t="shared" si="1"/>
        <v>0.28050000000000003</v>
      </c>
      <c r="O96" s="11">
        <f>IF(N96="","",RANK(N96,task1_cleaned_data!$N$4:$N$303,0))</f>
        <v>24</v>
      </c>
      <c r="P96" s="11" t="s">
        <v>548</v>
      </c>
      <c r="Q96" s="11"/>
      <c r="R96" s="11"/>
    </row>
    <row r="97" spans="1:18" x14ac:dyDescent="0.3">
      <c r="A97" s="11" t="s">
        <v>106</v>
      </c>
      <c r="B97" s="11" t="s">
        <v>315</v>
      </c>
      <c r="C97" s="11">
        <v>45603</v>
      </c>
      <c r="D97" s="11" t="s">
        <v>519</v>
      </c>
      <c r="E97" s="11" t="s">
        <v>543</v>
      </c>
      <c r="F97" s="11">
        <v>2647</v>
      </c>
      <c r="G97" s="11">
        <v>304</v>
      </c>
      <c r="H97" s="11">
        <v>170</v>
      </c>
      <c r="I97" s="11">
        <v>18529</v>
      </c>
      <c r="J97" s="11">
        <v>17841</v>
      </c>
      <c r="K97" s="11">
        <v>46</v>
      </c>
      <c r="L97" s="11" t="s">
        <v>550</v>
      </c>
      <c r="M97" s="11" t="s">
        <v>565</v>
      </c>
      <c r="N97" s="35">
        <f t="shared" si="1"/>
        <v>0.16839999999999999</v>
      </c>
      <c r="O97" s="11">
        <f>IF(N97="","",RANK(N97,task1_cleaned_data!$N$4:$N$303,0))</f>
        <v>75</v>
      </c>
      <c r="P97" s="11" t="s">
        <v>550</v>
      </c>
      <c r="Q97" s="11"/>
      <c r="R97" s="11"/>
    </row>
    <row r="98" spans="1:18" x14ac:dyDescent="0.3">
      <c r="A98" s="11" t="s">
        <v>107</v>
      </c>
      <c r="B98" s="11" t="s">
        <v>315</v>
      </c>
      <c r="C98" s="11">
        <v>45604</v>
      </c>
      <c r="D98" s="11" t="s">
        <v>516</v>
      </c>
      <c r="E98" s="11" t="s">
        <v>538</v>
      </c>
      <c r="F98" s="11">
        <v>3182</v>
      </c>
      <c r="G98" s="11">
        <v>559</v>
      </c>
      <c r="H98" s="11">
        <v>160</v>
      </c>
      <c r="I98" s="11">
        <v>57276</v>
      </c>
      <c r="J98" s="11">
        <v>56890</v>
      </c>
      <c r="K98" s="11">
        <v>163</v>
      </c>
      <c r="L98" s="11" t="s">
        <v>550</v>
      </c>
      <c r="M98" s="11" t="s">
        <v>566</v>
      </c>
      <c r="N98" s="35">
        <f t="shared" si="1"/>
        <v>6.8099999999999994E-2</v>
      </c>
      <c r="O98" s="11">
        <f>IF(N98="","",RANK(N98,task1_cleaned_data!$N$4:$N$303,0))</f>
        <v>265</v>
      </c>
      <c r="P98" s="11" t="s">
        <v>550</v>
      </c>
      <c r="Q98" s="11"/>
      <c r="R98" s="11"/>
    </row>
    <row r="99" spans="1:18" x14ac:dyDescent="0.3">
      <c r="A99" s="11" t="s">
        <v>108</v>
      </c>
      <c r="B99" s="11" t="s">
        <v>313</v>
      </c>
      <c r="C99" s="11">
        <v>45545</v>
      </c>
      <c r="D99" s="11" t="s">
        <v>519</v>
      </c>
      <c r="E99" s="11" t="s">
        <v>539</v>
      </c>
      <c r="F99" s="11">
        <v>1238</v>
      </c>
      <c r="G99" s="11">
        <v>366</v>
      </c>
      <c r="H99" s="11">
        <v>444</v>
      </c>
      <c r="I99" s="11">
        <v>19808</v>
      </c>
      <c r="J99" s="11">
        <v>19334</v>
      </c>
      <c r="K99" s="11">
        <v>123</v>
      </c>
      <c r="L99" s="11" t="s">
        <v>550</v>
      </c>
      <c r="M99" s="11"/>
      <c r="N99" s="35">
        <f t="shared" si="1"/>
        <v>0.10340000000000001</v>
      </c>
      <c r="O99" s="11">
        <f>IF(N99="","",RANK(N99,task1_cleaned_data!$N$4:$N$303,0))</f>
        <v>158</v>
      </c>
      <c r="P99" s="11" t="s">
        <v>550</v>
      </c>
      <c r="Q99" s="11"/>
      <c r="R99" s="11"/>
    </row>
    <row r="100" spans="1:18" x14ac:dyDescent="0.3">
      <c r="A100" s="11" t="s">
        <v>109</v>
      </c>
      <c r="B100" s="11" t="s">
        <v>315</v>
      </c>
      <c r="C100" s="11">
        <v>45517</v>
      </c>
      <c r="D100" s="11" t="s">
        <v>519</v>
      </c>
      <c r="E100" s="11" t="s">
        <v>543</v>
      </c>
      <c r="F100" s="11">
        <v>4739</v>
      </c>
      <c r="G100" s="11">
        <v>527</v>
      </c>
      <c r="H100" s="11">
        <v>135</v>
      </c>
      <c r="I100" s="11">
        <v>61607</v>
      </c>
      <c r="J100" s="11">
        <v>61333</v>
      </c>
      <c r="K100" s="11">
        <v>36</v>
      </c>
      <c r="L100" s="11" t="s">
        <v>551</v>
      </c>
      <c r="M100" s="11" t="s">
        <v>564</v>
      </c>
      <c r="N100" s="35">
        <f t="shared" si="1"/>
        <v>8.77E-2</v>
      </c>
      <c r="O100" s="11">
        <f>IF(N100="","",RANK(N100,task1_cleaned_data!$N$4:$N$303,0))</f>
        <v>193</v>
      </c>
      <c r="P100" s="11" t="s">
        <v>547</v>
      </c>
      <c r="Q100" s="11" t="s">
        <v>617</v>
      </c>
      <c r="R100" s="11"/>
    </row>
    <row r="101" spans="1:18" x14ac:dyDescent="0.3">
      <c r="A101" s="11" t="s">
        <v>110</v>
      </c>
      <c r="B101" s="11" t="s">
        <v>313</v>
      </c>
      <c r="C101" s="11">
        <v>45453</v>
      </c>
      <c r="D101" s="11" t="s">
        <v>517</v>
      </c>
      <c r="E101" s="11" t="s">
        <v>541</v>
      </c>
      <c r="F101" s="11">
        <v>1575</v>
      </c>
      <c r="G101" s="11">
        <v>771</v>
      </c>
      <c r="H101" s="11">
        <v>486</v>
      </c>
      <c r="I101" s="11">
        <v>25200</v>
      </c>
      <c r="J101" s="11">
        <v>24826</v>
      </c>
      <c r="K101" s="11">
        <v>17</v>
      </c>
      <c r="L101" s="11" t="s">
        <v>550</v>
      </c>
      <c r="M101" s="11" t="s">
        <v>566</v>
      </c>
      <c r="N101" s="35">
        <f t="shared" si="1"/>
        <v>0.1124</v>
      </c>
      <c r="O101" s="11">
        <f>IF(N101="","",RANK(N101,task1_cleaned_data!$N$4:$N$303,0))</f>
        <v>147</v>
      </c>
      <c r="P101" s="11" t="s">
        <v>550</v>
      </c>
      <c r="Q101" s="11"/>
      <c r="R101" s="11"/>
    </row>
    <row r="102" spans="1:18" x14ac:dyDescent="0.3">
      <c r="A102" s="11" t="s">
        <v>111</v>
      </c>
      <c r="B102" s="11" t="s">
        <v>314</v>
      </c>
      <c r="C102" s="11">
        <v>45475</v>
      </c>
      <c r="D102" s="11" t="s">
        <v>518</v>
      </c>
      <c r="E102" s="11" t="s">
        <v>531</v>
      </c>
      <c r="F102" s="11">
        <v>4171</v>
      </c>
      <c r="G102" s="11">
        <v>548</v>
      </c>
      <c r="H102" s="11">
        <v>86</v>
      </c>
      <c r="I102" s="11">
        <v>66736</v>
      </c>
      <c r="J102" s="11">
        <v>66634</v>
      </c>
      <c r="K102" s="11">
        <v>173</v>
      </c>
      <c r="L102" s="11" t="s">
        <v>550</v>
      </c>
      <c r="M102" s="11" t="s">
        <v>565</v>
      </c>
      <c r="N102" s="35">
        <f t="shared" si="1"/>
        <v>7.1999999999999995E-2</v>
      </c>
      <c r="O102" s="11">
        <f>IF(N102="","",RANK(N102,task1_cleaned_data!$N$4:$N$303,0))</f>
        <v>253</v>
      </c>
      <c r="P102" s="11" t="s">
        <v>550</v>
      </c>
      <c r="Q102" s="11"/>
      <c r="R102" s="11"/>
    </row>
    <row r="103" spans="1:18" x14ac:dyDescent="0.3">
      <c r="A103" s="11" t="s">
        <v>112</v>
      </c>
      <c r="B103" s="11" t="s">
        <v>314</v>
      </c>
      <c r="C103" s="11">
        <v>45698</v>
      </c>
      <c r="D103" s="11" t="s">
        <v>520</v>
      </c>
      <c r="E103" s="11" t="s">
        <v>544</v>
      </c>
      <c r="F103" s="11">
        <v>1766</v>
      </c>
      <c r="G103" s="11">
        <v>92</v>
      </c>
      <c r="H103" s="11">
        <v>424</v>
      </c>
      <c r="I103" s="11">
        <v>24724</v>
      </c>
      <c r="J103" s="11">
        <v>24333</v>
      </c>
      <c r="K103" s="11">
        <v>52</v>
      </c>
      <c r="L103" s="11" t="s">
        <v>548</v>
      </c>
      <c r="M103" s="11"/>
      <c r="N103" s="35">
        <f t="shared" si="1"/>
        <v>9.2299999999999993E-2</v>
      </c>
      <c r="O103" s="11">
        <f>IF(N103="","",RANK(N103,task1_cleaned_data!$N$4:$N$303,0))</f>
        <v>180</v>
      </c>
      <c r="P103" s="11" t="s">
        <v>548</v>
      </c>
      <c r="Q103" s="11"/>
      <c r="R103" s="11"/>
    </row>
    <row r="104" spans="1:18" x14ac:dyDescent="0.3">
      <c r="A104" s="11" t="s">
        <v>113</v>
      </c>
      <c r="B104" s="11" t="s">
        <v>314</v>
      </c>
      <c r="C104" s="11">
        <v>45583</v>
      </c>
      <c r="D104" s="11" t="s">
        <v>520</v>
      </c>
      <c r="E104" s="11" t="s">
        <v>544</v>
      </c>
      <c r="F104" s="11">
        <v>4450</v>
      </c>
      <c r="G104" s="11">
        <v>983</v>
      </c>
      <c r="H104" s="11">
        <v>143</v>
      </c>
      <c r="I104" s="11">
        <v>75650</v>
      </c>
      <c r="J104" s="11">
        <v>75008</v>
      </c>
      <c r="K104" s="11">
        <v>12</v>
      </c>
      <c r="L104" s="11" t="s">
        <v>550</v>
      </c>
      <c r="M104" s="11" t="s">
        <v>565</v>
      </c>
      <c r="N104" s="35">
        <f t="shared" si="1"/>
        <v>7.3700000000000002E-2</v>
      </c>
      <c r="O104" s="11">
        <f>IF(N104="","",RANK(N104,task1_cleaned_data!$N$4:$N$303,0))</f>
        <v>242</v>
      </c>
      <c r="P104" s="11" t="s">
        <v>550</v>
      </c>
      <c r="Q104" s="11"/>
      <c r="R104" s="11"/>
    </row>
    <row r="105" spans="1:18" x14ac:dyDescent="0.3">
      <c r="A105" s="11" t="s">
        <v>114</v>
      </c>
      <c r="B105" s="11" t="s">
        <v>313</v>
      </c>
      <c r="C105" s="11">
        <v>45553</v>
      </c>
      <c r="D105" s="11" t="s">
        <v>515</v>
      </c>
      <c r="E105" s="11" t="s">
        <v>521</v>
      </c>
      <c r="F105" s="11">
        <v>1000</v>
      </c>
      <c r="G105" s="11">
        <v>978</v>
      </c>
      <c r="H105" s="11">
        <v>162</v>
      </c>
      <c r="I105" s="11">
        <v>6000</v>
      </c>
      <c r="J105" s="11">
        <v>5221</v>
      </c>
      <c r="K105" s="11">
        <v>223</v>
      </c>
      <c r="L105" s="11" t="s">
        <v>548</v>
      </c>
      <c r="M105" s="11" t="s">
        <v>564</v>
      </c>
      <c r="N105" s="35">
        <f t="shared" si="1"/>
        <v>0.35670000000000002</v>
      </c>
      <c r="O105" s="11">
        <f>IF(N105="","",RANK(N105,task1_cleaned_data!$N$4:$N$303,0))</f>
        <v>13</v>
      </c>
      <c r="P105" s="11" t="s">
        <v>548</v>
      </c>
      <c r="Q105" s="11"/>
      <c r="R105" s="11"/>
    </row>
    <row r="106" spans="1:18" x14ac:dyDescent="0.3">
      <c r="A106" s="11" t="s">
        <v>115</v>
      </c>
      <c r="B106" s="11" t="s">
        <v>316</v>
      </c>
      <c r="C106" s="11">
        <v>45454</v>
      </c>
      <c r="D106" s="11" t="s">
        <v>519</v>
      </c>
      <c r="E106" s="11" t="s">
        <v>529</v>
      </c>
      <c r="F106" s="11">
        <v>3689</v>
      </c>
      <c r="G106" s="11">
        <v>48</v>
      </c>
      <c r="H106" s="11">
        <v>306</v>
      </c>
      <c r="I106" s="11">
        <v>40579</v>
      </c>
      <c r="J106" s="11">
        <v>39588</v>
      </c>
      <c r="K106" s="11">
        <v>212</v>
      </c>
      <c r="L106" s="11" t="s">
        <v>548</v>
      </c>
      <c r="M106" s="11" t="s">
        <v>564</v>
      </c>
      <c r="N106" s="35">
        <f t="shared" si="1"/>
        <v>9.9599999999999994E-2</v>
      </c>
      <c r="O106" s="11">
        <f>IF(N106="","",RANK(N106,task1_cleaned_data!$N$4:$N$303,0))</f>
        <v>166</v>
      </c>
      <c r="P106" s="11" t="s">
        <v>548</v>
      </c>
      <c r="Q106" s="11"/>
      <c r="R106" s="11"/>
    </row>
    <row r="107" spans="1:18" x14ac:dyDescent="0.3">
      <c r="A107" s="11" t="s">
        <v>116</v>
      </c>
      <c r="B107" s="11" t="s">
        <v>314</v>
      </c>
      <c r="C107" s="11">
        <v>45739</v>
      </c>
      <c r="D107" s="11" t="s">
        <v>517</v>
      </c>
      <c r="E107" s="11" t="s">
        <v>542</v>
      </c>
      <c r="F107" s="11">
        <v>3655</v>
      </c>
      <c r="G107" s="11">
        <v>568</v>
      </c>
      <c r="H107" s="11">
        <v>286</v>
      </c>
      <c r="I107" s="11">
        <v>32895</v>
      </c>
      <c r="J107" s="11">
        <v>32015</v>
      </c>
      <c r="K107" s="11">
        <v>199</v>
      </c>
      <c r="L107" s="11" t="s">
        <v>547</v>
      </c>
      <c r="M107" s="11" t="s">
        <v>565</v>
      </c>
      <c r="N107" s="35">
        <f t="shared" si="1"/>
        <v>0.1371</v>
      </c>
      <c r="O107" s="11">
        <f>IF(N107="","",RANK(N107,task1_cleaned_data!$N$4:$N$303,0))</f>
        <v>105</v>
      </c>
      <c r="P107" s="11" t="s">
        <v>547</v>
      </c>
      <c r="Q107" s="11"/>
      <c r="R107" s="11"/>
    </row>
    <row r="108" spans="1:18" x14ac:dyDescent="0.3">
      <c r="A108" s="11" t="s">
        <v>117</v>
      </c>
      <c r="B108" s="11" t="s">
        <v>315</v>
      </c>
      <c r="C108" s="11">
        <v>45457</v>
      </c>
      <c r="D108" s="11" t="s">
        <v>518</v>
      </c>
      <c r="E108" s="11" t="s">
        <v>536</v>
      </c>
      <c r="F108" s="11">
        <v>498</v>
      </c>
      <c r="G108" s="11">
        <v>38</v>
      </c>
      <c r="H108" s="11">
        <v>42</v>
      </c>
      <c r="I108" s="11">
        <v>4482</v>
      </c>
      <c r="J108" s="11">
        <v>3647</v>
      </c>
      <c r="K108" s="11">
        <v>32</v>
      </c>
      <c r="L108" s="11" t="s">
        <v>550</v>
      </c>
      <c r="M108" s="11" t="s">
        <v>563</v>
      </c>
      <c r="N108" s="35">
        <f t="shared" si="1"/>
        <v>0.129</v>
      </c>
      <c r="O108" s="11">
        <f>IF(N108="","",RANK(N108,task1_cleaned_data!$N$4:$N$303,0))</f>
        <v>120</v>
      </c>
      <c r="P108" s="11" t="s">
        <v>550</v>
      </c>
      <c r="Q108" s="11"/>
      <c r="R108" s="11"/>
    </row>
    <row r="109" spans="1:18" x14ac:dyDescent="0.3">
      <c r="A109" s="11" t="s">
        <v>118</v>
      </c>
      <c r="B109" s="11" t="s">
        <v>315</v>
      </c>
      <c r="C109" s="11">
        <v>45692</v>
      </c>
      <c r="D109" s="11" t="s">
        <v>519</v>
      </c>
      <c r="E109" s="11" t="s">
        <v>543</v>
      </c>
      <c r="F109" s="11">
        <v>4619</v>
      </c>
      <c r="G109" s="11">
        <v>821</v>
      </c>
      <c r="H109" s="11">
        <v>499</v>
      </c>
      <c r="I109" s="11">
        <v>69285</v>
      </c>
      <c r="J109" s="11">
        <v>69141</v>
      </c>
      <c r="K109" s="11">
        <v>298</v>
      </c>
      <c r="L109" s="11" t="s">
        <v>547</v>
      </c>
      <c r="M109" s="11" t="s">
        <v>566</v>
      </c>
      <c r="N109" s="35">
        <f t="shared" si="1"/>
        <v>8.5699999999999998E-2</v>
      </c>
      <c r="O109" s="11">
        <f>IF(N109="","",RANK(N109,task1_cleaned_data!$N$4:$N$303,0))</f>
        <v>200</v>
      </c>
      <c r="P109" s="11" t="s">
        <v>547</v>
      </c>
      <c r="Q109" s="11"/>
      <c r="R109" s="11"/>
    </row>
    <row r="110" spans="1:18" x14ac:dyDescent="0.3">
      <c r="A110" s="11" t="s">
        <v>119</v>
      </c>
      <c r="B110" s="11" t="s">
        <v>314</v>
      </c>
      <c r="C110" s="11">
        <v>45464</v>
      </c>
      <c r="D110" s="11" t="s">
        <v>519</v>
      </c>
      <c r="E110" s="11" t="s">
        <v>527</v>
      </c>
      <c r="F110" s="11">
        <v>4832</v>
      </c>
      <c r="G110" s="11">
        <v>893</v>
      </c>
      <c r="H110" s="11">
        <v>10</v>
      </c>
      <c r="I110" s="11">
        <v>91808</v>
      </c>
      <c r="J110" s="11">
        <v>91296</v>
      </c>
      <c r="K110" s="11">
        <v>182</v>
      </c>
      <c r="L110" s="11" t="s">
        <v>547</v>
      </c>
      <c r="M110" s="11"/>
      <c r="N110" s="35">
        <f t="shared" si="1"/>
        <v>6.25E-2</v>
      </c>
      <c r="O110" s="11">
        <f>IF(N110="","",RANK(N110,task1_cleaned_data!$N$4:$N$303,0))</f>
        <v>281</v>
      </c>
      <c r="P110" s="11" t="s">
        <v>547</v>
      </c>
      <c r="Q110" s="11"/>
      <c r="R110" s="11"/>
    </row>
    <row r="111" spans="1:18" x14ac:dyDescent="0.3">
      <c r="A111" s="11" t="s">
        <v>120</v>
      </c>
      <c r="B111" s="11" t="s">
        <v>313</v>
      </c>
      <c r="C111" s="11">
        <v>45741</v>
      </c>
      <c r="D111" s="11" t="s">
        <v>520</v>
      </c>
      <c r="E111" s="11" t="s">
        <v>540</v>
      </c>
      <c r="F111" s="11">
        <v>4050</v>
      </c>
      <c r="G111" s="11">
        <v>871</v>
      </c>
      <c r="H111" s="11">
        <v>347</v>
      </c>
      <c r="I111" s="11">
        <v>52650</v>
      </c>
      <c r="J111" s="11">
        <v>51755</v>
      </c>
      <c r="K111" s="11">
        <v>209</v>
      </c>
      <c r="L111" s="11" t="s">
        <v>547</v>
      </c>
      <c r="M111" s="11" t="s">
        <v>564</v>
      </c>
      <c r="N111" s="35">
        <f t="shared" si="1"/>
        <v>0.10009999999999999</v>
      </c>
      <c r="O111" s="11">
        <f>IF(N111="","",RANK(N111,task1_cleaned_data!$N$4:$N$303,0))</f>
        <v>164</v>
      </c>
      <c r="P111" s="11" t="s">
        <v>547</v>
      </c>
      <c r="Q111" s="11"/>
      <c r="R111" s="11"/>
    </row>
    <row r="112" spans="1:18" x14ac:dyDescent="0.3">
      <c r="A112" s="11" t="s">
        <v>121</v>
      </c>
      <c r="B112" s="11" t="s">
        <v>313</v>
      </c>
      <c r="C112" s="11">
        <v>45512</v>
      </c>
      <c r="D112" s="11" t="s">
        <v>517</v>
      </c>
      <c r="E112" s="11" t="s">
        <v>541</v>
      </c>
      <c r="F112" s="11">
        <v>3649</v>
      </c>
      <c r="G112" s="11">
        <v>215</v>
      </c>
      <c r="H112" s="11">
        <v>413</v>
      </c>
      <c r="I112" s="11">
        <v>25543</v>
      </c>
      <c r="J112" s="11">
        <v>24963</v>
      </c>
      <c r="K112" s="11">
        <v>167</v>
      </c>
      <c r="L112" s="11" t="s">
        <v>550</v>
      </c>
      <c r="M112" s="11" t="s">
        <v>565</v>
      </c>
      <c r="N112" s="35">
        <f t="shared" si="1"/>
        <v>0.16739999999999999</v>
      </c>
      <c r="O112" s="11">
        <f>IF(N112="","",RANK(N112,task1_cleaned_data!$N$4:$N$303,0))</f>
        <v>78</v>
      </c>
      <c r="P112" s="11" t="s">
        <v>550</v>
      </c>
      <c r="Q112" s="11"/>
      <c r="R112" s="11"/>
    </row>
    <row r="113" spans="1:18" x14ac:dyDescent="0.3">
      <c r="A113" s="11" t="s">
        <v>122</v>
      </c>
      <c r="B113" s="11" t="s">
        <v>315</v>
      </c>
      <c r="C113" s="11">
        <v>45502</v>
      </c>
      <c r="D113" s="11" t="s">
        <v>515</v>
      </c>
      <c r="E113" s="11" t="s">
        <v>534</v>
      </c>
      <c r="F113" s="11">
        <v>3523</v>
      </c>
      <c r="G113" s="11">
        <v>753</v>
      </c>
      <c r="H113" s="11">
        <v>482</v>
      </c>
      <c r="I113" s="11">
        <v>38753</v>
      </c>
      <c r="J113" s="11">
        <v>38579</v>
      </c>
      <c r="K113" s="11">
        <v>270</v>
      </c>
      <c r="L113" s="11" t="s">
        <v>548</v>
      </c>
      <c r="M113" s="11" t="s">
        <v>564</v>
      </c>
      <c r="N113" s="35">
        <f t="shared" si="1"/>
        <v>0.12280000000000001</v>
      </c>
      <c r="O113" s="11">
        <f>IF(N113="","",RANK(N113,task1_cleaned_data!$N$4:$N$303,0))</f>
        <v>131</v>
      </c>
      <c r="P113" s="11" t="s">
        <v>548</v>
      </c>
      <c r="Q113" s="11"/>
      <c r="R113" s="11"/>
    </row>
    <row r="114" spans="1:18" x14ac:dyDescent="0.3">
      <c r="A114" s="11" t="s">
        <v>123</v>
      </c>
      <c r="B114" s="11" t="s">
        <v>314</v>
      </c>
      <c r="C114" s="11">
        <v>45619</v>
      </c>
      <c r="D114" s="11" t="s">
        <v>519</v>
      </c>
      <c r="E114" s="11" t="s">
        <v>527</v>
      </c>
      <c r="F114" s="11">
        <v>2719</v>
      </c>
      <c r="G114" s="11">
        <v>17</v>
      </c>
      <c r="H114" s="11">
        <v>285</v>
      </c>
      <c r="I114" s="11">
        <v>40785</v>
      </c>
      <c r="J114" s="11">
        <v>40281</v>
      </c>
      <c r="K114" s="11">
        <v>40</v>
      </c>
      <c r="L114" s="11" t="s">
        <v>547</v>
      </c>
      <c r="M114" s="11" t="s">
        <v>564</v>
      </c>
      <c r="N114" s="35">
        <f t="shared" si="1"/>
        <v>7.4099999999999999E-2</v>
      </c>
      <c r="O114" s="11">
        <f>IF(N114="","",RANK(N114,task1_cleaned_data!$N$4:$N$303,0))</f>
        <v>240</v>
      </c>
      <c r="P114" s="11" t="s">
        <v>547</v>
      </c>
      <c r="Q114" s="11"/>
      <c r="R114" s="11"/>
    </row>
    <row r="115" spans="1:18" x14ac:dyDescent="0.3">
      <c r="A115" s="11" t="s">
        <v>124</v>
      </c>
      <c r="B115" s="11" t="s">
        <v>313</v>
      </c>
      <c r="C115" s="11">
        <v>45570</v>
      </c>
      <c r="D115" s="11" t="s">
        <v>517</v>
      </c>
      <c r="E115" s="11" t="s">
        <v>541</v>
      </c>
      <c r="F115" s="11">
        <v>1957</v>
      </c>
      <c r="G115" s="11">
        <v>877</v>
      </c>
      <c r="H115" s="11">
        <v>238</v>
      </c>
      <c r="I115" s="11">
        <v>17613</v>
      </c>
      <c r="J115" s="11">
        <v>16865</v>
      </c>
      <c r="K115" s="11">
        <v>297</v>
      </c>
      <c r="L115" s="11" t="s">
        <v>550</v>
      </c>
      <c r="M115" s="11" t="s">
        <v>565</v>
      </c>
      <c r="N115" s="35">
        <f t="shared" si="1"/>
        <v>0.1744</v>
      </c>
      <c r="O115" s="11">
        <f>IF(N115="","",RANK(N115,task1_cleaned_data!$N$4:$N$303,0))</f>
        <v>70</v>
      </c>
      <c r="P115" s="11" t="s">
        <v>550</v>
      </c>
      <c r="Q115" s="11"/>
      <c r="R115" s="11"/>
    </row>
    <row r="116" spans="1:18" x14ac:dyDescent="0.3">
      <c r="A116" s="11" t="s">
        <v>125</v>
      </c>
      <c r="B116" s="11" t="s">
        <v>313</v>
      </c>
      <c r="C116" s="11">
        <v>45567</v>
      </c>
      <c r="D116" s="11" t="s">
        <v>518</v>
      </c>
      <c r="E116" s="11" t="s">
        <v>526</v>
      </c>
      <c r="F116" s="11">
        <v>4419</v>
      </c>
      <c r="G116" s="11">
        <v>236</v>
      </c>
      <c r="H116" s="11">
        <v>369</v>
      </c>
      <c r="I116" s="11">
        <v>44190</v>
      </c>
      <c r="J116" s="11">
        <v>43582</v>
      </c>
      <c r="K116" s="11">
        <v>10</v>
      </c>
      <c r="L116" s="11" t="s">
        <v>548</v>
      </c>
      <c r="M116" s="11" t="s">
        <v>563</v>
      </c>
      <c r="N116" s="35">
        <f t="shared" si="1"/>
        <v>0.1137</v>
      </c>
      <c r="O116" s="11">
        <f>IF(N116="","",RANK(N116,task1_cleaned_data!$N$4:$N$303,0))</f>
        <v>145</v>
      </c>
      <c r="P116" s="11" t="s">
        <v>548</v>
      </c>
      <c r="Q116" s="11"/>
      <c r="R116" s="11"/>
    </row>
    <row r="117" spans="1:18" x14ac:dyDescent="0.3">
      <c r="A117" s="11" t="s">
        <v>126</v>
      </c>
      <c r="B117" s="11" t="s">
        <v>313</v>
      </c>
      <c r="C117" s="11">
        <v>45610</v>
      </c>
      <c r="D117" s="11" t="s">
        <v>517</v>
      </c>
      <c r="E117" s="11" t="s">
        <v>541</v>
      </c>
      <c r="F117" s="11">
        <v>4000</v>
      </c>
      <c r="G117" s="11">
        <v>689</v>
      </c>
      <c r="H117" s="11">
        <v>488</v>
      </c>
      <c r="I117" s="11">
        <v>40000</v>
      </c>
      <c r="J117" s="11">
        <v>39569</v>
      </c>
      <c r="K117" s="11">
        <v>44</v>
      </c>
      <c r="L117" s="11" t="s">
        <v>550</v>
      </c>
      <c r="M117" s="11" t="s">
        <v>563</v>
      </c>
      <c r="N117" s="35">
        <f t="shared" si="1"/>
        <v>0.12939999999999999</v>
      </c>
      <c r="O117" s="11">
        <f>IF(N117="","",RANK(N117,task1_cleaned_data!$N$4:$N$303,0))</f>
        <v>117</v>
      </c>
      <c r="P117" s="11" t="s">
        <v>550</v>
      </c>
      <c r="Q117" s="11"/>
      <c r="R117" s="11"/>
    </row>
    <row r="118" spans="1:18" x14ac:dyDescent="0.3">
      <c r="A118" s="11" t="s">
        <v>127</v>
      </c>
      <c r="B118" s="11" t="s">
        <v>313</v>
      </c>
      <c r="C118" s="11">
        <v>45788</v>
      </c>
      <c r="D118" s="11" t="s">
        <v>519</v>
      </c>
      <c r="E118" s="11" t="s">
        <v>539</v>
      </c>
      <c r="F118" s="11">
        <v>2493</v>
      </c>
      <c r="G118" s="11">
        <v>97</v>
      </c>
      <c r="H118" s="11">
        <v>44</v>
      </c>
      <c r="I118" s="11">
        <v>42381</v>
      </c>
      <c r="J118" s="11">
        <v>41991</v>
      </c>
      <c r="K118" s="11">
        <v>242</v>
      </c>
      <c r="L118" s="11" t="s">
        <v>551</v>
      </c>
      <c r="M118" s="11" t="s">
        <v>566</v>
      </c>
      <c r="N118" s="35">
        <f t="shared" si="1"/>
        <v>6.2199999999999998E-2</v>
      </c>
      <c r="O118" s="11">
        <f>IF(N118="","",RANK(N118,task1_cleaned_data!$N$4:$N$303,0))</f>
        <v>283</v>
      </c>
      <c r="P118" s="11" t="s">
        <v>547</v>
      </c>
      <c r="Q118" s="11" t="s">
        <v>617</v>
      </c>
      <c r="R118" s="11"/>
    </row>
    <row r="119" spans="1:18" x14ac:dyDescent="0.3">
      <c r="A119" s="11" t="s">
        <v>128</v>
      </c>
      <c r="B119" s="11" t="s">
        <v>314</v>
      </c>
      <c r="C119" s="11">
        <v>45734</v>
      </c>
      <c r="D119" s="11" t="s">
        <v>515</v>
      </c>
      <c r="E119" s="11" t="s">
        <v>523</v>
      </c>
      <c r="F119" s="11">
        <v>3704</v>
      </c>
      <c r="G119" s="11">
        <v>186</v>
      </c>
      <c r="H119" s="11">
        <v>458</v>
      </c>
      <c r="I119" s="11">
        <v>25928</v>
      </c>
      <c r="J119" s="11">
        <v>25081</v>
      </c>
      <c r="K119" s="11">
        <v>131</v>
      </c>
      <c r="L119" s="11" t="s">
        <v>547</v>
      </c>
      <c r="M119" s="11"/>
      <c r="N119" s="35">
        <f t="shared" si="1"/>
        <v>0.16769999999999999</v>
      </c>
      <c r="O119" s="11">
        <f>IF(N119="","",RANK(N119,task1_cleaned_data!$N$4:$N$303,0))</f>
        <v>76</v>
      </c>
      <c r="P119" s="11" t="s">
        <v>547</v>
      </c>
      <c r="Q119" s="11"/>
      <c r="R119" s="11"/>
    </row>
    <row r="120" spans="1:18" x14ac:dyDescent="0.3">
      <c r="A120" s="11" t="s">
        <v>129</v>
      </c>
      <c r="B120" s="11" t="s">
        <v>313</v>
      </c>
      <c r="C120" s="11">
        <v>45600</v>
      </c>
      <c r="D120" s="11" t="s">
        <v>519</v>
      </c>
      <c r="E120" s="11" t="s">
        <v>539</v>
      </c>
      <c r="F120" s="11">
        <v>1606</v>
      </c>
      <c r="G120" s="11">
        <v>451</v>
      </c>
      <c r="H120" s="11">
        <v>405</v>
      </c>
      <c r="I120" s="11">
        <v>20878</v>
      </c>
      <c r="J120" s="11">
        <v>20190</v>
      </c>
      <c r="K120" s="11">
        <v>219</v>
      </c>
      <c r="L120" s="11" t="s">
        <v>548</v>
      </c>
      <c r="M120" s="11" t="s">
        <v>566</v>
      </c>
      <c r="N120" s="35">
        <f t="shared" si="1"/>
        <v>0.1179</v>
      </c>
      <c r="O120" s="11">
        <f>IF(N120="","",RANK(N120,task1_cleaned_data!$N$4:$N$303,0))</f>
        <v>139</v>
      </c>
      <c r="P120" s="11" t="s">
        <v>548</v>
      </c>
      <c r="Q120" s="11"/>
      <c r="R120" s="11"/>
    </row>
    <row r="121" spans="1:18" x14ac:dyDescent="0.3">
      <c r="A121" s="11" t="s">
        <v>130</v>
      </c>
      <c r="B121" s="11" t="s">
        <v>316</v>
      </c>
      <c r="C121" s="11">
        <v>45600</v>
      </c>
      <c r="D121" s="11" t="s">
        <v>519</v>
      </c>
      <c r="E121" s="11" t="s">
        <v>529</v>
      </c>
      <c r="F121" s="11">
        <v>4551</v>
      </c>
      <c r="G121" s="11">
        <v>714</v>
      </c>
      <c r="H121" s="11">
        <v>207</v>
      </c>
      <c r="I121" s="11">
        <v>68265</v>
      </c>
      <c r="J121" s="11">
        <v>67754</v>
      </c>
      <c r="K121" s="11">
        <v>57</v>
      </c>
      <c r="L121" s="11" t="s">
        <v>550</v>
      </c>
      <c r="M121" s="11" t="s">
        <v>565</v>
      </c>
      <c r="N121" s="35">
        <f t="shared" si="1"/>
        <v>8.0199999999999994E-2</v>
      </c>
      <c r="O121" s="11">
        <f>IF(N121="","",RANK(N121,task1_cleaned_data!$N$4:$N$303,0))</f>
        <v>223</v>
      </c>
      <c r="P121" s="11" t="s">
        <v>550</v>
      </c>
      <c r="Q121" s="11"/>
      <c r="R121" s="11"/>
    </row>
    <row r="122" spans="1:18" x14ac:dyDescent="0.3">
      <c r="A122" s="11" t="s">
        <v>131</v>
      </c>
      <c r="B122" s="11" t="s">
        <v>315</v>
      </c>
      <c r="C122" s="11">
        <v>45695</v>
      </c>
      <c r="D122" s="11" t="s">
        <v>515</v>
      </c>
      <c r="E122" s="11" t="s">
        <v>534</v>
      </c>
      <c r="F122" s="11">
        <v>1970</v>
      </c>
      <c r="G122" s="11">
        <v>675</v>
      </c>
      <c r="H122" s="11">
        <v>478</v>
      </c>
      <c r="I122" s="11">
        <v>9850</v>
      </c>
      <c r="J122" s="11">
        <v>8924</v>
      </c>
      <c r="K122" s="11">
        <v>117</v>
      </c>
      <c r="L122" s="11" t="s">
        <v>550</v>
      </c>
      <c r="M122" s="11"/>
      <c r="N122" s="35">
        <f t="shared" si="1"/>
        <v>0.31709999999999999</v>
      </c>
      <c r="O122" s="11">
        <f>IF(N122="","",RANK(N122,task1_cleaned_data!$N$4:$N$303,0))</f>
        <v>18</v>
      </c>
      <c r="P122" s="11" t="s">
        <v>550</v>
      </c>
      <c r="Q122" s="11"/>
      <c r="R122" s="11"/>
    </row>
    <row r="123" spans="1:18" x14ac:dyDescent="0.3">
      <c r="A123" s="11" t="s">
        <v>132</v>
      </c>
      <c r="B123" s="11" t="s">
        <v>316</v>
      </c>
      <c r="C123" s="11">
        <v>45586</v>
      </c>
      <c r="D123" s="11" t="s">
        <v>517</v>
      </c>
      <c r="E123" s="11" t="s">
        <v>532</v>
      </c>
      <c r="F123" s="11">
        <v>780</v>
      </c>
      <c r="G123" s="11">
        <v>928</v>
      </c>
      <c r="H123" s="11">
        <v>301</v>
      </c>
      <c r="I123" s="11">
        <v>8580</v>
      </c>
      <c r="J123" s="11">
        <v>8081</v>
      </c>
      <c r="K123" s="11">
        <v>91</v>
      </c>
      <c r="L123" s="11" t="s">
        <v>548</v>
      </c>
      <c r="M123" s="11" t="s">
        <v>565</v>
      </c>
      <c r="N123" s="35">
        <f t="shared" si="1"/>
        <v>0.2341</v>
      </c>
      <c r="O123" s="11">
        <f>IF(N123="","",RANK(N123,task1_cleaned_data!$N$4:$N$303,0))</f>
        <v>38</v>
      </c>
      <c r="P123" s="11" t="s">
        <v>548</v>
      </c>
      <c r="Q123" s="11"/>
      <c r="R123" s="11"/>
    </row>
    <row r="124" spans="1:18" x14ac:dyDescent="0.3">
      <c r="A124" s="11" t="s">
        <v>133</v>
      </c>
      <c r="B124" s="11" t="s">
        <v>315</v>
      </c>
      <c r="C124" s="11">
        <v>45502</v>
      </c>
      <c r="D124" s="11" t="s">
        <v>517</v>
      </c>
      <c r="E124" s="11" t="s">
        <v>524</v>
      </c>
      <c r="F124" s="11">
        <v>498</v>
      </c>
      <c r="G124" s="11">
        <v>701</v>
      </c>
      <c r="H124" s="11">
        <v>412</v>
      </c>
      <c r="I124" s="11">
        <v>4980</v>
      </c>
      <c r="J124" s="11">
        <v>4185</v>
      </c>
      <c r="K124" s="11">
        <v>185</v>
      </c>
      <c r="L124" s="11" t="s">
        <v>550</v>
      </c>
      <c r="M124" s="11"/>
      <c r="N124" s="35">
        <f t="shared" si="1"/>
        <v>0.32350000000000001</v>
      </c>
      <c r="O124" s="11">
        <f>IF(N124="","",RANK(N124,task1_cleaned_data!$N$4:$N$303,0))</f>
        <v>15</v>
      </c>
      <c r="P124" s="11" t="s">
        <v>550</v>
      </c>
      <c r="Q124" s="11"/>
      <c r="R124" s="11"/>
    </row>
    <row r="125" spans="1:18" x14ac:dyDescent="0.3">
      <c r="A125" s="11" t="s">
        <v>134</v>
      </c>
      <c r="B125" s="11" t="s">
        <v>315</v>
      </c>
      <c r="C125" s="11">
        <v>45567</v>
      </c>
      <c r="D125" s="11" t="s">
        <v>516</v>
      </c>
      <c r="E125" s="11" t="s">
        <v>538</v>
      </c>
      <c r="F125" s="11">
        <v>3432</v>
      </c>
      <c r="G125" s="11">
        <v>869</v>
      </c>
      <c r="H125" s="11">
        <v>123</v>
      </c>
      <c r="I125" s="11">
        <v>54912</v>
      </c>
      <c r="J125" s="11">
        <v>53916</v>
      </c>
      <c r="K125" s="11">
        <v>264</v>
      </c>
      <c r="L125" s="11" t="s">
        <v>548</v>
      </c>
      <c r="M125" s="11" t="s">
        <v>564</v>
      </c>
      <c r="N125" s="35">
        <f t="shared" si="1"/>
        <v>8.0600000000000005E-2</v>
      </c>
      <c r="O125" s="11">
        <f>IF(N125="","",RANK(N125,task1_cleaned_data!$N$4:$N$303,0))</f>
        <v>221</v>
      </c>
      <c r="P125" s="11" t="s">
        <v>548</v>
      </c>
      <c r="Q125" s="11"/>
      <c r="R125" s="11"/>
    </row>
    <row r="126" spans="1:18" x14ac:dyDescent="0.3">
      <c r="A126" s="11" t="s">
        <v>135</v>
      </c>
      <c r="B126" s="11" t="s">
        <v>315</v>
      </c>
      <c r="C126" s="11">
        <v>45457</v>
      </c>
      <c r="D126" s="11" t="s">
        <v>517</v>
      </c>
      <c r="E126" s="11" t="s">
        <v>524</v>
      </c>
      <c r="F126" s="11">
        <v>4363</v>
      </c>
      <c r="G126" s="11">
        <v>649</v>
      </c>
      <c r="H126" s="11">
        <v>140</v>
      </c>
      <c r="I126" s="11">
        <v>21815</v>
      </c>
      <c r="J126" s="11">
        <v>21481</v>
      </c>
      <c r="K126" s="11">
        <v>157</v>
      </c>
      <c r="L126" s="11" t="s">
        <v>548</v>
      </c>
      <c r="M126" s="11" t="s">
        <v>563</v>
      </c>
      <c r="N126" s="35">
        <f t="shared" si="1"/>
        <v>0.23619999999999999</v>
      </c>
      <c r="O126" s="11">
        <f>IF(N126="","",RANK(N126,task1_cleaned_data!$N$4:$N$303,0))</f>
        <v>37</v>
      </c>
      <c r="P126" s="11" t="s">
        <v>548</v>
      </c>
      <c r="Q126" s="11"/>
      <c r="R126" s="11"/>
    </row>
    <row r="127" spans="1:18" x14ac:dyDescent="0.3">
      <c r="A127" s="11" t="s">
        <v>136</v>
      </c>
      <c r="B127" s="11" t="s">
        <v>314</v>
      </c>
      <c r="C127" s="11">
        <v>45753</v>
      </c>
      <c r="D127" s="11" t="s">
        <v>518</v>
      </c>
      <c r="E127" s="11" t="s">
        <v>531</v>
      </c>
      <c r="F127" s="11">
        <v>736</v>
      </c>
      <c r="G127" s="11">
        <v>771</v>
      </c>
      <c r="H127" s="11">
        <v>225</v>
      </c>
      <c r="I127" s="11">
        <v>5152</v>
      </c>
      <c r="J127" s="11">
        <v>4706</v>
      </c>
      <c r="K127" s="11">
        <v>19</v>
      </c>
      <c r="L127" s="11" t="s">
        <v>548</v>
      </c>
      <c r="M127" s="11" t="s">
        <v>563</v>
      </c>
      <c r="N127" s="35">
        <f t="shared" si="1"/>
        <v>0.3362</v>
      </c>
      <c r="O127" s="11">
        <f>IF(N127="","",RANK(N127,task1_cleaned_data!$N$4:$N$303,0))</f>
        <v>14</v>
      </c>
      <c r="P127" s="11" t="s">
        <v>548</v>
      </c>
      <c r="Q127" s="11"/>
      <c r="R127" s="11"/>
    </row>
    <row r="128" spans="1:18" x14ac:dyDescent="0.3">
      <c r="A128" s="11" t="s">
        <v>137</v>
      </c>
      <c r="B128" s="11" t="s">
        <v>313</v>
      </c>
      <c r="C128" s="11">
        <v>45543</v>
      </c>
      <c r="D128" s="11" t="s">
        <v>518</v>
      </c>
      <c r="E128" s="11" t="s">
        <v>526</v>
      </c>
      <c r="F128" s="11">
        <v>3811</v>
      </c>
      <c r="G128" s="11">
        <v>866</v>
      </c>
      <c r="H128" s="11">
        <v>216</v>
      </c>
      <c r="I128" s="11">
        <v>34299</v>
      </c>
      <c r="J128" s="11">
        <v>34088</v>
      </c>
      <c r="K128" s="11">
        <v>233</v>
      </c>
      <c r="L128" s="11" t="s">
        <v>547</v>
      </c>
      <c r="M128" s="11" t="s">
        <v>566</v>
      </c>
      <c r="N128" s="35">
        <f t="shared" si="1"/>
        <v>0.14269999999999999</v>
      </c>
      <c r="O128" s="11">
        <f>IF(N128="","",RANK(N128,task1_cleaned_data!$N$4:$N$303,0))</f>
        <v>100</v>
      </c>
      <c r="P128" s="11" t="s">
        <v>547</v>
      </c>
      <c r="Q128" s="11"/>
      <c r="R128" s="11"/>
    </row>
    <row r="129" spans="1:18" x14ac:dyDescent="0.3">
      <c r="A129" s="11" t="s">
        <v>138</v>
      </c>
      <c r="B129" s="11" t="s">
        <v>315</v>
      </c>
      <c r="C129" s="11">
        <v>45744</v>
      </c>
      <c r="D129" s="11" t="s">
        <v>518</v>
      </c>
      <c r="E129" s="11" t="s">
        <v>536</v>
      </c>
      <c r="F129" s="11">
        <v>4158</v>
      </c>
      <c r="G129" s="11">
        <v>167</v>
      </c>
      <c r="H129" s="11">
        <v>241</v>
      </c>
      <c r="I129" s="11">
        <v>45738</v>
      </c>
      <c r="J129" s="11">
        <v>45183</v>
      </c>
      <c r="K129" s="11">
        <v>142</v>
      </c>
      <c r="L129" s="11" t="s">
        <v>550</v>
      </c>
      <c r="M129" s="11"/>
      <c r="N129" s="35">
        <f t="shared" si="1"/>
        <v>9.98E-2</v>
      </c>
      <c r="O129" s="11">
        <f>IF(N129="","",RANK(N129,task1_cleaned_data!$N$4:$N$303,0))</f>
        <v>165</v>
      </c>
      <c r="P129" s="11" t="s">
        <v>550</v>
      </c>
      <c r="Q129" s="11"/>
      <c r="R129" s="11"/>
    </row>
    <row r="130" spans="1:18" x14ac:dyDescent="0.3">
      <c r="A130" s="11" t="s">
        <v>139</v>
      </c>
      <c r="B130" s="11" t="s">
        <v>316</v>
      </c>
      <c r="C130" s="11">
        <v>45684</v>
      </c>
      <c r="D130" s="11" t="s">
        <v>515</v>
      </c>
      <c r="E130" s="11" t="s">
        <v>530</v>
      </c>
      <c r="F130" s="11">
        <v>3452</v>
      </c>
      <c r="G130" s="11">
        <v>652</v>
      </c>
      <c r="H130" s="11">
        <v>442</v>
      </c>
      <c r="I130" s="11">
        <v>65588</v>
      </c>
      <c r="J130" s="11">
        <v>65049</v>
      </c>
      <c r="K130" s="11">
        <v>158</v>
      </c>
      <c r="L130" s="11" t="s">
        <v>550</v>
      </c>
      <c r="M130" s="11" t="s">
        <v>565</v>
      </c>
      <c r="N130" s="35">
        <f t="shared" si="1"/>
        <v>6.93E-2</v>
      </c>
      <c r="O130" s="11">
        <f>IF(N130="","",RANK(N130,task1_cleaned_data!$N$4:$N$303,0))</f>
        <v>263</v>
      </c>
      <c r="P130" s="11" t="s">
        <v>550</v>
      </c>
      <c r="Q130" s="11"/>
      <c r="R130" s="11"/>
    </row>
    <row r="131" spans="1:18" x14ac:dyDescent="0.3">
      <c r="A131" s="11" t="s">
        <v>140</v>
      </c>
      <c r="B131" s="11" t="s">
        <v>313</v>
      </c>
      <c r="C131" s="11">
        <v>45667</v>
      </c>
      <c r="D131" s="11" t="s">
        <v>519</v>
      </c>
      <c r="E131" s="11" t="s">
        <v>539</v>
      </c>
      <c r="F131" s="11">
        <v>3092</v>
      </c>
      <c r="G131" s="11">
        <v>106</v>
      </c>
      <c r="H131" s="11">
        <v>291</v>
      </c>
      <c r="I131" s="11">
        <v>27828</v>
      </c>
      <c r="J131" s="11">
        <v>27217</v>
      </c>
      <c r="K131" s="11">
        <v>102</v>
      </c>
      <c r="L131" s="11" t="s">
        <v>550</v>
      </c>
      <c r="M131" s="11"/>
      <c r="N131" s="35">
        <f t="shared" si="1"/>
        <v>0.12540000000000001</v>
      </c>
      <c r="O131" s="11">
        <f>IF(N131="","",RANK(N131,task1_cleaned_data!$N$4:$N$303,0))</f>
        <v>126</v>
      </c>
      <c r="P131" s="11" t="s">
        <v>550</v>
      </c>
      <c r="Q131" s="11"/>
      <c r="R131" s="11"/>
    </row>
    <row r="132" spans="1:18" x14ac:dyDescent="0.3">
      <c r="A132" s="11" t="s">
        <v>141</v>
      </c>
      <c r="B132" s="11" t="s">
        <v>313</v>
      </c>
      <c r="C132" s="11">
        <v>45494</v>
      </c>
      <c r="D132" s="11" t="s">
        <v>516</v>
      </c>
      <c r="E132" s="11" t="s">
        <v>522</v>
      </c>
      <c r="F132" s="11">
        <v>2147</v>
      </c>
      <c r="G132" s="11">
        <v>430</v>
      </c>
      <c r="H132" s="11">
        <v>393</v>
      </c>
      <c r="I132" s="11">
        <v>17176</v>
      </c>
      <c r="J132" s="11">
        <v>16483</v>
      </c>
      <c r="K132" s="11">
        <v>170</v>
      </c>
      <c r="L132" s="11" t="s">
        <v>547</v>
      </c>
      <c r="M132" s="11"/>
      <c r="N132" s="35">
        <f t="shared" ref="N132:N195" si="2">IFERROR(IF(I132=0,"",ROUND((F132+G132+H132)/I132,4)),"")</f>
        <v>0.1729</v>
      </c>
      <c r="O132" s="11">
        <f>IF(N132="","",RANK(N132,task1_cleaned_data!$N$4:$N$303,0))</f>
        <v>71</v>
      </c>
      <c r="P132" s="11" t="s">
        <v>547</v>
      </c>
      <c r="Q132" s="11"/>
      <c r="R132" s="11"/>
    </row>
    <row r="133" spans="1:18" x14ac:dyDescent="0.3">
      <c r="A133" s="11" t="s">
        <v>142</v>
      </c>
      <c r="B133" s="11" t="s">
        <v>314</v>
      </c>
      <c r="C133" s="11">
        <v>45564</v>
      </c>
      <c r="D133" s="11" t="s">
        <v>515</v>
      </c>
      <c r="E133" s="11" t="s">
        <v>523</v>
      </c>
      <c r="F133" s="11">
        <v>2936</v>
      </c>
      <c r="G133" s="11">
        <v>439</v>
      </c>
      <c r="H133" s="11">
        <v>44</v>
      </c>
      <c r="I133" s="11">
        <v>38168</v>
      </c>
      <c r="J133" s="11">
        <v>37571</v>
      </c>
      <c r="K133" s="11">
        <v>22</v>
      </c>
      <c r="L133" s="11" t="s">
        <v>548</v>
      </c>
      <c r="M133" s="11" t="s">
        <v>566</v>
      </c>
      <c r="N133" s="35">
        <f t="shared" si="2"/>
        <v>8.9599999999999999E-2</v>
      </c>
      <c r="O133" s="11">
        <f>IF(N133="","",RANK(N133,task1_cleaned_data!$N$4:$N$303,0))</f>
        <v>188</v>
      </c>
      <c r="P133" s="11" t="s">
        <v>548</v>
      </c>
      <c r="Q133" s="11"/>
      <c r="R133" s="11"/>
    </row>
    <row r="134" spans="1:18" x14ac:dyDescent="0.3">
      <c r="A134" s="11" t="s">
        <v>143</v>
      </c>
      <c r="B134" s="11" t="s">
        <v>315</v>
      </c>
      <c r="C134" s="11">
        <v>45586</v>
      </c>
      <c r="D134" s="11" t="s">
        <v>515</v>
      </c>
      <c r="E134" s="11" t="s">
        <v>534</v>
      </c>
      <c r="F134" s="11">
        <v>4840</v>
      </c>
      <c r="G134" s="11">
        <v>658</v>
      </c>
      <c r="H134" s="11">
        <v>211</v>
      </c>
      <c r="I134" s="11">
        <v>43560</v>
      </c>
      <c r="J134" s="11">
        <v>43225</v>
      </c>
      <c r="K134" s="11">
        <v>57</v>
      </c>
      <c r="L134" s="11" t="s">
        <v>550</v>
      </c>
      <c r="M134" s="11" t="s">
        <v>565</v>
      </c>
      <c r="N134" s="35">
        <f t="shared" si="2"/>
        <v>0.13109999999999999</v>
      </c>
      <c r="O134" s="11">
        <f>IF(N134="","",RANK(N134,task1_cleaned_data!$N$4:$N$303,0))</f>
        <v>116</v>
      </c>
      <c r="P134" s="11" t="s">
        <v>550</v>
      </c>
      <c r="Q134" s="11"/>
      <c r="R134" s="11"/>
    </row>
    <row r="135" spans="1:18" x14ac:dyDescent="0.3">
      <c r="A135" s="11" t="s">
        <v>144</v>
      </c>
      <c r="B135" s="11" t="s">
        <v>315</v>
      </c>
      <c r="C135" s="11">
        <v>45720</v>
      </c>
      <c r="D135" s="11" t="s">
        <v>517</v>
      </c>
      <c r="E135" s="11" t="s">
        <v>524</v>
      </c>
      <c r="F135" s="11">
        <v>1947</v>
      </c>
      <c r="G135" s="11">
        <v>842</v>
      </c>
      <c r="H135" s="11">
        <v>101</v>
      </c>
      <c r="I135" s="11">
        <v>21417</v>
      </c>
      <c r="J135" s="11">
        <v>20967</v>
      </c>
      <c r="K135" s="11">
        <v>186</v>
      </c>
      <c r="L135" s="11" t="s">
        <v>550</v>
      </c>
      <c r="M135" s="11" t="s">
        <v>564</v>
      </c>
      <c r="N135" s="35">
        <f t="shared" si="2"/>
        <v>0.13489999999999999</v>
      </c>
      <c r="O135" s="11">
        <f>IF(N135="","",RANK(N135,task1_cleaned_data!$N$4:$N$303,0))</f>
        <v>112</v>
      </c>
      <c r="P135" s="11" t="s">
        <v>550</v>
      </c>
      <c r="Q135" s="11"/>
      <c r="R135" s="11"/>
    </row>
    <row r="136" spans="1:18" x14ac:dyDescent="0.3">
      <c r="A136" s="11" t="s">
        <v>145</v>
      </c>
      <c r="B136" s="11" t="s">
        <v>316</v>
      </c>
      <c r="C136" s="11">
        <v>45694</v>
      </c>
      <c r="D136" s="11" t="s">
        <v>519</v>
      </c>
      <c r="E136" s="11" t="s">
        <v>529</v>
      </c>
      <c r="F136" s="11">
        <v>2072</v>
      </c>
      <c r="G136" s="11">
        <v>532</v>
      </c>
      <c r="H136" s="11">
        <v>71</v>
      </c>
      <c r="I136" s="11">
        <v>37296</v>
      </c>
      <c r="J136" s="11">
        <v>36467</v>
      </c>
      <c r="K136" s="11">
        <v>25</v>
      </c>
      <c r="L136" s="11" t="s">
        <v>547</v>
      </c>
      <c r="M136" s="11" t="s">
        <v>566</v>
      </c>
      <c r="N136" s="35">
        <f t="shared" si="2"/>
        <v>7.17E-2</v>
      </c>
      <c r="O136" s="11">
        <f>IF(N136="","",RANK(N136,task1_cleaned_data!$N$4:$N$303,0))</f>
        <v>256</v>
      </c>
      <c r="P136" s="11" t="s">
        <v>547</v>
      </c>
      <c r="Q136" s="11"/>
      <c r="R136" s="11"/>
    </row>
    <row r="137" spans="1:18" x14ac:dyDescent="0.3">
      <c r="A137" s="11" t="s">
        <v>146</v>
      </c>
      <c r="B137" s="11" t="s">
        <v>313</v>
      </c>
      <c r="C137" s="11">
        <v>45771</v>
      </c>
      <c r="D137" s="11" t="s">
        <v>515</v>
      </c>
      <c r="E137" s="11" t="s">
        <v>521</v>
      </c>
      <c r="F137" s="11">
        <v>3731</v>
      </c>
      <c r="G137" s="11">
        <v>115</v>
      </c>
      <c r="H137" s="11">
        <v>135</v>
      </c>
      <c r="I137" s="11">
        <v>55965</v>
      </c>
      <c r="J137" s="11">
        <v>55436</v>
      </c>
      <c r="K137" s="11">
        <v>103</v>
      </c>
      <c r="L137" s="11" t="s">
        <v>547</v>
      </c>
      <c r="M137" s="11" t="s">
        <v>563</v>
      </c>
      <c r="N137" s="35">
        <f t="shared" si="2"/>
        <v>7.1099999999999997E-2</v>
      </c>
      <c r="O137" s="11">
        <f>IF(N137="","",RANK(N137,task1_cleaned_data!$N$4:$N$303,0))</f>
        <v>258</v>
      </c>
      <c r="P137" s="11" t="s">
        <v>547</v>
      </c>
      <c r="Q137" s="11"/>
      <c r="R137" s="11"/>
    </row>
    <row r="138" spans="1:18" x14ac:dyDescent="0.3">
      <c r="A138" s="11" t="s">
        <v>147</v>
      </c>
      <c r="B138" s="11" t="s">
        <v>316</v>
      </c>
      <c r="C138" s="11">
        <v>45624</v>
      </c>
      <c r="D138" s="11" t="s">
        <v>516</v>
      </c>
      <c r="E138" s="11" t="s">
        <v>528</v>
      </c>
      <c r="F138" s="11">
        <v>4213</v>
      </c>
      <c r="G138" s="11">
        <v>253</v>
      </c>
      <c r="H138" s="11">
        <v>434</v>
      </c>
      <c r="I138" s="11">
        <v>75834</v>
      </c>
      <c r="J138" s="11">
        <v>75437</v>
      </c>
      <c r="K138" s="11">
        <v>272</v>
      </c>
      <c r="L138" s="11" t="s">
        <v>550</v>
      </c>
      <c r="M138" s="11" t="s">
        <v>566</v>
      </c>
      <c r="N138" s="35">
        <f t="shared" si="2"/>
        <v>6.4600000000000005E-2</v>
      </c>
      <c r="O138" s="11">
        <f>IF(N138="","",RANK(N138,task1_cleaned_data!$N$4:$N$303,0))</f>
        <v>273</v>
      </c>
      <c r="P138" s="11" t="s">
        <v>550</v>
      </c>
      <c r="Q138" s="11"/>
      <c r="R138" s="11"/>
    </row>
    <row r="139" spans="1:18" x14ac:dyDescent="0.3">
      <c r="A139" s="11" t="s">
        <v>148</v>
      </c>
      <c r="B139" s="11" t="s">
        <v>315</v>
      </c>
      <c r="C139" s="11">
        <v>45484</v>
      </c>
      <c r="D139" s="11" t="s">
        <v>516</v>
      </c>
      <c r="E139" s="11" t="s">
        <v>538</v>
      </c>
      <c r="F139" s="11">
        <v>3134</v>
      </c>
      <c r="G139" s="11">
        <v>888</v>
      </c>
      <c r="H139" s="11">
        <v>444</v>
      </c>
      <c r="I139" s="11">
        <v>21938</v>
      </c>
      <c r="J139" s="11">
        <v>21337</v>
      </c>
      <c r="K139" s="11">
        <v>130</v>
      </c>
      <c r="L139" s="11" t="s">
        <v>548</v>
      </c>
      <c r="M139" s="11" t="s">
        <v>566</v>
      </c>
      <c r="N139" s="35">
        <f t="shared" si="2"/>
        <v>0.2036</v>
      </c>
      <c r="O139" s="11">
        <f>IF(N139="","",RANK(N139,task1_cleaned_data!$N$4:$N$303,0))</f>
        <v>51</v>
      </c>
      <c r="P139" s="11" t="s">
        <v>548</v>
      </c>
      <c r="Q139" s="11"/>
      <c r="R139" s="11"/>
    </row>
    <row r="140" spans="1:18" x14ac:dyDescent="0.3">
      <c r="A140" s="11" t="s">
        <v>149</v>
      </c>
      <c r="B140" s="11" t="s">
        <v>316</v>
      </c>
      <c r="C140" s="11">
        <v>45504</v>
      </c>
      <c r="D140" s="11" t="s">
        <v>520</v>
      </c>
      <c r="E140" s="11" t="s">
        <v>533</v>
      </c>
      <c r="F140" s="11">
        <v>3008</v>
      </c>
      <c r="G140" s="11">
        <v>94</v>
      </c>
      <c r="H140" s="11">
        <v>37</v>
      </c>
      <c r="I140" s="11">
        <v>15040</v>
      </c>
      <c r="J140" s="11">
        <v>14639</v>
      </c>
      <c r="K140" s="11">
        <v>277</v>
      </c>
      <c r="L140" s="11" t="s">
        <v>550</v>
      </c>
      <c r="M140" s="11"/>
      <c r="N140" s="35">
        <f t="shared" si="2"/>
        <v>0.2087</v>
      </c>
      <c r="O140" s="11">
        <f>IF(N140="","",RANK(N140,task1_cleaned_data!$N$4:$N$303,0))</f>
        <v>47</v>
      </c>
      <c r="P140" s="11" t="s">
        <v>550</v>
      </c>
      <c r="Q140" s="11"/>
      <c r="R140" s="11"/>
    </row>
    <row r="141" spans="1:18" x14ac:dyDescent="0.3">
      <c r="A141" s="11" t="s">
        <v>150</v>
      </c>
      <c r="B141" s="11" t="s">
        <v>313</v>
      </c>
      <c r="C141" s="11">
        <v>45745</v>
      </c>
      <c r="D141" s="11" t="s">
        <v>519</v>
      </c>
      <c r="E141" s="11" t="s">
        <v>539</v>
      </c>
      <c r="F141" s="11">
        <v>305</v>
      </c>
      <c r="G141" s="11">
        <v>187</v>
      </c>
      <c r="H141" s="11">
        <v>243</v>
      </c>
      <c r="I141" s="11">
        <v>4575</v>
      </c>
      <c r="J141" s="11">
        <v>3704</v>
      </c>
      <c r="K141" s="11">
        <v>234</v>
      </c>
      <c r="L141" s="11" t="s">
        <v>550</v>
      </c>
      <c r="M141" s="11" t="s">
        <v>565</v>
      </c>
      <c r="N141" s="35">
        <f t="shared" si="2"/>
        <v>0.16070000000000001</v>
      </c>
      <c r="O141" s="11">
        <f>IF(N141="","",RANK(N141,task1_cleaned_data!$N$4:$N$303,0))</f>
        <v>84</v>
      </c>
      <c r="P141" s="11" t="s">
        <v>550</v>
      </c>
      <c r="Q141" s="11"/>
      <c r="R141" s="11"/>
    </row>
    <row r="142" spans="1:18" x14ac:dyDescent="0.3">
      <c r="A142" s="11" t="s">
        <v>151</v>
      </c>
      <c r="B142" s="11" t="s">
        <v>314</v>
      </c>
      <c r="C142" s="11">
        <v>45594</v>
      </c>
      <c r="D142" s="11" t="s">
        <v>516</v>
      </c>
      <c r="E142" s="11" t="s">
        <v>537</v>
      </c>
      <c r="F142" s="11">
        <v>2746</v>
      </c>
      <c r="G142" s="11">
        <v>156</v>
      </c>
      <c r="H142" s="11">
        <v>203</v>
      </c>
      <c r="I142" s="11">
        <v>32952</v>
      </c>
      <c r="J142" s="11">
        <v>32147</v>
      </c>
      <c r="K142" s="11">
        <v>147</v>
      </c>
      <c r="L142" s="11" t="s">
        <v>548</v>
      </c>
      <c r="M142" s="11" t="s">
        <v>563</v>
      </c>
      <c r="N142" s="35">
        <f t="shared" si="2"/>
        <v>9.4200000000000006E-2</v>
      </c>
      <c r="O142" s="11">
        <f>IF(N142="","",RANK(N142,task1_cleaned_data!$N$4:$N$303,0))</f>
        <v>176</v>
      </c>
      <c r="P142" s="11" t="s">
        <v>548</v>
      </c>
      <c r="Q142" s="11"/>
      <c r="R142" s="11"/>
    </row>
    <row r="143" spans="1:18" x14ac:dyDescent="0.3">
      <c r="A143" s="11" t="s">
        <v>152</v>
      </c>
      <c r="B143" s="11" t="s">
        <v>316</v>
      </c>
      <c r="C143" s="11">
        <v>45488</v>
      </c>
      <c r="D143" s="11" t="s">
        <v>519</v>
      </c>
      <c r="E143" s="11" t="s">
        <v>529</v>
      </c>
      <c r="F143" s="11">
        <v>2291</v>
      </c>
      <c r="G143" s="11">
        <v>78</v>
      </c>
      <c r="H143" s="11">
        <v>485</v>
      </c>
      <c r="I143" s="11">
        <v>18328</v>
      </c>
      <c r="J143" s="11">
        <v>18101</v>
      </c>
      <c r="K143" s="11">
        <v>10</v>
      </c>
      <c r="L143" s="11" t="s">
        <v>555</v>
      </c>
      <c r="M143" s="11" t="s">
        <v>564</v>
      </c>
      <c r="N143" s="35">
        <f t="shared" si="2"/>
        <v>0.15570000000000001</v>
      </c>
      <c r="O143" s="11">
        <f>IF(N143="","",RANK(N143,task1_cleaned_data!$N$4:$N$303,0))</f>
        <v>88</v>
      </c>
      <c r="P143" s="11" t="s">
        <v>548</v>
      </c>
      <c r="Q143" s="11" t="s">
        <v>610</v>
      </c>
      <c r="R143" s="11"/>
    </row>
    <row r="144" spans="1:18" x14ac:dyDescent="0.3">
      <c r="A144" s="11" t="s">
        <v>153</v>
      </c>
      <c r="B144" s="11" t="s">
        <v>313</v>
      </c>
      <c r="C144" s="11">
        <v>45535</v>
      </c>
      <c r="D144" s="11" t="s">
        <v>519</v>
      </c>
      <c r="E144" s="11" t="s">
        <v>539</v>
      </c>
      <c r="F144" s="11">
        <v>3170</v>
      </c>
      <c r="G144" s="11">
        <v>857</v>
      </c>
      <c r="H144" s="11">
        <v>379</v>
      </c>
      <c r="I144" s="11">
        <v>19020</v>
      </c>
      <c r="J144" s="11">
        <v>18559</v>
      </c>
      <c r="K144" s="11">
        <v>240</v>
      </c>
      <c r="L144" s="11" t="s">
        <v>550</v>
      </c>
      <c r="M144" s="11"/>
      <c r="N144" s="35">
        <f t="shared" si="2"/>
        <v>0.23169999999999999</v>
      </c>
      <c r="O144" s="11">
        <f>IF(N144="","",RANK(N144,task1_cleaned_data!$N$4:$N$303,0))</f>
        <v>39</v>
      </c>
      <c r="P144" s="11" t="s">
        <v>550</v>
      </c>
      <c r="Q144" s="11"/>
      <c r="R144" s="11"/>
    </row>
    <row r="145" spans="1:18" x14ac:dyDescent="0.3">
      <c r="A145" s="11" t="s">
        <v>154</v>
      </c>
      <c r="B145" s="11" t="s">
        <v>314</v>
      </c>
      <c r="C145" s="11">
        <v>45741</v>
      </c>
      <c r="D145" s="11" t="s">
        <v>517</v>
      </c>
      <c r="E145" s="11" t="s">
        <v>542</v>
      </c>
      <c r="F145" s="11">
        <v>2070</v>
      </c>
      <c r="G145" s="11">
        <v>275</v>
      </c>
      <c r="H145" s="11">
        <v>386</v>
      </c>
      <c r="I145" s="11">
        <v>39330</v>
      </c>
      <c r="J145" s="11">
        <v>38627</v>
      </c>
      <c r="K145" s="11">
        <v>114</v>
      </c>
      <c r="L145" s="11" t="s">
        <v>550</v>
      </c>
      <c r="M145" s="11" t="s">
        <v>566</v>
      </c>
      <c r="N145" s="35">
        <f t="shared" si="2"/>
        <v>6.9400000000000003E-2</v>
      </c>
      <c r="O145" s="11">
        <f>IF(N145="","",RANK(N145,task1_cleaned_data!$N$4:$N$303,0))</f>
        <v>262</v>
      </c>
      <c r="P145" s="11" t="s">
        <v>550</v>
      </c>
      <c r="Q145" s="11"/>
      <c r="R145" s="11"/>
    </row>
    <row r="146" spans="1:18" x14ac:dyDescent="0.3">
      <c r="A146" s="11" t="s">
        <v>155</v>
      </c>
      <c r="B146" s="11" t="s">
        <v>314</v>
      </c>
      <c r="C146" s="11">
        <v>45567</v>
      </c>
      <c r="D146" s="11" t="s">
        <v>518</v>
      </c>
      <c r="E146" s="11" t="s">
        <v>531</v>
      </c>
      <c r="F146" s="11">
        <v>80</v>
      </c>
      <c r="G146" s="11">
        <v>362</v>
      </c>
      <c r="H146" s="11">
        <v>80</v>
      </c>
      <c r="I146" s="11">
        <v>1040</v>
      </c>
      <c r="J146" s="11">
        <v>349</v>
      </c>
      <c r="K146" s="11">
        <v>117</v>
      </c>
      <c r="L146" s="11" t="s">
        <v>547</v>
      </c>
      <c r="M146" s="11" t="s">
        <v>565</v>
      </c>
      <c r="N146" s="35">
        <f t="shared" si="2"/>
        <v>0.50190000000000001</v>
      </c>
      <c r="O146" s="11">
        <f>IF(N146="","",RANK(N146,task1_cleaned_data!$N$4:$N$303,0))</f>
        <v>8</v>
      </c>
      <c r="P146" s="11" t="s">
        <v>547</v>
      </c>
      <c r="Q146" s="11"/>
      <c r="R146" s="11"/>
    </row>
    <row r="147" spans="1:18" x14ac:dyDescent="0.3">
      <c r="A147" s="11" t="s">
        <v>156</v>
      </c>
      <c r="B147" s="11" t="s">
        <v>314</v>
      </c>
      <c r="C147" s="11">
        <v>45593</v>
      </c>
      <c r="D147" s="11" t="s">
        <v>517</v>
      </c>
      <c r="E147" s="11" t="s">
        <v>542</v>
      </c>
      <c r="F147" s="11">
        <v>4929</v>
      </c>
      <c r="G147" s="11">
        <v>749</v>
      </c>
      <c r="H147" s="11">
        <v>452</v>
      </c>
      <c r="I147" s="11">
        <v>93651</v>
      </c>
      <c r="J147" s="11">
        <v>92810</v>
      </c>
      <c r="K147" s="11">
        <v>66</v>
      </c>
      <c r="L147" s="11" t="s">
        <v>548</v>
      </c>
      <c r="M147" s="11" t="s">
        <v>566</v>
      </c>
      <c r="N147" s="35">
        <f t="shared" si="2"/>
        <v>6.5500000000000003E-2</v>
      </c>
      <c r="O147" s="11">
        <f>IF(N147="","",RANK(N147,task1_cleaned_data!$N$4:$N$303,0))</f>
        <v>270</v>
      </c>
      <c r="P147" s="11" t="s">
        <v>548</v>
      </c>
      <c r="Q147" s="11"/>
      <c r="R147" s="11"/>
    </row>
    <row r="148" spans="1:18" x14ac:dyDescent="0.3">
      <c r="A148" s="11" t="s">
        <v>157</v>
      </c>
      <c r="B148" s="11" t="s">
        <v>315</v>
      </c>
      <c r="C148" s="11">
        <v>45516</v>
      </c>
      <c r="D148" s="11" t="s">
        <v>518</v>
      </c>
      <c r="E148" s="11" t="s">
        <v>536</v>
      </c>
      <c r="F148" s="11">
        <v>1878</v>
      </c>
      <c r="G148" s="11">
        <v>62</v>
      </c>
      <c r="H148" s="11">
        <v>179</v>
      </c>
      <c r="I148" s="11">
        <v>37560</v>
      </c>
      <c r="J148" s="11">
        <v>36874</v>
      </c>
      <c r="K148" s="11">
        <v>142</v>
      </c>
      <c r="L148" s="11" t="s">
        <v>547</v>
      </c>
      <c r="M148" s="11" t="s">
        <v>566</v>
      </c>
      <c r="N148" s="35">
        <f t="shared" si="2"/>
        <v>5.6399999999999999E-2</v>
      </c>
      <c r="O148" s="11">
        <f>IF(N148="","",RANK(N148,task1_cleaned_data!$N$4:$N$303,0))</f>
        <v>296</v>
      </c>
      <c r="P148" s="11" t="s">
        <v>547</v>
      </c>
      <c r="Q148" s="11"/>
      <c r="R148" s="11"/>
    </row>
    <row r="149" spans="1:18" x14ac:dyDescent="0.3">
      <c r="A149" s="11" t="s">
        <v>158</v>
      </c>
      <c r="B149" s="11" t="s">
        <v>314</v>
      </c>
      <c r="C149" s="11">
        <v>45448</v>
      </c>
      <c r="D149" s="11" t="s">
        <v>515</v>
      </c>
      <c r="E149" s="11" t="s">
        <v>523</v>
      </c>
      <c r="F149" s="11">
        <v>3065</v>
      </c>
      <c r="G149" s="11">
        <v>772</v>
      </c>
      <c r="H149" s="11">
        <v>142</v>
      </c>
      <c r="I149" s="11">
        <v>18390</v>
      </c>
      <c r="J149" s="11">
        <v>17875</v>
      </c>
      <c r="K149" s="11">
        <v>200</v>
      </c>
      <c r="L149" s="11" t="s">
        <v>556</v>
      </c>
      <c r="M149" s="11"/>
      <c r="N149" s="35">
        <f t="shared" si="2"/>
        <v>0.21640000000000001</v>
      </c>
      <c r="O149" s="11">
        <f>IF(N149="","",RANK(N149,task1_cleaned_data!$N$4:$N$303,0))</f>
        <v>45</v>
      </c>
      <c r="P149" s="11" t="s">
        <v>548</v>
      </c>
      <c r="Q149" s="11" t="s">
        <v>617</v>
      </c>
      <c r="R149" s="11"/>
    </row>
    <row r="150" spans="1:18" x14ac:dyDescent="0.3">
      <c r="A150" s="11" t="s">
        <v>159</v>
      </c>
      <c r="B150" s="11" t="s">
        <v>315</v>
      </c>
      <c r="C150" s="11">
        <v>45586</v>
      </c>
      <c r="D150" s="11" t="s">
        <v>515</v>
      </c>
      <c r="E150" s="11" t="s">
        <v>534</v>
      </c>
      <c r="F150" s="11">
        <v>3256</v>
      </c>
      <c r="G150" s="11">
        <v>459</v>
      </c>
      <c r="H150" s="11">
        <v>266</v>
      </c>
      <c r="I150" s="11">
        <v>26048</v>
      </c>
      <c r="J150" s="11">
        <v>25529</v>
      </c>
      <c r="K150" s="11">
        <v>143</v>
      </c>
      <c r="L150" s="11" t="s">
        <v>547</v>
      </c>
      <c r="M150" s="11" t="s">
        <v>564</v>
      </c>
      <c r="N150" s="35">
        <f t="shared" si="2"/>
        <v>0.15279999999999999</v>
      </c>
      <c r="O150" s="11">
        <f>IF(N150="","",RANK(N150,task1_cleaned_data!$N$4:$N$303,0))</f>
        <v>92</v>
      </c>
      <c r="P150" s="11" t="s">
        <v>547</v>
      </c>
      <c r="Q150" s="11"/>
      <c r="R150" s="11"/>
    </row>
    <row r="151" spans="1:18" x14ac:dyDescent="0.3">
      <c r="A151" s="11" t="s">
        <v>160</v>
      </c>
      <c r="B151" s="11" t="s">
        <v>315</v>
      </c>
      <c r="C151" s="11">
        <v>45762</v>
      </c>
      <c r="D151" s="11" t="s">
        <v>520</v>
      </c>
      <c r="E151" s="11" t="s">
        <v>535</v>
      </c>
      <c r="F151" s="11">
        <v>4133</v>
      </c>
      <c r="G151" s="11">
        <v>466</v>
      </c>
      <c r="H151" s="11">
        <v>327</v>
      </c>
      <c r="I151" s="11">
        <v>24798</v>
      </c>
      <c r="J151" s="11">
        <v>24620</v>
      </c>
      <c r="K151" s="11">
        <v>176</v>
      </c>
      <c r="L151" s="11" t="s">
        <v>548</v>
      </c>
      <c r="M151" s="11" t="s">
        <v>566</v>
      </c>
      <c r="N151" s="35">
        <f t="shared" si="2"/>
        <v>0.1986</v>
      </c>
      <c r="O151" s="11">
        <f>IF(N151="","",RANK(N151,task1_cleaned_data!$N$4:$N$303,0))</f>
        <v>54</v>
      </c>
      <c r="P151" s="11" t="s">
        <v>548</v>
      </c>
      <c r="Q151" s="11"/>
      <c r="R151" s="11"/>
    </row>
    <row r="152" spans="1:18" x14ac:dyDescent="0.3">
      <c r="A152" s="11" t="s">
        <v>161</v>
      </c>
      <c r="B152" s="11" t="s">
        <v>313</v>
      </c>
      <c r="C152" s="11">
        <v>45459</v>
      </c>
      <c r="D152" s="11" t="s">
        <v>520</v>
      </c>
      <c r="E152" s="11" t="s">
        <v>540</v>
      </c>
      <c r="F152" s="11">
        <v>1702</v>
      </c>
      <c r="G152" s="11">
        <v>750</v>
      </c>
      <c r="H152" s="11">
        <v>179</v>
      </c>
      <c r="I152" s="11">
        <v>34040</v>
      </c>
      <c r="J152" s="11">
        <v>33174</v>
      </c>
      <c r="K152" s="11">
        <v>76</v>
      </c>
      <c r="L152" s="11" t="s">
        <v>548</v>
      </c>
      <c r="M152" s="11" t="s">
        <v>563</v>
      </c>
      <c r="N152" s="35">
        <f t="shared" si="2"/>
        <v>7.7299999999999994E-2</v>
      </c>
      <c r="O152" s="11">
        <f>IF(N152="","",RANK(N152,task1_cleaned_data!$N$4:$N$303,0))</f>
        <v>230</v>
      </c>
      <c r="P152" s="11" t="s">
        <v>548</v>
      </c>
      <c r="Q152" s="11"/>
      <c r="R152" s="11"/>
    </row>
    <row r="153" spans="1:18" x14ac:dyDescent="0.3">
      <c r="A153" s="11" t="s">
        <v>162</v>
      </c>
      <c r="B153" s="11" t="s">
        <v>314</v>
      </c>
      <c r="C153" s="11">
        <v>45526</v>
      </c>
      <c r="D153" s="11" t="s">
        <v>518</v>
      </c>
      <c r="E153" s="11" t="s">
        <v>531</v>
      </c>
      <c r="F153" s="11">
        <v>4295</v>
      </c>
      <c r="G153" s="11">
        <v>853</v>
      </c>
      <c r="H153" s="11">
        <v>325</v>
      </c>
      <c r="I153" s="11">
        <v>85900</v>
      </c>
      <c r="J153" s="11">
        <v>85788</v>
      </c>
      <c r="K153" s="11">
        <v>290</v>
      </c>
      <c r="L153" s="11" t="s">
        <v>547</v>
      </c>
      <c r="M153" s="11" t="s">
        <v>566</v>
      </c>
      <c r="N153" s="35">
        <f t="shared" si="2"/>
        <v>6.3700000000000007E-2</v>
      </c>
      <c r="O153" s="11">
        <f>IF(N153="","",RANK(N153,task1_cleaned_data!$N$4:$N$303,0))</f>
        <v>277</v>
      </c>
      <c r="P153" s="11" t="s">
        <v>547</v>
      </c>
      <c r="Q153" s="11"/>
      <c r="R153" s="11"/>
    </row>
    <row r="154" spans="1:18" x14ac:dyDescent="0.3">
      <c r="A154" s="11" t="s">
        <v>163</v>
      </c>
      <c r="B154" s="11" t="s">
        <v>315</v>
      </c>
      <c r="C154" s="11">
        <v>45499</v>
      </c>
      <c r="D154" s="11" t="s">
        <v>519</v>
      </c>
      <c r="E154" s="11" t="s">
        <v>543</v>
      </c>
      <c r="F154" s="11">
        <v>3559</v>
      </c>
      <c r="G154" s="11">
        <v>59</v>
      </c>
      <c r="H154" s="11">
        <v>289</v>
      </c>
      <c r="I154" s="11">
        <v>35590</v>
      </c>
      <c r="J154" s="11">
        <v>35105</v>
      </c>
      <c r="K154" s="11">
        <v>122</v>
      </c>
      <c r="L154" s="11" t="s">
        <v>548</v>
      </c>
      <c r="M154" s="11" t="s">
        <v>563</v>
      </c>
      <c r="N154" s="35">
        <f t="shared" si="2"/>
        <v>0.10979999999999999</v>
      </c>
      <c r="O154" s="11">
        <f>IF(N154="","",RANK(N154,task1_cleaned_data!$N$4:$N$303,0))</f>
        <v>151</v>
      </c>
      <c r="P154" s="11" t="s">
        <v>548</v>
      </c>
      <c r="Q154" s="11"/>
      <c r="R154" s="11"/>
    </row>
    <row r="155" spans="1:18" x14ac:dyDescent="0.3">
      <c r="A155" s="11" t="s">
        <v>164</v>
      </c>
      <c r="B155" s="11" t="s">
        <v>316</v>
      </c>
      <c r="C155" s="11">
        <v>45769</v>
      </c>
      <c r="D155" s="11" t="s">
        <v>519</v>
      </c>
      <c r="E155" s="11" t="s">
        <v>529</v>
      </c>
      <c r="F155" s="11">
        <v>4804</v>
      </c>
      <c r="G155" s="11">
        <v>550</v>
      </c>
      <c r="H155" s="11">
        <v>270</v>
      </c>
      <c r="I155" s="11">
        <v>28824</v>
      </c>
      <c r="J155" s="11">
        <v>28370</v>
      </c>
      <c r="K155" s="11">
        <v>47</v>
      </c>
      <c r="L155" s="11" t="s">
        <v>548</v>
      </c>
      <c r="M155" s="11" t="s">
        <v>566</v>
      </c>
      <c r="N155" s="35">
        <f t="shared" si="2"/>
        <v>0.1951</v>
      </c>
      <c r="O155" s="11">
        <f>IF(N155="","",RANK(N155,task1_cleaned_data!$N$4:$N$303,0))</f>
        <v>56</v>
      </c>
      <c r="P155" s="11" t="s">
        <v>548</v>
      </c>
      <c r="Q155" s="11"/>
      <c r="R155" s="11"/>
    </row>
    <row r="156" spans="1:18" x14ac:dyDescent="0.3">
      <c r="A156" s="11" t="s">
        <v>165</v>
      </c>
      <c r="B156" s="11" t="s">
        <v>313</v>
      </c>
      <c r="C156" s="11">
        <v>45658</v>
      </c>
      <c r="D156" s="11" t="s">
        <v>520</v>
      </c>
      <c r="E156" s="11" t="s">
        <v>540</v>
      </c>
      <c r="F156" s="11">
        <v>754</v>
      </c>
      <c r="G156" s="11">
        <v>197</v>
      </c>
      <c r="H156" s="11">
        <v>257</v>
      </c>
      <c r="I156" s="11">
        <v>6786</v>
      </c>
      <c r="J156" s="11">
        <v>6221</v>
      </c>
      <c r="K156" s="11">
        <v>212</v>
      </c>
      <c r="L156" s="11" t="s">
        <v>547</v>
      </c>
      <c r="M156" s="11" t="s">
        <v>565</v>
      </c>
      <c r="N156" s="35">
        <f t="shared" si="2"/>
        <v>0.17799999999999999</v>
      </c>
      <c r="O156" s="11">
        <f>IF(N156="","",RANK(N156,task1_cleaned_data!$N$4:$N$303,0))</f>
        <v>67</v>
      </c>
      <c r="P156" s="11" t="s">
        <v>547</v>
      </c>
      <c r="Q156" s="11"/>
      <c r="R156" s="11"/>
    </row>
    <row r="157" spans="1:18" x14ac:dyDescent="0.3">
      <c r="A157" s="11" t="s">
        <v>166</v>
      </c>
      <c r="B157" s="11" t="s">
        <v>315</v>
      </c>
      <c r="C157" s="11">
        <v>45574</v>
      </c>
      <c r="D157" s="11" t="s">
        <v>518</v>
      </c>
      <c r="E157" s="11" t="s">
        <v>536</v>
      </c>
      <c r="F157" s="11">
        <v>985</v>
      </c>
      <c r="G157" s="11">
        <v>932</v>
      </c>
      <c r="H157" s="11">
        <v>287</v>
      </c>
      <c r="I157" s="11">
        <v>6895</v>
      </c>
      <c r="J157" s="11">
        <v>6757</v>
      </c>
      <c r="K157" s="11">
        <v>64</v>
      </c>
      <c r="L157" s="11" t="s">
        <v>550</v>
      </c>
      <c r="M157" s="11" t="s">
        <v>566</v>
      </c>
      <c r="N157" s="35">
        <f t="shared" si="2"/>
        <v>0.31969999999999998</v>
      </c>
      <c r="O157" s="11">
        <f>IF(N157="","",RANK(N157,task1_cleaned_data!$N$4:$N$303,0))</f>
        <v>17</v>
      </c>
      <c r="P157" s="11" t="s">
        <v>550</v>
      </c>
      <c r="Q157" s="11"/>
      <c r="R157" s="11"/>
    </row>
    <row r="158" spans="1:18" x14ac:dyDescent="0.3">
      <c r="A158" s="11" t="s">
        <v>167</v>
      </c>
      <c r="B158" s="11" t="s">
        <v>314</v>
      </c>
      <c r="C158" s="11">
        <v>45647</v>
      </c>
      <c r="D158" s="11" t="s">
        <v>519</v>
      </c>
      <c r="E158" s="11" t="s">
        <v>527</v>
      </c>
      <c r="F158" s="11">
        <v>2283</v>
      </c>
      <c r="G158" s="11">
        <v>210</v>
      </c>
      <c r="H158" s="11">
        <v>130</v>
      </c>
      <c r="I158" s="11">
        <v>22830</v>
      </c>
      <c r="J158" s="11">
        <v>22617</v>
      </c>
      <c r="K158" s="11">
        <v>143</v>
      </c>
      <c r="L158" s="11" t="s">
        <v>550</v>
      </c>
      <c r="M158" s="11" t="s">
        <v>564</v>
      </c>
      <c r="N158" s="35">
        <f t="shared" si="2"/>
        <v>0.1149</v>
      </c>
      <c r="O158" s="11">
        <f>IF(N158="","",RANK(N158,task1_cleaned_data!$N$4:$N$303,0))</f>
        <v>143</v>
      </c>
      <c r="P158" s="11" t="s">
        <v>550</v>
      </c>
      <c r="Q158" s="11"/>
      <c r="R158" s="11"/>
    </row>
    <row r="159" spans="1:18" x14ac:dyDescent="0.3">
      <c r="A159" s="11" t="s">
        <v>168</v>
      </c>
      <c r="B159" s="11" t="s">
        <v>316</v>
      </c>
      <c r="C159" s="11">
        <v>45587</v>
      </c>
      <c r="D159" s="11" t="s">
        <v>518</v>
      </c>
      <c r="E159" s="11" t="s">
        <v>525</v>
      </c>
      <c r="F159" s="11">
        <v>3352</v>
      </c>
      <c r="G159" s="11">
        <v>941</v>
      </c>
      <c r="H159" s="11">
        <v>482</v>
      </c>
      <c r="I159" s="11">
        <v>43576</v>
      </c>
      <c r="J159" s="11">
        <v>43338</v>
      </c>
      <c r="K159" s="11">
        <v>240</v>
      </c>
      <c r="L159" s="11" t="s">
        <v>550</v>
      </c>
      <c r="M159" s="11" t="s">
        <v>564</v>
      </c>
      <c r="N159" s="35">
        <f t="shared" si="2"/>
        <v>0.1096</v>
      </c>
      <c r="O159" s="11">
        <f>IF(N159="","",RANK(N159,task1_cleaned_data!$N$4:$N$303,0))</f>
        <v>152</v>
      </c>
      <c r="P159" s="11" t="s">
        <v>550</v>
      </c>
      <c r="Q159" s="11"/>
      <c r="R159" s="11"/>
    </row>
    <row r="160" spans="1:18" x14ac:dyDescent="0.3">
      <c r="A160" s="11" t="s">
        <v>169</v>
      </c>
      <c r="B160" s="11" t="s">
        <v>314</v>
      </c>
      <c r="C160" s="11">
        <v>45496</v>
      </c>
      <c r="D160" s="11" t="s">
        <v>517</v>
      </c>
      <c r="E160" s="11" t="s">
        <v>542</v>
      </c>
      <c r="F160" s="11">
        <v>4775</v>
      </c>
      <c r="G160" s="11">
        <v>173</v>
      </c>
      <c r="H160" s="11">
        <v>206</v>
      </c>
      <c r="I160" s="11">
        <v>47750</v>
      </c>
      <c r="J160" s="11">
        <v>47544</v>
      </c>
      <c r="K160" s="11">
        <v>187</v>
      </c>
      <c r="L160" s="11" t="s">
        <v>550</v>
      </c>
      <c r="M160" s="11" t="s">
        <v>564</v>
      </c>
      <c r="N160" s="35">
        <f t="shared" si="2"/>
        <v>0.1079</v>
      </c>
      <c r="O160" s="11">
        <f>IF(N160="","",RANK(N160,task1_cleaned_data!$N$4:$N$303,0))</f>
        <v>153</v>
      </c>
      <c r="P160" s="11" t="s">
        <v>550</v>
      </c>
      <c r="Q160" s="11"/>
      <c r="R160" s="11"/>
    </row>
    <row r="161" spans="1:18" x14ac:dyDescent="0.3">
      <c r="A161" s="11" t="s">
        <v>170</v>
      </c>
      <c r="B161" s="11" t="s">
        <v>315</v>
      </c>
      <c r="C161" s="11">
        <v>45515</v>
      </c>
      <c r="D161" s="11" t="s">
        <v>517</v>
      </c>
      <c r="E161" s="11" t="s">
        <v>524</v>
      </c>
      <c r="F161" s="11">
        <v>1762</v>
      </c>
      <c r="G161" s="11">
        <v>405</v>
      </c>
      <c r="H161" s="11">
        <v>423</v>
      </c>
      <c r="I161" s="11">
        <v>22906</v>
      </c>
      <c r="J161" s="11">
        <v>21925</v>
      </c>
      <c r="K161" s="11">
        <v>25</v>
      </c>
      <c r="L161" s="11" t="s">
        <v>547</v>
      </c>
      <c r="M161" s="11" t="s">
        <v>563</v>
      </c>
      <c r="N161" s="35">
        <f t="shared" si="2"/>
        <v>0.11310000000000001</v>
      </c>
      <c r="O161" s="11">
        <f>IF(N161="","",RANK(N161,task1_cleaned_data!$N$4:$N$303,0))</f>
        <v>146</v>
      </c>
      <c r="P161" s="11" t="s">
        <v>547</v>
      </c>
      <c r="Q161" s="11"/>
      <c r="R161" s="11"/>
    </row>
    <row r="162" spans="1:18" x14ac:dyDescent="0.3">
      <c r="A162" s="11" t="s">
        <v>171</v>
      </c>
      <c r="B162" s="11" t="s">
        <v>316</v>
      </c>
      <c r="C162" s="11">
        <v>45621</v>
      </c>
      <c r="D162" s="11" t="s">
        <v>517</v>
      </c>
      <c r="E162" s="11" t="s">
        <v>532</v>
      </c>
      <c r="F162" s="11">
        <v>2120</v>
      </c>
      <c r="G162" s="11">
        <v>158</v>
      </c>
      <c r="H162" s="11">
        <v>488</v>
      </c>
      <c r="I162" s="11">
        <v>12720</v>
      </c>
      <c r="J162" s="11">
        <v>12085</v>
      </c>
      <c r="K162" s="11">
        <v>17</v>
      </c>
      <c r="L162" s="11" t="s">
        <v>550</v>
      </c>
      <c r="M162" s="11" t="s">
        <v>564</v>
      </c>
      <c r="N162" s="35">
        <f t="shared" si="2"/>
        <v>0.2175</v>
      </c>
      <c r="O162" s="11">
        <f>IF(N162="","",RANK(N162,task1_cleaned_data!$N$4:$N$303,0))</f>
        <v>44</v>
      </c>
      <c r="P162" s="11" t="s">
        <v>550</v>
      </c>
      <c r="Q162" s="11"/>
      <c r="R162" s="11"/>
    </row>
    <row r="163" spans="1:18" x14ac:dyDescent="0.3">
      <c r="A163" s="11" t="s">
        <v>172</v>
      </c>
      <c r="B163" s="11" t="s">
        <v>313</v>
      </c>
      <c r="C163" s="11">
        <v>45528</v>
      </c>
      <c r="D163" s="11" t="s">
        <v>520</v>
      </c>
      <c r="E163" s="11" t="s">
        <v>540</v>
      </c>
      <c r="F163" s="11">
        <v>1082</v>
      </c>
      <c r="G163" s="11">
        <v>209</v>
      </c>
      <c r="H163" s="11">
        <v>484</v>
      </c>
      <c r="I163" s="11">
        <v>19476</v>
      </c>
      <c r="J163" s="11">
        <v>18654</v>
      </c>
      <c r="K163" s="11">
        <v>20</v>
      </c>
      <c r="L163" s="11" t="s">
        <v>547</v>
      </c>
      <c r="M163" s="11"/>
      <c r="N163" s="35">
        <f t="shared" si="2"/>
        <v>9.11E-2</v>
      </c>
      <c r="O163" s="11">
        <f>IF(N163="","",RANK(N163,task1_cleaned_data!$N$4:$N$303,0))</f>
        <v>183</v>
      </c>
      <c r="P163" s="11" t="s">
        <v>547</v>
      </c>
      <c r="Q163" s="11"/>
      <c r="R163" s="11"/>
    </row>
    <row r="164" spans="1:18" x14ac:dyDescent="0.3">
      <c r="A164" s="11" t="s">
        <v>173</v>
      </c>
      <c r="B164" s="11" t="s">
        <v>313</v>
      </c>
      <c r="C164" s="11">
        <v>45707</v>
      </c>
      <c r="D164" s="11" t="s">
        <v>516</v>
      </c>
      <c r="E164" s="11" t="s">
        <v>522</v>
      </c>
      <c r="F164" s="11">
        <v>4671</v>
      </c>
      <c r="G164" s="11">
        <v>876</v>
      </c>
      <c r="H164" s="11">
        <v>366</v>
      </c>
      <c r="I164" s="11">
        <v>51381</v>
      </c>
      <c r="J164" s="11">
        <v>50565</v>
      </c>
      <c r="K164" s="11">
        <v>245</v>
      </c>
      <c r="L164" s="11" t="s">
        <v>547</v>
      </c>
      <c r="M164" s="11" t="s">
        <v>566</v>
      </c>
      <c r="N164" s="35">
        <f t="shared" si="2"/>
        <v>0.11509999999999999</v>
      </c>
      <c r="O164" s="11">
        <f>IF(N164="","",RANK(N164,task1_cleaned_data!$N$4:$N$303,0))</f>
        <v>142</v>
      </c>
      <c r="P164" s="11" t="s">
        <v>547</v>
      </c>
      <c r="Q164" s="11"/>
      <c r="R164" s="11"/>
    </row>
    <row r="165" spans="1:18" x14ac:dyDescent="0.3">
      <c r="A165" s="11" t="s">
        <v>174</v>
      </c>
      <c r="B165" s="11" t="s">
        <v>316</v>
      </c>
      <c r="C165" s="11">
        <v>45748</v>
      </c>
      <c r="D165" s="11" t="s">
        <v>517</v>
      </c>
      <c r="E165" s="11" t="s">
        <v>532</v>
      </c>
      <c r="F165" s="11">
        <v>3430</v>
      </c>
      <c r="G165" s="11">
        <v>566</v>
      </c>
      <c r="H165" s="11">
        <v>164</v>
      </c>
      <c r="I165" s="11">
        <v>48020</v>
      </c>
      <c r="J165" s="11">
        <v>47305</v>
      </c>
      <c r="K165" s="11">
        <v>120</v>
      </c>
      <c r="L165" s="11" t="s">
        <v>550</v>
      </c>
      <c r="M165" s="11"/>
      <c r="N165" s="35">
        <f t="shared" si="2"/>
        <v>8.6599999999999996E-2</v>
      </c>
      <c r="O165" s="11">
        <f>IF(N165="","",RANK(N165,task1_cleaned_data!$N$4:$N$303,0))</f>
        <v>197</v>
      </c>
      <c r="P165" s="11" t="s">
        <v>550</v>
      </c>
      <c r="Q165" s="11"/>
      <c r="R165" s="11"/>
    </row>
    <row r="166" spans="1:18" x14ac:dyDescent="0.3">
      <c r="A166" s="11" t="s">
        <v>175</v>
      </c>
      <c r="B166" s="11" t="s">
        <v>315</v>
      </c>
      <c r="C166" s="11">
        <v>45755</v>
      </c>
      <c r="D166" s="11" t="s">
        <v>519</v>
      </c>
      <c r="E166" s="11" t="s">
        <v>543</v>
      </c>
      <c r="F166" s="11">
        <v>4501</v>
      </c>
      <c r="G166" s="11">
        <v>375</v>
      </c>
      <c r="H166" s="11">
        <v>323</v>
      </c>
      <c r="I166" s="11">
        <v>22505</v>
      </c>
      <c r="J166" s="11">
        <v>21836</v>
      </c>
      <c r="K166" s="11">
        <v>132</v>
      </c>
      <c r="L166" s="11" t="s">
        <v>547</v>
      </c>
      <c r="M166" s="11" t="s">
        <v>564</v>
      </c>
      <c r="N166" s="35">
        <f t="shared" si="2"/>
        <v>0.23100000000000001</v>
      </c>
      <c r="O166" s="11">
        <f>IF(N166="","",RANK(N166,task1_cleaned_data!$N$4:$N$303,0))</f>
        <v>40</v>
      </c>
      <c r="P166" s="11" t="s">
        <v>547</v>
      </c>
      <c r="Q166" s="11"/>
      <c r="R166" s="11"/>
    </row>
    <row r="167" spans="1:18" x14ac:dyDescent="0.3">
      <c r="A167" s="11" t="s">
        <v>176</v>
      </c>
      <c r="B167" s="11" t="s">
        <v>314</v>
      </c>
      <c r="C167" s="11">
        <v>45715</v>
      </c>
      <c r="D167" s="11" t="s">
        <v>516</v>
      </c>
      <c r="E167" s="11" t="s">
        <v>537</v>
      </c>
      <c r="F167" s="11">
        <v>4934</v>
      </c>
      <c r="G167" s="11">
        <v>971</v>
      </c>
      <c r="H167" s="11">
        <v>156</v>
      </c>
      <c r="I167" s="11">
        <v>39472</v>
      </c>
      <c r="J167" s="11">
        <v>39025</v>
      </c>
      <c r="K167" s="11">
        <v>169</v>
      </c>
      <c r="L167" s="11" t="s">
        <v>551</v>
      </c>
      <c r="M167" s="11" t="s">
        <v>566</v>
      </c>
      <c r="N167" s="35">
        <f t="shared" si="2"/>
        <v>0.15359999999999999</v>
      </c>
      <c r="O167" s="11">
        <f>IF(N167="","",RANK(N167,task1_cleaned_data!$N$4:$N$303,0))</f>
        <v>90</v>
      </c>
      <c r="P167" s="11" t="s">
        <v>547</v>
      </c>
      <c r="Q167" s="11" t="s">
        <v>617</v>
      </c>
      <c r="R167" s="11"/>
    </row>
    <row r="168" spans="1:18" x14ac:dyDescent="0.3">
      <c r="A168" s="11" t="s">
        <v>177</v>
      </c>
      <c r="B168" s="11" t="s">
        <v>313</v>
      </c>
      <c r="C168" s="11">
        <v>45637</v>
      </c>
      <c r="D168" s="11" t="s">
        <v>516</v>
      </c>
      <c r="E168" s="11" t="s">
        <v>522</v>
      </c>
      <c r="F168" s="11">
        <v>3239</v>
      </c>
      <c r="G168" s="11">
        <v>43</v>
      </c>
      <c r="H168" s="11">
        <v>211</v>
      </c>
      <c r="I168" s="11">
        <v>22673</v>
      </c>
      <c r="J168" s="11">
        <v>22171</v>
      </c>
      <c r="K168" s="11">
        <v>230</v>
      </c>
      <c r="L168" s="11" t="s">
        <v>547</v>
      </c>
      <c r="M168" s="11" t="s">
        <v>564</v>
      </c>
      <c r="N168" s="35">
        <f t="shared" si="2"/>
        <v>0.15409999999999999</v>
      </c>
      <c r="O168" s="11">
        <f>IF(N168="","",RANK(N168,task1_cleaned_data!$N$4:$N$303,0))</f>
        <v>89</v>
      </c>
      <c r="P168" s="11" t="s">
        <v>547</v>
      </c>
      <c r="Q168" s="11"/>
      <c r="R168" s="11"/>
    </row>
    <row r="169" spans="1:18" x14ac:dyDescent="0.3">
      <c r="A169" s="11" t="s">
        <v>178</v>
      </c>
      <c r="B169" s="11" t="s">
        <v>313</v>
      </c>
      <c r="C169" s="11">
        <v>45704</v>
      </c>
      <c r="D169" s="11" t="s">
        <v>515</v>
      </c>
      <c r="E169" s="11" t="s">
        <v>521</v>
      </c>
      <c r="F169" s="11">
        <v>1076</v>
      </c>
      <c r="G169" s="11">
        <v>313</v>
      </c>
      <c r="H169" s="11">
        <v>306</v>
      </c>
      <c r="I169" s="11">
        <v>11836</v>
      </c>
      <c r="J169" s="11">
        <v>11596</v>
      </c>
      <c r="K169" s="11">
        <v>104</v>
      </c>
      <c r="L169" s="11" t="s">
        <v>550</v>
      </c>
      <c r="M169" s="11" t="s">
        <v>563</v>
      </c>
      <c r="N169" s="35">
        <f t="shared" si="2"/>
        <v>0.14319999999999999</v>
      </c>
      <c r="O169" s="11">
        <f>IF(N169="","",RANK(N169,task1_cleaned_data!$N$4:$N$303,0))</f>
        <v>97</v>
      </c>
      <c r="P169" s="11" t="s">
        <v>550</v>
      </c>
      <c r="Q169" s="11"/>
      <c r="R169" s="11"/>
    </row>
    <row r="170" spans="1:18" x14ac:dyDescent="0.3">
      <c r="A170" s="11" t="s">
        <v>179</v>
      </c>
      <c r="B170" s="11" t="s">
        <v>315</v>
      </c>
      <c r="C170" s="11">
        <v>45624</v>
      </c>
      <c r="D170" s="11" t="s">
        <v>516</v>
      </c>
      <c r="E170" s="11" t="s">
        <v>538</v>
      </c>
      <c r="F170" s="11">
        <v>4771</v>
      </c>
      <c r="G170" s="11">
        <v>818</v>
      </c>
      <c r="H170" s="11">
        <v>56</v>
      </c>
      <c r="I170" s="11">
        <v>57252</v>
      </c>
      <c r="J170" s="11">
        <v>56378</v>
      </c>
      <c r="K170" s="11">
        <v>150</v>
      </c>
      <c r="L170" s="11" t="s">
        <v>550</v>
      </c>
      <c r="M170" s="11"/>
      <c r="N170" s="35">
        <f t="shared" si="2"/>
        <v>9.8599999999999993E-2</v>
      </c>
      <c r="O170" s="11">
        <f>IF(N170="","",RANK(N170,task1_cleaned_data!$N$4:$N$303,0))</f>
        <v>169</v>
      </c>
      <c r="P170" s="11" t="s">
        <v>550</v>
      </c>
      <c r="Q170" s="11"/>
      <c r="R170" s="11"/>
    </row>
    <row r="171" spans="1:18" x14ac:dyDescent="0.3">
      <c r="A171" s="11" t="s">
        <v>180</v>
      </c>
      <c r="B171" s="11" t="s">
        <v>316</v>
      </c>
      <c r="C171" s="11">
        <v>45608</v>
      </c>
      <c r="D171" s="11" t="s">
        <v>516</v>
      </c>
      <c r="E171" s="11" t="s">
        <v>528</v>
      </c>
      <c r="F171" s="11">
        <v>2418</v>
      </c>
      <c r="G171" s="11">
        <v>754</v>
      </c>
      <c r="H171" s="11">
        <v>54</v>
      </c>
      <c r="I171" s="11">
        <v>43524</v>
      </c>
      <c r="J171" s="11">
        <v>42743</v>
      </c>
      <c r="K171" s="11">
        <v>182</v>
      </c>
      <c r="L171" s="11" t="s">
        <v>548</v>
      </c>
      <c r="M171" s="11" t="s">
        <v>563</v>
      </c>
      <c r="N171" s="35">
        <f t="shared" si="2"/>
        <v>7.4099999999999999E-2</v>
      </c>
      <c r="O171" s="11">
        <f>IF(N171="","",RANK(N171,task1_cleaned_data!$N$4:$N$303,0))</f>
        <v>240</v>
      </c>
      <c r="P171" s="11" t="s">
        <v>548</v>
      </c>
      <c r="Q171" s="11"/>
      <c r="R171" s="11"/>
    </row>
    <row r="172" spans="1:18" x14ac:dyDescent="0.3">
      <c r="A172" s="11" t="s">
        <v>181</v>
      </c>
      <c r="B172" s="11" t="s">
        <v>314</v>
      </c>
      <c r="C172" s="11">
        <v>45629</v>
      </c>
      <c r="D172" s="11" t="s">
        <v>520</v>
      </c>
      <c r="E172" s="11" t="s">
        <v>544</v>
      </c>
      <c r="F172" s="11">
        <v>3809</v>
      </c>
      <c r="G172" s="11">
        <v>273</v>
      </c>
      <c r="H172" s="11">
        <v>200</v>
      </c>
      <c r="I172" s="11">
        <v>34281</v>
      </c>
      <c r="J172" s="11">
        <v>33534</v>
      </c>
      <c r="K172" s="11">
        <v>83</v>
      </c>
      <c r="L172" s="11" t="s">
        <v>548</v>
      </c>
      <c r="M172" s="11" t="s">
        <v>563</v>
      </c>
      <c r="N172" s="35">
        <f t="shared" si="2"/>
        <v>0.1249</v>
      </c>
      <c r="O172" s="11">
        <f>IF(N172="","",RANK(N172,task1_cleaned_data!$N$4:$N$303,0))</f>
        <v>127</v>
      </c>
      <c r="P172" s="11" t="s">
        <v>548</v>
      </c>
      <c r="Q172" s="11"/>
      <c r="R172" s="11"/>
    </row>
    <row r="173" spans="1:18" x14ac:dyDescent="0.3">
      <c r="A173" s="11" t="s">
        <v>182</v>
      </c>
      <c r="B173" s="11" t="s">
        <v>313</v>
      </c>
      <c r="C173" s="11">
        <v>45775</v>
      </c>
      <c r="D173" s="11" t="s">
        <v>516</v>
      </c>
      <c r="E173" s="11" t="s">
        <v>522</v>
      </c>
      <c r="F173" s="11">
        <v>3577</v>
      </c>
      <c r="G173" s="11">
        <v>596</v>
      </c>
      <c r="H173" s="11">
        <v>493</v>
      </c>
      <c r="I173" s="11">
        <v>67963</v>
      </c>
      <c r="J173" s="11">
        <v>67839</v>
      </c>
      <c r="K173" s="11">
        <v>53</v>
      </c>
      <c r="L173" s="11" t="s">
        <v>547</v>
      </c>
      <c r="M173" s="11" t="s">
        <v>565</v>
      </c>
      <c r="N173" s="35">
        <f t="shared" si="2"/>
        <v>6.8699999999999997E-2</v>
      </c>
      <c r="O173" s="11">
        <f>IF(N173="","",RANK(N173,task1_cleaned_data!$N$4:$N$303,0))</f>
        <v>264</v>
      </c>
      <c r="P173" s="11" t="s">
        <v>547</v>
      </c>
      <c r="Q173" s="11"/>
      <c r="R173" s="11"/>
    </row>
    <row r="174" spans="1:18" x14ac:dyDescent="0.3">
      <c r="A174" s="11" t="s">
        <v>183</v>
      </c>
      <c r="B174" s="11" t="s">
        <v>314</v>
      </c>
      <c r="C174" s="11">
        <v>45657</v>
      </c>
      <c r="D174" s="11" t="s">
        <v>520</v>
      </c>
      <c r="E174" s="11" t="s">
        <v>544</v>
      </c>
      <c r="F174" s="11">
        <v>1018</v>
      </c>
      <c r="G174" s="11">
        <v>447</v>
      </c>
      <c r="H174" s="11">
        <v>332</v>
      </c>
      <c r="I174" s="11">
        <v>18324</v>
      </c>
      <c r="J174" s="11">
        <v>18164</v>
      </c>
      <c r="K174" s="11">
        <v>38</v>
      </c>
      <c r="L174" s="11" t="s">
        <v>550</v>
      </c>
      <c r="M174" s="11" t="s">
        <v>564</v>
      </c>
      <c r="N174" s="35">
        <f t="shared" si="2"/>
        <v>9.8100000000000007E-2</v>
      </c>
      <c r="O174" s="11">
        <f>IF(N174="","",RANK(N174,task1_cleaned_data!$N$4:$N$303,0))</f>
        <v>171</v>
      </c>
      <c r="P174" s="11" t="s">
        <v>550</v>
      </c>
      <c r="Q174" s="11"/>
      <c r="R174" s="11"/>
    </row>
    <row r="175" spans="1:18" x14ac:dyDescent="0.3">
      <c r="A175" s="11" t="s">
        <v>184</v>
      </c>
      <c r="B175" s="11" t="s">
        <v>316</v>
      </c>
      <c r="C175" s="11">
        <v>45518</v>
      </c>
      <c r="D175" s="11" t="s">
        <v>518</v>
      </c>
      <c r="E175" s="11" t="s">
        <v>525</v>
      </c>
      <c r="F175" s="11">
        <v>3073</v>
      </c>
      <c r="G175" s="11">
        <v>553</v>
      </c>
      <c r="H175" s="11">
        <v>174</v>
      </c>
      <c r="I175" s="11">
        <v>52241</v>
      </c>
      <c r="J175" s="11">
        <v>51605</v>
      </c>
      <c r="K175" s="11">
        <v>246</v>
      </c>
      <c r="L175" s="11" t="s">
        <v>548</v>
      </c>
      <c r="M175" s="11" t="s">
        <v>565</v>
      </c>
      <c r="N175" s="35">
        <f t="shared" si="2"/>
        <v>7.2700000000000001E-2</v>
      </c>
      <c r="O175" s="11">
        <f>IF(N175="","",RANK(N175,task1_cleaned_data!$N$4:$N$303,0))</f>
        <v>247</v>
      </c>
      <c r="P175" s="11" t="s">
        <v>548</v>
      </c>
      <c r="Q175" s="11"/>
      <c r="R175" s="11"/>
    </row>
    <row r="176" spans="1:18" x14ac:dyDescent="0.3">
      <c r="A176" s="11" t="s">
        <v>185</v>
      </c>
      <c r="B176" s="11" t="s">
        <v>313</v>
      </c>
      <c r="C176" s="11">
        <v>45631</v>
      </c>
      <c r="D176" s="11" t="s">
        <v>520</v>
      </c>
      <c r="E176" s="11" t="s">
        <v>540</v>
      </c>
      <c r="F176" s="11">
        <v>1330</v>
      </c>
      <c r="G176" s="11">
        <v>925</v>
      </c>
      <c r="H176" s="11">
        <v>35</v>
      </c>
      <c r="I176" s="11">
        <v>15960</v>
      </c>
      <c r="J176" s="11">
        <v>15379</v>
      </c>
      <c r="K176" s="11">
        <v>229</v>
      </c>
      <c r="L176" s="11" t="s">
        <v>550</v>
      </c>
      <c r="M176" s="11" t="s">
        <v>565</v>
      </c>
      <c r="N176" s="35">
        <f t="shared" si="2"/>
        <v>0.14349999999999999</v>
      </c>
      <c r="O176" s="11">
        <f>IF(N176="","",RANK(N176,task1_cleaned_data!$N$4:$N$303,0))</f>
        <v>96</v>
      </c>
      <c r="P176" s="11" t="s">
        <v>550</v>
      </c>
      <c r="Q176" s="11"/>
      <c r="R176" s="11"/>
    </row>
    <row r="177" spans="1:18" x14ac:dyDescent="0.3">
      <c r="A177" s="11" t="s">
        <v>186</v>
      </c>
      <c r="B177" s="11" t="s">
        <v>316</v>
      </c>
      <c r="C177" s="11">
        <v>45465</v>
      </c>
      <c r="D177" s="11" t="s">
        <v>516</v>
      </c>
      <c r="E177" s="11" t="s">
        <v>528</v>
      </c>
      <c r="F177" s="11">
        <v>3828</v>
      </c>
      <c r="G177" s="11">
        <v>148</v>
      </c>
      <c r="H177" s="11">
        <v>253</v>
      </c>
      <c r="I177" s="11">
        <v>30624</v>
      </c>
      <c r="J177" s="11">
        <v>30229</v>
      </c>
      <c r="K177" s="11">
        <v>235</v>
      </c>
      <c r="L177" s="11" t="s">
        <v>548</v>
      </c>
      <c r="M177" s="11"/>
      <c r="N177" s="35">
        <f t="shared" si="2"/>
        <v>0.1381</v>
      </c>
      <c r="O177" s="11">
        <f>IF(N177="","",RANK(N177,task1_cleaned_data!$N$4:$N$303,0))</f>
        <v>104</v>
      </c>
      <c r="P177" s="11" t="s">
        <v>548</v>
      </c>
      <c r="Q177" s="11"/>
      <c r="R177" s="11"/>
    </row>
    <row r="178" spans="1:18" x14ac:dyDescent="0.3">
      <c r="A178" s="11" t="s">
        <v>187</v>
      </c>
      <c r="B178" s="11" t="s">
        <v>315</v>
      </c>
      <c r="C178" s="11">
        <v>45674</v>
      </c>
      <c r="D178" s="11" t="s">
        <v>515</v>
      </c>
      <c r="E178" s="11" t="s">
        <v>534</v>
      </c>
      <c r="F178" s="11">
        <v>142</v>
      </c>
      <c r="G178" s="11">
        <v>784</v>
      </c>
      <c r="H178" s="11">
        <v>183</v>
      </c>
      <c r="I178" s="11">
        <v>1704</v>
      </c>
      <c r="J178" s="11">
        <v>995</v>
      </c>
      <c r="K178" s="11">
        <v>154</v>
      </c>
      <c r="L178" s="11" t="s">
        <v>550</v>
      </c>
      <c r="M178" s="11" t="s">
        <v>566</v>
      </c>
      <c r="N178" s="35">
        <f t="shared" si="2"/>
        <v>0.65080000000000005</v>
      </c>
      <c r="O178" s="11">
        <f>IF(N178="","",RANK(N178,task1_cleaned_data!$N$4:$N$303,0))</f>
        <v>5</v>
      </c>
      <c r="P178" s="11" t="s">
        <v>550</v>
      </c>
      <c r="Q178" s="11"/>
      <c r="R178" s="11"/>
    </row>
    <row r="179" spans="1:18" x14ac:dyDescent="0.3">
      <c r="A179" s="11" t="s">
        <v>188</v>
      </c>
      <c r="B179" s="11" t="s">
        <v>316</v>
      </c>
      <c r="C179" s="11">
        <v>45463</v>
      </c>
      <c r="D179" s="11" t="s">
        <v>520</v>
      </c>
      <c r="E179" s="11" t="s">
        <v>533</v>
      </c>
      <c r="F179" s="11">
        <v>3798</v>
      </c>
      <c r="G179" s="11">
        <v>31</v>
      </c>
      <c r="H179" s="11">
        <v>279</v>
      </c>
      <c r="I179" s="11">
        <v>75960</v>
      </c>
      <c r="J179" s="11">
        <v>75813</v>
      </c>
      <c r="K179" s="11">
        <v>266</v>
      </c>
      <c r="L179" s="11" t="s">
        <v>547</v>
      </c>
      <c r="M179" s="11" t="s">
        <v>563</v>
      </c>
      <c r="N179" s="35">
        <f t="shared" si="2"/>
        <v>5.4100000000000002E-2</v>
      </c>
      <c r="O179" s="11">
        <f>IF(N179="","",RANK(N179,task1_cleaned_data!$N$4:$N$303,0))</f>
        <v>299</v>
      </c>
      <c r="P179" s="11" t="s">
        <v>547</v>
      </c>
      <c r="Q179" s="11"/>
      <c r="R179" s="11"/>
    </row>
    <row r="180" spans="1:18" x14ac:dyDescent="0.3">
      <c r="A180" s="11" t="s">
        <v>189</v>
      </c>
      <c r="B180" s="11" t="s">
        <v>315</v>
      </c>
      <c r="C180" s="11">
        <v>45483</v>
      </c>
      <c r="D180" s="11" t="s">
        <v>518</v>
      </c>
      <c r="E180" s="11" t="s">
        <v>536</v>
      </c>
      <c r="F180" s="11">
        <v>3099</v>
      </c>
      <c r="G180" s="11">
        <v>694</v>
      </c>
      <c r="H180" s="11">
        <v>171</v>
      </c>
      <c r="I180" s="11">
        <v>43386</v>
      </c>
      <c r="J180" s="11">
        <v>42921</v>
      </c>
      <c r="K180" s="11">
        <v>52</v>
      </c>
      <c r="L180" s="11" t="s">
        <v>547</v>
      </c>
      <c r="M180" s="11" t="s">
        <v>565</v>
      </c>
      <c r="N180" s="35">
        <f t="shared" si="2"/>
        <v>9.1399999999999995E-2</v>
      </c>
      <c r="O180" s="11">
        <f>IF(N180="","",RANK(N180,task1_cleaned_data!$N$4:$N$303,0))</f>
        <v>182</v>
      </c>
      <c r="P180" s="11" t="s">
        <v>547</v>
      </c>
      <c r="Q180" s="11"/>
      <c r="R180" s="11"/>
    </row>
    <row r="181" spans="1:18" x14ac:dyDescent="0.3">
      <c r="A181" s="11" t="s">
        <v>190</v>
      </c>
      <c r="B181" s="11" t="s">
        <v>315</v>
      </c>
      <c r="C181" s="11">
        <v>45603</v>
      </c>
      <c r="D181" s="11" t="s">
        <v>520</v>
      </c>
      <c r="E181" s="11" t="s">
        <v>535</v>
      </c>
      <c r="F181" s="11">
        <v>129</v>
      </c>
      <c r="G181" s="11">
        <v>643</v>
      </c>
      <c r="H181" s="11">
        <v>136</v>
      </c>
      <c r="I181" s="11">
        <v>1290</v>
      </c>
      <c r="J181" s="11">
        <v>839</v>
      </c>
      <c r="K181" s="11">
        <v>238</v>
      </c>
      <c r="L181" s="11" t="s">
        <v>547</v>
      </c>
      <c r="M181" s="11" t="s">
        <v>566</v>
      </c>
      <c r="N181" s="35">
        <f t="shared" si="2"/>
        <v>0.70389999999999997</v>
      </c>
      <c r="O181" s="11">
        <f>IF(N181="","",RANK(N181,task1_cleaned_data!$N$4:$N$303,0))</f>
        <v>4</v>
      </c>
      <c r="P181" s="11" t="s">
        <v>547</v>
      </c>
      <c r="Q181" s="11"/>
      <c r="R181" s="11"/>
    </row>
    <row r="182" spans="1:18" x14ac:dyDescent="0.3">
      <c r="A182" s="11" t="s">
        <v>191</v>
      </c>
      <c r="B182" s="11" t="s">
        <v>316</v>
      </c>
      <c r="C182" s="11">
        <v>45488</v>
      </c>
      <c r="D182" s="11" t="s">
        <v>518</v>
      </c>
      <c r="E182" s="11" t="s">
        <v>525</v>
      </c>
      <c r="F182" s="11">
        <v>3796</v>
      </c>
      <c r="G182" s="11">
        <v>667</v>
      </c>
      <c r="H182" s="11">
        <v>395</v>
      </c>
      <c r="I182" s="11">
        <v>64532</v>
      </c>
      <c r="J182" s="11">
        <v>63550</v>
      </c>
      <c r="K182" s="11">
        <v>292</v>
      </c>
      <c r="L182" s="11" t="s">
        <v>547</v>
      </c>
      <c r="M182" s="11"/>
      <c r="N182" s="35">
        <f t="shared" si="2"/>
        <v>7.5300000000000006E-2</v>
      </c>
      <c r="O182" s="11">
        <f>IF(N182="","",RANK(N182,task1_cleaned_data!$N$4:$N$303,0))</f>
        <v>238</v>
      </c>
      <c r="P182" s="11" t="s">
        <v>547</v>
      </c>
      <c r="Q182" s="11"/>
      <c r="R182" s="11"/>
    </row>
    <row r="183" spans="1:18" x14ac:dyDescent="0.3">
      <c r="A183" s="11" t="s">
        <v>192</v>
      </c>
      <c r="B183" s="11" t="s">
        <v>314</v>
      </c>
      <c r="C183" s="11">
        <v>45629</v>
      </c>
      <c r="D183" s="11" t="s">
        <v>516</v>
      </c>
      <c r="E183" s="11" t="s">
        <v>537</v>
      </c>
      <c r="F183" s="11">
        <v>3711</v>
      </c>
      <c r="G183" s="11">
        <v>352</v>
      </c>
      <c r="H183" s="11">
        <v>290</v>
      </c>
      <c r="I183" s="11">
        <v>48243</v>
      </c>
      <c r="J183" s="11">
        <v>47579</v>
      </c>
      <c r="K183" s="11">
        <v>11</v>
      </c>
      <c r="L183" s="11" t="s">
        <v>547</v>
      </c>
      <c r="M183" s="11" t="s">
        <v>563</v>
      </c>
      <c r="N183" s="35">
        <f t="shared" si="2"/>
        <v>9.0200000000000002E-2</v>
      </c>
      <c r="O183" s="11">
        <f>IF(N183="","",RANK(N183,task1_cleaned_data!$N$4:$N$303,0))</f>
        <v>186</v>
      </c>
      <c r="P183" s="11" t="s">
        <v>547</v>
      </c>
      <c r="Q183" s="11"/>
      <c r="R183" s="11"/>
    </row>
    <row r="184" spans="1:18" x14ac:dyDescent="0.3">
      <c r="A184" s="11" t="s">
        <v>193</v>
      </c>
      <c r="B184" s="11" t="s">
        <v>314</v>
      </c>
      <c r="C184" s="11">
        <v>45737</v>
      </c>
      <c r="D184" s="11" t="s">
        <v>519</v>
      </c>
      <c r="E184" s="11" t="s">
        <v>527</v>
      </c>
      <c r="F184" s="11">
        <v>606</v>
      </c>
      <c r="G184" s="11">
        <v>789</v>
      </c>
      <c r="H184" s="11">
        <v>470</v>
      </c>
      <c r="I184" s="11">
        <v>7878</v>
      </c>
      <c r="J184" s="11">
        <v>7389</v>
      </c>
      <c r="K184" s="11">
        <v>239</v>
      </c>
      <c r="L184" s="11" t="s">
        <v>548</v>
      </c>
      <c r="M184" s="11" t="s">
        <v>565</v>
      </c>
      <c r="N184" s="35">
        <f t="shared" si="2"/>
        <v>0.23669999999999999</v>
      </c>
      <c r="O184" s="11">
        <f>IF(N184="","",RANK(N184,task1_cleaned_data!$N$4:$N$303,0))</f>
        <v>35</v>
      </c>
      <c r="P184" s="11" t="s">
        <v>548</v>
      </c>
      <c r="Q184" s="11"/>
      <c r="R184" s="11"/>
    </row>
    <row r="185" spans="1:18" x14ac:dyDescent="0.3">
      <c r="A185" s="11" t="s">
        <v>194</v>
      </c>
      <c r="B185" s="11" t="s">
        <v>316</v>
      </c>
      <c r="C185" s="11">
        <v>45504</v>
      </c>
      <c r="D185" s="11" t="s">
        <v>519</v>
      </c>
      <c r="E185" s="11" t="s">
        <v>529</v>
      </c>
      <c r="F185" s="11">
        <v>4689</v>
      </c>
      <c r="G185" s="11">
        <v>134</v>
      </c>
      <c r="H185" s="11">
        <v>403</v>
      </c>
      <c r="I185" s="11">
        <v>51579</v>
      </c>
      <c r="J185" s="11">
        <v>50924</v>
      </c>
      <c r="K185" s="11">
        <v>173</v>
      </c>
      <c r="L185" s="11" t="s">
        <v>547</v>
      </c>
      <c r="M185" s="11" t="s">
        <v>566</v>
      </c>
      <c r="N185" s="35">
        <f t="shared" si="2"/>
        <v>0.1013</v>
      </c>
      <c r="O185" s="11">
        <f>IF(N185="","",RANK(N185,task1_cleaned_data!$N$4:$N$303,0))</f>
        <v>161</v>
      </c>
      <c r="P185" s="11" t="s">
        <v>547</v>
      </c>
      <c r="Q185" s="11"/>
      <c r="R185" s="11"/>
    </row>
    <row r="186" spans="1:18" x14ac:dyDescent="0.3">
      <c r="A186" s="11" t="s">
        <v>195</v>
      </c>
      <c r="B186" s="11" t="s">
        <v>315</v>
      </c>
      <c r="C186" s="11">
        <v>45643</v>
      </c>
      <c r="D186" s="11" t="s">
        <v>517</v>
      </c>
      <c r="E186" s="11" t="s">
        <v>524</v>
      </c>
      <c r="F186" s="11">
        <v>360</v>
      </c>
      <c r="G186" s="11">
        <v>590</v>
      </c>
      <c r="H186" s="11">
        <v>393</v>
      </c>
      <c r="I186" s="11">
        <v>4680</v>
      </c>
      <c r="J186" s="11">
        <v>4322</v>
      </c>
      <c r="K186" s="11">
        <v>208</v>
      </c>
      <c r="L186" s="11" t="s">
        <v>550</v>
      </c>
      <c r="M186" s="11" t="s">
        <v>564</v>
      </c>
      <c r="N186" s="35">
        <f t="shared" si="2"/>
        <v>0.28699999999999998</v>
      </c>
      <c r="O186" s="11">
        <f>IF(N186="","",RANK(N186,task1_cleaned_data!$N$4:$N$303,0))</f>
        <v>22</v>
      </c>
      <c r="P186" s="11" t="s">
        <v>550</v>
      </c>
      <c r="Q186" s="11"/>
      <c r="R186" s="11"/>
    </row>
    <row r="187" spans="1:18" x14ac:dyDescent="0.3">
      <c r="A187" s="11" t="s">
        <v>196</v>
      </c>
      <c r="B187" s="11" t="s">
        <v>313</v>
      </c>
      <c r="C187" s="11">
        <v>45501</v>
      </c>
      <c r="D187" s="11" t="s">
        <v>519</v>
      </c>
      <c r="E187" s="11" t="s">
        <v>539</v>
      </c>
      <c r="F187" s="11">
        <v>3215</v>
      </c>
      <c r="G187" s="11">
        <v>960</v>
      </c>
      <c r="H187" s="11">
        <v>202</v>
      </c>
      <c r="I187" s="11">
        <v>32150</v>
      </c>
      <c r="J187" s="11">
        <v>31404</v>
      </c>
      <c r="K187" s="11">
        <v>251</v>
      </c>
      <c r="L187" s="11" t="s">
        <v>548</v>
      </c>
      <c r="M187" s="11" t="s">
        <v>563</v>
      </c>
      <c r="N187" s="35">
        <f t="shared" si="2"/>
        <v>0.1361</v>
      </c>
      <c r="O187" s="11">
        <f>IF(N187="","",RANK(N187,task1_cleaned_data!$N$4:$N$303,0))</f>
        <v>107</v>
      </c>
      <c r="P187" s="11" t="s">
        <v>548</v>
      </c>
      <c r="Q187" s="11"/>
      <c r="R187" s="11"/>
    </row>
    <row r="188" spans="1:18" x14ac:dyDescent="0.3">
      <c r="A188" s="11" t="s">
        <v>197</v>
      </c>
      <c r="B188" s="11" t="s">
        <v>315</v>
      </c>
      <c r="C188" s="11">
        <v>45668</v>
      </c>
      <c r="D188" s="11" t="s">
        <v>518</v>
      </c>
      <c r="E188" s="11" t="s">
        <v>536</v>
      </c>
      <c r="F188" s="11">
        <v>4523</v>
      </c>
      <c r="G188" s="11">
        <v>61</v>
      </c>
      <c r="H188" s="11">
        <v>157</v>
      </c>
      <c r="I188" s="11">
        <v>49753</v>
      </c>
      <c r="J188" s="11">
        <v>49329</v>
      </c>
      <c r="K188" s="11">
        <v>71</v>
      </c>
      <c r="L188" s="11" t="s">
        <v>548</v>
      </c>
      <c r="M188" s="11"/>
      <c r="N188" s="35">
        <f t="shared" si="2"/>
        <v>9.5299999999999996E-2</v>
      </c>
      <c r="O188" s="11">
        <f>IF(N188="","",RANK(N188,task1_cleaned_data!$N$4:$N$303,0))</f>
        <v>174</v>
      </c>
      <c r="P188" s="11" t="s">
        <v>548</v>
      </c>
      <c r="Q188" s="11"/>
      <c r="R188" s="11"/>
    </row>
    <row r="189" spans="1:18" x14ac:dyDescent="0.3">
      <c r="A189" s="11" t="s">
        <v>198</v>
      </c>
      <c r="B189" s="11" t="s">
        <v>316</v>
      </c>
      <c r="C189" s="11">
        <v>45528</v>
      </c>
      <c r="D189" s="11" t="s">
        <v>518</v>
      </c>
      <c r="E189" s="11" t="s">
        <v>525</v>
      </c>
      <c r="F189" s="11">
        <v>4292</v>
      </c>
      <c r="G189" s="11">
        <v>51</v>
      </c>
      <c r="H189" s="11">
        <v>392</v>
      </c>
      <c r="I189" s="11">
        <v>55796</v>
      </c>
      <c r="J189" s="11">
        <v>54826</v>
      </c>
      <c r="K189" s="11">
        <v>264</v>
      </c>
      <c r="L189" s="11" t="s">
        <v>548</v>
      </c>
      <c r="M189" s="11" t="s">
        <v>565</v>
      </c>
      <c r="N189" s="35">
        <f t="shared" si="2"/>
        <v>8.4900000000000003E-2</v>
      </c>
      <c r="O189" s="11">
        <f>IF(N189="","",RANK(N189,task1_cleaned_data!$N$4:$N$303,0))</f>
        <v>204</v>
      </c>
      <c r="P189" s="11" t="s">
        <v>548</v>
      </c>
      <c r="Q189" s="11"/>
      <c r="R189" s="11"/>
    </row>
    <row r="190" spans="1:18" x14ac:dyDescent="0.3">
      <c r="A190" s="11" t="s">
        <v>199</v>
      </c>
      <c r="B190" s="11" t="s">
        <v>313</v>
      </c>
      <c r="C190" s="11">
        <v>45648</v>
      </c>
      <c r="D190" s="11" t="s">
        <v>515</v>
      </c>
      <c r="E190" s="11" t="s">
        <v>521</v>
      </c>
      <c r="F190" s="11">
        <v>1644</v>
      </c>
      <c r="G190" s="11">
        <v>546</v>
      </c>
      <c r="H190" s="11">
        <v>150</v>
      </c>
      <c r="I190" s="11">
        <v>27948</v>
      </c>
      <c r="J190" s="11">
        <v>27184</v>
      </c>
      <c r="K190" s="11">
        <v>300</v>
      </c>
      <c r="L190" s="11" t="s">
        <v>548</v>
      </c>
      <c r="M190" s="11" t="s">
        <v>565</v>
      </c>
      <c r="N190" s="35">
        <f t="shared" si="2"/>
        <v>8.3699999999999997E-2</v>
      </c>
      <c r="O190" s="11">
        <f>IF(N190="","",RANK(N190,task1_cleaned_data!$N$4:$N$303,0))</f>
        <v>209</v>
      </c>
      <c r="P190" s="11" t="s">
        <v>548</v>
      </c>
      <c r="Q190" s="11"/>
      <c r="R190" s="11"/>
    </row>
    <row r="191" spans="1:18" x14ac:dyDescent="0.3">
      <c r="A191" s="11" t="s">
        <v>200</v>
      </c>
      <c r="B191" s="11" t="s">
        <v>314</v>
      </c>
      <c r="C191" s="11">
        <v>45449</v>
      </c>
      <c r="D191" s="11" t="s">
        <v>515</v>
      </c>
      <c r="E191" s="11" t="s">
        <v>523</v>
      </c>
      <c r="F191" s="11">
        <v>2728</v>
      </c>
      <c r="G191" s="11">
        <v>533</v>
      </c>
      <c r="H191" s="11">
        <v>215</v>
      </c>
      <c r="I191" s="11">
        <v>40920</v>
      </c>
      <c r="J191" s="11">
        <v>40816</v>
      </c>
      <c r="K191" s="11">
        <v>137</v>
      </c>
      <c r="L191" s="11" t="s">
        <v>550</v>
      </c>
      <c r="M191" s="11" t="s">
        <v>564</v>
      </c>
      <c r="N191" s="35">
        <f t="shared" si="2"/>
        <v>8.4900000000000003E-2</v>
      </c>
      <c r="O191" s="11">
        <f>IF(N191="","",RANK(N191,task1_cleaned_data!$N$4:$N$303,0))</f>
        <v>204</v>
      </c>
      <c r="P191" s="11" t="s">
        <v>550</v>
      </c>
      <c r="Q191" s="11"/>
      <c r="R191" s="11"/>
    </row>
    <row r="192" spans="1:18" x14ac:dyDescent="0.3">
      <c r="A192" s="11" t="s">
        <v>201</v>
      </c>
      <c r="B192" s="11" t="s">
        <v>316</v>
      </c>
      <c r="C192" s="11">
        <v>45740</v>
      </c>
      <c r="D192" s="11" t="s">
        <v>515</v>
      </c>
      <c r="E192" s="11" t="s">
        <v>530</v>
      </c>
      <c r="F192" s="11">
        <v>3360</v>
      </c>
      <c r="G192" s="11">
        <v>525</v>
      </c>
      <c r="H192" s="11">
        <v>500</v>
      </c>
      <c r="I192" s="11">
        <v>60480</v>
      </c>
      <c r="J192" s="11">
        <v>59610</v>
      </c>
      <c r="K192" s="11">
        <v>192</v>
      </c>
      <c r="L192" s="11" t="s">
        <v>547</v>
      </c>
      <c r="M192" s="11" t="s">
        <v>563</v>
      </c>
      <c r="N192" s="35">
        <f t="shared" si="2"/>
        <v>7.2499999999999995E-2</v>
      </c>
      <c r="O192" s="11">
        <f>IF(N192="","",RANK(N192,task1_cleaned_data!$N$4:$N$303,0))</f>
        <v>249</v>
      </c>
      <c r="P192" s="11" t="s">
        <v>547</v>
      </c>
      <c r="Q192" s="11"/>
      <c r="R192" s="11"/>
    </row>
    <row r="193" spans="1:18" x14ac:dyDescent="0.3">
      <c r="A193" s="11" t="s">
        <v>202</v>
      </c>
      <c r="B193" s="11" t="s">
        <v>314</v>
      </c>
      <c r="C193" s="11">
        <v>45569</v>
      </c>
      <c r="D193" s="11" t="s">
        <v>516</v>
      </c>
      <c r="E193" s="11" t="s">
        <v>537</v>
      </c>
      <c r="F193" s="11">
        <v>1963</v>
      </c>
      <c r="G193" s="11">
        <v>213</v>
      </c>
      <c r="H193" s="11">
        <v>19</v>
      </c>
      <c r="I193" s="11">
        <v>39260</v>
      </c>
      <c r="J193" s="11">
        <v>38771</v>
      </c>
      <c r="K193" s="11">
        <v>145</v>
      </c>
      <c r="L193" s="11" t="s">
        <v>550</v>
      </c>
      <c r="M193" s="11"/>
      <c r="N193" s="35">
        <f t="shared" si="2"/>
        <v>5.5899999999999998E-2</v>
      </c>
      <c r="O193" s="11">
        <f>IF(N193="","",RANK(N193,task1_cleaned_data!$N$4:$N$303,0))</f>
        <v>297</v>
      </c>
      <c r="P193" s="11" t="s">
        <v>550</v>
      </c>
      <c r="Q193" s="11"/>
      <c r="R193" s="11"/>
    </row>
    <row r="194" spans="1:18" x14ac:dyDescent="0.3">
      <c r="A194" s="11" t="s">
        <v>203</v>
      </c>
      <c r="B194" s="11" t="s">
        <v>314</v>
      </c>
      <c r="C194" s="11">
        <v>45629</v>
      </c>
      <c r="D194" s="11" t="s">
        <v>517</v>
      </c>
      <c r="E194" s="11" t="s">
        <v>542</v>
      </c>
      <c r="F194" s="11">
        <v>4285</v>
      </c>
      <c r="G194" s="11">
        <v>886</v>
      </c>
      <c r="H194" s="11">
        <v>376</v>
      </c>
      <c r="I194" s="11">
        <v>55705</v>
      </c>
      <c r="J194" s="11">
        <v>55556</v>
      </c>
      <c r="K194" s="11">
        <v>51</v>
      </c>
      <c r="L194" s="11" t="s">
        <v>550</v>
      </c>
      <c r="M194" s="11" t="s">
        <v>565</v>
      </c>
      <c r="N194" s="35">
        <f t="shared" si="2"/>
        <v>9.9599999999999994E-2</v>
      </c>
      <c r="O194" s="11">
        <f>IF(N194="","",RANK(N194,task1_cleaned_data!$N$4:$N$303,0))</f>
        <v>166</v>
      </c>
      <c r="P194" s="11" t="s">
        <v>550</v>
      </c>
      <c r="Q194" s="11"/>
      <c r="R194" s="11"/>
    </row>
    <row r="195" spans="1:18" x14ac:dyDescent="0.3">
      <c r="A195" s="11" t="s">
        <v>204</v>
      </c>
      <c r="B195" s="11" t="s">
        <v>315</v>
      </c>
      <c r="C195" s="11">
        <v>45625</v>
      </c>
      <c r="D195" s="11" t="s">
        <v>520</v>
      </c>
      <c r="E195" s="11" t="s">
        <v>535</v>
      </c>
      <c r="F195" s="11">
        <v>1176</v>
      </c>
      <c r="G195" s="11">
        <v>464</v>
      </c>
      <c r="H195" s="11">
        <v>394</v>
      </c>
      <c r="I195" s="11">
        <v>14112</v>
      </c>
      <c r="J195" s="11">
        <v>13588</v>
      </c>
      <c r="K195" s="11">
        <v>272</v>
      </c>
      <c r="L195" s="11" t="s">
        <v>548</v>
      </c>
      <c r="M195" s="11"/>
      <c r="N195" s="35">
        <f t="shared" si="2"/>
        <v>0.14410000000000001</v>
      </c>
      <c r="O195" s="11">
        <f>IF(N195="","",RANK(N195,task1_cleaned_data!$N$4:$N$303,0))</f>
        <v>95</v>
      </c>
      <c r="P195" s="11" t="s">
        <v>548</v>
      </c>
      <c r="Q195" s="11"/>
      <c r="R195" s="11"/>
    </row>
    <row r="196" spans="1:18" x14ac:dyDescent="0.3">
      <c r="A196" s="11" t="s">
        <v>205</v>
      </c>
      <c r="B196" s="11" t="s">
        <v>313</v>
      </c>
      <c r="C196" s="11">
        <v>45546</v>
      </c>
      <c r="D196" s="11" t="s">
        <v>519</v>
      </c>
      <c r="E196" s="11" t="s">
        <v>539</v>
      </c>
      <c r="F196" s="11">
        <v>4858</v>
      </c>
      <c r="G196" s="11">
        <v>317</v>
      </c>
      <c r="H196" s="11">
        <v>129</v>
      </c>
      <c r="I196" s="11">
        <v>53438</v>
      </c>
      <c r="J196" s="11">
        <v>52687</v>
      </c>
      <c r="K196" s="11">
        <v>223</v>
      </c>
      <c r="L196" s="11" t="s">
        <v>548</v>
      </c>
      <c r="M196" s="11" t="s">
        <v>565</v>
      </c>
      <c r="N196" s="35">
        <f t="shared" ref="N196:N259" si="3">IFERROR(IF(I196=0,"",ROUND((F196+G196+H196)/I196,4)),"")</f>
        <v>9.9299999999999999E-2</v>
      </c>
      <c r="O196" s="11">
        <f>IF(N196="","",RANK(N196,task1_cleaned_data!$N$4:$N$303,0))</f>
        <v>168</v>
      </c>
      <c r="P196" s="11" t="s">
        <v>548</v>
      </c>
      <c r="Q196" s="11"/>
      <c r="R196" s="11"/>
    </row>
    <row r="197" spans="1:18" x14ac:dyDescent="0.3">
      <c r="A197" s="11" t="s">
        <v>206</v>
      </c>
      <c r="B197" s="11" t="s">
        <v>314</v>
      </c>
      <c r="C197" s="11">
        <v>45567</v>
      </c>
      <c r="D197" s="11" t="s">
        <v>517</v>
      </c>
      <c r="E197" s="11" t="s">
        <v>542</v>
      </c>
      <c r="F197" s="11">
        <v>4350</v>
      </c>
      <c r="G197" s="11">
        <v>771</v>
      </c>
      <c r="H197" s="11">
        <v>7</v>
      </c>
      <c r="I197" s="11">
        <v>60900</v>
      </c>
      <c r="J197" s="11">
        <v>60592</v>
      </c>
      <c r="K197" s="11">
        <v>195</v>
      </c>
      <c r="L197" s="11" t="s">
        <v>548</v>
      </c>
      <c r="M197" s="11" t="s">
        <v>563</v>
      </c>
      <c r="N197" s="35">
        <f t="shared" si="3"/>
        <v>8.4199999999999997E-2</v>
      </c>
      <c r="O197" s="11">
        <f>IF(N197="","",RANK(N197,task1_cleaned_data!$N$4:$N$303,0))</f>
        <v>206</v>
      </c>
      <c r="P197" s="11" t="s">
        <v>548</v>
      </c>
      <c r="Q197" s="11"/>
      <c r="R197" s="11"/>
    </row>
    <row r="198" spans="1:18" x14ac:dyDescent="0.3">
      <c r="A198" s="11" t="s">
        <v>207</v>
      </c>
      <c r="B198" s="11" t="s">
        <v>315</v>
      </c>
      <c r="C198" s="11">
        <v>45519</v>
      </c>
      <c r="D198" s="11" t="s">
        <v>518</v>
      </c>
      <c r="E198" s="11" t="s">
        <v>536</v>
      </c>
      <c r="F198" s="11">
        <v>914</v>
      </c>
      <c r="G198" s="11">
        <v>464</v>
      </c>
      <c r="H198" s="11">
        <v>246</v>
      </c>
      <c r="I198" s="11">
        <v>11882</v>
      </c>
      <c r="J198" s="11">
        <v>11500</v>
      </c>
      <c r="K198" s="11">
        <v>282</v>
      </c>
      <c r="L198" s="11" t="s">
        <v>554</v>
      </c>
      <c r="M198" s="11" t="s">
        <v>566</v>
      </c>
      <c r="N198" s="35">
        <f t="shared" si="3"/>
        <v>0.13669999999999999</v>
      </c>
      <c r="O198" s="11">
        <f>IF(N198="","",RANK(N198,task1_cleaned_data!$N$4:$N$303,0))</f>
        <v>106</v>
      </c>
      <c r="P198" s="11" t="s">
        <v>550</v>
      </c>
      <c r="Q198" s="11" t="s">
        <v>547</v>
      </c>
      <c r="R198" s="11" t="s">
        <v>617</v>
      </c>
    </row>
    <row r="199" spans="1:18" x14ac:dyDescent="0.3">
      <c r="A199" s="11" t="s">
        <v>208</v>
      </c>
      <c r="B199" s="11" t="s">
        <v>315</v>
      </c>
      <c r="C199" s="11">
        <v>45645</v>
      </c>
      <c r="D199" s="11" t="s">
        <v>516</v>
      </c>
      <c r="E199" s="11" t="s">
        <v>538</v>
      </c>
      <c r="F199" s="11">
        <v>1813</v>
      </c>
      <c r="G199" s="11">
        <v>623</v>
      </c>
      <c r="H199" s="11">
        <v>72</v>
      </c>
      <c r="I199" s="11">
        <v>19943</v>
      </c>
      <c r="J199" s="11">
        <v>18959</v>
      </c>
      <c r="K199" s="11">
        <v>85</v>
      </c>
      <c r="L199" s="11" t="s">
        <v>548</v>
      </c>
      <c r="M199" s="11" t="s">
        <v>565</v>
      </c>
      <c r="N199" s="35">
        <f t="shared" si="3"/>
        <v>0.1258</v>
      </c>
      <c r="O199" s="11">
        <f>IF(N199="","",RANK(N199,task1_cleaned_data!$N$4:$N$303,0))</f>
        <v>124</v>
      </c>
      <c r="P199" s="11" t="s">
        <v>548</v>
      </c>
      <c r="Q199" s="11"/>
      <c r="R199" s="11"/>
    </row>
    <row r="200" spans="1:18" x14ac:dyDescent="0.3">
      <c r="A200" s="11" t="s">
        <v>209</v>
      </c>
      <c r="B200" s="11" t="s">
        <v>313</v>
      </c>
      <c r="C200" s="11">
        <v>45587</v>
      </c>
      <c r="D200" s="11" t="s">
        <v>515</v>
      </c>
      <c r="E200" s="11" t="s">
        <v>521</v>
      </c>
      <c r="F200" s="11">
        <v>4782</v>
      </c>
      <c r="G200" s="11">
        <v>721</v>
      </c>
      <c r="H200" s="11">
        <v>82</v>
      </c>
      <c r="I200" s="11">
        <v>86076</v>
      </c>
      <c r="J200" s="11">
        <v>85339</v>
      </c>
      <c r="K200" s="11">
        <v>19</v>
      </c>
      <c r="L200" s="11" t="s">
        <v>548</v>
      </c>
      <c r="M200" s="11" t="s">
        <v>563</v>
      </c>
      <c r="N200" s="35">
        <f t="shared" si="3"/>
        <v>6.4899999999999999E-2</v>
      </c>
      <c r="O200" s="11">
        <f>IF(N200="","",RANK(N200,task1_cleaned_data!$N$4:$N$303,0))</f>
        <v>272</v>
      </c>
      <c r="P200" s="11" t="s">
        <v>548</v>
      </c>
      <c r="Q200" s="11"/>
      <c r="R200" s="11"/>
    </row>
    <row r="201" spans="1:18" x14ac:dyDescent="0.3">
      <c r="A201" s="11" t="s">
        <v>210</v>
      </c>
      <c r="B201" s="11" t="s">
        <v>313</v>
      </c>
      <c r="C201" s="11">
        <v>45549</v>
      </c>
      <c r="D201" s="11" t="s">
        <v>519</v>
      </c>
      <c r="E201" s="11" t="s">
        <v>539</v>
      </c>
      <c r="F201" s="11">
        <v>1048</v>
      </c>
      <c r="G201" s="11">
        <v>374</v>
      </c>
      <c r="H201" s="11">
        <v>450</v>
      </c>
      <c r="I201" s="11">
        <v>9432</v>
      </c>
      <c r="J201" s="11">
        <v>8882</v>
      </c>
      <c r="K201" s="11">
        <v>158</v>
      </c>
      <c r="L201" s="11" t="s">
        <v>547</v>
      </c>
      <c r="M201" s="11" t="s">
        <v>565</v>
      </c>
      <c r="N201" s="35">
        <f t="shared" si="3"/>
        <v>0.19850000000000001</v>
      </c>
      <c r="O201" s="11">
        <f>IF(N201="","",RANK(N201,task1_cleaned_data!$N$4:$N$303,0))</f>
        <v>55</v>
      </c>
      <c r="P201" s="11" t="s">
        <v>547</v>
      </c>
      <c r="Q201" s="11"/>
      <c r="R201" s="11"/>
    </row>
    <row r="202" spans="1:18" x14ac:dyDescent="0.3">
      <c r="A202" s="11" t="s">
        <v>211</v>
      </c>
      <c r="B202" s="11" t="s">
        <v>314</v>
      </c>
      <c r="C202" s="11">
        <v>45626</v>
      </c>
      <c r="D202" s="11" t="s">
        <v>518</v>
      </c>
      <c r="E202" s="11" t="s">
        <v>531</v>
      </c>
      <c r="F202" s="11">
        <v>2509</v>
      </c>
      <c r="G202" s="11">
        <v>324</v>
      </c>
      <c r="H202" s="11">
        <v>171</v>
      </c>
      <c r="I202" s="11">
        <v>35126</v>
      </c>
      <c r="J202" s="11">
        <v>34685</v>
      </c>
      <c r="K202" s="11">
        <v>277</v>
      </c>
      <c r="L202" s="11" t="s">
        <v>547</v>
      </c>
      <c r="M202" s="11" t="s">
        <v>564</v>
      </c>
      <c r="N202" s="35">
        <f t="shared" si="3"/>
        <v>8.5500000000000007E-2</v>
      </c>
      <c r="O202" s="11">
        <f>IF(N202="","",RANK(N202,task1_cleaned_data!$N$4:$N$303,0))</f>
        <v>203</v>
      </c>
      <c r="P202" s="11" t="s">
        <v>547</v>
      </c>
      <c r="Q202" s="11"/>
      <c r="R202" s="11"/>
    </row>
    <row r="203" spans="1:18" x14ac:dyDescent="0.3">
      <c r="A203" s="11" t="s">
        <v>212</v>
      </c>
      <c r="B203" s="11" t="s">
        <v>316</v>
      </c>
      <c r="C203" s="11">
        <v>45754</v>
      </c>
      <c r="D203" s="11" t="s">
        <v>515</v>
      </c>
      <c r="E203" s="11" t="s">
        <v>530</v>
      </c>
      <c r="F203" s="11">
        <v>3718</v>
      </c>
      <c r="G203" s="11">
        <v>385</v>
      </c>
      <c r="H203" s="11">
        <v>310</v>
      </c>
      <c r="I203" s="11">
        <v>70642</v>
      </c>
      <c r="J203" s="11">
        <v>69749</v>
      </c>
      <c r="K203" s="11">
        <v>233</v>
      </c>
      <c r="L203" s="11" t="s">
        <v>547</v>
      </c>
      <c r="M203" s="11" t="s">
        <v>564</v>
      </c>
      <c r="N203" s="35">
        <f t="shared" si="3"/>
        <v>6.25E-2</v>
      </c>
      <c r="O203" s="11">
        <f>IF(N203="","",RANK(N203,task1_cleaned_data!$N$4:$N$303,0))</f>
        <v>281</v>
      </c>
      <c r="P203" s="11" t="s">
        <v>547</v>
      </c>
      <c r="Q203" s="11"/>
      <c r="R203" s="11"/>
    </row>
    <row r="204" spans="1:18" x14ac:dyDescent="0.3">
      <c r="A204" s="11" t="s">
        <v>213</v>
      </c>
      <c r="B204" s="11" t="s">
        <v>313</v>
      </c>
      <c r="C204" s="11">
        <v>45672</v>
      </c>
      <c r="D204" s="11" t="s">
        <v>515</v>
      </c>
      <c r="E204" s="11" t="s">
        <v>521</v>
      </c>
      <c r="F204" s="11">
        <v>802</v>
      </c>
      <c r="G204" s="11">
        <v>262</v>
      </c>
      <c r="H204" s="11">
        <v>244</v>
      </c>
      <c r="I204" s="11">
        <v>14436</v>
      </c>
      <c r="J204" s="11">
        <v>14280</v>
      </c>
      <c r="K204" s="11">
        <v>49</v>
      </c>
      <c r="L204" s="11" t="s">
        <v>548</v>
      </c>
      <c r="M204" s="11" t="s">
        <v>563</v>
      </c>
      <c r="N204" s="35">
        <f t="shared" si="3"/>
        <v>9.06E-2</v>
      </c>
      <c r="O204" s="11">
        <f>IF(N204="","",RANK(N204,task1_cleaned_data!$N$4:$N$303,0))</f>
        <v>185</v>
      </c>
      <c r="P204" s="11" t="s">
        <v>548</v>
      </c>
      <c r="Q204" s="11"/>
      <c r="R204" s="11"/>
    </row>
    <row r="205" spans="1:18" x14ac:dyDescent="0.3">
      <c r="A205" s="11" t="s">
        <v>214</v>
      </c>
      <c r="B205" s="11" t="s">
        <v>316</v>
      </c>
      <c r="C205" s="11">
        <v>45445</v>
      </c>
      <c r="D205" s="11" t="s">
        <v>519</v>
      </c>
      <c r="E205" s="11" t="s">
        <v>529</v>
      </c>
      <c r="F205" s="11">
        <v>1871</v>
      </c>
      <c r="G205" s="11">
        <v>252</v>
      </c>
      <c r="H205" s="11">
        <v>335</v>
      </c>
      <c r="I205" s="11">
        <v>29936</v>
      </c>
      <c r="J205" s="11">
        <v>29576</v>
      </c>
      <c r="K205" s="11">
        <v>288</v>
      </c>
      <c r="L205" s="11" t="s">
        <v>548</v>
      </c>
      <c r="M205" s="11" t="s">
        <v>565</v>
      </c>
      <c r="N205" s="35">
        <f t="shared" si="3"/>
        <v>8.2100000000000006E-2</v>
      </c>
      <c r="O205" s="11">
        <f>IF(N205="","",RANK(N205,task1_cleaned_data!$N$4:$N$303,0))</f>
        <v>215</v>
      </c>
      <c r="P205" s="11" t="s">
        <v>548</v>
      </c>
      <c r="Q205" s="11"/>
      <c r="R205" s="11"/>
    </row>
    <row r="206" spans="1:18" x14ac:dyDescent="0.3">
      <c r="A206" s="11" t="s">
        <v>215</v>
      </c>
      <c r="B206" s="11" t="s">
        <v>315</v>
      </c>
      <c r="C206" s="11">
        <v>45617</v>
      </c>
      <c r="D206" s="11" t="s">
        <v>518</v>
      </c>
      <c r="E206" s="11" t="s">
        <v>536</v>
      </c>
      <c r="F206" s="11">
        <v>3773</v>
      </c>
      <c r="G206" s="11">
        <v>299</v>
      </c>
      <c r="H206" s="11">
        <v>38</v>
      </c>
      <c r="I206" s="11">
        <v>71687</v>
      </c>
      <c r="J206" s="11">
        <v>71447</v>
      </c>
      <c r="K206" s="11">
        <v>286</v>
      </c>
      <c r="L206" s="11" t="s">
        <v>550</v>
      </c>
      <c r="M206" s="11" t="s">
        <v>563</v>
      </c>
      <c r="N206" s="35">
        <f t="shared" si="3"/>
        <v>5.7299999999999997E-2</v>
      </c>
      <c r="O206" s="11">
        <f>IF(N206="","",RANK(N206,task1_cleaned_data!$N$4:$N$303,0))</f>
        <v>294</v>
      </c>
      <c r="P206" s="11" t="s">
        <v>550</v>
      </c>
      <c r="Q206" s="11"/>
      <c r="R206" s="11"/>
    </row>
    <row r="207" spans="1:18" x14ac:dyDescent="0.3">
      <c r="A207" s="11" t="s">
        <v>216</v>
      </c>
      <c r="B207" s="11" t="s">
        <v>315</v>
      </c>
      <c r="C207" s="11">
        <v>45658</v>
      </c>
      <c r="D207" s="11" t="s">
        <v>518</v>
      </c>
      <c r="E207" s="11" t="s">
        <v>536</v>
      </c>
      <c r="F207" s="11">
        <v>2234</v>
      </c>
      <c r="G207" s="11">
        <v>653</v>
      </c>
      <c r="H207" s="11">
        <v>432</v>
      </c>
      <c r="I207" s="11">
        <v>11170</v>
      </c>
      <c r="J207" s="11">
        <v>10569</v>
      </c>
      <c r="K207" s="11">
        <v>198</v>
      </c>
      <c r="L207" s="11" t="s">
        <v>550</v>
      </c>
      <c r="M207" s="11" t="s">
        <v>565</v>
      </c>
      <c r="N207" s="35">
        <f t="shared" si="3"/>
        <v>0.29709999999999998</v>
      </c>
      <c r="O207" s="11">
        <f>IF(N207="","",RANK(N207,task1_cleaned_data!$N$4:$N$303,0))</f>
        <v>20</v>
      </c>
      <c r="P207" s="11" t="s">
        <v>550</v>
      </c>
      <c r="Q207" s="11"/>
      <c r="R207" s="11"/>
    </row>
    <row r="208" spans="1:18" x14ac:dyDescent="0.3">
      <c r="A208" s="11" t="s">
        <v>217</v>
      </c>
      <c r="B208" s="11" t="s">
        <v>313</v>
      </c>
      <c r="C208" s="11">
        <v>45771</v>
      </c>
      <c r="D208" s="11" t="s">
        <v>520</v>
      </c>
      <c r="E208" s="11" t="s">
        <v>540</v>
      </c>
      <c r="F208" s="11">
        <v>3820</v>
      </c>
      <c r="G208" s="11">
        <v>697</v>
      </c>
      <c r="H208" s="11">
        <v>268</v>
      </c>
      <c r="I208" s="11">
        <v>45840</v>
      </c>
      <c r="J208" s="11">
        <v>45631</v>
      </c>
      <c r="K208" s="11">
        <v>171</v>
      </c>
      <c r="L208" s="11" t="s">
        <v>557</v>
      </c>
      <c r="M208" s="11" t="s">
        <v>566</v>
      </c>
      <c r="N208" s="35">
        <f t="shared" si="3"/>
        <v>0.10440000000000001</v>
      </c>
      <c r="O208" s="11">
        <f>IF(N208="","",RANK(N208,task1_cleaned_data!$N$4:$N$303,0))</f>
        <v>157</v>
      </c>
      <c r="P208" s="11" t="s">
        <v>547</v>
      </c>
      <c r="Q208" s="11" t="s">
        <v>610</v>
      </c>
      <c r="R208" s="11"/>
    </row>
    <row r="209" spans="1:18" x14ac:dyDescent="0.3">
      <c r="A209" s="11" t="s">
        <v>218</v>
      </c>
      <c r="B209" s="11" t="s">
        <v>313</v>
      </c>
      <c r="C209" s="11">
        <v>45467</v>
      </c>
      <c r="D209" s="11" t="s">
        <v>516</v>
      </c>
      <c r="E209" s="11" t="s">
        <v>522</v>
      </c>
      <c r="F209" s="11">
        <v>941</v>
      </c>
      <c r="G209" s="11">
        <v>121</v>
      </c>
      <c r="H209" s="11">
        <v>458</v>
      </c>
      <c r="I209" s="11">
        <v>14115</v>
      </c>
      <c r="J209" s="11">
        <v>13838</v>
      </c>
      <c r="K209" s="11">
        <v>87</v>
      </c>
      <c r="L209" s="11" t="s">
        <v>548</v>
      </c>
      <c r="M209" s="11" t="s">
        <v>563</v>
      </c>
      <c r="N209" s="35">
        <f t="shared" si="3"/>
        <v>0.1077</v>
      </c>
      <c r="O209" s="11">
        <f>IF(N209="","",RANK(N209,task1_cleaned_data!$N$4:$N$303,0))</f>
        <v>154</v>
      </c>
      <c r="P209" s="11" t="s">
        <v>548</v>
      </c>
      <c r="Q209" s="11"/>
      <c r="R209" s="11"/>
    </row>
    <row r="210" spans="1:18" x14ac:dyDescent="0.3">
      <c r="A210" s="11" t="s">
        <v>219</v>
      </c>
      <c r="B210" s="11" t="s">
        <v>313</v>
      </c>
      <c r="C210" s="11">
        <v>45655</v>
      </c>
      <c r="D210" s="11" t="s">
        <v>518</v>
      </c>
      <c r="E210" s="11" t="s">
        <v>526</v>
      </c>
      <c r="F210" s="11">
        <v>4274</v>
      </c>
      <c r="G210" s="11">
        <v>340</v>
      </c>
      <c r="H210" s="11">
        <v>281</v>
      </c>
      <c r="I210" s="11">
        <v>34192</v>
      </c>
      <c r="J210" s="11">
        <v>33446</v>
      </c>
      <c r="K210" s="11">
        <v>129</v>
      </c>
      <c r="L210" s="11" t="s">
        <v>557</v>
      </c>
      <c r="M210" s="11" t="s">
        <v>565</v>
      </c>
      <c r="N210" s="35">
        <f t="shared" si="3"/>
        <v>0.14319999999999999</v>
      </c>
      <c r="O210" s="11">
        <f>IF(N210="","",RANK(N210,task1_cleaned_data!$N$4:$N$303,0))</f>
        <v>97</v>
      </c>
      <c r="P210" s="11" t="s">
        <v>547</v>
      </c>
      <c r="Q210" s="11" t="s">
        <v>610</v>
      </c>
      <c r="R210" s="11"/>
    </row>
    <row r="211" spans="1:18" x14ac:dyDescent="0.3">
      <c r="A211" s="11" t="s">
        <v>220</v>
      </c>
      <c r="B211" s="11" t="s">
        <v>314</v>
      </c>
      <c r="C211" s="11">
        <v>45467</v>
      </c>
      <c r="D211" s="11" t="s">
        <v>520</v>
      </c>
      <c r="E211" s="11" t="s">
        <v>544</v>
      </c>
      <c r="F211" s="11">
        <v>2949</v>
      </c>
      <c r="G211" s="11">
        <v>476</v>
      </c>
      <c r="H211" s="11">
        <v>403</v>
      </c>
      <c r="I211" s="11">
        <v>44235</v>
      </c>
      <c r="J211" s="11">
        <v>43705</v>
      </c>
      <c r="K211" s="11">
        <v>135</v>
      </c>
      <c r="L211" s="11" t="s">
        <v>547</v>
      </c>
      <c r="M211" s="11" t="s">
        <v>564</v>
      </c>
      <c r="N211" s="35">
        <f t="shared" si="3"/>
        <v>8.6499999999999994E-2</v>
      </c>
      <c r="O211" s="11">
        <f>IF(N211="","",RANK(N211,task1_cleaned_data!$N$4:$N$303,0))</f>
        <v>198</v>
      </c>
      <c r="P211" s="11" t="s">
        <v>547</v>
      </c>
      <c r="Q211" s="11"/>
      <c r="R211" s="11"/>
    </row>
    <row r="212" spans="1:18" x14ac:dyDescent="0.3">
      <c r="A212" s="11" t="s">
        <v>221</v>
      </c>
      <c r="B212" s="11" t="s">
        <v>313</v>
      </c>
      <c r="C212" s="11">
        <v>45735</v>
      </c>
      <c r="D212" s="11" t="s">
        <v>520</v>
      </c>
      <c r="E212" s="11" t="s">
        <v>540</v>
      </c>
      <c r="F212" s="11">
        <v>3160</v>
      </c>
      <c r="G212" s="11">
        <v>204</v>
      </c>
      <c r="H212" s="11">
        <v>297</v>
      </c>
      <c r="I212" s="11">
        <v>44240</v>
      </c>
      <c r="J212" s="11">
        <v>43666</v>
      </c>
      <c r="K212" s="11">
        <v>49</v>
      </c>
      <c r="L212" s="11" t="s">
        <v>545</v>
      </c>
      <c r="M212" s="11" t="s">
        <v>566</v>
      </c>
      <c r="N212" s="35">
        <f t="shared" si="3"/>
        <v>8.2799999999999999E-2</v>
      </c>
      <c r="O212" s="11">
        <f>IF(N212="","",RANK(N212,task1_cleaned_data!$N$4:$N$303,0))</f>
        <v>212</v>
      </c>
      <c r="P212" s="11" t="s">
        <v>550</v>
      </c>
      <c r="Q212" s="11" t="s">
        <v>617</v>
      </c>
      <c r="R212" s="11"/>
    </row>
    <row r="213" spans="1:18" x14ac:dyDescent="0.3">
      <c r="A213" s="11" t="s">
        <v>222</v>
      </c>
      <c r="B213" s="11" t="s">
        <v>314</v>
      </c>
      <c r="C213" s="11">
        <v>45707</v>
      </c>
      <c r="D213" s="11" t="s">
        <v>519</v>
      </c>
      <c r="E213" s="11" t="s">
        <v>527</v>
      </c>
      <c r="F213" s="11">
        <v>257</v>
      </c>
      <c r="G213" s="11">
        <v>966</v>
      </c>
      <c r="H213" s="11">
        <v>398</v>
      </c>
      <c r="I213" s="11">
        <v>3341</v>
      </c>
      <c r="J213" s="11">
        <v>2753</v>
      </c>
      <c r="K213" s="11">
        <v>287</v>
      </c>
      <c r="L213" s="11" t="s">
        <v>550</v>
      </c>
      <c r="M213" s="11" t="s">
        <v>563</v>
      </c>
      <c r="N213" s="35">
        <f t="shared" si="3"/>
        <v>0.48520000000000002</v>
      </c>
      <c r="O213" s="11">
        <f>IF(N213="","",RANK(N213,task1_cleaned_data!$N$4:$N$303,0))</f>
        <v>9</v>
      </c>
      <c r="P213" s="11" t="s">
        <v>550</v>
      </c>
      <c r="Q213" s="11"/>
      <c r="R213" s="11"/>
    </row>
    <row r="214" spans="1:18" x14ac:dyDescent="0.3">
      <c r="A214" s="11" t="s">
        <v>223</v>
      </c>
      <c r="B214" s="11" t="s">
        <v>313</v>
      </c>
      <c r="C214" s="11">
        <v>45491</v>
      </c>
      <c r="D214" s="11" t="s">
        <v>518</v>
      </c>
      <c r="E214" s="11" t="s">
        <v>526</v>
      </c>
      <c r="F214" s="11">
        <v>2120</v>
      </c>
      <c r="G214" s="11">
        <v>38</v>
      </c>
      <c r="H214" s="11">
        <v>212</v>
      </c>
      <c r="I214" s="11">
        <v>12720</v>
      </c>
      <c r="J214" s="11">
        <v>12564</v>
      </c>
      <c r="K214" s="11">
        <v>21</v>
      </c>
      <c r="L214" s="11" t="s">
        <v>550</v>
      </c>
      <c r="M214" s="11" t="s">
        <v>566</v>
      </c>
      <c r="N214" s="35">
        <f t="shared" si="3"/>
        <v>0.18629999999999999</v>
      </c>
      <c r="O214" s="11">
        <f>IF(N214="","",RANK(N214,task1_cleaned_data!$N$4:$N$303,0))</f>
        <v>62</v>
      </c>
      <c r="P214" s="11" t="s">
        <v>550</v>
      </c>
      <c r="Q214" s="11"/>
      <c r="R214" s="11"/>
    </row>
    <row r="215" spans="1:18" x14ac:dyDescent="0.3">
      <c r="A215" s="11" t="s">
        <v>224</v>
      </c>
      <c r="B215" s="11" t="s">
        <v>314</v>
      </c>
      <c r="C215" s="11">
        <v>45719</v>
      </c>
      <c r="D215" s="11" t="s">
        <v>520</v>
      </c>
      <c r="E215" s="11" t="s">
        <v>544</v>
      </c>
      <c r="F215" s="11">
        <v>3874</v>
      </c>
      <c r="G215" s="11">
        <v>884</v>
      </c>
      <c r="H215" s="11">
        <v>19</v>
      </c>
      <c r="I215" s="11">
        <v>38740</v>
      </c>
      <c r="J215" s="11">
        <v>38552</v>
      </c>
      <c r="K215" s="11">
        <v>219</v>
      </c>
      <c r="L215" s="11" t="s">
        <v>547</v>
      </c>
      <c r="M215" s="11" t="s">
        <v>564</v>
      </c>
      <c r="N215" s="35">
        <f t="shared" si="3"/>
        <v>0.12330000000000001</v>
      </c>
      <c r="O215" s="11">
        <f>IF(N215="","",RANK(N215,task1_cleaned_data!$N$4:$N$303,0))</f>
        <v>130</v>
      </c>
      <c r="P215" s="11" t="s">
        <v>547</v>
      </c>
      <c r="Q215" s="11"/>
      <c r="R215" s="11"/>
    </row>
    <row r="216" spans="1:18" x14ac:dyDescent="0.3">
      <c r="A216" s="11" t="s">
        <v>225</v>
      </c>
      <c r="B216" s="11" t="s">
        <v>316</v>
      </c>
      <c r="C216" s="11">
        <v>45778</v>
      </c>
      <c r="D216" s="11" t="s">
        <v>518</v>
      </c>
      <c r="E216" s="11" t="s">
        <v>525</v>
      </c>
      <c r="F216" s="11">
        <v>2696</v>
      </c>
      <c r="G216" s="11">
        <v>628</v>
      </c>
      <c r="H216" s="11">
        <v>443</v>
      </c>
      <c r="I216" s="11">
        <v>45832</v>
      </c>
      <c r="J216" s="11">
        <v>45632</v>
      </c>
      <c r="K216" s="11">
        <v>248</v>
      </c>
      <c r="L216" s="11" t="s">
        <v>548</v>
      </c>
      <c r="M216" s="11" t="s">
        <v>566</v>
      </c>
      <c r="N216" s="35">
        <f t="shared" si="3"/>
        <v>8.2199999999999995E-2</v>
      </c>
      <c r="O216" s="11">
        <f>IF(N216="","",RANK(N216,task1_cleaned_data!$N$4:$N$303,0))</f>
        <v>214</v>
      </c>
      <c r="P216" s="11" t="s">
        <v>548</v>
      </c>
      <c r="Q216" s="11"/>
      <c r="R216" s="11"/>
    </row>
    <row r="217" spans="1:18" x14ac:dyDescent="0.3">
      <c r="A217" s="11" t="s">
        <v>226</v>
      </c>
      <c r="B217" s="11" t="s">
        <v>315</v>
      </c>
      <c r="C217" s="11">
        <v>45649</v>
      </c>
      <c r="D217" s="11" t="s">
        <v>519</v>
      </c>
      <c r="E217" s="11" t="s">
        <v>543</v>
      </c>
      <c r="F217" s="11">
        <v>521</v>
      </c>
      <c r="G217" s="11">
        <v>746</v>
      </c>
      <c r="H217" s="11">
        <v>315</v>
      </c>
      <c r="I217" s="11">
        <v>4168</v>
      </c>
      <c r="J217" s="11">
        <v>3399</v>
      </c>
      <c r="K217" s="11">
        <v>282</v>
      </c>
      <c r="L217" s="11" t="s">
        <v>550</v>
      </c>
      <c r="M217" s="11" t="s">
        <v>564</v>
      </c>
      <c r="N217" s="35">
        <f t="shared" si="3"/>
        <v>0.37959999999999999</v>
      </c>
      <c r="O217" s="11">
        <f>IF(N217="","",RANK(N217,task1_cleaned_data!$N$4:$N$303,0))</f>
        <v>11</v>
      </c>
      <c r="P217" s="11" t="s">
        <v>550</v>
      </c>
      <c r="Q217" s="11"/>
      <c r="R217" s="11"/>
    </row>
    <row r="218" spans="1:18" x14ac:dyDescent="0.3">
      <c r="A218" s="11" t="s">
        <v>227</v>
      </c>
      <c r="B218" s="11" t="s">
        <v>316</v>
      </c>
      <c r="C218" s="11">
        <v>45783</v>
      </c>
      <c r="D218" s="11" t="s">
        <v>519</v>
      </c>
      <c r="E218" s="11" t="s">
        <v>529</v>
      </c>
      <c r="F218" s="11">
        <v>4872</v>
      </c>
      <c r="G218" s="11">
        <v>925</v>
      </c>
      <c r="H218" s="11">
        <v>176</v>
      </c>
      <c r="I218" s="11">
        <v>82824</v>
      </c>
      <c r="J218" s="11">
        <v>82543</v>
      </c>
      <c r="K218" s="11">
        <v>89</v>
      </c>
      <c r="L218" s="11" t="s">
        <v>548</v>
      </c>
      <c r="M218" s="11" t="s">
        <v>564</v>
      </c>
      <c r="N218" s="35">
        <f t="shared" si="3"/>
        <v>7.2099999999999997E-2</v>
      </c>
      <c r="O218" s="11">
        <f>IF(N218="","",RANK(N218,task1_cleaned_data!$N$4:$N$303,0))</f>
        <v>250</v>
      </c>
      <c r="P218" s="11" t="s">
        <v>548</v>
      </c>
      <c r="Q218" s="11"/>
      <c r="R218" s="11"/>
    </row>
    <row r="219" spans="1:18" x14ac:dyDescent="0.3">
      <c r="A219" s="11" t="s">
        <v>228</v>
      </c>
      <c r="B219" s="11" t="s">
        <v>314</v>
      </c>
      <c r="C219" s="11">
        <v>45502</v>
      </c>
      <c r="D219" s="11" t="s">
        <v>517</v>
      </c>
      <c r="E219" s="11" t="s">
        <v>542</v>
      </c>
      <c r="F219" s="11">
        <v>1509</v>
      </c>
      <c r="G219" s="11">
        <v>88</v>
      </c>
      <c r="H219" s="11">
        <v>163</v>
      </c>
      <c r="I219" s="11">
        <v>30180</v>
      </c>
      <c r="J219" s="11">
        <v>29689</v>
      </c>
      <c r="K219" s="11">
        <v>119</v>
      </c>
      <c r="L219" s="11" t="s">
        <v>548</v>
      </c>
      <c r="M219" s="11" t="s">
        <v>564</v>
      </c>
      <c r="N219" s="35">
        <f t="shared" si="3"/>
        <v>5.8299999999999998E-2</v>
      </c>
      <c r="O219" s="11">
        <f>IF(N219="","",RANK(N219,task1_cleaned_data!$N$4:$N$303,0))</f>
        <v>290</v>
      </c>
      <c r="P219" s="11" t="s">
        <v>548</v>
      </c>
      <c r="Q219" s="11"/>
      <c r="R219" s="11"/>
    </row>
    <row r="220" spans="1:18" x14ac:dyDescent="0.3">
      <c r="A220" s="11" t="s">
        <v>229</v>
      </c>
      <c r="B220" s="11" t="s">
        <v>316</v>
      </c>
      <c r="C220" s="11">
        <v>45629</v>
      </c>
      <c r="D220" s="11" t="s">
        <v>519</v>
      </c>
      <c r="E220" s="11" t="s">
        <v>529</v>
      </c>
      <c r="F220" s="11">
        <v>4606</v>
      </c>
      <c r="G220" s="11">
        <v>931</v>
      </c>
      <c r="H220" s="11">
        <v>230</v>
      </c>
      <c r="I220" s="11">
        <v>92120</v>
      </c>
      <c r="J220" s="11">
        <v>91440</v>
      </c>
      <c r="K220" s="11">
        <v>56</v>
      </c>
      <c r="L220" s="11" t="s">
        <v>547</v>
      </c>
      <c r="M220" s="11"/>
      <c r="N220" s="35">
        <f t="shared" si="3"/>
        <v>6.2600000000000003E-2</v>
      </c>
      <c r="O220" s="11">
        <f>IF(N220="","",RANK(N220,task1_cleaned_data!$N$4:$N$303,0))</f>
        <v>280</v>
      </c>
      <c r="P220" s="11" t="s">
        <v>547</v>
      </c>
      <c r="Q220" s="11"/>
      <c r="R220" s="11"/>
    </row>
    <row r="221" spans="1:18" x14ac:dyDescent="0.3">
      <c r="A221" s="11" t="s">
        <v>230</v>
      </c>
      <c r="B221" s="11" t="s">
        <v>316</v>
      </c>
      <c r="C221" s="11">
        <v>45454</v>
      </c>
      <c r="D221" s="11" t="s">
        <v>518</v>
      </c>
      <c r="E221" s="11" t="s">
        <v>525</v>
      </c>
      <c r="F221" s="11">
        <v>1869</v>
      </c>
      <c r="G221" s="11">
        <v>453</v>
      </c>
      <c r="H221" s="11">
        <v>490</v>
      </c>
      <c r="I221" s="11">
        <v>14952</v>
      </c>
      <c r="J221" s="11">
        <v>14309</v>
      </c>
      <c r="K221" s="11">
        <v>275</v>
      </c>
      <c r="L221" s="11" t="s">
        <v>547</v>
      </c>
      <c r="M221" s="11" t="s">
        <v>566</v>
      </c>
      <c r="N221" s="35">
        <f t="shared" si="3"/>
        <v>0.18809999999999999</v>
      </c>
      <c r="O221" s="11">
        <f>IF(N221="","",RANK(N221,task1_cleaned_data!$N$4:$N$303,0))</f>
        <v>61</v>
      </c>
      <c r="P221" s="11" t="s">
        <v>547</v>
      </c>
      <c r="Q221" s="11"/>
      <c r="R221" s="11"/>
    </row>
    <row r="222" spans="1:18" x14ac:dyDescent="0.3">
      <c r="A222" s="11" t="s">
        <v>231</v>
      </c>
      <c r="B222" s="11" t="s">
        <v>313</v>
      </c>
      <c r="C222" s="11">
        <v>45685</v>
      </c>
      <c r="D222" s="11" t="s">
        <v>515</v>
      </c>
      <c r="E222" s="11" t="s">
        <v>521</v>
      </c>
      <c r="F222" s="11">
        <v>1188</v>
      </c>
      <c r="G222" s="11">
        <v>470</v>
      </c>
      <c r="H222" s="11">
        <v>174</v>
      </c>
      <c r="I222" s="11">
        <v>7128</v>
      </c>
      <c r="J222" s="11">
        <v>6145</v>
      </c>
      <c r="K222" s="11">
        <v>270</v>
      </c>
      <c r="L222" s="11" t="s">
        <v>547</v>
      </c>
      <c r="M222" s="11" t="s">
        <v>566</v>
      </c>
      <c r="N222" s="35">
        <f t="shared" si="3"/>
        <v>0.25700000000000001</v>
      </c>
      <c r="O222" s="11">
        <f>IF(N222="","",RANK(N222,task1_cleaned_data!$N$4:$N$303,0))</f>
        <v>29</v>
      </c>
      <c r="P222" s="11" t="s">
        <v>547</v>
      </c>
      <c r="Q222" s="11"/>
      <c r="R222" s="11"/>
    </row>
    <row r="223" spans="1:18" x14ac:dyDescent="0.3">
      <c r="A223" s="11" t="s">
        <v>232</v>
      </c>
      <c r="B223" s="11" t="s">
        <v>315</v>
      </c>
      <c r="C223" s="11">
        <v>45445</v>
      </c>
      <c r="D223" s="11" t="s">
        <v>517</v>
      </c>
      <c r="E223" s="11" t="s">
        <v>524</v>
      </c>
      <c r="F223" s="11">
        <v>84</v>
      </c>
      <c r="G223" s="11">
        <v>897</v>
      </c>
      <c r="H223" s="11">
        <v>85</v>
      </c>
      <c r="I223" s="11">
        <v>588</v>
      </c>
      <c r="J223" s="11">
        <v>8</v>
      </c>
      <c r="K223" s="11">
        <v>12</v>
      </c>
      <c r="L223" s="11" t="s">
        <v>548</v>
      </c>
      <c r="M223" s="11"/>
      <c r="N223" s="35">
        <f t="shared" si="3"/>
        <v>1.8129</v>
      </c>
      <c r="O223" s="11">
        <f>IF(N223="","",RANK(N223,task1_cleaned_data!$N$4:$N$303,0))</f>
        <v>1</v>
      </c>
      <c r="P223" s="11" t="s">
        <v>548</v>
      </c>
      <c r="Q223" s="11"/>
      <c r="R223" s="11"/>
    </row>
    <row r="224" spans="1:18" x14ac:dyDescent="0.3">
      <c r="A224" s="11" t="s">
        <v>233</v>
      </c>
      <c r="B224" s="11" t="s">
        <v>316</v>
      </c>
      <c r="C224" s="11">
        <v>45739</v>
      </c>
      <c r="D224" s="11" t="s">
        <v>520</v>
      </c>
      <c r="E224" s="11" t="s">
        <v>533</v>
      </c>
      <c r="F224" s="11">
        <v>4453</v>
      </c>
      <c r="G224" s="11">
        <v>111</v>
      </c>
      <c r="H224" s="11">
        <v>420</v>
      </c>
      <c r="I224" s="11">
        <v>31171</v>
      </c>
      <c r="J224" s="11">
        <v>30565</v>
      </c>
      <c r="K224" s="11">
        <v>23</v>
      </c>
      <c r="L224" s="11" t="s">
        <v>547</v>
      </c>
      <c r="M224" s="11"/>
      <c r="N224" s="35">
        <f t="shared" si="3"/>
        <v>0.15989999999999999</v>
      </c>
      <c r="O224" s="11">
        <f>IF(N224="","",RANK(N224,task1_cleaned_data!$N$4:$N$303,0))</f>
        <v>85</v>
      </c>
      <c r="P224" s="11" t="s">
        <v>547</v>
      </c>
      <c r="Q224" s="11"/>
      <c r="R224" s="11"/>
    </row>
    <row r="225" spans="1:18" x14ac:dyDescent="0.3">
      <c r="A225" s="11" t="s">
        <v>234</v>
      </c>
      <c r="B225" s="11" t="s">
        <v>316</v>
      </c>
      <c r="C225" s="11">
        <v>45573</v>
      </c>
      <c r="D225" s="11" t="s">
        <v>515</v>
      </c>
      <c r="E225" s="11" t="s">
        <v>530</v>
      </c>
      <c r="F225" s="11">
        <v>1814</v>
      </c>
      <c r="G225" s="11">
        <v>653</v>
      </c>
      <c r="H225" s="11">
        <v>363</v>
      </c>
      <c r="I225" s="11">
        <v>25396</v>
      </c>
      <c r="J225" s="11">
        <v>25286</v>
      </c>
      <c r="K225" s="11">
        <v>39</v>
      </c>
      <c r="L225" s="11" t="s">
        <v>558</v>
      </c>
      <c r="M225" s="11" t="s">
        <v>563</v>
      </c>
      <c r="N225" s="35">
        <f t="shared" si="3"/>
        <v>0.1114</v>
      </c>
      <c r="O225" s="11">
        <f>IF(N225="","",RANK(N225,task1_cleaned_data!$N$4:$N$303,0))</f>
        <v>149</v>
      </c>
      <c r="P225" s="11" t="s">
        <v>550</v>
      </c>
      <c r="Q225" s="11" t="s">
        <v>610</v>
      </c>
      <c r="R225" s="11"/>
    </row>
    <row r="226" spans="1:18" x14ac:dyDescent="0.3">
      <c r="A226" s="11" t="s">
        <v>235</v>
      </c>
      <c r="B226" s="11" t="s">
        <v>313</v>
      </c>
      <c r="C226" s="11">
        <v>45608</v>
      </c>
      <c r="D226" s="11" t="s">
        <v>519</v>
      </c>
      <c r="E226" s="11" t="s">
        <v>539</v>
      </c>
      <c r="F226" s="11">
        <v>3338</v>
      </c>
      <c r="G226" s="11">
        <v>277</v>
      </c>
      <c r="H226" s="11">
        <v>118</v>
      </c>
      <c r="I226" s="11">
        <v>60084</v>
      </c>
      <c r="J226" s="11">
        <v>59842</v>
      </c>
      <c r="K226" s="11">
        <v>252</v>
      </c>
      <c r="L226" s="11" t="s">
        <v>547</v>
      </c>
      <c r="M226" s="11"/>
      <c r="N226" s="35">
        <f t="shared" si="3"/>
        <v>6.2100000000000002E-2</v>
      </c>
      <c r="O226" s="11">
        <f>IF(N226="","",RANK(N226,task1_cleaned_data!$N$4:$N$303,0))</f>
        <v>284</v>
      </c>
      <c r="P226" s="11" t="s">
        <v>547</v>
      </c>
      <c r="Q226" s="11"/>
      <c r="R226" s="11"/>
    </row>
    <row r="227" spans="1:18" x14ac:dyDescent="0.3">
      <c r="A227" s="11" t="s">
        <v>236</v>
      </c>
      <c r="B227" s="11" t="s">
        <v>316</v>
      </c>
      <c r="C227" s="11">
        <v>45790</v>
      </c>
      <c r="D227" s="11" t="s">
        <v>519</v>
      </c>
      <c r="E227" s="11" t="s">
        <v>529</v>
      </c>
      <c r="F227" s="11">
        <v>602</v>
      </c>
      <c r="G227" s="11">
        <v>594</v>
      </c>
      <c r="H227" s="11">
        <v>156</v>
      </c>
      <c r="I227" s="11">
        <v>4214</v>
      </c>
      <c r="J227" s="11">
        <v>3363</v>
      </c>
      <c r="K227" s="11">
        <v>164</v>
      </c>
      <c r="L227" s="11" t="s">
        <v>547</v>
      </c>
      <c r="M227" s="11" t="s">
        <v>565</v>
      </c>
      <c r="N227" s="35">
        <f t="shared" si="3"/>
        <v>0.32079999999999997</v>
      </c>
      <c r="O227" s="11">
        <f>IF(N227="","",RANK(N227,task1_cleaned_data!$N$4:$N$303,0))</f>
        <v>16</v>
      </c>
      <c r="P227" s="11" t="s">
        <v>547</v>
      </c>
      <c r="Q227" s="11"/>
      <c r="R227" s="11"/>
    </row>
    <row r="228" spans="1:18" x14ac:dyDescent="0.3">
      <c r="A228" s="11" t="s">
        <v>237</v>
      </c>
      <c r="B228" s="11" t="s">
        <v>313</v>
      </c>
      <c r="C228" s="11">
        <v>45463</v>
      </c>
      <c r="D228" s="11" t="s">
        <v>518</v>
      </c>
      <c r="E228" s="11" t="s">
        <v>526</v>
      </c>
      <c r="F228" s="11">
        <v>4672</v>
      </c>
      <c r="G228" s="11">
        <v>325</v>
      </c>
      <c r="H228" s="11">
        <v>32</v>
      </c>
      <c r="I228" s="11">
        <v>88768</v>
      </c>
      <c r="J228" s="11">
        <v>87833</v>
      </c>
      <c r="K228" s="11">
        <v>118</v>
      </c>
      <c r="L228" s="11" t="s">
        <v>548</v>
      </c>
      <c r="M228" s="11"/>
      <c r="N228" s="35">
        <f t="shared" si="3"/>
        <v>5.67E-2</v>
      </c>
      <c r="O228" s="11">
        <f>IF(N228="","",RANK(N228,task1_cleaned_data!$N$4:$N$303,0))</f>
        <v>295</v>
      </c>
      <c r="P228" s="11" t="s">
        <v>548</v>
      </c>
      <c r="Q228" s="11"/>
      <c r="R228" s="11"/>
    </row>
    <row r="229" spans="1:18" x14ac:dyDescent="0.3">
      <c r="A229" s="11" t="s">
        <v>238</v>
      </c>
      <c r="B229" s="11" t="s">
        <v>315</v>
      </c>
      <c r="C229" s="11">
        <v>45511</v>
      </c>
      <c r="D229" s="11" t="s">
        <v>518</v>
      </c>
      <c r="E229" s="11" t="s">
        <v>536</v>
      </c>
      <c r="F229" s="11">
        <v>1741</v>
      </c>
      <c r="G229" s="11">
        <v>164</v>
      </c>
      <c r="H229" s="11">
        <v>318</v>
      </c>
      <c r="I229" s="11">
        <v>8705</v>
      </c>
      <c r="J229" s="11">
        <v>8272</v>
      </c>
      <c r="K229" s="11">
        <v>121</v>
      </c>
      <c r="L229" s="11" t="s">
        <v>547</v>
      </c>
      <c r="M229" s="11"/>
      <c r="N229" s="35">
        <f t="shared" si="3"/>
        <v>0.25540000000000002</v>
      </c>
      <c r="O229" s="11">
        <f>IF(N229="","",RANK(N229,task1_cleaned_data!$N$4:$N$303,0))</f>
        <v>30</v>
      </c>
      <c r="P229" s="11" t="s">
        <v>547</v>
      </c>
      <c r="Q229" s="11"/>
      <c r="R229" s="11"/>
    </row>
    <row r="230" spans="1:18" x14ac:dyDescent="0.3">
      <c r="A230" s="11" t="s">
        <v>239</v>
      </c>
      <c r="B230" s="11" t="s">
        <v>315</v>
      </c>
      <c r="C230" s="11">
        <v>45455</v>
      </c>
      <c r="D230" s="11" t="s">
        <v>516</v>
      </c>
      <c r="E230" s="11" t="s">
        <v>538</v>
      </c>
      <c r="F230" s="11">
        <v>246</v>
      </c>
      <c r="G230" s="11">
        <v>149</v>
      </c>
      <c r="H230" s="11">
        <v>130</v>
      </c>
      <c r="I230" s="11">
        <v>4674</v>
      </c>
      <c r="J230" s="11">
        <v>4390</v>
      </c>
      <c r="K230" s="11">
        <v>217</v>
      </c>
      <c r="L230" s="11" t="s">
        <v>550</v>
      </c>
      <c r="M230" s="11" t="s">
        <v>565</v>
      </c>
      <c r="N230" s="35">
        <f t="shared" si="3"/>
        <v>0.1123</v>
      </c>
      <c r="O230" s="11">
        <f>IF(N230="","",RANK(N230,task1_cleaned_data!$N$4:$N$303,0))</f>
        <v>148</v>
      </c>
      <c r="P230" s="11" t="s">
        <v>550</v>
      </c>
      <c r="Q230" s="11"/>
      <c r="R230" s="11"/>
    </row>
    <row r="231" spans="1:18" x14ac:dyDescent="0.3">
      <c r="A231" s="11" t="s">
        <v>240</v>
      </c>
      <c r="B231" s="11" t="s">
        <v>315</v>
      </c>
      <c r="C231" s="11">
        <v>45474</v>
      </c>
      <c r="D231" s="11" t="s">
        <v>517</v>
      </c>
      <c r="E231" s="11" t="s">
        <v>524</v>
      </c>
      <c r="F231" s="11">
        <v>4808</v>
      </c>
      <c r="G231" s="11">
        <v>772</v>
      </c>
      <c r="H231" s="11">
        <v>320</v>
      </c>
      <c r="I231" s="11">
        <v>72120</v>
      </c>
      <c r="J231" s="11">
        <v>71696</v>
      </c>
      <c r="K231" s="11">
        <v>195</v>
      </c>
      <c r="L231" s="11" t="s">
        <v>548</v>
      </c>
      <c r="M231" s="11" t="s">
        <v>563</v>
      </c>
      <c r="N231" s="35">
        <f t="shared" si="3"/>
        <v>8.1799999999999998E-2</v>
      </c>
      <c r="O231" s="11">
        <f>IF(N231="","",RANK(N231,task1_cleaned_data!$N$4:$N$303,0))</f>
        <v>218</v>
      </c>
      <c r="P231" s="11" t="s">
        <v>548</v>
      </c>
      <c r="Q231" s="11"/>
      <c r="R231" s="11"/>
    </row>
    <row r="232" spans="1:18" x14ac:dyDescent="0.3">
      <c r="A232" s="11" t="s">
        <v>241</v>
      </c>
      <c r="B232" s="11" t="s">
        <v>315</v>
      </c>
      <c r="C232" s="11">
        <v>45476</v>
      </c>
      <c r="D232" s="11" t="s">
        <v>518</v>
      </c>
      <c r="E232" s="11" t="s">
        <v>536</v>
      </c>
      <c r="F232" s="11">
        <v>4799</v>
      </c>
      <c r="G232" s="11">
        <v>694</v>
      </c>
      <c r="H232" s="11">
        <v>289</v>
      </c>
      <c r="I232" s="11">
        <v>43191</v>
      </c>
      <c r="J232" s="11">
        <v>42228</v>
      </c>
      <c r="K232" s="11">
        <v>118</v>
      </c>
      <c r="L232" s="11" t="s">
        <v>547</v>
      </c>
      <c r="M232" s="11"/>
      <c r="N232" s="35">
        <f t="shared" si="3"/>
        <v>0.13389999999999999</v>
      </c>
      <c r="O232" s="11">
        <f>IF(N232="","",RANK(N232,task1_cleaned_data!$N$4:$N$303,0))</f>
        <v>113</v>
      </c>
      <c r="P232" s="11" t="s">
        <v>547</v>
      </c>
      <c r="Q232" s="11"/>
      <c r="R232" s="11"/>
    </row>
    <row r="233" spans="1:18" x14ac:dyDescent="0.3">
      <c r="A233" s="11" t="s">
        <v>242</v>
      </c>
      <c r="B233" s="11" t="s">
        <v>316</v>
      </c>
      <c r="C233" s="11">
        <v>45488</v>
      </c>
      <c r="D233" s="11" t="s">
        <v>515</v>
      </c>
      <c r="E233" s="11" t="s">
        <v>530</v>
      </c>
      <c r="F233" s="11">
        <v>3663</v>
      </c>
      <c r="G233" s="11">
        <v>17</v>
      </c>
      <c r="H233" s="11">
        <v>295</v>
      </c>
      <c r="I233" s="11">
        <v>51282</v>
      </c>
      <c r="J233" s="11">
        <v>50567</v>
      </c>
      <c r="K233" s="11">
        <v>84</v>
      </c>
      <c r="L233" s="11" t="s">
        <v>548</v>
      </c>
      <c r="M233" s="11" t="s">
        <v>565</v>
      </c>
      <c r="N233" s="35">
        <f t="shared" si="3"/>
        <v>7.7499999999999999E-2</v>
      </c>
      <c r="O233" s="11">
        <f>IF(N233="","",RANK(N233,task1_cleaned_data!$N$4:$N$303,0))</f>
        <v>228</v>
      </c>
      <c r="P233" s="11" t="s">
        <v>548</v>
      </c>
      <c r="Q233" s="11"/>
      <c r="R233" s="11"/>
    </row>
    <row r="234" spans="1:18" x14ac:dyDescent="0.3">
      <c r="A234" s="11" t="s">
        <v>243</v>
      </c>
      <c r="B234" s="11" t="s">
        <v>315</v>
      </c>
      <c r="C234" s="11">
        <v>45778</v>
      </c>
      <c r="D234" s="11" t="s">
        <v>516</v>
      </c>
      <c r="E234" s="11" t="s">
        <v>538</v>
      </c>
      <c r="F234" s="11">
        <v>1430</v>
      </c>
      <c r="G234" s="11">
        <v>376</v>
      </c>
      <c r="H234" s="11">
        <v>33</v>
      </c>
      <c r="I234" s="11">
        <v>21450</v>
      </c>
      <c r="J234" s="11">
        <v>20509</v>
      </c>
      <c r="K234" s="11">
        <v>251</v>
      </c>
      <c r="L234" s="11" t="s">
        <v>550</v>
      </c>
      <c r="M234" s="11" t="s">
        <v>563</v>
      </c>
      <c r="N234" s="35">
        <f t="shared" si="3"/>
        <v>8.5699999999999998E-2</v>
      </c>
      <c r="O234" s="11">
        <f>IF(N234="","",RANK(N234,task1_cleaned_data!$N$4:$N$303,0))</f>
        <v>200</v>
      </c>
      <c r="P234" s="11" t="s">
        <v>550</v>
      </c>
      <c r="Q234" s="11"/>
      <c r="R234" s="11"/>
    </row>
    <row r="235" spans="1:18" x14ac:dyDescent="0.3">
      <c r="A235" s="11" t="s">
        <v>244</v>
      </c>
      <c r="B235" s="11" t="s">
        <v>313</v>
      </c>
      <c r="C235" s="11">
        <v>45776</v>
      </c>
      <c r="D235" s="11" t="s">
        <v>517</v>
      </c>
      <c r="E235" s="11" t="s">
        <v>541</v>
      </c>
      <c r="F235" s="11">
        <v>249</v>
      </c>
      <c r="G235" s="11">
        <v>592</v>
      </c>
      <c r="H235" s="11">
        <v>230</v>
      </c>
      <c r="I235" s="11">
        <v>1494</v>
      </c>
      <c r="J235" s="11">
        <v>1044</v>
      </c>
      <c r="K235" s="11">
        <v>201</v>
      </c>
      <c r="L235" s="11" t="s">
        <v>548</v>
      </c>
      <c r="M235" s="11" t="s">
        <v>566</v>
      </c>
      <c r="N235" s="35">
        <f t="shared" si="3"/>
        <v>0.71689999999999998</v>
      </c>
      <c r="O235" s="11">
        <f>IF(N235="","",RANK(N235,task1_cleaned_data!$N$4:$N$303,0))</f>
        <v>3</v>
      </c>
      <c r="P235" s="11" t="s">
        <v>548</v>
      </c>
      <c r="Q235" s="11"/>
      <c r="R235" s="11"/>
    </row>
    <row r="236" spans="1:18" x14ac:dyDescent="0.3">
      <c r="A236" s="11" t="s">
        <v>245</v>
      </c>
      <c r="B236" s="11" t="s">
        <v>316</v>
      </c>
      <c r="C236" s="11">
        <v>45724</v>
      </c>
      <c r="D236" s="11" t="s">
        <v>519</v>
      </c>
      <c r="E236" s="11" t="s">
        <v>529</v>
      </c>
      <c r="F236" s="11">
        <v>2382</v>
      </c>
      <c r="G236" s="11">
        <v>265</v>
      </c>
      <c r="H236" s="11">
        <v>134</v>
      </c>
      <c r="I236" s="11">
        <v>38112</v>
      </c>
      <c r="J236" s="11">
        <v>37437</v>
      </c>
      <c r="K236" s="11">
        <v>249</v>
      </c>
      <c r="L236" s="11" t="s">
        <v>550</v>
      </c>
      <c r="M236" s="11" t="s">
        <v>566</v>
      </c>
      <c r="N236" s="35">
        <f t="shared" si="3"/>
        <v>7.2999999999999995E-2</v>
      </c>
      <c r="O236" s="11">
        <f>IF(N236="","",RANK(N236,task1_cleaned_data!$N$4:$N$303,0))</f>
        <v>245</v>
      </c>
      <c r="P236" s="11" t="s">
        <v>550</v>
      </c>
      <c r="Q236" s="11"/>
      <c r="R236" s="11"/>
    </row>
    <row r="237" spans="1:18" x14ac:dyDescent="0.3">
      <c r="A237" s="11" t="s">
        <v>246</v>
      </c>
      <c r="B237" s="11" t="s">
        <v>316</v>
      </c>
      <c r="C237" s="11">
        <v>45444</v>
      </c>
      <c r="D237" s="11" t="s">
        <v>516</v>
      </c>
      <c r="E237" s="11" t="s">
        <v>528</v>
      </c>
      <c r="F237" s="11">
        <v>1272</v>
      </c>
      <c r="G237" s="11">
        <v>465</v>
      </c>
      <c r="H237" s="11">
        <v>99</v>
      </c>
      <c r="I237" s="11">
        <v>24168</v>
      </c>
      <c r="J237" s="11">
        <v>23719</v>
      </c>
      <c r="K237" s="11">
        <v>42</v>
      </c>
      <c r="L237" s="11" t="s">
        <v>547</v>
      </c>
      <c r="M237" s="11"/>
      <c r="N237" s="35">
        <f t="shared" si="3"/>
        <v>7.5999999999999998E-2</v>
      </c>
      <c r="O237" s="11">
        <f>IF(N237="","",RANK(N237,task1_cleaned_data!$N$4:$N$303,0))</f>
        <v>235</v>
      </c>
      <c r="P237" s="11" t="s">
        <v>547</v>
      </c>
      <c r="Q237" s="11"/>
      <c r="R237" s="11"/>
    </row>
    <row r="238" spans="1:18" x14ac:dyDescent="0.3">
      <c r="A238" s="11" t="s">
        <v>247</v>
      </c>
      <c r="B238" s="11" t="s">
        <v>316</v>
      </c>
      <c r="C238" s="11">
        <v>45648</v>
      </c>
      <c r="D238" s="11" t="s">
        <v>519</v>
      </c>
      <c r="E238" s="11" t="s">
        <v>529</v>
      </c>
      <c r="F238" s="11">
        <v>3196</v>
      </c>
      <c r="G238" s="11">
        <v>941</v>
      </c>
      <c r="H238" s="11">
        <v>376</v>
      </c>
      <c r="I238" s="11">
        <v>35156</v>
      </c>
      <c r="J238" s="11">
        <v>34444</v>
      </c>
      <c r="K238" s="11">
        <v>241</v>
      </c>
      <c r="L238" s="11" t="s">
        <v>547</v>
      </c>
      <c r="M238" s="11" t="s">
        <v>565</v>
      </c>
      <c r="N238" s="35">
        <f t="shared" si="3"/>
        <v>0.12839999999999999</v>
      </c>
      <c r="O238" s="11">
        <f>IF(N238="","",RANK(N238,task1_cleaned_data!$N$4:$N$303,0))</f>
        <v>122</v>
      </c>
      <c r="P238" s="11" t="s">
        <v>547</v>
      </c>
      <c r="Q238" s="11"/>
      <c r="R238" s="11"/>
    </row>
    <row r="239" spans="1:18" x14ac:dyDescent="0.3">
      <c r="A239" s="11" t="s">
        <v>248</v>
      </c>
      <c r="B239" s="11" t="s">
        <v>316</v>
      </c>
      <c r="C239" s="11">
        <v>45523</v>
      </c>
      <c r="D239" s="11" t="s">
        <v>516</v>
      </c>
      <c r="E239" s="11" t="s">
        <v>528</v>
      </c>
      <c r="F239" s="11">
        <v>1257</v>
      </c>
      <c r="G239" s="11">
        <v>19</v>
      </c>
      <c r="H239" s="11">
        <v>351</v>
      </c>
      <c r="I239" s="11">
        <v>12570</v>
      </c>
      <c r="J239" s="11">
        <v>11660</v>
      </c>
      <c r="K239" s="11">
        <v>194</v>
      </c>
      <c r="L239" s="11" t="s">
        <v>559</v>
      </c>
      <c r="M239" s="11" t="s">
        <v>564</v>
      </c>
      <c r="N239" s="35">
        <f t="shared" si="3"/>
        <v>0.12939999999999999</v>
      </c>
      <c r="O239" s="11">
        <f>IF(N239="","",RANK(N239,task1_cleaned_data!$N$4:$N$303,0))</f>
        <v>117</v>
      </c>
      <c r="P239" s="11" t="s">
        <v>550</v>
      </c>
      <c r="Q239" s="11" t="s">
        <v>617</v>
      </c>
      <c r="R239" s="11" t="s">
        <v>548</v>
      </c>
    </row>
    <row r="240" spans="1:18" x14ac:dyDescent="0.3">
      <c r="A240" s="11" t="s">
        <v>249</v>
      </c>
      <c r="B240" s="11" t="s">
        <v>315</v>
      </c>
      <c r="C240" s="11">
        <v>45587</v>
      </c>
      <c r="D240" s="11" t="s">
        <v>517</v>
      </c>
      <c r="E240" s="11" t="s">
        <v>524</v>
      </c>
      <c r="F240" s="11">
        <v>3770</v>
      </c>
      <c r="G240" s="11">
        <v>917</v>
      </c>
      <c r="H240" s="11">
        <v>129</v>
      </c>
      <c r="I240" s="11">
        <v>71630</v>
      </c>
      <c r="J240" s="11">
        <v>71322</v>
      </c>
      <c r="K240" s="11">
        <v>76</v>
      </c>
      <c r="L240" s="11" t="s">
        <v>550</v>
      </c>
      <c r="M240" s="11" t="s">
        <v>563</v>
      </c>
      <c r="N240" s="35">
        <f t="shared" si="3"/>
        <v>6.7199999999999996E-2</v>
      </c>
      <c r="O240" s="11">
        <f>IF(N240="","",RANK(N240,task1_cleaned_data!$N$4:$N$303,0))</f>
        <v>267</v>
      </c>
      <c r="P240" s="11" t="s">
        <v>550</v>
      </c>
      <c r="Q240" s="11"/>
      <c r="R240" s="11"/>
    </row>
    <row r="241" spans="1:18" x14ac:dyDescent="0.3">
      <c r="A241" s="11" t="s">
        <v>250</v>
      </c>
      <c r="B241" s="11" t="s">
        <v>313</v>
      </c>
      <c r="C241" s="11">
        <v>45489</v>
      </c>
      <c r="D241" s="11" t="s">
        <v>516</v>
      </c>
      <c r="E241" s="11" t="s">
        <v>522</v>
      </c>
      <c r="F241" s="11">
        <v>4725</v>
      </c>
      <c r="G241" s="11">
        <v>400</v>
      </c>
      <c r="H241" s="11">
        <v>362</v>
      </c>
      <c r="I241" s="11">
        <v>75600</v>
      </c>
      <c r="J241" s="11">
        <v>74927</v>
      </c>
      <c r="K241" s="11">
        <v>43</v>
      </c>
      <c r="L241" s="11" t="s">
        <v>550</v>
      </c>
      <c r="M241" s="11" t="s">
        <v>566</v>
      </c>
      <c r="N241" s="35">
        <f t="shared" si="3"/>
        <v>7.2599999999999998E-2</v>
      </c>
      <c r="O241" s="11">
        <f>IF(N241="","",RANK(N241,task1_cleaned_data!$N$4:$N$303,0))</f>
        <v>248</v>
      </c>
      <c r="P241" s="11" t="s">
        <v>550</v>
      </c>
      <c r="Q241" s="11"/>
      <c r="R241" s="11"/>
    </row>
    <row r="242" spans="1:18" x14ac:dyDescent="0.3">
      <c r="A242" s="11" t="s">
        <v>251</v>
      </c>
      <c r="B242" s="11" t="s">
        <v>314</v>
      </c>
      <c r="C242" s="11">
        <v>45712</v>
      </c>
      <c r="D242" s="11" t="s">
        <v>516</v>
      </c>
      <c r="E242" s="11" t="s">
        <v>537</v>
      </c>
      <c r="F242" s="11">
        <v>4188</v>
      </c>
      <c r="G242" s="11">
        <v>942</v>
      </c>
      <c r="H242" s="11">
        <v>118</v>
      </c>
      <c r="I242" s="11">
        <v>20940</v>
      </c>
      <c r="J242" s="11">
        <v>20471</v>
      </c>
      <c r="K242" s="11">
        <v>102</v>
      </c>
      <c r="L242" s="11" t="s">
        <v>550</v>
      </c>
      <c r="M242" s="11"/>
      <c r="N242" s="35">
        <f t="shared" si="3"/>
        <v>0.25059999999999999</v>
      </c>
      <c r="O242" s="11">
        <f>IF(N242="","",RANK(N242,task1_cleaned_data!$N$4:$N$303,0))</f>
        <v>32</v>
      </c>
      <c r="P242" s="11" t="s">
        <v>550</v>
      </c>
      <c r="Q242" s="11"/>
      <c r="R242" s="11"/>
    </row>
    <row r="243" spans="1:18" x14ac:dyDescent="0.3">
      <c r="A243" s="11" t="s">
        <v>252</v>
      </c>
      <c r="B243" s="11" t="s">
        <v>313</v>
      </c>
      <c r="C243" s="11">
        <v>45530</v>
      </c>
      <c r="D243" s="11" t="s">
        <v>518</v>
      </c>
      <c r="E243" s="11" t="s">
        <v>526</v>
      </c>
      <c r="F243" s="11">
        <v>929</v>
      </c>
      <c r="G243" s="11">
        <v>192</v>
      </c>
      <c r="H243" s="11">
        <v>322</v>
      </c>
      <c r="I243" s="11">
        <v>16722</v>
      </c>
      <c r="J243" s="11">
        <v>15996</v>
      </c>
      <c r="K243" s="11">
        <v>145</v>
      </c>
      <c r="L243" s="11" t="s">
        <v>553</v>
      </c>
      <c r="M243" s="11" t="s">
        <v>565</v>
      </c>
      <c r="N243" s="35">
        <f t="shared" si="3"/>
        <v>8.6300000000000002E-2</v>
      </c>
      <c r="O243" s="11">
        <f>IF(N243="","",RANK(N243,task1_cleaned_data!$N$4:$N$303,0))</f>
        <v>199</v>
      </c>
      <c r="P243" s="11" t="s">
        <v>548</v>
      </c>
      <c r="Q243" s="11" t="s">
        <v>547</v>
      </c>
      <c r="R243" s="11" t="s">
        <v>617</v>
      </c>
    </row>
    <row r="244" spans="1:18" x14ac:dyDescent="0.3">
      <c r="A244" s="11" t="s">
        <v>253</v>
      </c>
      <c r="B244" s="11" t="s">
        <v>316</v>
      </c>
      <c r="C244" s="11">
        <v>45675</v>
      </c>
      <c r="D244" s="11" t="s">
        <v>517</v>
      </c>
      <c r="E244" s="11" t="s">
        <v>532</v>
      </c>
      <c r="F244" s="11">
        <v>4321</v>
      </c>
      <c r="G244" s="11">
        <v>874</v>
      </c>
      <c r="H244" s="11">
        <v>172</v>
      </c>
      <c r="I244" s="11">
        <v>30247</v>
      </c>
      <c r="J244" s="11">
        <v>29254</v>
      </c>
      <c r="K244" s="11">
        <v>122</v>
      </c>
      <c r="L244" s="11" t="s">
        <v>547</v>
      </c>
      <c r="M244" s="11" t="s">
        <v>566</v>
      </c>
      <c r="N244" s="35">
        <f t="shared" si="3"/>
        <v>0.1774</v>
      </c>
      <c r="O244" s="11">
        <f>IF(N244="","",RANK(N244,task1_cleaned_data!$N$4:$N$303,0))</f>
        <v>69</v>
      </c>
      <c r="P244" s="11" t="s">
        <v>547</v>
      </c>
      <c r="Q244" s="11"/>
      <c r="R244" s="11"/>
    </row>
    <row r="245" spans="1:18" x14ac:dyDescent="0.3">
      <c r="A245" s="11" t="s">
        <v>254</v>
      </c>
      <c r="B245" s="11" t="s">
        <v>316</v>
      </c>
      <c r="C245" s="11">
        <v>45480</v>
      </c>
      <c r="D245" s="11" t="s">
        <v>515</v>
      </c>
      <c r="E245" s="11" t="s">
        <v>530</v>
      </c>
      <c r="F245" s="11">
        <v>4767</v>
      </c>
      <c r="G245" s="11">
        <v>190</v>
      </c>
      <c r="H245" s="11">
        <v>340</v>
      </c>
      <c r="I245" s="11">
        <v>28602</v>
      </c>
      <c r="J245" s="11">
        <v>28044</v>
      </c>
      <c r="K245" s="11">
        <v>210</v>
      </c>
      <c r="L245" s="11" t="s">
        <v>548</v>
      </c>
      <c r="M245" s="11" t="s">
        <v>565</v>
      </c>
      <c r="N245" s="35">
        <f t="shared" si="3"/>
        <v>0.1852</v>
      </c>
      <c r="O245" s="11">
        <f>IF(N245="","",RANK(N245,task1_cleaned_data!$N$4:$N$303,0))</f>
        <v>63</v>
      </c>
      <c r="P245" s="11" t="s">
        <v>548</v>
      </c>
      <c r="Q245" s="11"/>
      <c r="R245" s="11"/>
    </row>
    <row r="246" spans="1:18" x14ac:dyDescent="0.3">
      <c r="A246" s="11" t="s">
        <v>255</v>
      </c>
      <c r="B246" s="11" t="s">
        <v>313</v>
      </c>
      <c r="C246" s="11">
        <v>45722</v>
      </c>
      <c r="D246" s="11" t="s">
        <v>519</v>
      </c>
      <c r="E246" s="11" t="s">
        <v>539</v>
      </c>
      <c r="F246" s="11">
        <v>3592</v>
      </c>
      <c r="G246" s="11">
        <v>911</v>
      </c>
      <c r="H246" s="11">
        <v>375</v>
      </c>
      <c r="I246" s="11">
        <v>50288</v>
      </c>
      <c r="J246" s="11">
        <v>49490</v>
      </c>
      <c r="K246" s="11">
        <v>32</v>
      </c>
      <c r="L246" s="11" t="s">
        <v>550</v>
      </c>
      <c r="M246" s="11" t="s">
        <v>566</v>
      </c>
      <c r="N246" s="35">
        <f t="shared" si="3"/>
        <v>9.7000000000000003E-2</v>
      </c>
      <c r="O246" s="11">
        <f>IF(N246="","",RANK(N246,task1_cleaned_data!$N$4:$N$303,0))</f>
        <v>173</v>
      </c>
      <c r="P246" s="11" t="s">
        <v>550</v>
      </c>
      <c r="Q246" s="11"/>
      <c r="R246" s="11"/>
    </row>
    <row r="247" spans="1:18" x14ac:dyDescent="0.3">
      <c r="A247" s="11" t="s">
        <v>256</v>
      </c>
      <c r="B247" s="11" t="s">
        <v>314</v>
      </c>
      <c r="C247" s="11">
        <v>45590</v>
      </c>
      <c r="D247" s="11" t="s">
        <v>520</v>
      </c>
      <c r="E247" s="11" t="s">
        <v>544</v>
      </c>
      <c r="F247" s="11">
        <v>4661</v>
      </c>
      <c r="G247" s="11">
        <v>935</v>
      </c>
      <c r="H247" s="11">
        <v>433</v>
      </c>
      <c r="I247" s="11">
        <v>23305</v>
      </c>
      <c r="J247" s="11">
        <v>22583</v>
      </c>
      <c r="K247" s="11">
        <v>63</v>
      </c>
      <c r="L247" s="11" t="s">
        <v>550</v>
      </c>
      <c r="M247" s="11" t="s">
        <v>565</v>
      </c>
      <c r="N247" s="35">
        <f t="shared" si="3"/>
        <v>0.25869999999999999</v>
      </c>
      <c r="O247" s="11">
        <f>IF(N247="","",RANK(N247,task1_cleaned_data!$N$4:$N$303,0))</f>
        <v>27</v>
      </c>
      <c r="P247" s="11" t="s">
        <v>550</v>
      </c>
      <c r="Q247" s="11"/>
      <c r="R247" s="11"/>
    </row>
    <row r="248" spans="1:18" x14ac:dyDescent="0.3">
      <c r="A248" s="11" t="s">
        <v>257</v>
      </c>
      <c r="B248" s="11" t="s">
        <v>316</v>
      </c>
      <c r="C248" s="11">
        <v>45669</v>
      </c>
      <c r="D248" s="11" t="s">
        <v>515</v>
      </c>
      <c r="E248" s="11" t="s">
        <v>530</v>
      </c>
      <c r="F248" s="11">
        <v>4134</v>
      </c>
      <c r="G248" s="11">
        <v>824</v>
      </c>
      <c r="H248" s="11">
        <v>99</v>
      </c>
      <c r="I248" s="11">
        <v>41340</v>
      </c>
      <c r="J248" s="11">
        <v>41050</v>
      </c>
      <c r="K248" s="11">
        <v>177</v>
      </c>
      <c r="L248" s="11" t="s">
        <v>548</v>
      </c>
      <c r="M248" s="11" t="s">
        <v>563</v>
      </c>
      <c r="N248" s="35">
        <f t="shared" si="3"/>
        <v>0.12230000000000001</v>
      </c>
      <c r="O248" s="11">
        <f>IF(N248="","",RANK(N248,task1_cleaned_data!$N$4:$N$303,0))</f>
        <v>132</v>
      </c>
      <c r="P248" s="11" t="s">
        <v>548</v>
      </c>
      <c r="Q248" s="11"/>
      <c r="R248" s="11"/>
    </row>
    <row r="249" spans="1:18" x14ac:dyDescent="0.3">
      <c r="A249" s="11" t="s">
        <v>258</v>
      </c>
      <c r="B249" s="11" t="s">
        <v>316</v>
      </c>
      <c r="C249" s="11">
        <v>45576</v>
      </c>
      <c r="D249" s="11" t="s">
        <v>519</v>
      </c>
      <c r="E249" s="11" t="s">
        <v>529</v>
      </c>
      <c r="F249" s="11">
        <v>400</v>
      </c>
      <c r="G249" s="11">
        <v>680</v>
      </c>
      <c r="H249" s="11">
        <v>434</v>
      </c>
      <c r="I249" s="11">
        <v>6400</v>
      </c>
      <c r="J249" s="11">
        <v>5472</v>
      </c>
      <c r="K249" s="11">
        <v>160</v>
      </c>
      <c r="L249" s="11" t="s">
        <v>550</v>
      </c>
      <c r="M249" s="11" t="s">
        <v>564</v>
      </c>
      <c r="N249" s="35">
        <f t="shared" si="3"/>
        <v>0.2366</v>
      </c>
      <c r="O249" s="11">
        <f>IF(N249="","",RANK(N249,task1_cleaned_data!$N$4:$N$303,0))</f>
        <v>36</v>
      </c>
      <c r="P249" s="11" t="s">
        <v>550</v>
      </c>
      <c r="Q249" s="11"/>
      <c r="R249" s="11"/>
    </row>
    <row r="250" spans="1:18" x14ac:dyDescent="0.3">
      <c r="A250" s="11" t="s">
        <v>259</v>
      </c>
      <c r="B250" s="11" t="s">
        <v>316</v>
      </c>
      <c r="C250" s="11">
        <v>45531</v>
      </c>
      <c r="D250" s="11" t="s">
        <v>515</v>
      </c>
      <c r="E250" s="11" t="s">
        <v>530</v>
      </c>
      <c r="F250" s="11">
        <v>3960</v>
      </c>
      <c r="G250" s="11">
        <v>266</v>
      </c>
      <c r="H250" s="11">
        <v>8</v>
      </c>
      <c r="I250" s="11">
        <v>35640</v>
      </c>
      <c r="J250" s="11">
        <v>34850</v>
      </c>
      <c r="K250" s="11">
        <v>208</v>
      </c>
      <c r="L250" s="11" t="s">
        <v>560</v>
      </c>
      <c r="M250" s="11"/>
      <c r="N250" s="35">
        <f t="shared" si="3"/>
        <v>0.1188</v>
      </c>
      <c r="O250" s="11">
        <f>IF(N250="","",RANK(N250,task1_cleaned_data!$N$4:$N$303,0))</f>
        <v>137</v>
      </c>
      <c r="P250" s="11" t="s">
        <v>550</v>
      </c>
      <c r="Q250" s="11" t="s">
        <v>548</v>
      </c>
      <c r="R250" s="11" t="s">
        <v>618</v>
      </c>
    </row>
    <row r="251" spans="1:18" x14ac:dyDescent="0.3">
      <c r="A251" s="11" t="s">
        <v>260</v>
      </c>
      <c r="B251" s="11" t="s">
        <v>316</v>
      </c>
      <c r="C251" s="11">
        <v>45690</v>
      </c>
      <c r="D251" s="11" t="s">
        <v>517</v>
      </c>
      <c r="E251" s="11" t="s">
        <v>532</v>
      </c>
      <c r="F251" s="11">
        <v>886</v>
      </c>
      <c r="G251" s="11">
        <v>126</v>
      </c>
      <c r="H251" s="11">
        <v>153</v>
      </c>
      <c r="I251" s="11">
        <v>4430</v>
      </c>
      <c r="J251" s="11">
        <v>4037</v>
      </c>
      <c r="K251" s="11">
        <v>212</v>
      </c>
      <c r="L251" s="11" t="s">
        <v>548</v>
      </c>
      <c r="M251" s="11"/>
      <c r="N251" s="35">
        <f t="shared" si="3"/>
        <v>0.26300000000000001</v>
      </c>
      <c r="O251" s="11">
        <f>IF(N251="","",RANK(N251,task1_cleaned_data!$N$4:$N$303,0))</f>
        <v>26</v>
      </c>
      <c r="P251" s="11" t="s">
        <v>548</v>
      </c>
      <c r="Q251" s="11"/>
      <c r="R251" s="11"/>
    </row>
    <row r="252" spans="1:18" x14ac:dyDescent="0.3">
      <c r="A252" s="11" t="s">
        <v>261</v>
      </c>
      <c r="B252" s="11" t="s">
        <v>313</v>
      </c>
      <c r="C252" s="11">
        <v>45491</v>
      </c>
      <c r="D252" s="11" t="s">
        <v>519</v>
      </c>
      <c r="E252" s="11" t="s">
        <v>539</v>
      </c>
      <c r="F252" s="11">
        <v>827</v>
      </c>
      <c r="G252" s="11">
        <v>77</v>
      </c>
      <c r="H252" s="11">
        <v>402</v>
      </c>
      <c r="I252" s="11">
        <v>14886</v>
      </c>
      <c r="J252" s="11">
        <v>14129</v>
      </c>
      <c r="K252" s="11">
        <v>254</v>
      </c>
      <c r="L252" s="11" t="s">
        <v>548</v>
      </c>
      <c r="M252" s="11" t="s">
        <v>564</v>
      </c>
      <c r="N252" s="35">
        <f t="shared" si="3"/>
        <v>8.77E-2</v>
      </c>
      <c r="O252" s="11">
        <f>IF(N252="","",RANK(N252,task1_cleaned_data!$N$4:$N$303,0))</f>
        <v>193</v>
      </c>
      <c r="P252" s="11" t="s">
        <v>548</v>
      </c>
      <c r="Q252" s="11"/>
      <c r="R252" s="11"/>
    </row>
    <row r="253" spans="1:18" x14ac:dyDescent="0.3">
      <c r="A253" s="11" t="s">
        <v>262</v>
      </c>
      <c r="B253" s="11" t="s">
        <v>316</v>
      </c>
      <c r="C253" s="11">
        <v>45465</v>
      </c>
      <c r="D253" s="11" t="s">
        <v>515</v>
      </c>
      <c r="E253" s="11" t="s">
        <v>530</v>
      </c>
      <c r="F253" s="11">
        <v>3813</v>
      </c>
      <c r="G253" s="11">
        <v>935</v>
      </c>
      <c r="H253" s="11">
        <v>274</v>
      </c>
      <c r="I253" s="11">
        <v>68634</v>
      </c>
      <c r="J253" s="11">
        <v>68488</v>
      </c>
      <c r="K253" s="11">
        <v>251</v>
      </c>
      <c r="L253" s="11" t="s">
        <v>550</v>
      </c>
      <c r="M253" s="11"/>
      <c r="N253" s="35">
        <f t="shared" si="3"/>
        <v>7.3200000000000001E-2</v>
      </c>
      <c r="O253" s="11">
        <f>IF(N253="","",RANK(N253,task1_cleaned_data!$N$4:$N$303,0))</f>
        <v>244</v>
      </c>
      <c r="P253" s="11" t="s">
        <v>550</v>
      </c>
      <c r="Q253" s="11"/>
      <c r="R253" s="11"/>
    </row>
    <row r="254" spans="1:18" x14ac:dyDescent="0.3">
      <c r="A254" s="11" t="s">
        <v>263</v>
      </c>
      <c r="B254" s="11" t="s">
        <v>315</v>
      </c>
      <c r="C254" s="11">
        <v>45743</v>
      </c>
      <c r="D254" s="11" t="s">
        <v>518</v>
      </c>
      <c r="E254" s="11" t="s">
        <v>536</v>
      </c>
      <c r="F254" s="11">
        <v>1377</v>
      </c>
      <c r="G254" s="11">
        <v>796</v>
      </c>
      <c r="H254" s="11">
        <v>387</v>
      </c>
      <c r="I254" s="11">
        <v>22032</v>
      </c>
      <c r="J254" s="11">
        <v>21869</v>
      </c>
      <c r="K254" s="11">
        <v>189</v>
      </c>
      <c r="L254" s="11" t="s">
        <v>550</v>
      </c>
      <c r="M254" s="11"/>
      <c r="N254" s="35">
        <f t="shared" si="3"/>
        <v>0.1162</v>
      </c>
      <c r="O254" s="11">
        <f>IF(N254="","",RANK(N254,task1_cleaned_data!$N$4:$N$303,0))</f>
        <v>140</v>
      </c>
      <c r="P254" s="11" t="s">
        <v>550</v>
      </c>
      <c r="Q254" s="11"/>
      <c r="R254" s="11"/>
    </row>
    <row r="255" spans="1:18" x14ac:dyDescent="0.3">
      <c r="A255" s="11" t="s">
        <v>264</v>
      </c>
      <c r="B255" s="11" t="s">
        <v>316</v>
      </c>
      <c r="C255" s="11">
        <v>45775</v>
      </c>
      <c r="D255" s="11" t="s">
        <v>518</v>
      </c>
      <c r="E255" s="11" t="s">
        <v>525</v>
      </c>
      <c r="F255" s="11">
        <v>2089</v>
      </c>
      <c r="G255" s="11">
        <v>476</v>
      </c>
      <c r="H255" s="11">
        <v>69</v>
      </c>
      <c r="I255" s="11">
        <v>16712</v>
      </c>
      <c r="J255" s="11">
        <v>16309</v>
      </c>
      <c r="K255" s="11">
        <v>64</v>
      </c>
      <c r="L255" s="11" t="s">
        <v>550</v>
      </c>
      <c r="M255" s="11" t="s">
        <v>565</v>
      </c>
      <c r="N255" s="35">
        <f t="shared" si="3"/>
        <v>0.15759999999999999</v>
      </c>
      <c r="O255" s="11">
        <f>IF(N255="","",RANK(N255,task1_cleaned_data!$N$4:$N$303,0))</f>
        <v>86</v>
      </c>
      <c r="P255" s="11" t="s">
        <v>550</v>
      </c>
      <c r="Q255" s="11"/>
      <c r="R255" s="11"/>
    </row>
    <row r="256" spans="1:18" x14ac:dyDescent="0.3">
      <c r="A256" s="11" t="s">
        <v>265</v>
      </c>
      <c r="B256" s="11" t="s">
        <v>313</v>
      </c>
      <c r="C256" s="11">
        <v>45507</v>
      </c>
      <c r="D256" s="11" t="s">
        <v>515</v>
      </c>
      <c r="E256" s="11" t="s">
        <v>521</v>
      </c>
      <c r="F256" s="11">
        <v>3791</v>
      </c>
      <c r="G256" s="11">
        <v>593</v>
      </c>
      <c r="H256" s="11">
        <v>228</v>
      </c>
      <c r="I256" s="11">
        <v>53074</v>
      </c>
      <c r="J256" s="11">
        <v>52613</v>
      </c>
      <c r="K256" s="11">
        <v>205</v>
      </c>
      <c r="L256" s="11" t="s">
        <v>548</v>
      </c>
      <c r="M256" s="11"/>
      <c r="N256" s="35">
        <f t="shared" si="3"/>
        <v>8.6900000000000005E-2</v>
      </c>
      <c r="O256" s="11">
        <f>IF(N256="","",RANK(N256,task1_cleaned_data!$N$4:$N$303,0))</f>
        <v>195</v>
      </c>
      <c r="P256" s="11" t="s">
        <v>548</v>
      </c>
      <c r="Q256" s="11"/>
      <c r="R256" s="11"/>
    </row>
    <row r="257" spans="1:18" x14ac:dyDescent="0.3">
      <c r="A257" s="11" t="s">
        <v>266</v>
      </c>
      <c r="B257" s="11" t="s">
        <v>313</v>
      </c>
      <c r="C257" s="11">
        <v>45671</v>
      </c>
      <c r="D257" s="11" t="s">
        <v>519</v>
      </c>
      <c r="E257" s="11" t="s">
        <v>539</v>
      </c>
      <c r="F257" s="11">
        <v>2692</v>
      </c>
      <c r="G257" s="11">
        <v>115</v>
      </c>
      <c r="H257" s="11">
        <v>64</v>
      </c>
      <c r="I257" s="11">
        <v>21536</v>
      </c>
      <c r="J257" s="11">
        <v>21120</v>
      </c>
      <c r="K257" s="11">
        <v>224</v>
      </c>
      <c r="L257" s="11" t="s">
        <v>550</v>
      </c>
      <c r="M257" s="11" t="s">
        <v>564</v>
      </c>
      <c r="N257" s="35">
        <f t="shared" si="3"/>
        <v>0.1333</v>
      </c>
      <c r="O257" s="11">
        <f>IF(N257="","",RANK(N257,task1_cleaned_data!$N$4:$N$303,0))</f>
        <v>115</v>
      </c>
      <c r="P257" s="11" t="s">
        <v>550</v>
      </c>
      <c r="Q257" s="11"/>
      <c r="R257" s="11"/>
    </row>
    <row r="258" spans="1:18" x14ac:dyDescent="0.3">
      <c r="A258" s="11" t="s">
        <v>267</v>
      </c>
      <c r="B258" s="11" t="s">
        <v>316</v>
      </c>
      <c r="C258" s="11">
        <v>45750</v>
      </c>
      <c r="D258" s="11" t="s">
        <v>517</v>
      </c>
      <c r="E258" s="11" t="s">
        <v>532</v>
      </c>
      <c r="F258" s="11">
        <v>3767</v>
      </c>
      <c r="G258" s="11">
        <v>514</v>
      </c>
      <c r="H258" s="11">
        <v>238</v>
      </c>
      <c r="I258" s="11">
        <v>37670</v>
      </c>
      <c r="J258" s="11">
        <v>36807</v>
      </c>
      <c r="K258" s="11">
        <v>226</v>
      </c>
      <c r="L258" s="11" t="s">
        <v>550</v>
      </c>
      <c r="M258" s="11" t="s">
        <v>566</v>
      </c>
      <c r="N258" s="35">
        <f t="shared" si="3"/>
        <v>0.12</v>
      </c>
      <c r="O258" s="11">
        <f>IF(N258="","",RANK(N258,task1_cleaned_data!$N$4:$N$303,0))</f>
        <v>134</v>
      </c>
      <c r="P258" s="11" t="s">
        <v>550</v>
      </c>
      <c r="Q258" s="11"/>
      <c r="R258" s="11"/>
    </row>
    <row r="259" spans="1:18" x14ac:dyDescent="0.3">
      <c r="A259" s="11" t="s">
        <v>268</v>
      </c>
      <c r="B259" s="11" t="s">
        <v>314</v>
      </c>
      <c r="C259" s="11">
        <v>45553</v>
      </c>
      <c r="D259" s="11" t="s">
        <v>518</v>
      </c>
      <c r="E259" s="11" t="s">
        <v>531</v>
      </c>
      <c r="F259" s="11">
        <v>2143</v>
      </c>
      <c r="G259" s="11">
        <v>12</v>
      </c>
      <c r="H259" s="11">
        <v>204</v>
      </c>
      <c r="I259" s="11">
        <v>40717</v>
      </c>
      <c r="J259" s="11">
        <v>40125</v>
      </c>
      <c r="K259" s="11">
        <v>248</v>
      </c>
      <c r="L259" s="11" t="s">
        <v>548</v>
      </c>
      <c r="M259" s="11" t="s">
        <v>564</v>
      </c>
      <c r="N259" s="35">
        <f t="shared" si="3"/>
        <v>5.79E-2</v>
      </c>
      <c r="O259" s="11">
        <f>IF(N259="","",RANK(N259,task1_cleaned_data!$N$4:$N$303,0))</f>
        <v>292</v>
      </c>
      <c r="P259" s="11" t="s">
        <v>548</v>
      </c>
      <c r="Q259" s="11"/>
      <c r="R259" s="11"/>
    </row>
    <row r="260" spans="1:18" x14ac:dyDescent="0.3">
      <c r="A260" s="11" t="s">
        <v>269</v>
      </c>
      <c r="B260" s="11" t="s">
        <v>316</v>
      </c>
      <c r="C260" s="11">
        <v>45753</v>
      </c>
      <c r="D260" s="11" t="s">
        <v>519</v>
      </c>
      <c r="E260" s="11" t="s">
        <v>529</v>
      </c>
      <c r="F260" s="11">
        <v>3090</v>
      </c>
      <c r="G260" s="11">
        <v>697</v>
      </c>
      <c r="H260" s="11">
        <v>164</v>
      </c>
      <c r="I260" s="11">
        <v>49440</v>
      </c>
      <c r="J260" s="11">
        <v>48524</v>
      </c>
      <c r="K260" s="11">
        <v>25</v>
      </c>
      <c r="L260" s="11" t="s">
        <v>561</v>
      </c>
      <c r="M260" s="11" t="s">
        <v>564</v>
      </c>
      <c r="N260" s="35">
        <f t="shared" ref="N260:N303" si="4">IFERROR(IF(I260=0,"",ROUND((F260+G260+H260)/I260,4)),"")</f>
        <v>7.9899999999999999E-2</v>
      </c>
      <c r="O260" s="11">
        <f>IF(N260="","",RANK(N260,task1_cleaned_data!$N$4:$N$303,0))</f>
        <v>224</v>
      </c>
      <c r="P260" s="11" t="s">
        <v>548</v>
      </c>
      <c r="Q260" s="11" t="s">
        <v>548</v>
      </c>
      <c r="R260" s="11" t="s">
        <v>618</v>
      </c>
    </row>
    <row r="261" spans="1:18" x14ac:dyDescent="0.3">
      <c r="A261" s="11" t="s">
        <v>270</v>
      </c>
      <c r="B261" s="11" t="s">
        <v>315</v>
      </c>
      <c r="C261" s="11">
        <v>45509</v>
      </c>
      <c r="D261" s="11" t="s">
        <v>517</v>
      </c>
      <c r="E261" s="11" t="s">
        <v>524</v>
      </c>
      <c r="F261" s="11">
        <v>3601</v>
      </c>
      <c r="G261" s="11">
        <v>695</v>
      </c>
      <c r="H261" s="11">
        <v>75</v>
      </c>
      <c r="I261" s="11">
        <v>21606</v>
      </c>
      <c r="J261" s="11">
        <v>21454</v>
      </c>
      <c r="K261" s="11">
        <v>172</v>
      </c>
      <c r="L261" s="11" t="s">
        <v>548</v>
      </c>
      <c r="M261" s="11" t="s">
        <v>564</v>
      </c>
      <c r="N261" s="35">
        <f t="shared" si="4"/>
        <v>0.20230000000000001</v>
      </c>
      <c r="O261" s="11">
        <f>IF(N261="","",RANK(N261,task1_cleaned_data!$N$4:$N$303,0))</f>
        <v>52</v>
      </c>
      <c r="P261" s="11" t="s">
        <v>548</v>
      </c>
      <c r="Q261" s="11"/>
      <c r="R261" s="11"/>
    </row>
    <row r="262" spans="1:18" x14ac:dyDescent="0.3">
      <c r="A262" s="11" t="s">
        <v>271</v>
      </c>
      <c r="B262" s="11" t="s">
        <v>316</v>
      </c>
      <c r="C262" s="11">
        <v>45698</v>
      </c>
      <c r="D262" s="11" t="s">
        <v>516</v>
      </c>
      <c r="E262" s="11" t="s">
        <v>528</v>
      </c>
      <c r="F262" s="11">
        <v>562</v>
      </c>
      <c r="G262" s="11">
        <v>158</v>
      </c>
      <c r="H262" s="11">
        <v>149</v>
      </c>
      <c r="I262" s="11">
        <v>3372</v>
      </c>
      <c r="J262" s="11">
        <v>2940</v>
      </c>
      <c r="K262" s="11">
        <v>93</v>
      </c>
      <c r="L262" s="11" t="s">
        <v>547</v>
      </c>
      <c r="M262" s="11" t="s">
        <v>563</v>
      </c>
      <c r="N262" s="35">
        <f t="shared" si="4"/>
        <v>0.25769999999999998</v>
      </c>
      <c r="O262" s="11">
        <f>IF(N262="","",RANK(N262,task1_cleaned_data!$N$4:$N$303,0))</f>
        <v>28</v>
      </c>
      <c r="P262" s="11" t="s">
        <v>547</v>
      </c>
      <c r="Q262" s="11"/>
      <c r="R262" s="11"/>
    </row>
    <row r="263" spans="1:18" x14ac:dyDescent="0.3">
      <c r="A263" s="11" t="s">
        <v>272</v>
      </c>
      <c r="B263" s="11" t="s">
        <v>315</v>
      </c>
      <c r="C263" s="11">
        <v>45700</v>
      </c>
      <c r="D263" s="11" t="s">
        <v>517</v>
      </c>
      <c r="E263" s="11" t="s">
        <v>524</v>
      </c>
      <c r="F263" s="11">
        <v>4332</v>
      </c>
      <c r="G263" s="11">
        <v>771</v>
      </c>
      <c r="H263" s="11">
        <v>219</v>
      </c>
      <c r="I263" s="11">
        <v>60648</v>
      </c>
      <c r="J263" s="11">
        <v>60397</v>
      </c>
      <c r="K263" s="11">
        <v>10</v>
      </c>
      <c r="L263" s="11" t="s">
        <v>562</v>
      </c>
      <c r="M263" s="11" t="s">
        <v>565</v>
      </c>
      <c r="N263" s="35">
        <f t="shared" si="4"/>
        <v>8.7800000000000003E-2</v>
      </c>
      <c r="O263" s="11">
        <f>IF(N263="","",RANK(N263,task1_cleaned_data!$N$4:$N$303,0))</f>
        <v>192</v>
      </c>
      <c r="P263" s="11" t="s">
        <v>547</v>
      </c>
      <c r="Q263" s="11" t="s">
        <v>548</v>
      </c>
      <c r="R263" s="11" t="s">
        <v>618</v>
      </c>
    </row>
    <row r="264" spans="1:18" x14ac:dyDescent="0.3">
      <c r="A264" s="11" t="s">
        <v>273</v>
      </c>
      <c r="B264" s="11" t="s">
        <v>315</v>
      </c>
      <c r="C264" s="11">
        <v>45592</v>
      </c>
      <c r="D264" s="11" t="s">
        <v>519</v>
      </c>
      <c r="E264" s="11" t="s">
        <v>543</v>
      </c>
      <c r="F264" s="11">
        <v>4853</v>
      </c>
      <c r="G264" s="11">
        <v>837</v>
      </c>
      <c r="H264" s="11">
        <v>340</v>
      </c>
      <c r="I264" s="11">
        <v>72795</v>
      </c>
      <c r="J264" s="11">
        <v>72237</v>
      </c>
      <c r="K264" s="11">
        <v>170</v>
      </c>
      <c r="L264" s="11" t="s">
        <v>548</v>
      </c>
      <c r="M264" s="11" t="s">
        <v>563</v>
      </c>
      <c r="N264" s="35">
        <f t="shared" si="4"/>
        <v>8.2799999999999999E-2</v>
      </c>
      <c r="O264" s="11">
        <f>IF(N264="","",RANK(N264,task1_cleaned_data!$N$4:$N$303,0))</f>
        <v>212</v>
      </c>
      <c r="P264" s="11" t="s">
        <v>548</v>
      </c>
      <c r="Q264" s="11"/>
      <c r="R264" s="11"/>
    </row>
    <row r="265" spans="1:18" x14ac:dyDescent="0.3">
      <c r="A265" s="11" t="s">
        <v>274</v>
      </c>
      <c r="B265" s="11" t="s">
        <v>314</v>
      </c>
      <c r="C265" s="11">
        <v>45675</v>
      </c>
      <c r="D265" s="11" t="s">
        <v>519</v>
      </c>
      <c r="E265" s="11" t="s">
        <v>527</v>
      </c>
      <c r="F265" s="11">
        <v>1206</v>
      </c>
      <c r="G265" s="11">
        <v>238</v>
      </c>
      <c r="H265" s="11">
        <v>36</v>
      </c>
      <c r="I265" s="11">
        <v>9648</v>
      </c>
      <c r="J265" s="11">
        <v>9417</v>
      </c>
      <c r="K265" s="11">
        <v>237</v>
      </c>
      <c r="L265" s="11" t="s">
        <v>547</v>
      </c>
      <c r="M265" s="11"/>
      <c r="N265" s="35">
        <f t="shared" si="4"/>
        <v>0.15340000000000001</v>
      </c>
      <c r="O265" s="11">
        <f>IF(N265="","",RANK(N265,task1_cleaned_data!$N$4:$N$303,0))</f>
        <v>91</v>
      </c>
      <c r="P265" s="11" t="s">
        <v>547</v>
      </c>
      <c r="Q265" s="11"/>
      <c r="R265" s="11"/>
    </row>
    <row r="266" spans="1:18" x14ac:dyDescent="0.3">
      <c r="A266" s="11" t="s">
        <v>275</v>
      </c>
      <c r="B266" s="11" t="s">
        <v>315</v>
      </c>
      <c r="C266" s="11">
        <v>45524</v>
      </c>
      <c r="D266" s="11" t="s">
        <v>515</v>
      </c>
      <c r="E266" s="11" t="s">
        <v>534</v>
      </c>
      <c r="F266" s="11">
        <v>2603</v>
      </c>
      <c r="G266" s="11">
        <v>690</v>
      </c>
      <c r="H266" s="11">
        <v>205</v>
      </c>
      <c r="I266" s="11">
        <v>13015</v>
      </c>
      <c r="J266" s="11">
        <v>12130</v>
      </c>
      <c r="K266" s="11">
        <v>20</v>
      </c>
      <c r="L266" s="11" t="s">
        <v>550</v>
      </c>
      <c r="M266" s="11" t="s">
        <v>564</v>
      </c>
      <c r="N266" s="35">
        <f t="shared" si="4"/>
        <v>0.26879999999999998</v>
      </c>
      <c r="O266" s="11">
        <f>IF(N266="","",RANK(N266,task1_cleaned_data!$N$4:$N$303,0))</f>
        <v>25</v>
      </c>
      <c r="P266" s="11" t="s">
        <v>550</v>
      </c>
      <c r="Q266" s="11"/>
      <c r="R266" s="11"/>
    </row>
    <row r="267" spans="1:18" x14ac:dyDescent="0.3">
      <c r="A267" s="11" t="s">
        <v>276</v>
      </c>
      <c r="B267" s="11" t="s">
        <v>313</v>
      </c>
      <c r="C267" s="11">
        <v>45687</v>
      </c>
      <c r="D267" s="11" t="s">
        <v>519</v>
      </c>
      <c r="E267" s="11" t="s">
        <v>539</v>
      </c>
      <c r="F267" s="11">
        <v>59</v>
      </c>
      <c r="G267" s="11">
        <v>163</v>
      </c>
      <c r="H267" s="11">
        <v>93</v>
      </c>
      <c r="I267" s="11">
        <v>590</v>
      </c>
      <c r="J267" s="11">
        <v>475</v>
      </c>
      <c r="K267" s="11">
        <v>293</v>
      </c>
      <c r="L267" s="11" t="s">
        <v>547</v>
      </c>
      <c r="M267" s="11" t="s">
        <v>564</v>
      </c>
      <c r="N267" s="35">
        <f t="shared" si="4"/>
        <v>0.53390000000000004</v>
      </c>
      <c r="O267" s="11">
        <f>IF(N267="","",RANK(N267,task1_cleaned_data!$N$4:$N$303,0))</f>
        <v>7</v>
      </c>
      <c r="P267" s="11" t="s">
        <v>547</v>
      </c>
      <c r="Q267" s="11"/>
      <c r="R267" s="11"/>
    </row>
    <row r="268" spans="1:18" x14ac:dyDescent="0.3">
      <c r="A268" s="11" t="s">
        <v>277</v>
      </c>
      <c r="B268" s="11" t="s">
        <v>313</v>
      </c>
      <c r="C268" s="11">
        <v>45708</v>
      </c>
      <c r="D268" s="11" t="s">
        <v>518</v>
      </c>
      <c r="E268" s="11" t="s">
        <v>526</v>
      </c>
      <c r="F268" s="11">
        <v>1877</v>
      </c>
      <c r="G268" s="11">
        <v>745</v>
      </c>
      <c r="H268" s="11">
        <v>225</v>
      </c>
      <c r="I268" s="11">
        <v>11262</v>
      </c>
      <c r="J268" s="11">
        <v>10967</v>
      </c>
      <c r="K268" s="11">
        <v>41</v>
      </c>
      <c r="L268" s="11" t="s">
        <v>548</v>
      </c>
      <c r="M268" s="11" t="s">
        <v>566</v>
      </c>
      <c r="N268" s="35">
        <f t="shared" si="4"/>
        <v>0.25280000000000002</v>
      </c>
      <c r="O268" s="11">
        <f>IF(N268="","",RANK(N268,task1_cleaned_data!$N$4:$N$303,0))</f>
        <v>31</v>
      </c>
      <c r="P268" s="11" t="s">
        <v>548</v>
      </c>
      <c r="Q268" s="11"/>
      <c r="R268" s="11"/>
    </row>
    <row r="269" spans="1:18" x14ac:dyDescent="0.3">
      <c r="A269" s="11" t="s">
        <v>278</v>
      </c>
      <c r="B269" s="11" t="s">
        <v>316</v>
      </c>
      <c r="C269" s="11">
        <v>45621</v>
      </c>
      <c r="D269" s="11" t="s">
        <v>517</v>
      </c>
      <c r="E269" s="11" t="s">
        <v>532</v>
      </c>
      <c r="F269" s="11">
        <v>4182</v>
      </c>
      <c r="G269" s="11">
        <v>640</v>
      </c>
      <c r="H269" s="11">
        <v>240</v>
      </c>
      <c r="I269" s="11">
        <v>50184</v>
      </c>
      <c r="J269" s="11">
        <v>49351</v>
      </c>
      <c r="K269" s="11">
        <v>10</v>
      </c>
      <c r="L269" s="11" t="s">
        <v>547</v>
      </c>
      <c r="M269" s="11" t="s">
        <v>565</v>
      </c>
      <c r="N269" s="35">
        <f t="shared" si="4"/>
        <v>0.1009</v>
      </c>
      <c r="O269" s="11">
        <f>IF(N269="","",RANK(N269,task1_cleaned_data!$N$4:$N$303,0))</f>
        <v>162</v>
      </c>
      <c r="P269" s="11" t="s">
        <v>547</v>
      </c>
      <c r="Q269" s="11"/>
      <c r="R269" s="11"/>
    </row>
    <row r="270" spans="1:18" x14ac:dyDescent="0.3">
      <c r="A270" s="11" t="s">
        <v>279</v>
      </c>
      <c r="B270" s="11" t="s">
        <v>313</v>
      </c>
      <c r="C270" s="11">
        <v>45569</v>
      </c>
      <c r="D270" s="11" t="s">
        <v>515</v>
      </c>
      <c r="E270" s="11" t="s">
        <v>521</v>
      </c>
      <c r="F270" s="11">
        <v>4187</v>
      </c>
      <c r="G270" s="11">
        <v>66</v>
      </c>
      <c r="H270" s="11">
        <v>31</v>
      </c>
      <c r="I270" s="11">
        <v>66992</v>
      </c>
      <c r="J270" s="11">
        <v>66614</v>
      </c>
      <c r="K270" s="11">
        <v>62</v>
      </c>
      <c r="L270" s="11" t="s">
        <v>550</v>
      </c>
      <c r="M270" s="11"/>
      <c r="N270" s="35">
        <f t="shared" si="4"/>
        <v>6.3899999999999998E-2</v>
      </c>
      <c r="O270" s="11">
        <f>IF(N270="","",RANK(N270,task1_cleaned_data!$N$4:$N$303,0))</f>
        <v>275</v>
      </c>
      <c r="P270" s="11" t="s">
        <v>550</v>
      </c>
      <c r="Q270" s="11"/>
      <c r="R270" s="11"/>
    </row>
    <row r="271" spans="1:18" x14ac:dyDescent="0.3">
      <c r="A271" s="11" t="s">
        <v>280</v>
      </c>
      <c r="B271" s="11" t="s">
        <v>315</v>
      </c>
      <c r="C271" s="11">
        <v>45760</v>
      </c>
      <c r="D271" s="11" t="s">
        <v>515</v>
      </c>
      <c r="E271" s="11" t="s">
        <v>534</v>
      </c>
      <c r="F271" s="11">
        <v>4579</v>
      </c>
      <c r="G271" s="11">
        <v>125</v>
      </c>
      <c r="H271" s="11">
        <v>300</v>
      </c>
      <c r="I271" s="11">
        <v>59527</v>
      </c>
      <c r="J271" s="11">
        <v>59400</v>
      </c>
      <c r="K271" s="11">
        <v>269</v>
      </c>
      <c r="L271" s="11" t="s">
        <v>548</v>
      </c>
      <c r="M271" s="11" t="s">
        <v>563</v>
      </c>
      <c r="N271" s="35">
        <f t="shared" si="4"/>
        <v>8.4099999999999994E-2</v>
      </c>
      <c r="O271" s="11">
        <f>IF(N271="","",RANK(N271,task1_cleaned_data!$N$4:$N$303,0))</f>
        <v>207</v>
      </c>
      <c r="P271" s="11" t="s">
        <v>548</v>
      </c>
      <c r="Q271" s="11"/>
      <c r="R271" s="11"/>
    </row>
    <row r="272" spans="1:18" x14ac:dyDescent="0.3">
      <c r="A272" s="11" t="s">
        <v>281</v>
      </c>
      <c r="B272" s="11" t="s">
        <v>315</v>
      </c>
      <c r="C272" s="11">
        <v>45601</v>
      </c>
      <c r="D272" s="11" t="s">
        <v>520</v>
      </c>
      <c r="E272" s="11" t="s">
        <v>535</v>
      </c>
      <c r="F272" s="11">
        <v>4561</v>
      </c>
      <c r="G272" s="11">
        <v>51</v>
      </c>
      <c r="H272" s="11">
        <v>441</v>
      </c>
      <c r="I272" s="11">
        <v>22805</v>
      </c>
      <c r="J272" s="11">
        <v>21890</v>
      </c>
      <c r="K272" s="11">
        <v>45</v>
      </c>
      <c r="L272" s="11" t="s">
        <v>547</v>
      </c>
      <c r="M272" s="11" t="s">
        <v>564</v>
      </c>
      <c r="N272" s="35">
        <f t="shared" si="4"/>
        <v>0.22159999999999999</v>
      </c>
      <c r="O272" s="11">
        <f>IF(N272="","",RANK(N272,task1_cleaned_data!$N$4:$N$303,0))</f>
        <v>41</v>
      </c>
      <c r="P272" s="11" t="s">
        <v>547</v>
      </c>
      <c r="Q272" s="11"/>
      <c r="R272" s="11"/>
    </row>
    <row r="273" spans="1:18" x14ac:dyDescent="0.3">
      <c r="A273" s="11" t="s">
        <v>282</v>
      </c>
      <c r="B273" s="11" t="s">
        <v>314</v>
      </c>
      <c r="C273" s="11">
        <v>45672</v>
      </c>
      <c r="D273" s="11" t="s">
        <v>515</v>
      </c>
      <c r="E273" s="11" t="s">
        <v>523</v>
      </c>
      <c r="F273" s="11">
        <v>3774</v>
      </c>
      <c r="G273" s="11">
        <v>239</v>
      </c>
      <c r="H273" s="11">
        <v>39</v>
      </c>
      <c r="I273" s="11">
        <v>60384</v>
      </c>
      <c r="J273" s="11">
        <v>59490</v>
      </c>
      <c r="K273" s="11">
        <v>241</v>
      </c>
      <c r="L273" s="11" t="s">
        <v>547</v>
      </c>
      <c r="M273" s="11" t="s">
        <v>565</v>
      </c>
      <c r="N273" s="35">
        <f t="shared" si="4"/>
        <v>6.7100000000000007E-2</v>
      </c>
      <c r="O273" s="11">
        <f>IF(N273="","",RANK(N273,task1_cleaned_data!$N$4:$N$303,0))</f>
        <v>268</v>
      </c>
      <c r="P273" s="11" t="s">
        <v>547</v>
      </c>
      <c r="Q273" s="11"/>
      <c r="R273" s="11"/>
    </row>
    <row r="274" spans="1:18" x14ac:dyDescent="0.3">
      <c r="A274" s="11" t="s">
        <v>283</v>
      </c>
      <c r="B274" s="11" t="s">
        <v>315</v>
      </c>
      <c r="C274" s="11">
        <v>45582</v>
      </c>
      <c r="D274" s="11" t="s">
        <v>520</v>
      </c>
      <c r="E274" s="11" t="s">
        <v>535</v>
      </c>
      <c r="F274" s="11">
        <v>3575</v>
      </c>
      <c r="G274" s="11">
        <v>749</v>
      </c>
      <c r="H274" s="11">
        <v>111</v>
      </c>
      <c r="I274" s="11">
        <v>21450</v>
      </c>
      <c r="J274" s="11">
        <v>20785</v>
      </c>
      <c r="K274" s="11">
        <v>195</v>
      </c>
      <c r="L274" s="11" t="s">
        <v>548</v>
      </c>
      <c r="M274" s="11" t="s">
        <v>564</v>
      </c>
      <c r="N274" s="35">
        <f t="shared" si="4"/>
        <v>0.20680000000000001</v>
      </c>
      <c r="O274" s="11">
        <f>IF(N274="","",RANK(N274,task1_cleaned_data!$N$4:$N$303,0))</f>
        <v>49</v>
      </c>
      <c r="P274" s="11" t="s">
        <v>548</v>
      </c>
      <c r="Q274" s="11"/>
      <c r="R274" s="11"/>
    </row>
    <row r="275" spans="1:18" x14ac:dyDescent="0.3">
      <c r="A275" s="11" t="s">
        <v>284</v>
      </c>
      <c r="B275" s="11" t="s">
        <v>315</v>
      </c>
      <c r="C275" s="11">
        <v>45743</v>
      </c>
      <c r="D275" s="11" t="s">
        <v>516</v>
      </c>
      <c r="E275" s="11" t="s">
        <v>538</v>
      </c>
      <c r="F275" s="11">
        <v>4941</v>
      </c>
      <c r="G275" s="11">
        <v>414</v>
      </c>
      <c r="H275" s="11">
        <v>266</v>
      </c>
      <c r="I275" s="11">
        <v>39528</v>
      </c>
      <c r="J275" s="11">
        <v>39154</v>
      </c>
      <c r="K275" s="11">
        <v>217</v>
      </c>
      <c r="L275" s="11" t="s">
        <v>547</v>
      </c>
      <c r="M275" s="11" t="s">
        <v>565</v>
      </c>
      <c r="N275" s="35">
        <f t="shared" si="4"/>
        <v>0.14219999999999999</v>
      </c>
      <c r="O275" s="11">
        <f>IF(N275="","",RANK(N275,task1_cleaned_data!$N$4:$N$303,0))</f>
        <v>101</v>
      </c>
      <c r="P275" s="11" t="s">
        <v>547</v>
      </c>
      <c r="Q275" s="11"/>
      <c r="R275" s="11"/>
    </row>
    <row r="276" spans="1:18" x14ac:dyDescent="0.3">
      <c r="A276" s="11" t="s">
        <v>285</v>
      </c>
      <c r="B276" s="11" t="s">
        <v>314</v>
      </c>
      <c r="C276" s="11">
        <v>45577</v>
      </c>
      <c r="D276" s="11" t="s">
        <v>517</v>
      </c>
      <c r="E276" s="11" t="s">
        <v>542</v>
      </c>
      <c r="F276" s="11">
        <v>3641</v>
      </c>
      <c r="G276" s="11">
        <v>226</v>
      </c>
      <c r="H276" s="11">
        <v>46</v>
      </c>
      <c r="I276" s="11">
        <v>40051</v>
      </c>
      <c r="J276" s="11">
        <v>39319</v>
      </c>
      <c r="K276" s="11">
        <v>296</v>
      </c>
      <c r="L276" s="11" t="s">
        <v>548</v>
      </c>
      <c r="M276" s="11" t="s">
        <v>566</v>
      </c>
      <c r="N276" s="35">
        <f t="shared" si="4"/>
        <v>9.7699999999999995E-2</v>
      </c>
      <c r="O276" s="11">
        <f>IF(N276="","",RANK(N276,task1_cleaned_data!$N$4:$N$303,0))</f>
        <v>172</v>
      </c>
      <c r="P276" s="11" t="s">
        <v>548</v>
      </c>
      <c r="Q276" s="11"/>
      <c r="R276" s="11"/>
    </row>
    <row r="277" spans="1:18" x14ac:dyDescent="0.3">
      <c r="A277" s="11" t="s">
        <v>286</v>
      </c>
      <c r="B277" s="11" t="s">
        <v>313</v>
      </c>
      <c r="C277" s="11">
        <v>45658</v>
      </c>
      <c r="D277" s="11" t="s">
        <v>518</v>
      </c>
      <c r="E277" s="11" t="s">
        <v>526</v>
      </c>
      <c r="F277" s="11">
        <v>3535</v>
      </c>
      <c r="G277" s="11">
        <v>494</v>
      </c>
      <c r="H277" s="11">
        <v>152</v>
      </c>
      <c r="I277" s="11">
        <v>53025</v>
      </c>
      <c r="J277" s="11">
        <v>52791</v>
      </c>
      <c r="K277" s="11">
        <v>44</v>
      </c>
      <c r="L277" s="11" t="s">
        <v>547</v>
      </c>
      <c r="M277" s="11" t="s">
        <v>566</v>
      </c>
      <c r="N277" s="35">
        <f t="shared" si="4"/>
        <v>7.8799999999999995E-2</v>
      </c>
      <c r="O277" s="11">
        <f>IF(N277="","",RANK(N277,task1_cleaned_data!$N$4:$N$303,0))</f>
        <v>226</v>
      </c>
      <c r="P277" s="11" t="s">
        <v>547</v>
      </c>
      <c r="Q277" s="11"/>
      <c r="R277" s="11"/>
    </row>
    <row r="278" spans="1:18" x14ac:dyDescent="0.3">
      <c r="A278" s="11" t="s">
        <v>287</v>
      </c>
      <c r="B278" s="11" t="s">
        <v>316</v>
      </c>
      <c r="C278" s="11">
        <v>45509</v>
      </c>
      <c r="D278" s="11" t="s">
        <v>515</v>
      </c>
      <c r="E278" s="11" t="s">
        <v>530</v>
      </c>
      <c r="F278" s="11">
        <v>1741</v>
      </c>
      <c r="G278" s="11">
        <v>831</v>
      </c>
      <c r="H278" s="11">
        <v>345</v>
      </c>
      <c r="I278" s="11">
        <v>17410</v>
      </c>
      <c r="J278" s="11">
        <v>16844</v>
      </c>
      <c r="K278" s="11">
        <v>58</v>
      </c>
      <c r="L278" s="11" t="s">
        <v>548</v>
      </c>
      <c r="M278" s="11" t="s">
        <v>565</v>
      </c>
      <c r="N278" s="35">
        <f t="shared" si="4"/>
        <v>0.16750000000000001</v>
      </c>
      <c r="O278" s="11">
        <f>IF(N278="","",RANK(N278,task1_cleaned_data!$N$4:$N$303,0))</f>
        <v>77</v>
      </c>
      <c r="P278" s="11" t="s">
        <v>548</v>
      </c>
      <c r="Q278" s="11"/>
      <c r="R278" s="11"/>
    </row>
    <row r="279" spans="1:18" x14ac:dyDescent="0.3">
      <c r="A279" s="11" t="s">
        <v>288</v>
      </c>
      <c r="B279" s="11" t="s">
        <v>313</v>
      </c>
      <c r="C279" s="11">
        <v>45450</v>
      </c>
      <c r="D279" s="11" t="s">
        <v>518</v>
      </c>
      <c r="E279" s="11" t="s">
        <v>526</v>
      </c>
      <c r="F279" s="11">
        <v>1556</v>
      </c>
      <c r="G279" s="11">
        <v>195</v>
      </c>
      <c r="H279" s="11">
        <v>131</v>
      </c>
      <c r="I279" s="11">
        <v>9336</v>
      </c>
      <c r="J279" s="11">
        <v>8875</v>
      </c>
      <c r="K279" s="11">
        <v>137</v>
      </c>
      <c r="L279" s="11" t="s">
        <v>547</v>
      </c>
      <c r="M279" s="11" t="s">
        <v>564</v>
      </c>
      <c r="N279" s="35">
        <f t="shared" si="4"/>
        <v>0.2016</v>
      </c>
      <c r="O279" s="11">
        <f>IF(N279="","",RANK(N279,task1_cleaned_data!$N$4:$N$303,0))</f>
        <v>53</v>
      </c>
      <c r="P279" s="11" t="s">
        <v>547</v>
      </c>
      <c r="Q279" s="11"/>
      <c r="R279" s="11"/>
    </row>
    <row r="280" spans="1:18" x14ac:dyDescent="0.3">
      <c r="A280" s="11" t="s">
        <v>289</v>
      </c>
      <c r="B280" s="11" t="s">
        <v>316</v>
      </c>
      <c r="C280" s="11">
        <v>45753</v>
      </c>
      <c r="D280" s="11" t="s">
        <v>519</v>
      </c>
      <c r="E280" s="11" t="s">
        <v>529</v>
      </c>
      <c r="F280" s="11">
        <v>4236</v>
      </c>
      <c r="G280" s="11">
        <v>711</v>
      </c>
      <c r="H280" s="11">
        <v>298</v>
      </c>
      <c r="I280" s="11">
        <v>21180</v>
      </c>
      <c r="J280" s="11">
        <v>20516</v>
      </c>
      <c r="K280" s="11">
        <v>238</v>
      </c>
      <c r="L280" s="11" t="s">
        <v>550</v>
      </c>
      <c r="M280" s="11" t="s">
        <v>563</v>
      </c>
      <c r="N280" s="35">
        <f t="shared" si="4"/>
        <v>0.24759999999999999</v>
      </c>
      <c r="O280" s="11">
        <f>IF(N280="","",RANK(N280,task1_cleaned_data!$N$4:$N$303,0))</f>
        <v>33</v>
      </c>
      <c r="P280" s="11" t="s">
        <v>550</v>
      </c>
      <c r="Q280" s="11"/>
      <c r="R280" s="11"/>
    </row>
    <row r="281" spans="1:18" x14ac:dyDescent="0.3">
      <c r="A281" s="11" t="s">
        <v>290</v>
      </c>
      <c r="B281" s="11" t="s">
        <v>313</v>
      </c>
      <c r="C281" s="11">
        <v>45622</v>
      </c>
      <c r="D281" s="11" t="s">
        <v>516</v>
      </c>
      <c r="E281" s="11" t="s">
        <v>522</v>
      </c>
      <c r="F281" s="11">
        <v>4516</v>
      </c>
      <c r="G281" s="11">
        <v>836</v>
      </c>
      <c r="H281" s="11">
        <v>169</v>
      </c>
      <c r="I281" s="11">
        <v>49676</v>
      </c>
      <c r="J281" s="11">
        <v>49257</v>
      </c>
      <c r="K281" s="11">
        <v>282</v>
      </c>
      <c r="L281" s="11" t="s">
        <v>548</v>
      </c>
      <c r="M281" s="11" t="s">
        <v>566</v>
      </c>
      <c r="N281" s="35">
        <f t="shared" si="4"/>
        <v>0.1111</v>
      </c>
      <c r="O281" s="11">
        <f>IF(N281="","",RANK(N281,task1_cleaned_data!$N$4:$N$303,0))</f>
        <v>150</v>
      </c>
      <c r="P281" s="11" t="s">
        <v>548</v>
      </c>
      <c r="Q281" s="11"/>
      <c r="R281" s="11"/>
    </row>
    <row r="282" spans="1:18" x14ac:dyDescent="0.3">
      <c r="A282" s="11" t="s">
        <v>291</v>
      </c>
      <c r="B282" s="11" t="s">
        <v>314</v>
      </c>
      <c r="C282" s="11">
        <v>45537</v>
      </c>
      <c r="D282" s="11" t="s">
        <v>519</v>
      </c>
      <c r="E282" s="11" t="s">
        <v>527</v>
      </c>
      <c r="F282" s="11">
        <v>4905</v>
      </c>
      <c r="G282" s="11">
        <v>845</v>
      </c>
      <c r="H282" s="11">
        <v>129</v>
      </c>
      <c r="I282" s="11">
        <v>98100</v>
      </c>
      <c r="J282" s="11">
        <v>97772</v>
      </c>
      <c r="K282" s="11">
        <v>279</v>
      </c>
      <c r="L282" s="11" t="s">
        <v>547</v>
      </c>
      <c r="M282" s="11" t="s">
        <v>564</v>
      </c>
      <c r="N282" s="35">
        <f t="shared" si="4"/>
        <v>5.9900000000000002E-2</v>
      </c>
      <c r="O282" s="11">
        <f>IF(N282="","",RANK(N282,task1_cleaned_data!$N$4:$N$303,0))</f>
        <v>285</v>
      </c>
      <c r="P282" s="11" t="s">
        <v>547</v>
      </c>
      <c r="Q282" s="11"/>
      <c r="R282" s="11"/>
    </row>
    <row r="283" spans="1:18" x14ac:dyDescent="0.3">
      <c r="A283" s="11" t="s">
        <v>292</v>
      </c>
      <c r="B283" s="11" t="s">
        <v>314</v>
      </c>
      <c r="C283" s="11">
        <v>45586</v>
      </c>
      <c r="D283" s="11" t="s">
        <v>520</v>
      </c>
      <c r="E283" s="11" t="s">
        <v>544</v>
      </c>
      <c r="F283" s="11">
        <v>4275</v>
      </c>
      <c r="G283" s="11">
        <v>680</v>
      </c>
      <c r="H283" s="11">
        <v>385</v>
      </c>
      <c r="I283" s="11">
        <v>64125</v>
      </c>
      <c r="J283" s="11">
        <v>63650</v>
      </c>
      <c r="K283" s="11">
        <v>104</v>
      </c>
      <c r="L283" s="11" t="s">
        <v>553</v>
      </c>
      <c r="M283" s="11" t="s">
        <v>566</v>
      </c>
      <c r="N283" s="35">
        <f t="shared" si="4"/>
        <v>8.3299999999999999E-2</v>
      </c>
      <c r="O283" s="11">
        <f>IF(N283="","",RANK(N283,task1_cleaned_data!$N$4:$N$303,0))</f>
        <v>211</v>
      </c>
      <c r="P283" s="11" t="s">
        <v>548</v>
      </c>
      <c r="Q283" s="11" t="s">
        <v>547</v>
      </c>
      <c r="R283" s="11" t="s">
        <v>617</v>
      </c>
    </row>
    <row r="284" spans="1:18" x14ac:dyDescent="0.3">
      <c r="A284" s="11" t="s">
        <v>293</v>
      </c>
      <c r="B284" s="11" t="s">
        <v>314</v>
      </c>
      <c r="C284" s="11">
        <v>45738</v>
      </c>
      <c r="D284" s="11" t="s">
        <v>519</v>
      </c>
      <c r="E284" s="11" t="s">
        <v>527</v>
      </c>
      <c r="F284" s="11">
        <v>3166</v>
      </c>
      <c r="G284" s="11">
        <v>90</v>
      </c>
      <c r="H284" s="11">
        <v>341</v>
      </c>
      <c r="I284" s="11">
        <v>56988</v>
      </c>
      <c r="J284" s="11">
        <v>56125</v>
      </c>
      <c r="K284" s="11">
        <v>135</v>
      </c>
      <c r="L284" s="11" t="s">
        <v>548</v>
      </c>
      <c r="M284" s="11" t="s">
        <v>564</v>
      </c>
      <c r="N284" s="35">
        <f t="shared" si="4"/>
        <v>6.3100000000000003E-2</v>
      </c>
      <c r="O284" s="11">
        <f>IF(N284="","",RANK(N284,task1_cleaned_data!$N$4:$N$303,0))</f>
        <v>279</v>
      </c>
      <c r="P284" s="11" t="s">
        <v>548</v>
      </c>
      <c r="Q284" s="11"/>
      <c r="R284" s="11"/>
    </row>
    <row r="285" spans="1:18" x14ac:dyDescent="0.3">
      <c r="A285" s="11" t="s">
        <v>294</v>
      </c>
      <c r="B285" s="11" t="s">
        <v>315</v>
      </c>
      <c r="C285" s="11">
        <v>45568</v>
      </c>
      <c r="D285" s="11" t="s">
        <v>520</v>
      </c>
      <c r="E285" s="11" t="s">
        <v>535</v>
      </c>
      <c r="F285" s="11">
        <v>1488</v>
      </c>
      <c r="G285" s="11">
        <v>417</v>
      </c>
      <c r="H285" s="11">
        <v>168</v>
      </c>
      <c r="I285" s="11">
        <v>19344</v>
      </c>
      <c r="J285" s="11">
        <v>18395</v>
      </c>
      <c r="K285" s="11">
        <v>30</v>
      </c>
      <c r="L285" s="11" t="s">
        <v>550</v>
      </c>
      <c r="M285" s="11" t="s">
        <v>565</v>
      </c>
      <c r="N285" s="35">
        <f t="shared" si="4"/>
        <v>0.1072</v>
      </c>
      <c r="O285" s="11">
        <f>IF(N285="","",RANK(N285,task1_cleaned_data!$N$4:$N$303,0))</f>
        <v>155</v>
      </c>
      <c r="P285" s="11" t="s">
        <v>550</v>
      </c>
      <c r="Q285" s="11"/>
      <c r="R285" s="11"/>
    </row>
    <row r="286" spans="1:18" x14ac:dyDescent="0.3">
      <c r="A286" s="11" t="s">
        <v>295</v>
      </c>
      <c r="B286" s="11" t="s">
        <v>313</v>
      </c>
      <c r="C286" s="11">
        <v>45786</v>
      </c>
      <c r="D286" s="11" t="s">
        <v>515</v>
      </c>
      <c r="E286" s="11" t="s">
        <v>521</v>
      </c>
      <c r="F286" s="11">
        <v>3367</v>
      </c>
      <c r="G286" s="11">
        <v>302</v>
      </c>
      <c r="H286" s="11">
        <v>57</v>
      </c>
      <c r="I286" s="11">
        <v>63973</v>
      </c>
      <c r="J286" s="11">
        <v>63789</v>
      </c>
      <c r="K286" s="11">
        <v>157</v>
      </c>
      <c r="L286" s="11" t="s">
        <v>550</v>
      </c>
      <c r="M286" s="11" t="s">
        <v>564</v>
      </c>
      <c r="N286" s="35">
        <f t="shared" si="4"/>
        <v>5.8200000000000002E-2</v>
      </c>
      <c r="O286" s="11">
        <f>IF(N286="","",RANK(N286,task1_cleaned_data!$N$4:$N$303,0))</f>
        <v>291</v>
      </c>
      <c r="P286" s="11" t="s">
        <v>550</v>
      </c>
      <c r="Q286" s="11"/>
      <c r="R286" s="11"/>
    </row>
    <row r="287" spans="1:18" x14ac:dyDescent="0.3">
      <c r="A287" s="11" t="s">
        <v>296</v>
      </c>
      <c r="B287" s="11" t="s">
        <v>313</v>
      </c>
      <c r="C287" s="11">
        <v>45552</v>
      </c>
      <c r="D287" s="11" t="s">
        <v>516</v>
      </c>
      <c r="E287" s="11" t="s">
        <v>522</v>
      </c>
      <c r="F287" s="11">
        <v>571</v>
      </c>
      <c r="G287" s="11">
        <v>190</v>
      </c>
      <c r="H287" s="11">
        <v>352</v>
      </c>
      <c r="I287" s="11">
        <v>9707</v>
      </c>
      <c r="J287" s="11">
        <v>9418</v>
      </c>
      <c r="K287" s="11">
        <v>231</v>
      </c>
      <c r="L287" s="11" t="s">
        <v>547</v>
      </c>
      <c r="M287" s="11" t="s">
        <v>566</v>
      </c>
      <c r="N287" s="35">
        <f t="shared" si="4"/>
        <v>0.1147</v>
      </c>
      <c r="O287" s="11">
        <f>IF(N287="","",RANK(N287,task1_cleaned_data!$N$4:$N$303,0))</f>
        <v>144</v>
      </c>
      <c r="P287" s="11" t="s">
        <v>547</v>
      </c>
      <c r="Q287" s="11"/>
      <c r="R287" s="11"/>
    </row>
    <row r="288" spans="1:18" x14ac:dyDescent="0.3">
      <c r="A288" s="11" t="s">
        <v>297</v>
      </c>
      <c r="B288" s="11" t="s">
        <v>314</v>
      </c>
      <c r="C288" s="11">
        <v>45491</v>
      </c>
      <c r="D288" s="11" t="s">
        <v>516</v>
      </c>
      <c r="E288" s="11" t="s">
        <v>537</v>
      </c>
      <c r="F288" s="11">
        <v>4021</v>
      </c>
      <c r="G288" s="11">
        <v>794</v>
      </c>
      <c r="H288" s="11">
        <v>77</v>
      </c>
      <c r="I288" s="11">
        <v>36189</v>
      </c>
      <c r="J288" s="11">
        <v>35505</v>
      </c>
      <c r="K288" s="11">
        <v>174</v>
      </c>
      <c r="L288" s="11" t="s">
        <v>548</v>
      </c>
      <c r="M288" s="11"/>
      <c r="N288" s="35">
        <f t="shared" si="4"/>
        <v>0.13519999999999999</v>
      </c>
      <c r="O288" s="11">
        <f>IF(N288="","",RANK(N288,task1_cleaned_data!$N$4:$N$303,0))</f>
        <v>110</v>
      </c>
      <c r="P288" s="11" t="s">
        <v>548</v>
      </c>
      <c r="Q288" s="11"/>
      <c r="R288" s="11"/>
    </row>
    <row r="289" spans="1:18" x14ac:dyDescent="0.3">
      <c r="A289" s="11" t="s">
        <v>298</v>
      </c>
      <c r="B289" s="11" t="s">
        <v>314</v>
      </c>
      <c r="C289" s="11">
        <v>45560</v>
      </c>
      <c r="D289" s="11" t="s">
        <v>520</v>
      </c>
      <c r="E289" s="11" t="s">
        <v>544</v>
      </c>
      <c r="F289" s="11">
        <v>3389</v>
      </c>
      <c r="G289" s="11">
        <v>344</v>
      </c>
      <c r="H289" s="11">
        <v>229</v>
      </c>
      <c r="I289" s="11">
        <v>20334</v>
      </c>
      <c r="J289" s="11">
        <v>19443</v>
      </c>
      <c r="K289" s="11">
        <v>228</v>
      </c>
      <c r="L289" s="11" t="s">
        <v>550</v>
      </c>
      <c r="M289" s="11" t="s">
        <v>565</v>
      </c>
      <c r="N289" s="35">
        <f t="shared" si="4"/>
        <v>0.1948</v>
      </c>
      <c r="O289" s="11">
        <f>IF(N289="","",RANK(N289,task1_cleaned_data!$N$4:$N$303,0))</f>
        <v>57</v>
      </c>
      <c r="P289" s="11" t="s">
        <v>550</v>
      </c>
      <c r="Q289" s="11"/>
      <c r="R289" s="11"/>
    </row>
    <row r="290" spans="1:18" x14ac:dyDescent="0.3">
      <c r="A290" s="11" t="s">
        <v>299</v>
      </c>
      <c r="B290" s="11" t="s">
        <v>315</v>
      </c>
      <c r="C290" s="11">
        <v>45519</v>
      </c>
      <c r="D290" s="11" t="s">
        <v>515</v>
      </c>
      <c r="E290" s="11" t="s">
        <v>534</v>
      </c>
      <c r="F290" s="11">
        <v>1164</v>
      </c>
      <c r="G290" s="11">
        <v>616</v>
      </c>
      <c r="H290" s="11">
        <v>324</v>
      </c>
      <c r="I290" s="11">
        <v>6984</v>
      </c>
      <c r="J290" s="11">
        <v>6636</v>
      </c>
      <c r="K290" s="11">
        <v>82</v>
      </c>
      <c r="L290" s="11" t="s">
        <v>548</v>
      </c>
      <c r="M290" s="11" t="s">
        <v>563</v>
      </c>
      <c r="N290" s="35">
        <f t="shared" si="4"/>
        <v>0.30130000000000001</v>
      </c>
      <c r="O290" s="11">
        <f>IF(N290="","",RANK(N290,task1_cleaned_data!$N$4:$N$303,0))</f>
        <v>19</v>
      </c>
      <c r="P290" s="11" t="s">
        <v>548</v>
      </c>
      <c r="Q290" s="11"/>
      <c r="R290" s="11"/>
    </row>
    <row r="291" spans="1:18" x14ac:dyDescent="0.3">
      <c r="A291" s="11" t="s">
        <v>300</v>
      </c>
      <c r="B291" s="11" t="s">
        <v>314</v>
      </c>
      <c r="C291" s="11">
        <v>45764</v>
      </c>
      <c r="D291" s="11" t="s">
        <v>518</v>
      </c>
      <c r="E291" s="11" t="s">
        <v>531</v>
      </c>
      <c r="F291" s="11">
        <v>4780</v>
      </c>
      <c r="G291" s="11">
        <v>691</v>
      </c>
      <c r="H291" s="11">
        <v>380</v>
      </c>
      <c r="I291" s="11">
        <v>86040</v>
      </c>
      <c r="J291" s="11">
        <v>85743</v>
      </c>
      <c r="K291" s="11">
        <v>262</v>
      </c>
      <c r="L291" s="11" t="s">
        <v>550</v>
      </c>
      <c r="M291" s="11" t="s">
        <v>565</v>
      </c>
      <c r="N291" s="35">
        <f t="shared" si="4"/>
        <v>6.8000000000000005E-2</v>
      </c>
      <c r="O291" s="11">
        <f>IF(N291="","",RANK(N291,task1_cleaned_data!$N$4:$N$303,0))</f>
        <v>266</v>
      </c>
      <c r="P291" s="11" t="s">
        <v>550</v>
      </c>
      <c r="Q291" s="11"/>
      <c r="R291" s="11"/>
    </row>
    <row r="292" spans="1:18" x14ac:dyDescent="0.3">
      <c r="A292" s="11" t="s">
        <v>301</v>
      </c>
      <c r="B292" s="11" t="s">
        <v>316</v>
      </c>
      <c r="C292" s="11">
        <v>45624</v>
      </c>
      <c r="D292" s="11" t="s">
        <v>518</v>
      </c>
      <c r="E292" s="11" t="s">
        <v>525</v>
      </c>
      <c r="F292" s="11">
        <v>2751</v>
      </c>
      <c r="G292" s="11">
        <v>33</v>
      </c>
      <c r="H292" s="11">
        <v>430</v>
      </c>
      <c r="I292" s="11">
        <v>44016</v>
      </c>
      <c r="J292" s="11">
        <v>43415</v>
      </c>
      <c r="K292" s="11">
        <v>129</v>
      </c>
      <c r="L292" s="11" t="s">
        <v>550</v>
      </c>
      <c r="M292" s="11"/>
      <c r="N292" s="35">
        <f t="shared" si="4"/>
        <v>7.2999999999999995E-2</v>
      </c>
      <c r="O292" s="11">
        <f>IF(N292="","",RANK(N292,task1_cleaned_data!$N$4:$N$303,0))</f>
        <v>245</v>
      </c>
      <c r="P292" s="11" t="s">
        <v>550</v>
      </c>
      <c r="Q292" s="11"/>
      <c r="R292" s="11"/>
    </row>
    <row r="293" spans="1:18" x14ac:dyDescent="0.3">
      <c r="A293" s="11" t="s">
        <v>302</v>
      </c>
      <c r="B293" s="11" t="s">
        <v>315</v>
      </c>
      <c r="C293" s="11">
        <v>45646</v>
      </c>
      <c r="D293" s="11" t="s">
        <v>518</v>
      </c>
      <c r="E293" s="11" t="s">
        <v>536</v>
      </c>
      <c r="F293" s="11">
        <v>2107</v>
      </c>
      <c r="G293" s="11">
        <v>550</v>
      </c>
      <c r="H293" s="11">
        <v>349</v>
      </c>
      <c r="I293" s="11">
        <v>35819</v>
      </c>
      <c r="J293" s="11">
        <v>35340</v>
      </c>
      <c r="K293" s="11">
        <v>191</v>
      </c>
      <c r="L293" s="11" t="s">
        <v>548</v>
      </c>
      <c r="M293" s="11" t="s">
        <v>566</v>
      </c>
      <c r="N293" s="35">
        <f t="shared" si="4"/>
        <v>8.3900000000000002E-2</v>
      </c>
      <c r="O293" s="11">
        <f>IF(N293="","",RANK(N293,task1_cleaned_data!$N$4:$N$303,0))</f>
        <v>208</v>
      </c>
      <c r="P293" s="11" t="s">
        <v>548</v>
      </c>
      <c r="Q293" s="11"/>
      <c r="R293" s="11"/>
    </row>
    <row r="294" spans="1:18" x14ac:dyDescent="0.3">
      <c r="A294" s="11" t="s">
        <v>303</v>
      </c>
      <c r="B294" s="11" t="s">
        <v>316</v>
      </c>
      <c r="C294" s="11">
        <v>45602</v>
      </c>
      <c r="D294" s="11" t="s">
        <v>520</v>
      </c>
      <c r="E294" s="11" t="s">
        <v>533</v>
      </c>
      <c r="F294" s="11">
        <v>4663</v>
      </c>
      <c r="G294" s="11">
        <v>145</v>
      </c>
      <c r="H294" s="11">
        <v>225</v>
      </c>
      <c r="I294" s="11">
        <v>69945</v>
      </c>
      <c r="J294" s="11">
        <v>69596</v>
      </c>
      <c r="K294" s="11">
        <v>35</v>
      </c>
      <c r="L294" s="11" t="s">
        <v>548</v>
      </c>
      <c r="M294" s="11" t="s">
        <v>566</v>
      </c>
      <c r="N294" s="35">
        <f t="shared" si="4"/>
        <v>7.1999999999999995E-2</v>
      </c>
      <c r="O294" s="11">
        <f>IF(N294="","",RANK(N294,task1_cleaned_data!$N$4:$N$303,0))</f>
        <v>253</v>
      </c>
      <c r="P294" s="11" t="s">
        <v>548</v>
      </c>
      <c r="Q294" s="11"/>
      <c r="R294" s="11"/>
    </row>
    <row r="295" spans="1:18" x14ac:dyDescent="0.3">
      <c r="A295" s="11" t="s">
        <v>304</v>
      </c>
      <c r="B295" s="11" t="s">
        <v>316</v>
      </c>
      <c r="C295" s="11">
        <v>45613</v>
      </c>
      <c r="D295" s="11" t="s">
        <v>516</v>
      </c>
      <c r="E295" s="11" t="s">
        <v>528</v>
      </c>
      <c r="F295" s="11">
        <v>880</v>
      </c>
      <c r="G295" s="11">
        <v>297</v>
      </c>
      <c r="H295" s="11">
        <v>345</v>
      </c>
      <c r="I295" s="11">
        <v>12320</v>
      </c>
      <c r="J295" s="11">
        <v>11978</v>
      </c>
      <c r="K295" s="11">
        <v>238</v>
      </c>
      <c r="L295" s="11" t="s">
        <v>551</v>
      </c>
      <c r="M295" s="11"/>
      <c r="N295" s="35">
        <f t="shared" si="4"/>
        <v>0.1235</v>
      </c>
      <c r="O295" s="11">
        <f>IF(N295="","",RANK(N295,task1_cleaned_data!$N$4:$N$303,0))</f>
        <v>129</v>
      </c>
      <c r="P295" s="11" t="s">
        <v>547</v>
      </c>
      <c r="Q295" s="11" t="s">
        <v>617</v>
      </c>
      <c r="R295" s="11"/>
    </row>
    <row r="296" spans="1:18" x14ac:dyDescent="0.3">
      <c r="A296" s="11" t="s">
        <v>305</v>
      </c>
      <c r="B296" s="11" t="s">
        <v>316</v>
      </c>
      <c r="C296" s="11">
        <v>45791</v>
      </c>
      <c r="D296" s="11" t="s">
        <v>516</v>
      </c>
      <c r="E296" s="11" t="s">
        <v>528</v>
      </c>
      <c r="F296" s="11">
        <v>2634</v>
      </c>
      <c r="G296" s="11">
        <v>726</v>
      </c>
      <c r="H296" s="11">
        <v>241</v>
      </c>
      <c r="I296" s="11">
        <v>28974</v>
      </c>
      <c r="J296" s="11">
        <v>28102</v>
      </c>
      <c r="K296" s="11">
        <v>277</v>
      </c>
      <c r="L296" s="11" t="s">
        <v>548</v>
      </c>
      <c r="M296" s="11" t="s">
        <v>563</v>
      </c>
      <c r="N296" s="35">
        <f t="shared" si="4"/>
        <v>0.12429999999999999</v>
      </c>
      <c r="O296" s="11">
        <f>IF(N296="","",RANK(N296,task1_cleaned_data!$N$4:$N$303,0))</f>
        <v>128</v>
      </c>
      <c r="P296" s="11" t="s">
        <v>548</v>
      </c>
      <c r="Q296" s="11"/>
      <c r="R296" s="11"/>
    </row>
    <row r="297" spans="1:18" x14ac:dyDescent="0.3">
      <c r="A297" s="11" t="s">
        <v>306</v>
      </c>
      <c r="B297" s="11" t="s">
        <v>316</v>
      </c>
      <c r="C297" s="11">
        <v>45462</v>
      </c>
      <c r="D297" s="11" t="s">
        <v>518</v>
      </c>
      <c r="E297" s="11" t="s">
        <v>525</v>
      </c>
      <c r="F297" s="11">
        <v>4731</v>
      </c>
      <c r="G297" s="11">
        <v>173</v>
      </c>
      <c r="H297" s="11">
        <v>276</v>
      </c>
      <c r="I297" s="11">
        <v>28386</v>
      </c>
      <c r="J297" s="11">
        <v>28185</v>
      </c>
      <c r="K297" s="11">
        <v>89</v>
      </c>
      <c r="L297" s="11" t="s">
        <v>548</v>
      </c>
      <c r="M297" s="11" t="s">
        <v>565</v>
      </c>
      <c r="N297" s="35">
        <f t="shared" si="4"/>
        <v>0.1825</v>
      </c>
      <c r="O297" s="11">
        <f>IF(N297="","",RANK(N297,task1_cleaned_data!$N$4:$N$303,0))</f>
        <v>65</v>
      </c>
      <c r="P297" s="11" t="s">
        <v>548</v>
      </c>
      <c r="Q297" s="11"/>
      <c r="R297" s="11"/>
    </row>
    <row r="298" spans="1:18" x14ac:dyDescent="0.3">
      <c r="A298" s="11" t="s">
        <v>307</v>
      </c>
      <c r="B298" s="11" t="s">
        <v>313</v>
      </c>
      <c r="C298" s="11">
        <v>45783</v>
      </c>
      <c r="D298" s="11" t="s">
        <v>519</v>
      </c>
      <c r="E298" s="11" t="s">
        <v>539</v>
      </c>
      <c r="F298" s="11">
        <v>1952</v>
      </c>
      <c r="G298" s="11">
        <v>344</v>
      </c>
      <c r="H298" s="11">
        <v>287</v>
      </c>
      <c r="I298" s="11">
        <v>15616</v>
      </c>
      <c r="J298" s="11">
        <v>15403</v>
      </c>
      <c r="K298" s="11">
        <v>235</v>
      </c>
      <c r="L298" s="11" t="s">
        <v>554</v>
      </c>
      <c r="M298" s="11" t="s">
        <v>564</v>
      </c>
      <c r="N298" s="35">
        <f t="shared" si="4"/>
        <v>0.16539999999999999</v>
      </c>
      <c r="O298" s="11">
        <f>IF(N298="","",RANK(N298,task1_cleaned_data!$N$4:$N$303,0))</f>
        <v>80</v>
      </c>
      <c r="P298" s="11" t="s">
        <v>550</v>
      </c>
      <c r="Q298" s="11" t="s">
        <v>547</v>
      </c>
      <c r="R298" s="11" t="s">
        <v>617</v>
      </c>
    </row>
    <row r="299" spans="1:18" x14ac:dyDescent="0.3">
      <c r="A299" s="11" t="s">
        <v>308</v>
      </c>
      <c r="B299" s="11" t="s">
        <v>313</v>
      </c>
      <c r="C299" s="11">
        <v>45699</v>
      </c>
      <c r="D299" s="11" t="s">
        <v>520</v>
      </c>
      <c r="E299" s="11" t="s">
        <v>540</v>
      </c>
      <c r="F299" s="11">
        <v>3440</v>
      </c>
      <c r="G299" s="11">
        <v>13</v>
      </c>
      <c r="H299" s="11">
        <v>20</v>
      </c>
      <c r="I299" s="11">
        <v>58480</v>
      </c>
      <c r="J299" s="11">
        <v>58146</v>
      </c>
      <c r="K299" s="11">
        <v>210</v>
      </c>
      <c r="L299" s="11" t="s">
        <v>557</v>
      </c>
      <c r="M299" s="11" t="s">
        <v>566</v>
      </c>
      <c r="N299" s="35">
        <f t="shared" si="4"/>
        <v>5.9400000000000001E-2</v>
      </c>
      <c r="O299" s="11">
        <f>IF(N299="","",RANK(N299,task1_cleaned_data!$N$4:$N$303,0))</f>
        <v>287</v>
      </c>
      <c r="P299" s="11" t="s">
        <v>547</v>
      </c>
      <c r="Q299" s="11" t="s">
        <v>610</v>
      </c>
      <c r="R299" s="11"/>
    </row>
    <row r="300" spans="1:18" x14ac:dyDescent="0.3">
      <c r="A300" s="11" t="s">
        <v>309</v>
      </c>
      <c r="B300" s="11" t="s">
        <v>313</v>
      </c>
      <c r="C300" s="11">
        <v>45650</v>
      </c>
      <c r="D300" s="11" t="s">
        <v>516</v>
      </c>
      <c r="E300" s="11" t="s">
        <v>522</v>
      </c>
      <c r="F300" s="11">
        <v>2166</v>
      </c>
      <c r="G300" s="11">
        <v>354</v>
      </c>
      <c r="H300" s="11">
        <v>117</v>
      </c>
      <c r="I300" s="11">
        <v>10830</v>
      </c>
      <c r="J300" s="11">
        <v>10245</v>
      </c>
      <c r="K300" s="11">
        <v>24</v>
      </c>
      <c r="L300" s="11" t="s">
        <v>548</v>
      </c>
      <c r="M300" s="11" t="s">
        <v>566</v>
      </c>
      <c r="N300" s="35">
        <f t="shared" si="4"/>
        <v>0.24349999999999999</v>
      </c>
      <c r="O300" s="11">
        <f>IF(N300="","",RANK(N300,task1_cleaned_data!$N$4:$N$303,0))</f>
        <v>34</v>
      </c>
      <c r="P300" s="11" t="s">
        <v>548</v>
      </c>
      <c r="Q300" s="11"/>
      <c r="R300" s="11"/>
    </row>
    <row r="301" spans="1:18" x14ac:dyDescent="0.3">
      <c r="A301" s="11" t="s">
        <v>310</v>
      </c>
      <c r="B301" s="11" t="s">
        <v>316</v>
      </c>
      <c r="C301" s="11">
        <v>45589</v>
      </c>
      <c r="D301" s="11" t="s">
        <v>519</v>
      </c>
      <c r="E301" s="11" t="s">
        <v>529</v>
      </c>
      <c r="F301" s="11">
        <v>4303</v>
      </c>
      <c r="G301" s="11">
        <v>451</v>
      </c>
      <c r="H301" s="11">
        <v>286</v>
      </c>
      <c r="I301" s="11">
        <v>86060</v>
      </c>
      <c r="J301" s="11">
        <v>85823</v>
      </c>
      <c r="K301" s="11">
        <v>14</v>
      </c>
      <c r="L301" s="11" t="s">
        <v>547</v>
      </c>
      <c r="M301" s="11" t="s">
        <v>565</v>
      </c>
      <c r="N301" s="35">
        <f t="shared" si="4"/>
        <v>5.8599999999999999E-2</v>
      </c>
      <c r="O301" s="11">
        <f>IF(N301="","",RANK(N301,task1_cleaned_data!$N$4:$N$303,0))</f>
        <v>289</v>
      </c>
      <c r="P301" s="11" t="s">
        <v>547</v>
      </c>
      <c r="Q301" s="11"/>
      <c r="R301" s="11"/>
    </row>
    <row r="302" spans="1:18" x14ac:dyDescent="0.3">
      <c r="A302" s="11" t="s">
        <v>311</v>
      </c>
      <c r="B302" s="11" t="s">
        <v>316</v>
      </c>
      <c r="C302" s="11">
        <v>45530</v>
      </c>
      <c r="D302" s="11" t="s">
        <v>519</v>
      </c>
      <c r="E302" s="11" t="s">
        <v>529</v>
      </c>
      <c r="F302" s="11">
        <v>2581</v>
      </c>
      <c r="G302" s="11">
        <v>517</v>
      </c>
      <c r="H302" s="11">
        <v>117</v>
      </c>
      <c r="I302" s="11">
        <v>23229</v>
      </c>
      <c r="J302" s="11">
        <v>22331</v>
      </c>
      <c r="K302" s="11">
        <v>70</v>
      </c>
      <c r="L302" s="11" t="s">
        <v>550</v>
      </c>
      <c r="M302" s="11" t="s">
        <v>565</v>
      </c>
      <c r="N302" s="35">
        <f t="shared" si="4"/>
        <v>0.1384</v>
      </c>
      <c r="O302" s="11">
        <f>IF(N302="","",RANK(N302,task1_cleaned_data!$N$4:$N$303,0))</f>
        <v>103</v>
      </c>
      <c r="P302" s="11" t="s">
        <v>550</v>
      </c>
      <c r="Q302" s="11"/>
      <c r="R302" s="11"/>
    </row>
    <row r="303" spans="1:18" x14ac:dyDescent="0.3">
      <c r="A303" s="11" t="s">
        <v>312</v>
      </c>
      <c r="B303" s="11" t="s">
        <v>313</v>
      </c>
      <c r="C303" s="11">
        <v>45535</v>
      </c>
      <c r="D303" s="11" t="s">
        <v>518</v>
      </c>
      <c r="E303" s="11" t="s">
        <v>526</v>
      </c>
      <c r="F303" s="11">
        <v>4494</v>
      </c>
      <c r="G303" s="11">
        <v>717</v>
      </c>
      <c r="H303" s="11">
        <v>45</v>
      </c>
      <c r="I303" s="11">
        <v>62916</v>
      </c>
      <c r="J303" s="11">
        <v>62688</v>
      </c>
      <c r="K303" s="11">
        <v>191</v>
      </c>
      <c r="L303" s="11" t="s">
        <v>562</v>
      </c>
      <c r="M303" s="11" t="s">
        <v>563</v>
      </c>
      <c r="N303" s="35">
        <f t="shared" si="4"/>
        <v>8.3500000000000005E-2</v>
      </c>
      <c r="O303" s="11">
        <f>IF(N303="","",RANK(N303,task1_cleaned_data!$N$4:$N$303,0))</f>
        <v>210</v>
      </c>
      <c r="P303" s="11" t="s">
        <v>547</v>
      </c>
      <c r="Q303" s="11" t="s">
        <v>548</v>
      </c>
      <c r="R303" s="11" t="s">
        <v>618</v>
      </c>
    </row>
  </sheetData>
  <mergeCells count="1">
    <mergeCell ref="A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39997558519241921"/>
  </sheetPr>
  <dimension ref="A1:I13"/>
  <sheetViews>
    <sheetView workbookViewId="0">
      <selection activeCell="A17" sqref="A17"/>
    </sheetView>
  </sheetViews>
  <sheetFormatPr defaultRowHeight="14.4" x14ac:dyDescent="0.3"/>
  <cols>
    <col min="1" max="4" width="22.6640625" customWidth="1"/>
    <col min="5" max="5" width="22.6640625" style="6" customWidth="1"/>
  </cols>
  <sheetData>
    <row r="1" spans="1:9" x14ac:dyDescent="0.3">
      <c r="A1" s="36" t="s">
        <v>704</v>
      </c>
      <c r="B1" s="36"/>
      <c r="C1" s="36"/>
      <c r="D1" s="36"/>
      <c r="E1" s="36"/>
    </row>
    <row r="3" spans="1:9" x14ac:dyDescent="0.3">
      <c r="A3" s="12" t="s">
        <v>619</v>
      </c>
      <c r="B3" s="12" t="s">
        <v>0</v>
      </c>
      <c r="C3" s="12" t="s">
        <v>1</v>
      </c>
      <c r="D3" s="12" t="s">
        <v>2</v>
      </c>
      <c r="E3" s="13" t="s">
        <v>612</v>
      </c>
      <c r="F3" s="14"/>
      <c r="G3" s="12" t="s">
        <v>0</v>
      </c>
      <c r="H3" s="13" t="s">
        <v>612</v>
      </c>
      <c r="I3" s="14"/>
    </row>
    <row r="4" spans="1:9" x14ac:dyDescent="0.3">
      <c r="A4" s="15">
        <v>1</v>
      </c>
      <c r="B4" s="16" t="str">
        <f>IFERROR(INDEX(task1_cleaned_data!$A:$A, MATCH(1, task1_cleaned_data!$O:$O, 0)),"")</f>
        <v>P220</v>
      </c>
      <c r="C4" s="16" t="str">
        <f>IF($B4="","", INDEX(task1_cleaned_data!$B:$B, MATCH($B4, task1_cleaned_data!$A:$A, 0)))</f>
        <v>Instagram</v>
      </c>
      <c r="D4" s="15">
        <f>IF($B4="","", INDEX(task1_cleaned_data!$C:$C, MATCH($B4, task1_cleaned_data!$A:$A, 0)))</f>
        <v>45445</v>
      </c>
      <c r="E4" s="17">
        <f>IF($B4="","", INDEX(task1_cleaned_data!$N:$N, MATCH($B4, task1_cleaned_data!$A:$A, 0)))</f>
        <v>1.8129</v>
      </c>
      <c r="F4" s="16"/>
      <c r="G4" s="16" t="str">
        <f>IFERROR(INDEX(task1_cleaned_data!$A:$A, MATCH(1, task1_cleaned_data!$O:$O, 0)),"")</f>
        <v>P220</v>
      </c>
      <c r="H4" s="17">
        <f>IF($B4="","", INDEX(task1_cleaned_data!$N:$N, MATCH($B4, task1_cleaned_data!$A:$A, 0)))</f>
        <v>1.8129</v>
      </c>
    </row>
    <row r="5" spans="1:9" x14ac:dyDescent="0.3">
      <c r="A5" s="15">
        <v>2</v>
      </c>
      <c r="B5" s="16" t="str">
        <f>IFERROR(INDEX(task1_cleaned_data!$A:$A, MATCH(2, task1_cleaned_data!$O:$O, 0)),"")</f>
        <v>P058</v>
      </c>
      <c r="C5" s="16" t="str">
        <f>IF($B5="","", INDEX(task1_cleaned_data!$B:$B, MATCH($B5, task1_cleaned_data!$A:$A, 0)))</f>
        <v>Instagram</v>
      </c>
      <c r="D5" s="15">
        <f>IF($B5="","", INDEX(task1_cleaned_data!$C:$C, MATCH($B5, task1_cleaned_data!$A:$A, 0)))</f>
        <v>45762</v>
      </c>
      <c r="E5" s="17">
        <f>IF($B5="","", INDEX(task1_cleaned_data!$N:$N, MATCH($B5, task1_cleaned_data!$A:$A, 0)))</f>
        <v>0.86599999999999999</v>
      </c>
      <c r="F5" s="16"/>
      <c r="G5" s="16" t="str">
        <f>IFERROR(INDEX(task1_cleaned_data!$A:$A, MATCH(2, task1_cleaned_data!$O:$O, 0)),"")</f>
        <v>P058</v>
      </c>
      <c r="H5" s="17">
        <f>IF($B5="","", INDEX(task1_cleaned_data!$N:$N, MATCH($B5, task1_cleaned_data!$A:$A, 0)))</f>
        <v>0.86599999999999999</v>
      </c>
    </row>
    <row r="6" spans="1:9" x14ac:dyDescent="0.3">
      <c r="A6" s="15">
        <v>3</v>
      </c>
      <c r="B6" s="16" t="str">
        <f>IFERROR(INDEX(task1_cleaned_data!$A:$A, MATCH(3, task1_cleaned_data!$O:$O, 0)),"")</f>
        <v>P232</v>
      </c>
      <c r="C6" s="16" t="str">
        <f>IF($B6="","", INDEX(task1_cleaned_data!$B:$B, MATCH($B6, task1_cleaned_data!$A:$A, 0)))</f>
        <v>Twitter</v>
      </c>
      <c r="D6" s="15">
        <f>IF($B6="","", INDEX(task1_cleaned_data!$C:$C, MATCH($B6, task1_cleaned_data!$A:$A, 0)))</f>
        <v>45776</v>
      </c>
      <c r="E6" s="17">
        <f>IF($B6="","", INDEX(task1_cleaned_data!$N:$N, MATCH($B6, task1_cleaned_data!$A:$A, 0)))</f>
        <v>0.71689999999999998</v>
      </c>
      <c r="F6" s="16"/>
      <c r="G6" s="16" t="str">
        <f>IFERROR(INDEX(task1_cleaned_data!$A:$A, MATCH(3, task1_cleaned_data!$O:$O, 0)),"")</f>
        <v>P232</v>
      </c>
      <c r="H6" s="17">
        <f>IF($B6="","", INDEX(task1_cleaned_data!$N:$N, MATCH($B6, task1_cleaned_data!$A:$A, 0)))</f>
        <v>0.71689999999999998</v>
      </c>
    </row>
    <row r="7" spans="1:9" x14ac:dyDescent="0.3">
      <c r="A7" s="15">
        <v>4</v>
      </c>
      <c r="B7" s="16" t="str">
        <f>IFERROR(INDEX(task1_cleaned_data!$A:$A, MATCH(4, task1_cleaned_data!$O:$O, 0)),"")</f>
        <v>P178</v>
      </c>
      <c r="C7" s="16" t="str">
        <f>IF($B7="","", INDEX(task1_cleaned_data!$B:$B, MATCH($B7, task1_cleaned_data!$A:$A, 0)))</f>
        <v>Instagram</v>
      </c>
      <c r="D7" s="15">
        <f>IF($B7="","", INDEX(task1_cleaned_data!$C:$C, MATCH($B7, task1_cleaned_data!$A:$A, 0)))</f>
        <v>45603</v>
      </c>
      <c r="E7" s="17">
        <f>IF($B7="","", INDEX(task1_cleaned_data!$N:$N, MATCH($B7, task1_cleaned_data!$A:$A, 0)))</f>
        <v>0.70389999999999997</v>
      </c>
      <c r="F7" s="16"/>
      <c r="G7" s="16" t="str">
        <f>IFERROR(INDEX(task1_cleaned_data!$A:$A, MATCH(4, task1_cleaned_data!$O:$O, 0)),"")</f>
        <v>P178</v>
      </c>
      <c r="H7" s="17">
        <f>IF($B7="","", INDEX(task1_cleaned_data!$N:$N, MATCH($B7, task1_cleaned_data!$A:$A, 0)))</f>
        <v>0.70389999999999997</v>
      </c>
    </row>
    <row r="8" spans="1:9" x14ac:dyDescent="0.3">
      <c r="A8" s="15">
        <v>5</v>
      </c>
      <c r="B8" s="16" t="str">
        <f>IFERROR(INDEX(task1_cleaned_data!$A:$A, MATCH(5, task1_cleaned_data!$O:$O, 0)),"")</f>
        <v>P175</v>
      </c>
      <c r="C8" s="16" t="str">
        <f>IF($B8="","", INDEX(task1_cleaned_data!$B:$B, MATCH($B8, task1_cleaned_data!$A:$A, 0)))</f>
        <v>Instagram</v>
      </c>
      <c r="D8" s="15">
        <f>IF($B8="","", INDEX(task1_cleaned_data!$C:$C, MATCH($B8, task1_cleaned_data!$A:$A, 0)))</f>
        <v>45674</v>
      </c>
      <c r="E8" s="17">
        <f>IF($B8="","", INDEX(task1_cleaned_data!$N:$N, MATCH($B8, task1_cleaned_data!$A:$A, 0)))</f>
        <v>0.65080000000000005</v>
      </c>
      <c r="F8" s="16"/>
      <c r="G8" s="16" t="str">
        <f>IFERROR(INDEX(task1_cleaned_data!$A:$A, MATCH(5, task1_cleaned_data!$O:$O, 0)),"")</f>
        <v>P175</v>
      </c>
      <c r="H8" s="17">
        <f>IF($B8="","", INDEX(task1_cleaned_data!$N:$N, MATCH($B8, task1_cleaned_data!$A:$A, 0)))</f>
        <v>0.65080000000000005</v>
      </c>
    </row>
    <row r="9" spans="1:9" x14ac:dyDescent="0.3">
      <c r="A9" s="15">
        <v>6</v>
      </c>
      <c r="B9" s="16" t="str">
        <f>IFERROR(INDEX(task1_cleaned_data!$A:$A, MATCH(6, task1_cleaned_data!$O:$O, 0)),"")</f>
        <v>P062</v>
      </c>
      <c r="C9" s="16" t="str">
        <f>IF($B9="","", INDEX(task1_cleaned_data!$B:$B, MATCH($B9, task1_cleaned_data!$A:$A, 0)))</f>
        <v>Twitter</v>
      </c>
      <c r="D9" s="15">
        <f>IF($B9="","", INDEX(task1_cleaned_data!$C:$C, MATCH($B9, task1_cleaned_data!$A:$A, 0)))</f>
        <v>45618</v>
      </c>
      <c r="E9" s="17">
        <f>IF($B9="","", INDEX(task1_cleaned_data!$N:$N, MATCH($B9, task1_cleaned_data!$A:$A, 0)))</f>
        <v>0.53769999999999996</v>
      </c>
      <c r="F9" s="16"/>
      <c r="G9" s="16" t="str">
        <f>IFERROR(INDEX(task1_cleaned_data!$A:$A, MATCH(6, task1_cleaned_data!$O:$O, 0)),"")</f>
        <v>P062</v>
      </c>
      <c r="H9" s="17">
        <f>IF($B9="","", INDEX(task1_cleaned_data!$N:$N, MATCH($B9, task1_cleaned_data!$A:$A, 0)))</f>
        <v>0.53769999999999996</v>
      </c>
    </row>
    <row r="10" spans="1:9" x14ac:dyDescent="0.3">
      <c r="A10" s="15">
        <v>7</v>
      </c>
      <c r="B10" s="16" t="str">
        <f>IFERROR(INDEX(task1_cleaned_data!$A:$A, MATCH(7, task1_cleaned_data!$O:$O, 0)),"")</f>
        <v>P264</v>
      </c>
      <c r="C10" s="16" t="str">
        <f>IF($B10="","", INDEX(task1_cleaned_data!$B:$B, MATCH($B10, task1_cleaned_data!$A:$A, 0)))</f>
        <v>Twitter</v>
      </c>
      <c r="D10" s="15">
        <f>IF($B10="","", INDEX(task1_cleaned_data!$C:$C, MATCH($B10, task1_cleaned_data!$A:$A, 0)))</f>
        <v>45687</v>
      </c>
      <c r="E10" s="17">
        <f>IF($B10="","", INDEX(task1_cleaned_data!$N:$N, MATCH($B10, task1_cleaned_data!$A:$A, 0)))</f>
        <v>0.53390000000000004</v>
      </c>
      <c r="F10" s="16"/>
      <c r="G10" s="16" t="str">
        <f>IFERROR(INDEX(task1_cleaned_data!$A:$A, MATCH(7, task1_cleaned_data!$O:$O, 0)),"")</f>
        <v>P264</v>
      </c>
      <c r="H10" s="17">
        <f>IF($B10="","", INDEX(task1_cleaned_data!$N:$N, MATCH($B10, task1_cleaned_data!$A:$A, 0)))</f>
        <v>0.53390000000000004</v>
      </c>
    </row>
    <row r="11" spans="1:9" x14ac:dyDescent="0.3">
      <c r="A11" s="15">
        <v>8</v>
      </c>
      <c r="B11" s="16" t="str">
        <f>IFERROR(INDEX(task1_cleaned_data!$A:$A, MATCH(8, task1_cleaned_data!$O:$O, 0)),"")</f>
        <v>P143</v>
      </c>
      <c r="C11" s="16" t="str">
        <f>IF($B11="","", INDEX(task1_cleaned_data!$B:$B, MATCH($B11, task1_cleaned_data!$A:$A, 0)))</f>
        <v>YouTube</v>
      </c>
      <c r="D11" s="15">
        <f>IF($B11="","", INDEX(task1_cleaned_data!$C:$C, MATCH($B11, task1_cleaned_data!$A:$A, 0)))</f>
        <v>45567</v>
      </c>
      <c r="E11" s="17">
        <f>IF($B11="","", INDEX(task1_cleaned_data!$N:$N, MATCH($B11, task1_cleaned_data!$A:$A, 0)))</f>
        <v>0.50190000000000001</v>
      </c>
      <c r="F11" s="16"/>
      <c r="G11" s="16" t="str">
        <f>IFERROR(INDEX(task1_cleaned_data!$A:$A, MATCH(8, task1_cleaned_data!$O:$O, 0)),"")</f>
        <v>P143</v>
      </c>
      <c r="H11" s="17">
        <f>IF($B11="","", INDEX(task1_cleaned_data!$N:$N, MATCH($B11, task1_cleaned_data!$A:$A, 0)))</f>
        <v>0.50190000000000001</v>
      </c>
    </row>
    <row r="12" spans="1:9" x14ac:dyDescent="0.3">
      <c r="A12" s="15">
        <v>9</v>
      </c>
      <c r="B12" s="16" t="str">
        <f>IFERROR(INDEX(task1_cleaned_data!$A:$A, MATCH(9, task1_cleaned_data!$O:$O, 0)),"")</f>
        <v>P210</v>
      </c>
      <c r="C12" s="16" t="str">
        <f>IF($B12="","", INDEX(task1_cleaned_data!$B:$B, MATCH($B12, task1_cleaned_data!$A:$A, 0)))</f>
        <v>YouTube</v>
      </c>
      <c r="D12" s="15">
        <f>IF($B12="","", INDEX(task1_cleaned_data!$C:$C, MATCH($B12, task1_cleaned_data!$A:$A, 0)))</f>
        <v>45707</v>
      </c>
      <c r="E12" s="17">
        <f>IF($B12="","", INDEX(task1_cleaned_data!$N:$N, MATCH($B12, task1_cleaned_data!$A:$A, 0)))</f>
        <v>0.48520000000000002</v>
      </c>
      <c r="F12" s="16"/>
      <c r="G12" s="16" t="str">
        <f>IFERROR(INDEX(task1_cleaned_data!$A:$A, MATCH(9, task1_cleaned_data!$O:$O, 0)),"")</f>
        <v>P210</v>
      </c>
      <c r="H12" s="17">
        <f>IF($B12="","", INDEX(task1_cleaned_data!$N:$N, MATCH($B12, task1_cleaned_data!$A:$A, 0)))</f>
        <v>0.48520000000000002</v>
      </c>
    </row>
    <row r="13" spans="1:9" x14ac:dyDescent="0.3">
      <c r="A13" s="15">
        <v>10</v>
      </c>
      <c r="B13" s="16" t="str">
        <f>IFERROR(INDEX(task1_cleaned_data!$A:$A, MATCH(10, task1_cleaned_data!$O:$O, 0)),"")</f>
        <v>P070</v>
      </c>
      <c r="C13" s="16" t="str">
        <f>IF($B13="","", INDEX(task1_cleaned_data!$B:$B, MATCH($B13, task1_cleaned_data!$A:$A, 0)))</f>
        <v>Facebook</v>
      </c>
      <c r="D13" s="15">
        <f>IF($B13="","", INDEX(task1_cleaned_data!$C:$C, MATCH($B13, task1_cleaned_data!$A:$A, 0)))</f>
        <v>45749</v>
      </c>
      <c r="E13" s="17">
        <f>IF($B13="","", INDEX(task1_cleaned_data!$N:$N, MATCH($B13, task1_cleaned_data!$A:$A, 0)))</f>
        <v>0.38269999999999998</v>
      </c>
      <c r="F13" s="16"/>
      <c r="G13" s="16" t="str">
        <f>IFERROR(INDEX(task1_cleaned_data!$A:$A, MATCH(10, task1_cleaned_data!$O:$O, 0)),"")</f>
        <v>P070</v>
      </c>
      <c r="H13" s="17">
        <f>IF($B13="","", INDEX(task1_cleaned_data!$N:$N, MATCH($B13, task1_cleaned_data!$A:$A, 0)))</f>
        <v>0.38269999999999998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9" tint="0.39997558519241921"/>
  </sheetPr>
  <dimension ref="A1:F27"/>
  <sheetViews>
    <sheetView workbookViewId="0">
      <selection activeCell="A2" sqref="A2"/>
    </sheetView>
  </sheetViews>
  <sheetFormatPr defaultRowHeight="14.4" x14ac:dyDescent="0.3"/>
  <cols>
    <col min="1" max="1" width="22" customWidth="1"/>
    <col min="2" max="2" width="27.33203125" style="6" customWidth="1"/>
    <col min="3" max="3" width="27.33203125" customWidth="1"/>
  </cols>
  <sheetData>
    <row r="1" spans="1:6" x14ac:dyDescent="0.3">
      <c r="A1" s="36" t="s">
        <v>716</v>
      </c>
      <c r="B1" s="36"/>
      <c r="C1" s="36"/>
      <c r="D1" s="36"/>
      <c r="E1" s="36"/>
      <c r="F1" s="36"/>
    </row>
    <row r="3" spans="1:6" x14ac:dyDescent="0.3">
      <c r="A3" s="18" t="s">
        <v>1</v>
      </c>
      <c r="B3" s="19" t="s">
        <v>620</v>
      </c>
    </row>
    <row r="4" spans="1:6" x14ac:dyDescent="0.3">
      <c r="A4" s="20" t="s">
        <v>313</v>
      </c>
      <c r="B4" s="21">
        <f>IFERROR(ROUND(AVERAGEIF(task1_cleaned_data!$B:$B, "Twitter", task1_cleaned_data!$N:$N),4),"")</f>
        <v>0.14369999999999999</v>
      </c>
    </row>
    <row r="5" spans="1:6" x14ac:dyDescent="0.3">
      <c r="A5" s="20" t="s">
        <v>314</v>
      </c>
      <c r="B5" s="21">
        <f>IFERROR(ROUND(AVERAGEIF(task1_cleaned_data!$B:$B, "YouTube", task1_cleaned_data!$N:$N),4),"")</f>
        <v>0.13120000000000001</v>
      </c>
    </row>
    <row r="6" spans="1:6" x14ac:dyDescent="0.3">
      <c r="A6" s="20" t="s">
        <v>315</v>
      </c>
      <c r="B6" s="21">
        <f>IFERROR(ROUND(AVERAGEIF(task1_cleaned_data!$B:$B, "Instagram", task1_cleaned_data!$N:$N),4),"")</f>
        <v>0.1933</v>
      </c>
    </row>
    <row r="7" spans="1:6" x14ac:dyDescent="0.3">
      <c r="A7" s="20" t="s">
        <v>316</v>
      </c>
      <c r="B7" s="21">
        <f>IFERROR(ROUND(AVERAGEIF(task1_cleaned_data!$B:$B, "Facebook", task1_cleaned_data!$N:$N),4),"")</f>
        <v>0.122</v>
      </c>
    </row>
    <row r="10" spans="1:6" x14ac:dyDescent="0.3">
      <c r="A10" s="9" t="s">
        <v>700</v>
      </c>
      <c r="B10" t="s">
        <v>702</v>
      </c>
    </row>
    <row r="11" spans="1:6" x14ac:dyDescent="0.3">
      <c r="A11" s="8" t="s">
        <v>316</v>
      </c>
      <c r="B11" s="7">
        <v>0.122</v>
      </c>
    </row>
    <row r="12" spans="1:6" x14ac:dyDescent="0.3">
      <c r="A12" s="8" t="s">
        <v>315</v>
      </c>
      <c r="B12" s="7">
        <v>0.1933</v>
      </c>
    </row>
    <row r="13" spans="1:6" x14ac:dyDescent="0.3">
      <c r="A13" s="8" t="s">
        <v>313</v>
      </c>
      <c r="B13" s="7">
        <v>0.14369999999999999</v>
      </c>
    </row>
    <row r="14" spans="1:6" x14ac:dyDescent="0.3">
      <c r="A14" s="8" t="s">
        <v>314</v>
      </c>
      <c r="B14" s="7">
        <v>0.13120000000000001</v>
      </c>
    </row>
    <row r="15" spans="1:6" x14ac:dyDescent="0.3">
      <c r="A15" s="8" t="s">
        <v>701</v>
      </c>
      <c r="B15" s="7">
        <v>0.14755000000000001</v>
      </c>
    </row>
    <row r="16" spans="1:6" x14ac:dyDescent="0.3">
      <c r="B16"/>
    </row>
    <row r="17" spans="1:2" x14ac:dyDescent="0.3">
      <c r="B17"/>
    </row>
    <row r="18" spans="1:2" x14ac:dyDescent="0.3">
      <c r="B18"/>
    </row>
    <row r="19" spans="1:2" x14ac:dyDescent="0.3">
      <c r="B19"/>
    </row>
    <row r="20" spans="1:2" x14ac:dyDescent="0.3">
      <c r="B20"/>
    </row>
    <row r="21" spans="1:2" x14ac:dyDescent="0.3">
      <c r="B21"/>
    </row>
    <row r="22" spans="1:2" x14ac:dyDescent="0.3">
      <c r="B22"/>
    </row>
    <row r="23" spans="1:2" x14ac:dyDescent="0.3">
      <c r="B23"/>
    </row>
    <row r="24" spans="1:2" x14ac:dyDescent="0.3">
      <c r="A24" s="33" t="s">
        <v>705</v>
      </c>
      <c r="B24"/>
    </row>
    <row r="25" spans="1:2" x14ac:dyDescent="0.3">
      <c r="B25"/>
    </row>
    <row r="26" spans="1:2" x14ac:dyDescent="0.3">
      <c r="B26"/>
    </row>
    <row r="27" spans="1:2" x14ac:dyDescent="0.3">
      <c r="B27"/>
    </row>
  </sheetData>
  <mergeCells count="2">
    <mergeCell ref="A1:C1"/>
    <mergeCell ref="D1:F1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9" tint="0.39997558519241921"/>
  </sheetPr>
  <dimension ref="A1:D7"/>
  <sheetViews>
    <sheetView workbookViewId="0">
      <selection activeCell="B4" sqref="B4"/>
    </sheetView>
  </sheetViews>
  <sheetFormatPr defaultRowHeight="14.4" x14ac:dyDescent="0.3"/>
  <cols>
    <col min="1" max="3" width="30.6640625" customWidth="1"/>
  </cols>
  <sheetData>
    <row r="1" spans="1:4" x14ac:dyDescent="0.3">
      <c r="A1" s="36" t="s">
        <v>706</v>
      </c>
      <c r="B1" s="36"/>
      <c r="C1" s="36"/>
      <c r="D1" s="36"/>
    </row>
    <row r="3" spans="1:4" x14ac:dyDescent="0.3">
      <c r="A3" s="18" t="s">
        <v>1</v>
      </c>
      <c r="B3" s="18" t="s">
        <v>621</v>
      </c>
      <c r="C3" s="18" t="s">
        <v>622</v>
      </c>
    </row>
    <row r="4" spans="1:4" x14ac:dyDescent="0.3">
      <c r="A4" s="20" t="s">
        <v>315</v>
      </c>
      <c r="B4" s="20">
        <f>SUMIFS(Engagement_Summary!$C:$C, Engagement_Summary!$B:$B, "Instagram")</f>
        <v>58311</v>
      </c>
      <c r="C4" s="20">
        <f>IFERROR(ROUND(AVERAGEIFS(Engagement_Summary!$C:$C, Engagement_Summary!$B:$B, "Instagram"),2),"")</f>
        <v>1166.22</v>
      </c>
    </row>
    <row r="5" spans="1:4" x14ac:dyDescent="0.3">
      <c r="A5" s="20" t="s">
        <v>316</v>
      </c>
      <c r="B5" s="20">
        <f>SUMIFS(Engagement_Summary!$C:$C, Engagement_Summary!$B:$B, "Facebook")</f>
        <v>50862</v>
      </c>
      <c r="C5" s="20">
        <f>IFERROR(ROUND(AVERAGEIFS(Engagement_Summary!$C:$C, Engagement_Summary!$B:$B, "Facebook"),2),"")</f>
        <v>1017.24</v>
      </c>
    </row>
    <row r="6" spans="1:4" x14ac:dyDescent="0.3">
      <c r="A6" s="20" t="s">
        <v>313</v>
      </c>
      <c r="B6" s="20">
        <f>SUMIFS(Engagement_Summary!$C:$C, Engagement_Summary!$B:$B, "Twitter")</f>
        <v>53484</v>
      </c>
      <c r="C6" s="20">
        <f>IFERROR(ROUND(AVERAGEIFS(Engagement_Summary!$C:$C, Engagement_Summary!$B:$B, "Twitter"),2),"")</f>
        <v>1069.68</v>
      </c>
    </row>
    <row r="7" spans="1:4" x14ac:dyDescent="0.3">
      <c r="A7" s="20" t="s">
        <v>314</v>
      </c>
      <c r="B7" s="20">
        <f>SUMIFS(Engagement_Summary!$C:$C, Engagement_Summary!$B:$B, "YouTube")</f>
        <v>47471</v>
      </c>
      <c r="C7" s="20">
        <f>IFERROR(ROUND(AVERAGEIFS(Engagement_Summary!$C:$C, Engagement_Summary!$B:$B, "YouTube"),2),"")</f>
        <v>949.42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9" tint="0.39997558519241921"/>
  </sheetPr>
  <dimension ref="A1:D7"/>
  <sheetViews>
    <sheetView workbookViewId="0">
      <selection activeCell="B5" sqref="B5"/>
    </sheetView>
  </sheetViews>
  <sheetFormatPr defaultRowHeight="14.4" x14ac:dyDescent="0.3"/>
  <cols>
    <col min="1" max="3" width="30.6640625" customWidth="1"/>
  </cols>
  <sheetData>
    <row r="1" spans="1:4" x14ac:dyDescent="0.3">
      <c r="A1" s="36" t="s">
        <v>707</v>
      </c>
      <c r="B1" s="36"/>
      <c r="C1" s="36"/>
      <c r="D1" s="36"/>
    </row>
    <row r="3" spans="1:4" x14ac:dyDescent="0.3">
      <c r="A3" s="18" t="s">
        <v>1</v>
      </c>
      <c r="B3" s="18" t="s">
        <v>623</v>
      </c>
      <c r="C3" s="18" t="s">
        <v>624</v>
      </c>
    </row>
    <row r="4" spans="1:4" x14ac:dyDescent="0.3">
      <c r="A4" s="20" t="s">
        <v>315</v>
      </c>
      <c r="B4" s="20">
        <f>SUMIFS(Engagement_Summary!$E:$E, Engagement_Summary!$B:$B, "Instagram")</f>
        <v>14351986</v>
      </c>
      <c r="C4" s="20">
        <f>SUMIFS(Engagement_Summary!$G:$G, Engagement_Summary!$B:$B, "Instagram")</f>
        <v>1164373</v>
      </c>
    </row>
    <row r="5" spans="1:4" x14ac:dyDescent="0.3">
      <c r="A5" s="20" t="s">
        <v>316</v>
      </c>
      <c r="B5" s="20">
        <f>SUMIFS(Engagement_Summary!$E:$E, Engagement_Summary!$B:$B, "Facebook")</f>
        <v>13779621</v>
      </c>
      <c r="C5" s="20">
        <f>SUMIFS(Engagement_Summary!$G:$G, Engagement_Summary!$B:$B, "Facebook")</f>
        <v>1379539</v>
      </c>
    </row>
    <row r="6" spans="1:4" x14ac:dyDescent="0.3">
      <c r="A6" s="20" t="s">
        <v>313</v>
      </c>
      <c r="B6" s="20">
        <f>SUMIFS(Engagement_Summary!$E:$E, Engagement_Summary!$B:$B, "Twitter")</f>
        <v>13226601</v>
      </c>
      <c r="C6" s="20">
        <f>SUMIFS(Engagement_Summary!$G:$G, Engagement_Summary!$B:$B, "Twitter")</f>
        <v>1060357</v>
      </c>
    </row>
    <row r="7" spans="1:4" x14ac:dyDescent="0.3">
      <c r="A7" s="20" t="s">
        <v>314</v>
      </c>
      <c r="B7" s="20">
        <f>SUMIFS(Engagement_Summary!$E:$E, Engagement_Summary!$B:$B, "YouTube")</f>
        <v>11527814</v>
      </c>
      <c r="C7" s="20">
        <f>SUMIFS(Engagement_Summary!$G:$G, Engagement_Summary!$B:$B, "YouTube")</f>
        <v>1228647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9" tint="0.39997558519241921"/>
  </sheetPr>
  <dimension ref="A1:C9"/>
  <sheetViews>
    <sheetView workbookViewId="0">
      <selection activeCell="C27" sqref="C27"/>
    </sheetView>
  </sheetViews>
  <sheetFormatPr defaultRowHeight="14.4" x14ac:dyDescent="0.3"/>
  <cols>
    <col min="1" max="2" width="30.6640625" customWidth="1"/>
    <col min="3" max="3" width="46.44140625" customWidth="1"/>
  </cols>
  <sheetData>
    <row r="1" spans="1:3" x14ac:dyDescent="0.3">
      <c r="A1" s="36" t="s">
        <v>708</v>
      </c>
      <c r="B1" s="36"/>
      <c r="C1" s="36"/>
    </row>
    <row r="3" spans="1:3" x14ac:dyDescent="0.3">
      <c r="A3" s="22" t="s">
        <v>625</v>
      </c>
      <c r="B3" s="22" t="s">
        <v>626</v>
      </c>
      <c r="C3" s="22" t="s">
        <v>627</v>
      </c>
    </row>
    <row r="4" spans="1:3" x14ac:dyDescent="0.3">
      <c r="A4" s="23" t="s">
        <v>719</v>
      </c>
      <c r="B4" s="23">
        <f>SUMPRODUCT((task1_cleaned_data!$P:$P="#TeslaCoInnovation") + (task1_cleaned_data!$Q:$Q="#TeslaCoInnovation") + (task1_cleaned_data!$R:$R="#TeslaCoInnovation"))</f>
        <v>107</v>
      </c>
      <c r="C4" s="23">
        <f ca="1">IFERROR(ROUND(AVERAGEIF(task1_cleaned_data!$P:$R, "#TeslaCoInnovation", task1_cleaned_data!$N:$N),4),"")</f>
        <v>10.8668</v>
      </c>
    </row>
    <row r="5" spans="1:3" x14ac:dyDescent="0.3">
      <c r="A5" s="23" t="s">
        <v>550</v>
      </c>
      <c r="B5" s="23">
        <f>SUMPRODUCT((task1_cleaned_data!$P:$P="#FutureOfDriving") + (task1_cleaned_data!$Q:$Q="#FutureOfDriving") + (task1_cleaned_data!$R:$R="#FutureOfDriving"))</f>
        <v>103</v>
      </c>
      <c r="C5" s="23">
        <f ca="1">IFERROR(ROUND(AVERAGEIF(task1_cleaned_data!$P:$R, "#FutureOfDriving", task1_cleaned_data!$N:$N),4),"")</f>
        <v>0.14119999999999999</v>
      </c>
    </row>
    <row r="6" spans="1:3" x14ac:dyDescent="0.3">
      <c r="A6" s="23" t="s">
        <v>548</v>
      </c>
      <c r="B6" s="23">
        <f>SUMPRODUCT((task1_cleaned_data!$P:$P="#EVRevolution") + (task1_cleaned_data!$Q:$Q="#EVRevolution") + (task1_cleaned_data!$R:$R="#EVRevolution"))</f>
        <v>102</v>
      </c>
      <c r="C6" s="23">
        <f ca="1">IFERROR(ROUND(AVERAGEIF(task1_cleaned_data!$P:$R, "#EVRevolution", task1_cleaned_data!$N:$N),4),"")</f>
        <v>7.7049000000000003</v>
      </c>
    </row>
    <row r="7" spans="1:3" x14ac:dyDescent="0.3">
      <c r="A7" s="23" t="s">
        <v>617</v>
      </c>
      <c r="B7" s="23">
        <f>SUMPRODUCT((task1_cleaned_data!$P:$P="#AnytimeIsTeslaTime") + (task1_cleaned_data!$Q:$Q="#AnytimeIsTeslaTime") + (task1_cleaned_data!$R:$R="#AnytimeIsTeslaTime"))</f>
        <v>15</v>
      </c>
      <c r="C7" s="23">
        <f ca="1">IFERROR(ROUND(AVERAGEIF(task1_cleaned_data!$P:$R, "#AnytimeIsTeslaTime", task1_cleaned_data!$N:$N),4),"")</f>
        <v>165</v>
      </c>
    </row>
    <row r="8" spans="1:3" x14ac:dyDescent="0.3">
      <c r="A8" s="23" t="s">
        <v>618</v>
      </c>
      <c r="B8" s="23">
        <f>SUMPRODUCT((task1_cleaned_data!$P:$P="#BetterWithTesla") + (task1_cleaned_data!$Q:$Q="#BetterWithTesla") + (task1_cleaned_data!$R:$R="#BetterWithTesla"))</f>
        <v>7</v>
      </c>
      <c r="C8" s="23">
        <f ca="1">IFERROR(ROUND(AVERAGEIF(task1_cleaned_data!$P:$R, "#BetterWithTesla", task1_cleaned_data!$N:$N),4),"")</f>
        <v>172</v>
      </c>
    </row>
    <row r="9" spans="1:3" x14ac:dyDescent="0.3">
      <c r="A9" s="23" t="s">
        <v>610</v>
      </c>
      <c r="B9" s="23">
        <f>SUMPRODUCT((task1_cleaned_data!$P:$P="#SmoothLikeNitroTesla") + (task1_cleaned_data!$Q:$Q="#SmoothLikeNitroTesla") + (task1_cleaned_data!$R:$R="#SmoothLikeNitroTesla"))</f>
        <v>5</v>
      </c>
      <c r="C9" s="23">
        <f ca="1">IFERROR(ROUND(AVERAGEIF(task1_cleaned_data!$P:$R, "#SmoothLikeNitroTesla", task1_cleaned_data!$N:$N),4),"")</f>
        <v>155.6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0.39997558519241921"/>
  </sheetPr>
  <dimension ref="A1:E9"/>
  <sheetViews>
    <sheetView workbookViewId="0">
      <selection activeCell="D23" sqref="D23"/>
    </sheetView>
  </sheetViews>
  <sheetFormatPr defaultRowHeight="14.4" x14ac:dyDescent="0.3"/>
  <cols>
    <col min="1" max="4" width="30.6640625" customWidth="1"/>
    <col min="5" max="5" width="30.6640625" style="6" customWidth="1"/>
  </cols>
  <sheetData>
    <row r="1" spans="1:5" x14ac:dyDescent="0.3">
      <c r="A1" s="36" t="s">
        <v>711</v>
      </c>
      <c r="B1" s="36"/>
      <c r="C1" s="36"/>
      <c r="D1" s="36"/>
      <c r="E1" s="36"/>
    </row>
    <row r="3" spans="1:5" x14ac:dyDescent="0.3">
      <c r="A3" s="22" t="s">
        <v>3</v>
      </c>
      <c r="B3" s="22" t="s">
        <v>628</v>
      </c>
      <c r="C3" s="22" t="s">
        <v>629</v>
      </c>
      <c r="D3" s="22" t="s">
        <v>630</v>
      </c>
      <c r="E3" s="38" t="s">
        <v>631</v>
      </c>
    </row>
    <row r="4" spans="1:5" x14ac:dyDescent="0.3">
      <c r="A4" s="23" t="s">
        <v>515</v>
      </c>
      <c r="B4" s="23">
        <f>IFERROR(ROUND(AVERAGEIF(task1_cleaned_data!$D:$D, "Reel", task1_cleaned_data!$F:$F),2),"")</f>
        <v>2722.23</v>
      </c>
      <c r="C4" s="23">
        <f>IFERROR(ROUND(AVERAGEIF(task1_cleaned_data!$D:$D, "Reel", task1_cleaned_data!$G:$G),2),"")</f>
        <v>493.64</v>
      </c>
      <c r="D4" s="23">
        <f>IFERROR(ROUND(AVERAGEIF(task1_cleaned_data!$D:$D, "Reel", task1_cleaned_data!$H:$H),2),"")</f>
        <v>240.85</v>
      </c>
      <c r="E4" s="39">
        <f>IFERROR(ROUND(AVERAGEIF(task1_cleaned_data!$D:$D, "Reel", task1_cleaned_data!$N:$N),4),"")</f>
        <v>0.15620000000000001</v>
      </c>
    </row>
    <row r="5" spans="1:5" x14ac:dyDescent="0.3">
      <c r="A5" s="23" t="s">
        <v>516</v>
      </c>
      <c r="B5" s="23">
        <f>IFERROR(ROUND(AVERAGEIF(task1_cleaned_data!$D:$D, "Text", task1_cleaned_data!$F:$F),2),"")</f>
        <v>2773.71</v>
      </c>
      <c r="C5" s="23">
        <f>IFERROR(ROUND(AVERAGEIF(task1_cleaned_data!$D:$D, "Text", task1_cleaned_data!$G:$G),2),"")</f>
        <v>445.07</v>
      </c>
      <c r="D5" s="23">
        <f>IFERROR(ROUND(AVERAGEIF(task1_cleaned_data!$D:$D, "Text", task1_cleaned_data!$H:$H),2),"")</f>
        <v>244.88</v>
      </c>
      <c r="E5" s="39">
        <f>IFERROR(ROUND(AVERAGEIF(task1_cleaned_data!$D:$D, "Text", task1_cleaned_data!$N:$N),4),"")</f>
        <v>0.11749999999999999</v>
      </c>
    </row>
    <row r="6" spans="1:5" x14ac:dyDescent="0.3">
      <c r="A6" s="23" t="s">
        <v>517</v>
      </c>
      <c r="B6" s="23">
        <f>IFERROR(ROUND(AVERAGEIF(task1_cleaned_data!$D:$D, "Story", task1_cleaned_data!$F:$F),2),"")</f>
        <v>2706.26</v>
      </c>
      <c r="C6" s="23">
        <f>IFERROR(ROUND(AVERAGEIF(task1_cleaned_data!$D:$D, "Story", task1_cleaned_data!$G:$G),2),"")</f>
        <v>520.76</v>
      </c>
      <c r="D6" s="23">
        <f>IFERROR(ROUND(AVERAGEIF(task1_cleaned_data!$D:$D, "Story", task1_cleaned_data!$H:$H),2),"")</f>
        <v>263.2</v>
      </c>
      <c r="E6" s="39">
        <f>IFERROR(ROUND(AVERAGEIF(task1_cleaned_data!$D:$D, "Story", task1_cleaned_data!$N:$N),4),"")</f>
        <v>0.18429999999999999</v>
      </c>
    </row>
    <row r="7" spans="1:5" x14ac:dyDescent="0.3">
      <c r="A7" s="23" t="s">
        <v>518</v>
      </c>
      <c r="B7" s="23">
        <f>IFERROR(ROUND(AVERAGEIF(task1_cleaned_data!$D:$D, "Carousel", task1_cleaned_data!$F:$F),2),"")</f>
        <v>2745.75</v>
      </c>
      <c r="C7" s="23">
        <f>IFERROR(ROUND(AVERAGEIF(task1_cleaned_data!$D:$D, "Carousel", task1_cleaned_data!$G:$G),2),"")</f>
        <v>448.66</v>
      </c>
      <c r="D7" s="23">
        <f>IFERROR(ROUND(AVERAGEIF(task1_cleaned_data!$D:$D, "Carousel", task1_cleaned_data!$H:$H),2),"")</f>
        <v>245.9</v>
      </c>
      <c r="E7" s="39">
        <f>IFERROR(ROUND(AVERAGEIF(task1_cleaned_data!$D:$D, "Carousel", task1_cleaned_data!$N:$N),4),"")</f>
        <v>0.1482</v>
      </c>
    </row>
    <row r="8" spans="1:5" x14ac:dyDescent="0.3">
      <c r="A8" s="23" t="s">
        <v>519</v>
      </c>
      <c r="B8" s="23">
        <f>IFERROR(ROUND(AVERAGEIF(task1_cleaned_data!$D:$D, "Image", task1_cleaned_data!$F:$F),2),"")</f>
        <v>2753.46</v>
      </c>
      <c r="C8" s="23">
        <f>IFERROR(ROUND(AVERAGEIF(task1_cleaned_data!$D:$D, "Image", task1_cleaned_data!$G:$G),2),"")</f>
        <v>470</v>
      </c>
      <c r="D8" s="23">
        <f>IFERROR(ROUND(AVERAGEIF(task1_cleaned_data!$D:$D, "Image", task1_cleaned_data!$H:$H),2),"")</f>
        <v>259.56</v>
      </c>
      <c r="E8" s="39">
        <f>IFERROR(ROUND(AVERAGEIF(task1_cleaned_data!$D:$D, "Image", task1_cleaned_data!$N:$N),4),"")</f>
        <v>0.13689999999999999</v>
      </c>
    </row>
    <row r="9" spans="1:5" x14ac:dyDescent="0.3">
      <c r="A9" s="23" t="s">
        <v>520</v>
      </c>
      <c r="B9" s="23">
        <f>IFERROR(ROUND(AVERAGEIF(task1_cleaned_data!$D:$D, "Video", task1_cleaned_data!$F:$F),2),"")</f>
        <v>2688.26</v>
      </c>
      <c r="C9" s="23">
        <f>IFERROR(ROUND(AVERAGEIF(task1_cleaned_data!$D:$D, "Video", task1_cleaned_data!$G:$G),2),"")</f>
        <v>488.26</v>
      </c>
      <c r="D9" s="23">
        <f>IFERROR(ROUND(AVERAGEIF(task1_cleaned_data!$D:$D, "Video", task1_cleaned_data!$H:$H),2),"")</f>
        <v>239.05</v>
      </c>
      <c r="E9" s="39">
        <f>IFERROR(ROUND(AVERAGEIF(task1_cleaned_data!$D:$D, "Video", task1_cleaned_data!$N:$N),4),"")</f>
        <v>0.1482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9" tint="0.39997558519241921"/>
  </sheetPr>
  <dimension ref="A1:G15"/>
  <sheetViews>
    <sheetView topLeftCell="B1" workbookViewId="0">
      <selection activeCell="G21" sqref="G21"/>
    </sheetView>
  </sheetViews>
  <sheetFormatPr defaultRowHeight="14.4" x14ac:dyDescent="0.3"/>
  <cols>
    <col min="1" max="4" width="20.6640625" customWidth="1"/>
    <col min="5" max="5" width="20.6640625" style="6" customWidth="1"/>
    <col min="6" max="6" width="20.6640625" customWidth="1"/>
    <col min="7" max="7" width="20.6640625" style="6" customWidth="1"/>
  </cols>
  <sheetData>
    <row r="1" spans="1:7" x14ac:dyDescent="0.3">
      <c r="A1" s="36" t="s">
        <v>709</v>
      </c>
      <c r="B1" s="36"/>
      <c r="C1" s="36"/>
      <c r="D1" s="36"/>
      <c r="E1" s="36"/>
      <c r="F1" s="36"/>
      <c r="G1" s="36"/>
    </row>
    <row r="3" spans="1:7" x14ac:dyDescent="0.3">
      <c r="A3" s="24" t="s">
        <v>632</v>
      </c>
      <c r="B3" s="24" t="s">
        <v>633</v>
      </c>
      <c r="C3" s="24" t="s">
        <v>634</v>
      </c>
      <c r="D3" s="24" t="s">
        <v>635</v>
      </c>
      <c r="E3" s="40" t="s">
        <v>627</v>
      </c>
      <c r="F3" s="24" t="s">
        <v>699</v>
      </c>
      <c r="G3" s="40" t="s">
        <v>636</v>
      </c>
    </row>
    <row r="4" spans="1:7" x14ac:dyDescent="0.3">
      <c r="A4" s="25" t="s">
        <v>563</v>
      </c>
      <c r="B4" s="25">
        <f>IFERROR(SUMIF(task1_cleaned_data!$M:$M, "CybertruckLaunch", task1_cleaned_data!$I:$I),0)</f>
        <v>1846272</v>
      </c>
      <c r="C4" s="25">
        <f>IFERROR(SUMIF(task1_cleaned_data!$M:$M, "CybertruckLaunch", task1_cleaned_data!$F:$F),0)</f>
        <v>138793</v>
      </c>
      <c r="D4" s="25">
        <f>IFERROR(SUMIF(task1_cleaned_data!$M:$M, "CybertruckLaunch", task1_cleaned_data!$K:$K),0)</f>
        <v>6434</v>
      </c>
      <c r="E4" s="41">
        <f>IFERROR(ROUND(AVERAGEIF(task1_cleaned_data!$M:$M, "CybertruckLaunch", task1_cleaned_data!$N:$N),4),"")</f>
        <v>0.1293</v>
      </c>
      <c r="F4" s="25">
        <f>_xlfn.XLOOKUP($A4, Campaign_Metadata!$A:$A, Campaign_Metadata!$E:$E, "", 0)</f>
        <v>150000</v>
      </c>
      <c r="G4" s="41">
        <f>IF(F4=0,"",ROUND((C4+D4)/F4,4))</f>
        <v>0.96819999999999995</v>
      </c>
    </row>
    <row r="5" spans="1:7" x14ac:dyDescent="0.3">
      <c r="A5" s="25" t="s">
        <v>564</v>
      </c>
      <c r="B5" s="25">
        <f>IFERROR(SUMIF(task1_cleaned_data!$M:$M, "ModelYCampaign", task1_cleaned_data!$I:$I),0)</f>
        <v>1986356</v>
      </c>
      <c r="C5" s="25">
        <f>IFERROR(SUMIF(task1_cleaned_data!$M:$M, "ModelYCampaign", task1_cleaned_data!$F:$F),0)</f>
        <v>159783</v>
      </c>
      <c r="D5" s="25">
        <f>IFERROR(SUMIF(task1_cleaned_data!$M:$M, "ModelYCampaign", task1_cleaned_data!$K:$K),0)</f>
        <v>9872</v>
      </c>
      <c r="E5" s="41">
        <f>IFERROR(ROUND(AVERAGEIF(task1_cleaned_data!$M:$M, "ModelYCampaign", task1_cleaned_data!$N:$N),4),"")</f>
        <v>0.14130000000000001</v>
      </c>
      <c r="F5" s="25">
        <f>_xlfn.XLOOKUP($A5, Campaign_Metadata!$A:$A, Campaign_Metadata!$E:$E, "", 0)</f>
        <v>200000</v>
      </c>
      <c r="G5" s="41">
        <f>IF(task5.1_Campaign_Summary!F5=0,"",ROUND((task5.1_Campaign_Summary!C5+task5.1_Campaign_Summary!D5)/task5.1_Campaign_Summary!F5,4))</f>
        <v>0.84830000000000005</v>
      </c>
    </row>
    <row r="6" spans="1:7" x14ac:dyDescent="0.3">
      <c r="A6" s="25" t="s">
        <v>565</v>
      </c>
      <c r="B6" s="25">
        <f>IFERROR(SUMIF(task1_cleaned_data!$M:$M, "FSDUpdate", task1_cleaned_data!$I:$I),0)</f>
        <v>2266053</v>
      </c>
      <c r="C6" s="25">
        <f>IFERROR(SUMIF(task1_cleaned_data!$M:$M, "FSDUpdate", task1_cleaned_data!$F:$F),0)</f>
        <v>183346</v>
      </c>
      <c r="D6" s="25">
        <f>IFERROR(SUMIF(task1_cleaned_data!$M:$M, "FSDUpdate", task1_cleaned_data!$K:$K),0)</f>
        <v>10032</v>
      </c>
      <c r="E6" s="41">
        <f>IFERROR(ROUND(AVERAGEIF(task1_cleaned_data!$M:$M, "FSDUpdate", task1_cleaned_data!$N:$N),4),"")</f>
        <v>0.14399999999999999</v>
      </c>
      <c r="F6" s="25">
        <f>_xlfn.XLOOKUP($A6, Campaign_Metadata!$A:$A, Campaign_Metadata!$E:$E, "", 0)</f>
        <v>250000</v>
      </c>
      <c r="G6" s="41">
        <f>IF(task5.1_Campaign_Summary!F6=0,"",ROUND((task5.1_Campaign_Summary!C6+task5.1_Campaign_Summary!D6)/task5.1_Campaign_Summary!F6,4))</f>
        <v>0.77349999999999997</v>
      </c>
    </row>
    <row r="7" spans="1:7" x14ac:dyDescent="0.3">
      <c r="A7" s="25" t="s">
        <v>566</v>
      </c>
      <c r="B7" s="25">
        <f>IFERROR(SUMIF(task1_cleaned_data!$M:$M, "SustainabilityDrive", task1_cleaned_data!$I:$I),0)</f>
        <v>2464864</v>
      </c>
      <c r="C7" s="25">
        <f>IFERROR(SUMIF(task1_cleaned_data!$M:$M, "SustainabilityDrive", task1_cleaned_data!$F:$F),0)</f>
        <v>187909</v>
      </c>
      <c r="D7" s="25">
        <f>IFERROR(SUMIF(task1_cleaned_data!$M:$M, "SustainabilityDrive", task1_cleaned_data!$K:$K),0)</f>
        <v>10689</v>
      </c>
      <c r="E7" s="41">
        <f>IFERROR(ROUND(AVERAGEIF(task1_cleaned_data!$M:$M, "SustainabilityDrive", task1_cleaned_data!$N:$N),4),"")</f>
        <v>0.152</v>
      </c>
      <c r="F7" s="25">
        <f>_xlfn.XLOOKUP($A7, Campaign_Metadata!$A:$A, Campaign_Metadata!$E:$E, "", 0)</f>
        <v>180000</v>
      </c>
      <c r="G7" s="41">
        <f>IF(task5.1_Campaign_Summary!F7=0,"",ROUND((task5.1_Campaign_Summary!C7+task5.1_Campaign_Summary!D7)/task5.1_Campaign_Summary!F7,4))</f>
        <v>1.1032999999999999</v>
      </c>
    </row>
    <row r="11" spans="1:7" x14ac:dyDescent="0.3">
      <c r="A11" s="2" t="s">
        <v>632</v>
      </c>
      <c r="B11" s="2" t="s">
        <v>699</v>
      </c>
      <c r="C11" s="2"/>
    </row>
    <row r="12" spans="1:7" x14ac:dyDescent="0.3">
      <c r="A12" t="s">
        <v>563</v>
      </c>
      <c r="B12">
        <f>_xlfn.XLOOKUP($A12, Campaign_Metadata!$A:$A, Campaign_Metadata!$E:$E, "", 0)</f>
        <v>150000</v>
      </c>
    </row>
    <row r="13" spans="1:7" x14ac:dyDescent="0.3">
      <c r="A13" t="s">
        <v>564</v>
      </c>
      <c r="B13">
        <f>_xlfn.XLOOKUP($A13, Campaign_Metadata!$A:$A, Campaign_Metadata!$E:$E, "", 0)</f>
        <v>200000</v>
      </c>
    </row>
    <row r="14" spans="1:7" x14ac:dyDescent="0.3">
      <c r="A14" t="s">
        <v>565</v>
      </c>
      <c r="B14">
        <f>_xlfn.XLOOKUP($A14, Campaign_Metadata!$A:$A, Campaign_Metadata!$E:$E, "", 0)</f>
        <v>250000</v>
      </c>
    </row>
    <row r="15" spans="1:7" x14ac:dyDescent="0.3">
      <c r="A15" t="s">
        <v>566</v>
      </c>
      <c r="B15">
        <f>_xlfn.XLOOKUP($A15, Campaign_Metadata!$A:$A, Campaign_Metadata!$E:$E, "", 0)</f>
        <v>180000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9" tint="0.39997558519241921"/>
  </sheetPr>
  <dimension ref="A1:F14"/>
  <sheetViews>
    <sheetView workbookViewId="0">
      <selection activeCell="A2" sqref="A2"/>
    </sheetView>
  </sheetViews>
  <sheetFormatPr defaultRowHeight="14.4" x14ac:dyDescent="0.3"/>
  <cols>
    <col min="1" max="6" width="22.6640625" customWidth="1"/>
  </cols>
  <sheetData>
    <row r="1" spans="1:6" x14ac:dyDescent="0.3">
      <c r="A1" s="36" t="s">
        <v>710</v>
      </c>
      <c r="B1" s="36"/>
      <c r="C1" s="36"/>
      <c r="D1" s="36"/>
      <c r="E1" s="36"/>
      <c r="F1" s="36"/>
    </row>
    <row r="3" spans="1:6" x14ac:dyDescent="0.3">
      <c r="A3" s="24" t="s">
        <v>632</v>
      </c>
      <c r="B3" s="24" t="s">
        <v>591</v>
      </c>
      <c r="C3" s="24" t="s">
        <v>592</v>
      </c>
      <c r="D3" s="24" t="s">
        <v>637</v>
      </c>
      <c r="E3" s="24" t="s">
        <v>638</v>
      </c>
      <c r="F3" s="24" t="s">
        <v>639</v>
      </c>
    </row>
    <row r="4" spans="1:6" x14ac:dyDescent="0.3">
      <c r="A4" s="25" t="s">
        <v>563</v>
      </c>
      <c r="B4" s="25" t="s">
        <v>597</v>
      </c>
      <c r="C4" s="25" t="s">
        <v>431</v>
      </c>
      <c r="D4" s="25">
        <f>IFERROR(AVERAGEIFS(task1_cleaned_data!$N:$N, task1_cleaned_data!$C:$C, "&lt;"&amp;DATEVALUE("2024-06-15"), task1_cleaned_data!$M:$M, "CybertruckLaunch"),"")</f>
        <v>0.18259999999999998</v>
      </c>
      <c r="E4" s="25">
        <f>IFERROR(AVERAGEIFS(task1_cleaned_data!$N:$N, task1_cleaned_data!$C:$C, "&gt;="&amp;DATEVALUE("2024-06-15"), task1_cleaned_data!$C:$C, "&lt;="&amp;DATEVALUE("2024-07-15"), task1_cleaned_data!$M:$M, "CybertruckLaunch"),"")</f>
        <v>7.7300000000000008E-2</v>
      </c>
      <c r="F4" s="25">
        <f>IF(OR(D4="",D4=0),"",ROUND((E4-D4)/D4,4))</f>
        <v>-0.57669999999999999</v>
      </c>
    </row>
    <row r="5" spans="1:6" x14ac:dyDescent="0.3">
      <c r="A5" s="25" t="s">
        <v>564</v>
      </c>
      <c r="B5" s="25" t="s">
        <v>598</v>
      </c>
      <c r="C5" s="25" t="s">
        <v>322</v>
      </c>
      <c r="D5" s="25">
        <f>IFERROR(AVERAGEIFS(task1_cleaned_data!$N:$N, task1_cleaned_data!$C:$C, "&lt;"&amp;DATEVALUE("2024-10-01"), task1_cleaned_data!$M:$M, "ModelYCampaign"),"")</f>
        <v>0.12623000000000001</v>
      </c>
      <c r="E5" s="25">
        <f>IFERROR(AVERAGEIFS(task1_cleaned_data!$N:$N, task1_cleaned_data!$C:$C, "&gt;="&amp;DATEVALUE("2024-10-01"), task1_cleaned_data!$C:$C, "&lt;="&amp;DATEVALUE("2024-10-31"), task1_cleaned_data!$M:$M, "ModelYCampaign"),"")</f>
        <v>0.15064285714285716</v>
      </c>
      <c r="F5" s="25">
        <f>IF(OR(D5="",D5=0),"",ROUND((E5-D5)/D5,4))</f>
        <v>0.19339999999999999</v>
      </c>
    </row>
    <row r="6" spans="1:6" x14ac:dyDescent="0.3">
      <c r="A6" s="25" t="s">
        <v>565</v>
      </c>
      <c r="B6" s="25" t="s">
        <v>599</v>
      </c>
      <c r="C6" s="25" t="s">
        <v>397</v>
      </c>
      <c r="D6" s="25">
        <f>IFERROR(AVERAGEIFS(task1_cleaned_data!$N:$N, task1_cleaned_data!$C:$C, "&lt;"&amp;DATEVALUE("2024-12-25"), task1_cleaned_data!$M:$M, "FSDUpdate"),"")</f>
        <v>0.14742173913043483</v>
      </c>
      <c r="E6" s="25">
        <f>IFERROR(AVERAGEIFS(task1_cleaned_data!$N:$N, task1_cleaned_data!$C:$C, "&gt;="&amp;DATEVALUE("2024-12-25"), task1_cleaned_data!$C:$C, "&lt;="&amp;DATEVALUE("2025-01-10"), task1_cleaned_data!$M:$M, "FSDUpdate"),"")</f>
        <v>0.20609999999999998</v>
      </c>
      <c r="F6" s="25">
        <f>IF(OR(D6="",D6=0),"",ROUND((E6-D6)/D6,4))</f>
        <v>0.39800000000000002</v>
      </c>
    </row>
    <row r="7" spans="1:6" x14ac:dyDescent="0.3">
      <c r="A7" s="25" t="s">
        <v>566</v>
      </c>
      <c r="B7" s="25" t="s">
        <v>600</v>
      </c>
      <c r="C7" s="25" t="s">
        <v>588</v>
      </c>
      <c r="D7" s="25">
        <f>IFERROR(AVERAGEIFS(task1_cleaned_data!$N:$N, task1_cleaned_data!$C:$C, "&lt;"&amp;DATEVALUE("2025-03-01"), task1_cleaned_data!$M:$M, "SustainabilityDrive"),"")</f>
        <v>0.13754150943396229</v>
      </c>
      <c r="E7" s="25">
        <f>IFERROR(AVERAGEIFS(task1_cleaned_data!$N:$N, task1_cleaned_data!$C:$C, "&gt;="&amp;DATEVALUE("2025-03-01"), task1_cleaned_data!$C:$C, "&lt;="&amp;DATEVALUE("2025-03-31"), task1_cleaned_data!$M:$M, "SustainabilityDrive"),"")</f>
        <v>0.11209999999999999</v>
      </c>
      <c r="F7" s="25">
        <f>IF(OR(D7="",D7=0),"",ROUND((E7-D7)/D7,4))</f>
        <v>-0.185</v>
      </c>
    </row>
    <row r="10" spans="1:6" x14ac:dyDescent="0.3">
      <c r="A10" s="2" t="s">
        <v>632</v>
      </c>
      <c r="B10" s="2" t="s">
        <v>639</v>
      </c>
    </row>
    <row r="11" spans="1:6" x14ac:dyDescent="0.3">
      <c r="A11" t="s">
        <v>563</v>
      </c>
      <c r="B11">
        <v>-0.57669999999999999</v>
      </c>
    </row>
    <row r="12" spans="1:6" x14ac:dyDescent="0.3">
      <c r="A12" t="s">
        <v>564</v>
      </c>
      <c r="B12">
        <v>0.19339999999999999</v>
      </c>
    </row>
    <row r="13" spans="1:6" x14ac:dyDescent="0.3">
      <c r="A13" t="s">
        <v>565</v>
      </c>
      <c r="B13">
        <v>0.39800000000000002</v>
      </c>
    </row>
    <row r="14" spans="1:6" x14ac:dyDescent="0.3">
      <c r="A14" t="s">
        <v>566</v>
      </c>
      <c r="B14">
        <v>-0.185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9" tint="0.39997558519241921"/>
  </sheetPr>
  <dimension ref="A1:G203"/>
  <sheetViews>
    <sheetView topLeftCell="A69" workbookViewId="0">
      <selection activeCell="G6" sqref="G6"/>
    </sheetView>
  </sheetViews>
  <sheetFormatPr defaultRowHeight="14.4" x14ac:dyDescent="0.3"/>
  <cols>
    <col min="1" max="7" width="20.6640625" customWidth="1"/>
  </cols>
  <sheetData>
    <row r="1" spans="1:7" x14ac:dyDescent="0.3">
      <c r="A1" s="36" t="s">
        <v>712</v>
      </c>
      <c r="B1" s="36"/>
      <c r="C1" s="36"/>
      <c r="D1" s="36"/>
      <c r="E1" s="36"/>
      <c r="F1" s="36"/>
      <c r="G1" s="36"/>
    </row>
    <row r="3" spans="1:7" x14ac:dyDescent="0.3">
      <c r="A3" s="26" t="s">
        <v>640</v>
      </c>
      <c r="B3" s="26" t="s">
        <v>1</v>
      </c>
      <c r="C3" s="26" t="s">
        <v>568</v>
      </c>
      <c r="D3" s="26" t="s">
        <v>569</v>
      </c>
      <c r="E3" s="26" t="s">
        <v>572</v>
      </c>
      <c r="F3" s="26" t="s">
        <v>641</v>
      </c>
      <c r="G3" s="26" t="s">
        <v>642</v>
      </c>
    </row>
    <row r="4" spans="1:7" x14ac:dyDescent="0.3">
      <c r="A4" s="27"/>
      <c r="B4" s="27" t="s">
        <v>315</v>
      </c>
      <c r="C4" s="27">
        <v>1135</v>
      </c>
      <c r="D4" s="27">
        <v>88</v>
      </c>
      <c r="E4" s="27">
        <v>5904</v>
      </c>
      <c r="F4" s="27">
        <f t="shared" ref="F4:F35" si="0">IF(OR(C4="",D4=""),"",C4-D4)</f>
        <v>1047</v>
      </c>
      <c r="G4" s="27"/>
    </row>
    <row r="5" spans="1:7" x14ac:dyDescent="0.3">
      <c r="A5" s="27"/>
      <c r="B5" s="27" t="s">
        <v>316</v>
      </c>
      <c r="C5" s="27">
        <v>1312</v>
      </c>
      <c r="D5" s="27">
        <v>310</v>
      </c>
      <c r="E5" s="27">
        <v>9566</v>
      </c>
      <c r="F5" s="27">
        <f t="shared" si="0"/>
        <v>1002</v>
      </c>
      <c r="G5" s="27"/>
    </row>
    <row r="6" spans="1:7" x14ac:dyDescent="0.3">
      <c r="A6" s="27"/>
      <c r="B6" s="27" t="s">
        <v>313</v>
      </c>
      <c r="C6" s="27">
        <v>584</v>
      </c>
      <c r="D6" s="27">
        <v>169</v>
      </c>
      <c r="E6" s="27">
        <v>26752</v>
      </c>
      <c r="F6" s="27">
        <f t="shared" si="0"/>
        <v>415</v>
      </c>
      <c r="G6" s="27">
        <f t="shared" ref="G6:G37" si="1">IFERROR(ROUND(AVERAGE(F4:F6),2),"")</f>
        <v>821.33</v>
      </c>
    </row>
    <row r="7" spans="1:7" x14ac:dyDescent="0.3">
      <c r="A7" s="27"/>
      <c r="B7" s="27" t="s">
        <v>314</v>
      </c>
      <c r="C7" s="27">
        <v>1535</v>
      </c>
      <c r="D7" s="27">
        <v>445</v>
      </c>
      <c r="E7" s="27">
        <v>30671</v>
      </c>
      <c r="F7" s="27">
        <f t="shared" si="0"/>
        <v>1090</v>
      </c>
      <c r="G7" s="27">
        <f t="shared" si="1"/>
        <v>835.67</v>
      </c>
    </row>
    <row r="8" spans="1:7" x14ac:dyDescent="0.3">
      <c r="A8" s="27"/>
      <c r="B8" s="27" t="s">
        <v>315</v>
      </c>
      <c r="C8" s="27">
        <v>656</v>
      </c>
      <c r="D8" s="27">
        <v>139</v>
      </c>
      <c r="E8" s="27">
        <v>9920</v>
      </c>
      <c r="F8" s="27">
        <f t="shared" si="0"/>
        <v>517</v>
      </c>
      <c r="G8" s="27">
        <f t="shared" si="1"/>
        <v>674</v>
      </c>
    </row>
    <row r="9" spans="1:7" x14ac:dyDescent="0.3">
      <c r="A9" s="27"/>
      <c r="B9" s="27" t="s">
        <v>316</v>
      </c>
      <c r="C9" s="27">
        <v>1697</v>
      </c>
      <c r="D9" s="27">
        <v>414</v>
      </c>
      <c r="E9" s="27">
        <v>7924</v>
      </c>
      <c r="F9" s="27">
        <f t="shared" si="0"/>
        <v>1283</v>
      </c>
      <c r="G9" s="27">
        <f t="shared" si="1"/>
        <v>963.33</v>
      </c>
    </row>
    <row r="10" spans="1:7" x14ac:dyDescent="0.3">
      <c r="A10" s="27"/>
      <c r="B10" s="27" t="s">
        <v>313</v>
      </c>
      <c r="C10" s="27">
        <v>436</v>
      </c>
      <c r="D10" s="27">
        <v>250</v>
      </c>
      <c r="E10" s="27">
        <v>8912</v>
      </c>
      <c r="F10" s="27">
        <f t="shared" si="0"/>
        <v>186</v>
      </c>
      <c r="G10" s="27">
        <f t="shared" si="1"/>
        <v>662</v>
      </c>
    </row>
    <row r="11" spans="1:7" x14ac:dyDescent="0.3">
      <c r="A11" s="27"/>
      <c r="B11" s="27" t="s">
        <v>314</v>
      </c>
      <c r="C11" s="27">
        <v>1197</v>
      </c>
      <c r="D11" s="27">
        <v>203</v>
      </c>
      <c r="E11" s="27">
        <v>21205</v>
      </c>
      <c r="F11" s="27">
        <f t="shared" si="0"/>
        <v>994</v>
      </c>
      <c r="G11" s="27">
        <f t="shared" si="1"/>
        <v>821</v>
      </c>
    </row>
    <row r="12" spans="1:7" x14ac:dyDescent="0.3">
      <c r="A12" s="27"/>
      <c r="B12" s="27" t="s">
        <v>315</v>
      </c>
      <c r="C12" s="27">
        <v>1048</v>
      </c>
      <c r="D12" s="27">
        <v>155</v>
      </c>
      <c r="E12" s="27">
        <v>11329</v>
      </c>
      <c r="F12" s="27">
        <f t="shared" si="0"/>
        <v>893</v>
      </c>
      <c r="G12" s="27">
        <f t="shared" si="1"/>
        <v>691</v>
      </c>
    </row>
    <row r="13" spans="1:7" x14ac:dyDescent="0.3">
      <c r="A13" s="27"/>
      <c r="B13" s="27" t="s">
        <v>316</v>
      </c>
      <c r="C13" s="27">
        <v>1753</v>
      </c>
      <c r="D13" s="27">
        <v>371</v>
      </c>
      <c r="E13" s="27">
        <v>46670</v>
      </c>
      <c r="F13" s="27">
        <f t="shared" si="0"/>
        <v>1382</v>
      </c>
      <c r="G13" s="27">
        <f t="shared" si="1"/>
        <v>1089.67</v>
      </c>
    </row>
    <row r="14" spans="1:7" x14ac:dyDescent="0.3">
      <c r="A14" s="27"/>
      <c r="B14" s="27" t="s">
        <v>313</v>
      </c>
      <c r="C14" s="27">
        <v>1335</v>
      </c>
      <c r="D14" s="27">
        <v>40</v>
      </c>
      <c r="E14" s="27">
        <v>22482</v>
      </c>
      <c r="F14" s="27">
        <f t="shared" si="0"/>
        <v>1295</v>
      </c>
      <c r="G14" s="27">
        <f t="shared" si="1"/>
        <v>1190</v>
      </c>
    </row>
    <row r="15" spans="1:7" x14ac:dyDescent="0.3">
      <c r="A15" s="27"/>
      <c r="B15" s="27" t="s">
        <v>314</v>
      </c>
      <c r="C15" s="27">
        <v>403</v>
      </c>
      <c r="D15" s="27">
        <v>66</v>
      </c>
      <c r="E15" s="27">
        <v>24313</v>
      </c>
      <c r="F15" s="27">
        <f t="shared" si="0"/>
        <v>337</v>
      </c>
      <c r="G15" s="27">
        <f t="shared" si="1"/>
        <v>1004.67</v>
      </c>
    </row>
    <row r="16" spans="1:7" x14ac:dyDescent="0.3">
      <c r="A16" s="27"/>
      <c r="B16" s="27" t="s">
        <v>315</v>
      </c>
      <c r="C16" s="27">
        <v>911</v>
      </c>
      <c r="D16" s="27">
        <v>282</v>
      </c>
      <c r="E16" s="27">
        <v>18050</v>
      </c>
      <c r="F16" s="27">
        <f t="shared" si="0"/>
        <v>629</v>
      </c>
      <c r="G16" s="27">
        <f t="shared" si="1"/>
        <v>753.67</v>
      </c>
    </row>
    <row r="17" spans="1:7" x14ac:dyDescent="0.3">
      <c r="A17" s="27"/>
      <c r="B17" s="27" t="s">
        <v>316</v>
      </c>
      <c r="C17" s="27">
        <v>1779</v>
      </c>
      <c r="D17" s="27">
        <v>109</v>
      </c>
      <c r="E17" s="27">
        <v>30635</v>
      </c>
      <c r="F17" s="27">
        <f t="shared" si="0"/>
        <v>1670</v>
      </c>
      <c r="G17" s="27">
        <f t="shared" si="1"/>
        <v>878.67</v>
      </c>
    </row>
    <row r="18" spans="1:7" x14ac:dyDescent="0.3">
      <c r="A18" s="27"/>
      <c r="B18" s="27" t="s">
        <v>313</v>
      </c>
      <c r="C18" s="27">
        <v>1238</v>
      </c>
      <c r="D18" s="27">
        <v>403</v>
      </c>
      <c r="E18" s="27">
        <v>31280</v>
      </c>
      <c r="F18" s="27">
        <f t="shared" si="0"/>
        <v>835</v>
      </c>
      <c r="G18" s="27">
        <f t="shared" si="1"/>
        <v>1044.67</v>
      </c>
    </row>
    <row r="19" spans="1:7" x14ac:dyDescent="0.3">
      <c r="A19" s="27"/>
      <c r="B19" s="27" t="s">
        <v>314</v>
      </c>
      <c r="C19" s="27">
        <v>308</v>
      </c>
      <c r="D19" s="27">
        <v>431</v>
      </c>
      <c r="E19" s="27">
        <v>1783</v>
      </c>
      <c r="F19" s="27">
        <f t="shared" si="0"/>
        <v>-123</v>
      </c>
      <c r="G19" s="27">
        <f t="shared" si="1"/>
        <v>794</v>
      </c>
    </row>
    <row r="20" spans="1:7" x14ac:dyDescent="0.3">
      <c r="A20" s="27"/>
      <c r="B20" s="27" t="s">
        <v>315</v>
      </c>
      <c r="C20" s="27">
        <v>226</v>
      </c>
      <c r="D20" s="27">
        <v>445</v>
      </c>
      <c r="E20" s="27">
        <v>9566</v>
      </c>
      <c r="F20" s="27">
        <f t="shared" si="0"/>
        <v>-219</v>
      </c>
      <c r="G20" s="27">
        <f t="shared" si="1"/>
        <v>164.33</v>
      </c>
    </row>
    <row r="21" spans="1:7" x14ac:dyDescent="0.3">
      <c r="A21" s="27"/>
      <c r="B21" s="27" t="s">
        <v>316</v>
      </c>
      <c r="C21" s="27">
        <v>505</v>
      </c>
      <c r="D21" s="27">
        <v>441</v>
      </c>
      <c r="E21" s="27">
        <v>42307</v>
      </c>
      <c r="F21" s="27">
        <f t="shared" si="0"/>
        <v>64</v>
      </c>
      <c r="G21" s="27">
        <f t="shared" si="1"/>
        <v>-92.67</v>
      </c>
    </row>
    <row r="22" spans="1:7" x14ac:dyDescent="0.3">
      <c r="A22" s="27"/>
      <c r="B22" s="27" t="s">
        <v>313</v>
      </c>
      <c r="C22" s="27">
        <v>1420</v>
      </c>
      <c r="D22" s="27">
        <v>63</v>
      </c>
      <c r="E22" s="27">
        <v>5914</v>
      </c>
      <c r="F22" s="27">
        <f t="shared" si="0"/>
        <v>1357</v>
      </c>
      <c r="G22" s="27">
        <f t="shared" si="1"/>
        <v>400.67</v>
      </c>
    </row>
    <row r="23" spans="1:7" x14ac:dyDescent="0.3">
      <c r="A23" s="27"/>
      <c r="B23" s="27" t="s">
        <v>314</v>
      </c>
      <c r="C23" s="27">
        <v>144</v>
      </c>
      <c r="D23" s="27">
        <v>53</v>
      </c>
      <c r="E23" s="27">
        <v>30060</v>
      </c>
      <c r="F23" s="27">
        <f t="shared" si="0"/>
        <v>91</v>
      </c>
      <c r="G23" s="27">
        <f t="shared" si="1"/>
        <v>504</v>
      </c>
    </row>
    <row r="24" spans="1:7" x14ac:dyDescent="0.3">
      <c r="A24" s="27"/>
      <c r="B24" s="27" t="s">
        <v>315</v>
      </c>
      <c r="C24" s="27">
        <v>1757</v>
      </c>
      <c r="D24" s="27">
        <v>85</v>
      </c>
      <c r="E24" s="27">
        <v>22728</v>
      </c>
      <c r="F24" s="27">
        <f t="shared" si="0"/>
        <v>1672</v>
      </c>
      <c r="G24" s="27">
        <f t="shared" si="1"/>
        <v>1040</v>
      </c>
    </row>
    <row r="25" spans="1:7" x14ac:dyDescent="0.3">
      <c r="A25" s="27"/>
      <c r="B25" s="27" t="s">
        <v>316</v>
      </c>
      <c r="C25" s="27">
        <v>350</v>
      </c>
      <c r="D25" s="27">
        <v>41</v>
      </c>
      <c r="E25" s="27">
        <v>38610</v>
      </c>
      <c r="F25" s="27">
        <f t="shared" si="0"/>
        <v>309</v>
      </c>
      <c r="G25" s="27">
        <f t="shared" si="1"/>
        <v>690.67</v>
      </c>
    </row>
    <row r="26" spans="1:7" x14ac:dyDescent="0.3">
      <c r="A26" s="27"/>
      <c r="B26" s="27" t="s">
        <v>313</v>
      </c>
      <c r="C26" s="27">
        <v>987</v>
      </c>
      <c r="D26" s="27">
        <v>440</v>
      </c>
      <c r="E26" s="27">
        <v>2932</v>
      </c>
      <c r="F26" s="27">
        <f t="shared" si="0"/>
        <v>547</v>
      </c>
      <c r="G26" s="27">
        <f t="shared" si="1"/>
        <v>842.67</v>
      </c>
    </row>
    <row r="27" spans="1:7" x14ac:dyDescent="0.3">
      <c r="A27" s="27"/>
      <c r="B27" s="27" t="s">
        <v>314</v>
      </c>
      <c r="C27" s="27">
        <v>883</v>
      </c>
      <c r="D27" s="27">
        <v>369</v>
      </c>
      <c r="E27" s="27">
        <v>15071</v>
      </c>
      <c r="F27" s="27">
        <f t="shared" si="0"/>
        <v>514</v>
      </c>
      <c r="G27" s="27">
        <f t="shared" si="1"/>
        <v>456.67</v>
      </c>
    </row>
    <row r="28" spans="1:7" x14ac:dyDescent="0.3">
      <c r="A28" s="27"/>
      <c r="B28" s="27" t="s">
        <v>315</v>
      </c>
      <c r="C28" s="27">
        <v>1960</v>
      </c>
      <c r="D28" s="27">
        <v>115</v>
      </c>
      <c r="E28" s="27">
        <v>10740</v>
      </c>
      <c r="F28" s="27">
        <f t="shared" si="0"/>
        <v>1845</v>
      </c>
      <c r="G28" s="27">
        <f t="shared" si="1"/>
        <v>968.67</v>
      </c>
    </row>
    <row r="29" spans="1:7" x14ac:dyDescent="0.3">
      <c r="A29" s="27"/>
      <c r="B29" s="27" t="s">
        <v>316</v>
      </c>
      <c r="C29" s="27">
        <v>170</v>
      </c>
      <c r="D29" s="27">
        <v>334</v>
      </c>
      <c r="E29" s="27">
        <v>43420</v>
      </c>
      <c r="F29" s="27">
        <f t="shared" si="0"/>
        <v>-164</v>
      </c>
      <c r="G29" s="27">
        <f t="shared" si="1"/>
        <v>731.67</v>
      </c>
    </row>
    <row r="30" spans="1:7" x14ac:dyDescent="0.3">
      <c r="A30" s="27"/>
      <c r="B30" s="27" t="s">
        <v>313</v>
      </c>
      <c r="C30" s="27">
        <v>704</v>
      </c>
      <c r="D30" s="27">
        <v>275</v>
      </c>
      <c r="E30" s="27">
        <v>32393</v>
      </c>
      <c r="F30" s="27">
        <f t="shared" si="0"/>
        <v>429</v>
      </c>
      <c r="G30" s="27">
        <f t="shared" si="1"/>
        <v>703.33</v>
      </c>
    </row>
    <row r="31" spans="1:7" x14ac:dyDescent="0.3">
      <c r="A31" s="27"/>
      <c r="B31" s="27" t="s">
        <v>314</v>
      </c>
      <c r="C31" s="27">
        <v>224</v>
      </c>
      <c r="D31" s="27">
        <v>64</v>
      </c>
      <c r="E31" s="27">
        <v>28474</v>
      </c>
      <c r="F31" s="27">
        <f t="shared" si="0"/>
        <v>160</v>
      </c>
      <c r="G31" s="27">
        <f t="shared" si="1"/>
        <v>141.66999999999999</v>
      </c>
    </row>
    <row r="32" spans="1:7" x14ac:dyDescent="0.3">
      <c r="A32" s="27"/>
      <c r="B32" s="27" t="s">
        <v>315</v>
      </c>
      <c r="C32" s="27">
        <v>508</v>
      </c>
      <c r="D32" s="27">
        <v>349</v>
      </c>
      <c r="E32" s="27">
        <v>17328</v>
      </c>
      <c r="F32" s="27">
        <f t="shared" si="0"/>
        <v>159</v>
      </c>
      <c r="G32" s="27">
        <f t="shared" si="1"/>
        <v>249.33</v>
      </c>
    </row>
    <row r="33" spans="1:7" x14ac:dyDescent="0.3">
      <c r="A33" s="27"/>
      <c r="B33" s="27" t="s">
        <v>316</v>
      </c>
      <c r="C33" s="27">
        <v>1391</v>
      </c>
      <c r="D33" s="27">
        <v>430</v>
      </c>
      <c r="E33" s="27">
        <v>26067</v>
      </c>
      <c r="F33" s="27">
        <f t="shared" si="0"/>
        <v>961</v>
      </c>
      <c r="G33" s="27">
        <f t="shared" si="1"/>
        <v>426.67</v>
      </c>
    </row>
    <row r="34" spans="1:7" x14ac:dyDescent="0.3">
      <c r="A34" s="27"/>
      <c r="B34" s="27" t="s">
        <v>313</v>
      </c>
      <c r="C34" s="27">
        <v>1701</v>
      </c>
      <c r="D34" s="27">
        <v>385</v>
      </c>
      <c r="E34" s="27">
        <v>32763</v>
      </c>
      <c r="F34" s="27">
        <f t="shared" si="0"/>
        <v>1316</v>
      </c>
      <c r="G34" s="27">
        <f t="shared" si="1"/>
        <v>812</v>
      </c>
    </row>
    <row r="35" spans="1:7" x14ac:dyDescent="0.3">
      <c r="A35" s="27"/>
      <c r="B35" s="27" t="s">
        <v>314</v>
      </c>
      <c r="C35" s="27">
        <v>804</v>
      </c>
      <c r="D35" s="27">
        <v>487</v>
      </c>
      <c r="E35" s="27">
        <v>26452</v>
      </c>
      <c r="F35" s="27">
        <f t="shared" si="0"/>
        <v>317</v>
      </c>
      <c r="G35" s="27">
        <f t="shared" si="1"/>
        <v>864.67</v>
      </c>
    </row>
    <row r="36" spans="1:7" x14ac:dyDescent="0.3">
      <c r="A36" s="27"/>
      <c r="B36" s="27" t="s">
        <v>315</v>
      </c>
      <c r="C36" s="27">
        <v>653</v>
      </c>
      <c r="D36" s="27">
        <v>112</v>
      </c>
      <c r="E36" s="27">
        <v>15353</v>
      </c>
      <c r="F36" s="27">
        <f t="shared" ref="F36:F67" si="2">IF(OR(C36="",D36=""),"",C36-D36)</f>
        <v>541</v>
      </c>
      <c r="G36" s="27">
        <f t="shared" si="1"/>
        <v>724.67</v>
      </c>
    </row>
    <row r="37" spans="1:7" x14ac:dyDescent="0.3">
      <c r="A37" s="27"/>
      <c r="B37" s="27" t="s">
        <v>316</v>
      </c>
      <c r="C37" s="27">
        <v>160</v>
      </c>
      <c r="D37" s="27">
        <v>478</v>
      </c>
      <c r="E37" s="27">
        <v>4839</v>
      </c>
      <c r="F37" s="27">
        <f t="shared" si="2"/>
        <v>-318</v>
      </c>
      <c r="G37" s="27">
        <f t="shared" si="1"/>
        <v>180</v>
      </c>
    </row>
    <row r="38" spans="1:7" x14ac:dyDescent="0.3">
      <c r="A38" s="27"/>
      <c r="B38" s="27" t="s">
        <v>313</v>
      </c>
      <c r="C38" s="27">
        <v>1756</v>
      </c>
      <c r="D38" s="27">
        <v>261</v>
      </c>
      <c r="E38" s="27">
        <v>39272</v>
      </c>
      <c r="F38" s="27">
        <f t="shared" si="2"/>
        <v>1495</v>
      </c>
      <c r="G38" s="27">
        <f t="shared" ref="G38:G69" si="3">IFERROR(ROUND(AVERAGE(F36:F38),2),"")</f>
        <v>572.66999999999996</v>
      </c>
    </row>
    <row r="39" spans="1:7" x14ac:dyDescent="0.3">
      <c r="A39" s="27"/>
      <c r="B39" s="27" t="s">
        <v>314</v>
      </c>
      <c r="C39" s="27">
        <v>576</v>
      </c>
      <c r="D39" s="27">
        <v>101</v>
      </c>
      <c r="E39" s="27">
        <v>16804</v>
      </c>
      <c r="F39" s="27">
        <f t="shared" si="2"/>
        <v>475</v>
      </c>
      <c r="G39" s="27">
        <f t="shared" si="3"/>
        <v>550.66999999999996</v>
      </c>
    </row>
    <row r="40" spans="1:7" x14ac:dyDescent="0.3">
      <c r="A40" s="27"/>
      <c r="B40" s="27" t="s">
        <v>315</v>
      </c>
      <c r="C40" s="27">
        <v>645</v>
      </c>
      <c r="D40" s="27">
        <v>293</v>
      </c>
      <c r="E40" s="27">
        <v>49303</v>
      </c>
      <c r="F40" s="27">
        <f t="shared" si="2"/>
        <v>352</v>
      </c>
      <c r="G40" s="27">
        <f t="shared" si="3"/>
        <v>774</v>
      </c>
    </row>
    <row r="41" spans="1:7" x14ac:dyDescent="0.3">
      <c r="A41" s="27"/>
      <c r="B41" s="27" t="s">
        <v>316</v>
      </c>
      <c r="C41" s="27">
        <v>214</v>
      </c>
      <c r="D41" s="27">
        <v>411</v>
      </c>
      <c r="E41" s="27">
        <v>26455</v>
      </c>
      <c r="F41" s="27">
        <f t="shared" si="2"/>
        <v>-197</v>
      </c>
      <c r="G41" s="27">
        <f t="shared" si="3"/>
        <v>210</v>
      </c>
    </row>
    <row r="42" spans="1:7" x14ac:dyDescent="0.3">
      <c r="A42" s="27"/>
      <c r="B42" s="27" t="s">
        <v>313</v>
      </c>
      <c r="C42" s="27">
        <v>826</v>
      </c>
      <c r="D42" s="27">
        <v>498</v>
      </c>
      <c r="E42" s="27">
        <v>12384</v>
      </c>
      <c r="F42" s="27">
        <f t="shared" si="2"/>
        <v>328</v>
      </c>
      <c r="G42" s="27">
        <f t="shared" si="3"/>
        <v>161</v>
      </c>
    </row>
    <row r="43" spans="1:7" x14ac:dyDescent="0.3">
      <c r="A43" s="27"/>
      <c r="B43" s="27" t="s">
        <v>314</v>
      </c>
      <c r="C43" s="27">
        <v>460</v>
      </c>
      <c r="D43" s="27">
        <v>141</v>
      </c>
      <c r="E43" s="27">
        <v>49372</v>
      </c>
      <c r="F43" s="27">
        <f t="shared" si="2"/>
        <v>319</v>
      </c>
      <c r="G43" s="27">
        <f t="shared" si="3"/>
        <v>150</v>
      </c>
    </row>
    <row r="44" spans="1:7" x14ac:dyDescent="0.3">
      <c r="A44" s="27"/>
      <c r="B44" s="27" t="s">
        <v>315</v>
      </c>
      <c r="C44" s="27">
        <v>1528</v>
      </c>
      <c r="D44" s="27">
        <v>203</v>
      </c>
      <c r="E44" s="27">
        <v>47101</v>
      </c>
      <c r="F44" s="27">
        <f t="shared" si="2"/>
        <v>1325</v>
      </c>
      <c r="G44" s="27">
        <f t="shared" si="3"/>
        <v>657.33</v>
      </c>
    </row>
    <row r="45" spans="1:7" x14ac:dyDescent="0.3">
      <c r="A45" s="27"/>
      <c r="B45" s="27" t="s">
        <v>316</v>
      </c>
      <c r="C45" s="27">
        <v>1534</v>
      </c>
      <c r="D45" s="27">
        <v>200</v>
      </c>
      <c r="E45" s="27">
        <v>37903</v>
      </c>
      <c r="F45" s="27">
        <f t="shared" si="2"/>
        <v>1334</v>
      </c>
      <c r="G45" s="27">
        <f t="shared" si="3"/>
        <v>992.67</v>
      </c>
    </row>
    <row r="46" spans="1:7" x14ac:dyDescent="0.3">
      <c r="A46" s="27"/>
      <c r="B46" s="27" t="s">
        <v>313</v>
      </c>
      <c r="C46" s="27">
        <v>485</v>
      </c>
      <c r="D46" s="27">
        <v>448</v>
      </c>
      <c r="E46" s="27">
        <v>33258</v>
      </c>
      <c r="F46" s="27">
        <f t="shared" si="2"/>
        <v>37</v>
      </c>
      <c r="G46" s="27">
        <f t="shared" si="3"/>
        <v>898.67</v>
      </c>
    </row>
    <row r="47" spans="1:7" x14ac:dyDescent="0.3">
      <c r="A47" s="27"/>
      <c r="B47" s="27" t="s">
        <v>314</v>
      </c>
      <c r="C47" s="27">
        <v>1210</v>
      </c>
      <c r="D47" s="27">
        <v>178</v>
      </c>
      <c r="E47" s="27">
        <v>6915</v>
      </c>
      <c r="F47" s="27">
        <f t="shared" si="2"/>
        <v>1032</v>
      </c>
      <c r="G47" s="27">
        <f t="shared" si="3"/>
        <v>801</v>
      </c>
    </row>
    <row r="48" spans="1:7" x14ac:dyDescent="0.3">
      <c r="A48" s="27"/>
      <c r="B48" s="27" t="s">
        <v>315</v>
      </c>
      <c r="C48" s="27">
        <v>215</v>
      </c>
      <c r="D48" s="27">
        <v>139</v>
      </c>
      <c r="E48" s="27">
        <v>35501</v>
      </c>
      <c r="F48" s="27">
        <f t="shared" si="2"/>
        <v>76</v>
      </c>
      <c r="G48" s="27">
        <f t="shared" si="3"/>
        <v>381.67</v>
      </c>
    </row>
    <row r="49" spans="1:7" x14ac:dyDescent="0.3">
      <c r="A49" s="27"/>
      <c r="B49" s="27" t="s">
        <v>316</v>
      </c>
      <c r="C49" s="27">
        <v>1078</v>
      </c>
      <c r="D49" s="27">
        <v>20</v>
      </c>
      <c r="E49" s="27">
        <v>14203</v>
      </c>
      <c r="F49" s="27">
        <f t="shared" si="2"/>
        <v>1058</v>
      </c>
      <c r="G49" s="27">
        <f t="shared" si="3"/>
        <v>722</v>
      </c>
    </row>
    <row r="50" spans="1:7" x14ac:dyDescent="0.3">
      <c r="A50" s="27"/>
      <c r="B50" s="27" t="s">
        <v>313</v>
      </c>
      <c r="C50" s="27">
        <v>1751</v>
      </c>
      <c r="D50" s="27">
        <v>86</v>
      </c>
      <c r="E50" s="27">
        <v>22206</v>
      </c>
      <c r="F50" s="27">
        <f t="shared" si="2"/>
        <v>1665</v>
      </c>
      <c r="G50" s="27">
        <f t="shared" si="3"/>
        <v>933</v>
      </c>
    </row>
    <row r="51" spans="1:7" x14ac:dyDescent="0.3">
      <c r="A51" s="27"/>
      <c r="B51" s="27" t="s">
        <v>314</v>
      </c>
      <c r="C51" s="27">
        <v>221</v>
      </c>
      <c r="D51" s="27">
        <v>31</v>
      </c>
      <c r="E51" s="27">
        <v>10283</v>
      </c>
      <c r="F51" s="27">
        <f t="shared" si="2"/>
        <v>190</v>
      </c>
      <c r="G51" s="27">
        <f t="shared" si="3"/>
        <v>971</v>
      </c>
    </row>
    <row r="52" spans="1:7" x14ac:dyDescent="0.3">
      <c r="A52" s="27"/>
      <c r="B52" s="27" t="s">
        <v>315</v>
      </c>
      <c r="C52" s="27">
        <v>1685</v>
      </c>
      <c r="D52" s="27">
        <v>76</v>
      </c>
      <c r="E52" s="27">
        <v>24913</v>
      </c>
      <c r="F52" s="27">
        <f t="shared" si="2"/>
        <v>1609</v>
      </c>
      <c r="G52" s="27">
        <f t="shared" si="3"/>
        <v>1154.67</v>
      </c>
    </row>
    <row r="53" spans="1:7" x14ac:dyDescent="0.3">
      <c r="A53" s="27"/>
      <c r="B53" s="27" t="s">
        <v>316</v>
      </c>
      <c r="C53" s="27">
        <v>248</v>
      </c>
      <c r="D53" s="27">
        <v>211</v>
      </c>
      <c r="E53" s="27">
        <v>26925</v>
      </c>
      <c r="F53" s="27">
        <f t="shared" si="2"/>
        <v>37</v>
      </c>
      <c r="G53" s="27">
        <f t="shared" si="3"/>
        <v>612</v>
      </c>
    </row>
    <row r="54" spans="1:7" x14ac:dyDescent="0.3">
      <c r="A54" s="27"/>
      <c r="B54" s="27" t="s">
        <v>313</v>
      </c>
      <c r="C54" s="27">
        <v>1300</v>
      </c>
      <c r="D54" s="27">
        <v>71</v>
      </c>
      <c r="E54" s="27">
        <v>9942</v>
      </c>
      <c r="F54" s="27">
        <f t="shared" si="2"/>
        <v>1229</v>
      </c>
      <c r="G54" s="27">
        <f t="shared" si="3"/>
        <v>958.33</v>
      </c>
    </row>
    <row r="55" spans="1:7" x14ac:dyDescent="0.3">
      <c r="A55" s="27"/>
      <c r="B55" s="27" t="s">
        <v>314</v>
      </c>
      <c r="C55" s="27">
        <v>422</v>
      </c>
      <c r="D55" s="27">
        <v>394</v>
      </c>
      <c r="E55" s="27">
        <v>32929</v>
      </c>
      <c r="F55" s="27">
        <f t="shared" si="2"/>
        <v>28</v>
      </c>
      <c r="G55" s="27">
        <f t="shared" si="3"/>
        <v>431.33</v>
      </c>
    </row>
    <row r="56" spans="1:7" x14ac:dyDescent="0.3">
      <c r="A56" s="27"/>
      <c r="B56" s="27" t="s">
        <v>315</v>
      </c>
      <c r="C56" s="27">
        <v>1429</v>
      </c>
      <c r="D56" s="27">
        <v>182</v>
      </c>
      <c r="E56" s="27">
        <v>37829</v>
      </c>
      <c r="F56" s="27">
        <f t="shared" si="2"/>
        <v>1247</v>
      </c>
      <c r="G56" s="27">
        <f t="shared" si="3"/>
        <v>834.67</v>
      </c>
    </row>
    <row r="57" spans="1:7" x14ac:dyDescent="0.3">
      <c r="A57" s="27"/>
      <c r="B57" s="27" t="s">
        <v>316</v>
      </c>
      <c r="C57" s="27">
        <v>1520</v>
      </c>
      <c r="D57" s="27">
        <v>475</v>
      </c>
      <c r="E57" s="27">
        <v>24384</v>
      </c>
      <c r="F57" s="27">
        <f t="shared" si="2"/>
        <v>1045</v>
      </c>
      <c r="G57" s="27">
        <f t="shared" si="3"/>
        <v>773.33</v>
      </c>
    </row>
    <row r="58" spans="1:7" x14ac:dyDescent="0.3">
      <c r="A58" s="27"/>
      <c r="B58" s="27" t="s">
        <v>313</v>
      </c>
      <c r="C58" s="27">
        <v>557</v>
      </c>
      <c r="D58" s="27">
        <v>360</v>
      </c>
      <c r="E58" s="27">
        <v>25797</v>
      </c>
      <c r="F58" s="27">
        <f t="shared" si="2"/>
        <v>197</v>
      </c>
      <c r="G58" s="27">
        <f t="shared" si="3"/>
        <v>829.67</v>
      </c>
    </row>
    <row r="59" spans="1:7" x14ac:dyDescent="0.3">
      <c r="A59" s="27"/>
      <c r="B59" s="27" t="s">
        <v>314</v>
      </c>
      <c r="C59" s="27">
        <v>728</v>
      </c>
      <c r="D59" s="27">
        <v>395</v>
      </c>
      <c r="E59" s="27">
        <v>12646</v>
      </c>
      <c r="F59" s="27">
        <f t="shared" si="2"/>
        <v>333</v>
      </c>
      <c r="G59" s="27">
        <f t="shared" si="3"/>
        <v>525</v>
      </c>
    </row>
    <row r="60" spans="1:7" x14ac:dyDescent="0.3">
      <c r="A60" s="27"/>
      <c r="B60" s="27" t="s">
        <v>315</v>
      </c>
      <c r="C60" s="27">
        <v>1592</v>
      </c>
      <c r="D60" s="27">
        <v>20</v>
      </c>
      <c r="E60" s="27">
        <v>26663</v>
      </c>
      <c r="F60" s="27">
        <f t="shared" si="2"/>
        <v>1572</v>
      </c>
      <c r="G60" s="27">
        <f t="shared" si="3"/>
        <v>700.67</v>
      </c>
    </row>
    <row r="61" spans="1:7" x14ac:dyDescent="0.3">
      <c r="A61" s="27"/>
      <c r="B61" s="27" t="s">
        <v>316</v>
      </c>
      <c r="C61" s="27">
        <v>1842</v>
      </c>
      <c r="D61" s="27">
        <v>414</v>
      </c>
      <c r="E61" s="27">
        <v>40478</v>
      </c>
      <c r="F61" s="27">
        <f t="shared" si="2"/>
        <v>1428</v>
      </c>
      <c r="G61" s="27">
        <f t="shared" si="3"/>
        <v>1111</v>
      </c>
    </row>
    <row r="62" spans="1:7" x14ac:dyDescent="0.3">
      <c r="A62" s="27"/>
      <c r="B62" s="27" t="s">
        <v>313</v>
      </c>
      <c r="C62" s="27">
        <v>751</v>
      </c>
      <c r="D62" s="27">
        <v>491</v>
      </c>
      <c r="E62" s="27">
        <v>15476</v>
      </c>
      <c r="F62" s="27">
        <f t="shared" si="2"/>
        <v>260</v>
      </c>
      <c r="G62" s="27">
        <f t="shared" si="3"/>
        <v>1086.67</v>
      </c>
    </row>
    <row r="63" spans="1:7" x14ac:dyDescent="0.3">
      <c r="A63" s="27"/>
      <c r="B63" s="27" t="s">
        <v>314</v>
      </c>
      <c r="C63" s="27">
        <v>1409</v>
      </c>
      <c r="D63" s="27">
        <v>309</v>
      </c>
      <c r="E63" s="27">
        <v>10217</v>
      </c>
      <c r="F63" s="27">
        <f t="shared" si="2"/>
        <v>1100</v>
      </c>
      <c r="G63" s="27">
        <f t="shared" si="3"/>
        <v>929.33</v>
      </c>
    </row>
    <row r="64" spans="1:7" x14ac:dyDescent="0.3">
      <c r="A64" s="27"/>
      <c r="B64" s="27" t="s">
        <v>315</v>
      </c>
      <c r="C64" s="27">
        <v>778</v>
      </c>
      <c r="D64" s="27">
        <v>401</v>
      </c>
      <c r="E64" s="27">
        <v>21939</v>
      </c>
      <c r="F64" s="27">
        <f t="shared" si="2"/>
        <v>377</v>
      </c>
      <c r="G64" s="27">
        <f t="shared" si="3"/>
        <v>579</v>
      </c>
    </row>
    <row r="65" spans="1:7" x14ac:dyDescent="0.3">
      <c r="A65" s="27"/>
      <c r="B65" s="27" t="s">
        <v>316</v>
      </c>
      <c r="C65" s="27">
        <v>443</v>
      </c>
      <c r="D65" s="27">
        <v>345</v>
      </c>
      <c r="E65" s="27">
        <v>47462</v>
      </c>
      <c r="F65" s="27">
        <f t="shared" si="2"/>
        <v>98</v>
      </c>
      <c r="G65" s="27">
        <f t="shared" si="3"/>
        <v>525</v>
      </c>
    </row>
    <row r="66" spans="1:7" x14ac:dyDescent="0.3">
      <c r="A66" s="27"/>
      <c r="B66" s="27" t="s">
        <v>313</v>
      </c>
      <c r="C66" s="27">
        <v>1472</v>
      </c>
      <c r="D66" s="27">
        <v>347</v>
      </c>
      <c r="E66" s="27">
        <v>30270</v>
      </c>
      <c r="F66" s="27">
        <f t="shared" si="2"/>
        <v>1125</v>
      </c>
      <c r="G66" s="27">
        <f t="shared" si="3"/>
        <v>533.33000000000004</v>
      </c>
    </row>
    <row r="67" spans="1:7" x14ac:dyDescent="0.3">
      <c r="A67" s="27"/>
      <c r="B67" s="27" t="s">
        <v>314</v>
      </c>
      <c r="C67" s="27">
        <v>123</v>
      </c>
      <c r="D67" s="27">
        <v>155</v>
      </c>
      <c r="E67" s="27">
        <v>5442</v>
      </c>
      <c r="F67" s="27">
        <f t="shared" si="2"/>
        <v>-32</v>
      </c>
      <c r="G67" s="27">
        <f t="shared" si="3"/>
        <v>397</v>
      </c>
    </row>
    <row r="68" spans="1:7" x14ac:dyDescent="0.3">
      <c r="A68" s="27"/>
      <c r="B68" s="27" t="s">
        <v>315</v>
      </c>
      <c r="C68" s="27">
        <v>817</v>
      </c>
      <c r="D68" s="27">
        <v>151</v>
      </c>
      <c r="E68" s="27">
        <v>1083</v>
      </c>
      <c r="F68" s="27">
        <f t="shared" ref="F68:F99" si="4">IF(OR(C68="",D68=""),"",C68-D68)</f>
        <v>666</v>
      </c>
      <c r="G68" s="27">
        <f t="shared" si="3"/>
        <v>586.33000000000004</v>
      </c>
    </row>
    <row r="69" spans="1:7" x14ac:dyDescent="0.3">
      <c r="A69" s="27"/>
      <c r="B69" s="27" t="s">
        <v>316</v>
      </c>
      <c r="C69" s="27">
        <v>198</v>
      </c>
      <c r="D69" s="27">
        <v>217</v>
      </c>
      <c r="E69" s="27">
        <v>11901</v>
      </c>
      <c r="F69" s="27">
        <f t="shared" si="4"/>
        <v>-19</v>
      </c>
      <c r="G69" s="27">
        <f t="shared" si="3"/>
        <v>205</v>
      </c>
    </row>
    <row r="70" spans="1:7" x14ac:dyDescent="0.3">
      <c r="A70" s="27"/>
      <c r="B70" s="27" t="s">
        <v>313</v>
      </c>
      <c r="C70" s="27">
        <v>1911</v>
      </c>
      <c r="D70" s="27">
        <v>231</v>
      </c>
      <c r="E70" s="27">
        <v>24018</v>
      </c>
      <c r="F70" s="27">
        <f t="shared" si="4"/>
        <v>1680</v>
      </c>
      <c r="G70" s="27">
        <f t="shared" ref="G70:G101" si="5">IFERROR(ROUND(AVERAGE(F68:F70),2),"")</f>
        <v>775.67</v>
      </c>
    </row>
    <row r="71" spans="1:7" x14ac:dyDescent="0.3">
      <c r="A71" s="27"/>
      <c r="B71" s="27" t="s">
        <v>314</v>
      </c>
      <c r="C71" s="27">
        <v>1218</v>
      </c>
      <c r="D71" s="27">
        <v>212</v>
      </c>
      <c r="E71" s="27">
        <v>38883</v>
      </c>
      <c r="F71" s="27">
        <f t="shared" si="4"/>
        <v>1006</v>
      </c>
      <c r="G71" s="27">
        <f t="shared" si="5"/>
        <v>889</v>
      </c>
    </row>
    <row r="72" spans="1:7" x14ac:dyDescent="0.3">
      <c r="A72" s="27"/>
      <c r="B72" s="27" t="s">
        <v>315</v>
      </c>
      <c r="C72" s="27">
        <v>1433</v>
      </c>
      <c r="D72" s="27">
        <v>408</v>
      </c>
      <c r="E72" s="27">
        <v>30575</v>
      </c>
      <c r="F72" s="27">
        <f t="shared" si="4"/>
        <v>1025</v>
      </c>
      <c r="G72" s="27">
        <f t="shared" si="5"/>
        <v>1237</v>
      </c>
    </row>
    <row r="73" spans="1:7" x14ac:dyDescent="0.3">
      <c r="A73" s="27"/>
      <c r="B73" s="27" t="s">
        <v>316</v>
      </c>
      <c r="C73" s="27">
        <v>250</v>
      </c>
      <c r="D73" s="27">
        <v>429</v>
      </c>
      <c r="E73" s="27">
        <v>2315</v>
      </c>
      <c r="F73" s="27">
        <f t="shared" si="4"/>
        <v>-179</v>
      </c>
      <c r="G73" s="27">
        <f t="shared" si="5"/>
        <v>617.33000000000004</v>
      </c>
    </row>
    <row r="74" spans="1:7" x14ac:dyDescent="0.3">
      <c r="A74" s="27"/>
      <c r="B74" s="27" t="s">
        <v>313</v>
      </c>
      <c r="C74" s="27">
        <v>752</v>
      </c>
      <c r="D74" s="27">
        <v>153</v>
      </c>
      <c r="E74" s="27">
        <v>12148</v>
      </c>
      <c r="F74" s="27">
        <f t="shared" si="4"/>
        <v>599</v>
      </c>
      <c r="G74" s="27">
        <f t="shared" si="5"/>
        <v>481.67</v>
      </c>
    </row>
    <row r="75" spans="1:7" x14ac:dyDescent="0.3">
      <c r="A75" s="27"/>
      <c r="B75" s="27" t="s">
        <v>314</v>
      </c>
      <c r="C75" s="27">
        <v>1918</v>
      </c>
      <c r="D75" s="27">
        <v>212</v>
      </c>
      <c r="E75" s="27">
        <v>36851</v>
      </c>
      <c r="F75" s="27">
        <f t="shared" si="4"/>
        <v>1706</v>
      </c>
      <c r="G75" s="27">
        <f t="shared" si="5"/>
        <v>708.67</v>
      </c>
    </row>
    <row r="76" spans="1:7" x14ac:dyDescent="0.3">
      <c r="A76" s="27"/>
      <c r="B76" s="27" t="s">
        <v>315</v>
      </c>
      <c r="C76" s="27">
        <v>1939</v>
      </c>
      <c r="D76" s="27">
        <v>67</v>
      </c>
      <c r="E76" s="27">
        <v>41215</v>
      </c>
      <c r="F76" s="27">
        <f t="shared" si="4"/>
        <v>1872</v>
      </c>
      <c r="G76" s="27">
        <f t="shared" si="5"/>
        <v>1392.33</v>
      </c>
    </row>
    <row r="77" spans="1:7" x14ac:dyDescent="0.3">
      <c r="A77" s="27"/>
      <c r="B77" s="27" t="s">
        <v>316</v>
      </c>
      <c r="C77" s="27">
        <v>1929</v>
      </c>
      <c r="D77" s="27">
        <v>267</v>
      </c>
      <c r="E77" s="27">
        <v>43836</v>
      </c>
      <c r="F77" s="27">
        <f t="shared" si="4"/>
        <v>1662</v>
      </c>
      <c r="G77" s="27">
        <f t="shared" si="5"/>
        <v>1746.67</v>
      </c>
    </row>
    <row r="78" spans="1:7" x14ac:dyDescent="0.3">
      <c r="A78" s="27"/>
      <c r="B78" s="27" t="s">
        <v>313</v>
      </c>
      <c r="C78" s="27">
        <v>437</v>
      </c>
      <c r="D78" s="27">
        <v>330</v>
      </c>
      <c r="E78" s="27">
        <v>4509</v>
      </c>
      <c r="F78" s="27">
        <f t="shared" si="4"/>
        <v>107</v>
      </c>
      <c r="G78" s="27">
        <f t="shared" si="5"/>
        <v>1213.67</v>
      </c>
    </row>
    <row r="79" spans="1:7" x14ac:dyDescent="0.3">
      <c r="A79" s="27"/>
      <c r="B79" s="27" t="s">
        <v>314</v>
      </c>
      <c r="C79" s="27">
        <v>307</v>
      </c>
      <c r="D79" s="27">
        <v>189</v>
      </c>
      <c r="E79" s="27">
        <v>27822</v>
      </c>
      <c r="F79" s="27">
        <f t="shared" si="4"/>
        <v>118</v>
      </c>
      <c r="G79" s="27">
        <f t="shared" si="5"/>
        <v>629</v>
      </c>
    </row>
    <row r="80" spans="1:7" x14ac:dyDescent="0.3">
      <c r="A80" s="27"/>
      <c r="B80" s="27" t="s">
        <v>315</v>
      </c>
      <c r="C80" s="27">
        <v>1527</v>
      </c>
      <c r="D80" s="27">
        <v>303</v>
      </c>
      <c r="E80" s="27">
        <v>36397</v>
      </c>
      <c r="F80" s="27">
        <f t="shared" si="4"/>
        <v>1224</v>
      </c>
      <c r="G80" s="27">
        <f t="shared" si="5"/>
        <v>483</v>
      </c>
    </row>
    <row r="81" spans="1:7" x14ac:dyDescent="0.3">
      <c r="A81" s="27"/>
      <c r="B81" s="27" t="s">
        <v>316</v>
      </c>
      <c r="C81" s="27">
        <v>643</v>
      </c>
      <c r="D81" s="27">
        <v>358</v>
      </c>
      <c r="E81" s="27">
        <v>7285</v>
      </c>
      <c r="F81" s="27">
        <f t="shared" si="4"/>
        <v>285</v>
      </c>
      <c r="G81" s="27">
        <f t="shared" si="5"/>
        <v>542.33000000000004</v>
      </c>
    </row>
    <row r="82" spans="1:7" x14ac:dyDescent="0.3">
      <c r="A82" s="27"/>
      <c r="B82" s="27" t="s">
        <v>313</v>
      </c>
      <c r="C82" s="27">
        <v>201</v>
      </c>
      <c r="D82" s="27">
        <v>221</v>
      </c>
      <c r="E82" s="27">
        <v>33174</v>
      </c>
      <c r="F82" s="27">
        <f t="shared" si="4"/>
        <v>-20</v>
      </c>
      <c r="G82" s="27">
        <f t="shared" si="5"/>
        <v>496.33</v>
      </c>
    </row>
    <row r="83" spans="1:7" x14ac:dyDescent="0.3">
      <c r="A83" s="27"/>
      <c r="B83" s="27" t="s">
        <v>314</v>
      </c>
      <c r="C83" s="27">
        <v>414</v>
      </c>
      <c r="D83" s="27">
        <v>47</v>
      </c>
      <c r="E83" s="27">
        <v>6742</v>
      </c>
      <c r="F83" s="27">
        <f t="shared" si="4"/>
        <v>367</v>
      </c>
      <c r="G83" s="27">
        <f t="shared" si="5"/>
        <v>210.67</v>
      </c>
    </row>
    <row r="84" spans="1:7" x14ac:dyDescent="0.3">
      <c r="A84" s="27"/>
      <c r="B84" s="27" t="s">
        <v>315</v>
      </c>
      <c r="C84" s="27">
        <v>703</v>
      </c>
      <c r="D84" s="27">
        <v>441</v>
      </c>
      <c r="E84" s="27">
        <v>32478</v>
      </c>
      <c r="F84" s="27">
        <f t="shared" si="4"/>
        <v>262</v>
      </c>
      <c r="G84" s="27">
        <f t="shared" si="5"/>
        <v>203</v>
      </c>
    </row>
    <row r="85" spans="1:7" x14ac:dyDescent="0.3">
      <c r="A85" s="27"/>
      <c r="B85" s="27" t="s">
        <v>316</v>
      </c>
      <c r="C85" s="27">
        <v>508</v>
      </c>
      <c r="D85" s="27">
        <v>69</v>
      </c>
      <c r="E85" s="27">
        <v>42824</v>
      </c>
      <c r="F85" s="27">
        <f t="shared" si="4"/>
        <v>439</v>
      </c>
      <c r="G85" s="27">
        <f t="shared" si="5"/>
        <v>356</v>
      </c>
    </row>
    <row r="86" spans="1:7" x14ac:dyDescent="0.3">
      <c r="A86" s="27"/>
      <c r="B86" s="27" t="s">
        <v>313</v>
      </c>
      <c r="C86" s="27">
        <v>697</v>
      </c>
      <c r="D86" s="27">
        <v>61</v>
      </c>
      <c r="E86" s="27">
        <v>21208</v>
      </c>
      <c r="F86" s="27">
        <f t="shared" si="4"/>
        <v>636</v>
      </c>
      <c r="G86" s="27">
        <f t="shared" si="5"/>
        <v>445.67</v>
      </c>
    </row>
    <row r="87" spans="1:7" x14ac:dyDescent="0.3">
      <c r="A87" s="27"/>
      <c r="B87" s="27" t="s">
        <v>314</v>
      </c>
      <c r="C87" s="27">
        <v>1707</v>
      </c>
      <c r="D87" s="27">
        <v>223</v>
      </c>
      <c r="E87" s="27">
        <v>44321</v>
      </c>
      <c r="F87" s="27">
        <f t="shared" si="4"/>
        <v>1484</v>
      </c>
      <c r="G87" s="27">
        <f t="shared" si="5"/>
        <v>853</v>
      </c>
    </row>
    <row r="88" spans="1:7" x14ac:dyDescent="0.3">
      <c r="A88" s="27"/>
      <c r="B88" s="27" t="s">
        <v>315</v>
      </c>
      <c r="C88" s="27">
        <v>642</v>
      </c>
      <c r="D88" s="27">
        <v>66</v>
      </c>
      <c r="E88" s="27">
        <v>13116</v>
      </c>
      <c r="F88" s="27">
        <f t="shared" si="4"/>
        <v>576</v>
      </c>
      <c r="G88" s="27">
        <f t="shared" si="5"/>
        <v>898.67</v>
      </c>
    </row>
    <row r="89" spans="1:7" x14ac:dyDescent="0.3">
      <c r="A89" s="27"/>
      <c r="B89" s="27" t="s">
        <v>316</v>
      </c>
      <c r="C89" s="27">
        <v>859</v>
      </c>
      <c r="D89" s="27">
        <v>473</v>
      </c>
      <c r="E89" s="27">
        <v>30214</v>
      </c>
      <c r="F89" s="27">
        <f t="shared" si="4"/>
        <v>386</v>
      </c>
      <c r="G89" s="27">
        <f t="shared" si="5"/>
        <v>815.33</v>
      </c>
    </row>
    <row r="90" spans="1:7" x14ac:dyDescent="0.3">
      <c r="A90" s="27"/>
      <c r="B90" s="27" t="s">
        <v>313</v>
      </c>
      <c r="C90" s="27">
        <v>191</v>
      </c>
      <c r="D90" s="27">
        <v>154</v>
      </c>
      <c r="E90" s="27">
        <v>15827</v>
      </c>
      <c r="F90" s="27">
        <f t="shared" si="4"/>
        <v>37</v>
      </c>
      <c r="G90" s="27">
        <f t="shared" si="5"/>
        <v>333</v>
      </c>
    </row>
    <row r="91" spans="1:7" x14ac:dyDescent="0.3">
      <c r="A91" s="27"/>
      <c r="B91" s="27" t="s">
        <v>314</v>
      </c>
      <c r="C91" s="27">
        <v>1814</v>
      </c>
      <c r="D91" s="27">
        <v>157</v>
      </c>
      <c r="E91" s="27">
        <v>46643</v>
      </c>
      <c r="F91" s="27">
        <f t="shared" si="4"/>
        <v>1657</v>
      </c>
      <c r="G91" s="27">
        <f t="shared" si="5"/>
        <v>693.33</v>
      </c>
    </row>
    <row r="92" spans="1:7" x14ac:dyDescent="0.3">
      <c r="A92" s="27"/>
      <c r="B92" s="27" t="s">
        <v>315</v>
      </c>
      <c r="C92" s="27">
        <v>1466</v>
      </c>
      <c r="D92" s="27">
        <v>69</v>
      </c>
      <c r="E92" s="27">
        <v>36484</v>
      </c>
      <c r="F92" s="27">
        <f t="shared" si="4"/>
        <v>1397</v>
      </c>
      <c r="G92" s="27">
        <f t="shared" si="5"/>
        <v>1030.33</v>
      </c>
    </row>
    <row r="93" spans="1:7" x14ac:dyDescent="0.3">
      <c r="A93" s="27"/>
      <c r="B93" s="27" t="s">
        <v>316</v>
      </c>
      <c r="C93" s="27">
        <v>947</v>
      </c>
      <c r="D93" s="27">
        <v>407</v>
      </c>
      <c r="E93" s="27">
        <v>4996</v>
      </c>
      <c r="F93" s="27">
        <f t="shared" si="4"/>
        <v>540</v>
      </c>
      <c r="G93" s="27">
        <f t="shared" si="5"/>
        <v>1198</v>
      </c>
    </row>
    <row r="94" spans="1:7" x14ac:dyDescent="0.3">
      <c r="A94" s="27"/>
      <c r="B94" s="27" t="s">
        <v>313</v>
      </c>
      <c r="C94" s="27">
        <v>1821</v>
      </c>
      <c r="D94" s="27">
        <v>218</v>
      </c>
      <c r="E94" s="27">
        <v>36095</v>
      </c>
      <c r="F94" s="27">
        <f t="shared" si="4"/>
        <v>1603</v>
      </c>
      <c r="G94" s="27">
        <f t="shared" si="5"/>
        <v>1180</v>
      </c>
    </row>
    <row r="95" spans="1:7" x14ac:dyDescent="0.3">
      <c r="A95" s="27"/>
      <c r="B95" s="27" t="s">
        <v>314</v>
      </c>
      <c r="C95" s="27">
        <v>1507</v>
      </c>
      <c r="D95" s="27">
        <v>463</v>
      </c>
      <c r="E95" s="27">
        <v>16443</v>
      </c>
      <c r="F95" s="27">
        <f t="shared" si="4"/>
        <v>1044</v>
      </c>
      <c r="G95" s="27">
        <f t="shared" si="5"/>
        <v>1062.33</v>
      </c>
    </row>
    <row r="96" spans="1:7" x14ac:dyDescent="0.3">
      <c r="A96" s="27"/>
      <c r="B96" s="27" t="s">
        <v>315</v>
      </c>
      <c r="C96" s="27">
        <v>1075</v>
      </c>
      <c r="D96" s="27">
        <v>173</v>
      </c>
      <c r="E96" s="27">
        <v>47812</v>
      </c>
      <c r="F96" s="27">
        <f t="shared" si="4"/>
        <v>902</v>
      </c>
      <c r="G96" s="27">
        <f t="shared" si="5"/>
        <v>1183</v>
      </c>
    </row>
    <row r="97" spans="1:7" x14ac:dyDescent="0.3">
      <c r="A97" s="27"/>
      <c r="B97" s="27" t="s">
        <v>316</v>
      </c>
      <c r="C97" s="27">
        <v>171</v>
      </c>
      <c r="D97" s="27">
        <v>277</v>
      </c>
      <c r="E97" s="27">
        <v>38452</v>
      </c>
      <c r="F97" s="27">
        <f t="shared" si="4"/>
        <v>-106</v>
      </c>
      <c r="G97" s="27">
        <f t="shared" si="5"/>
        <v>613.33000000000004</v>
      </c>
    </row>
    <row r="98" spans="1:7" x14ac:dyDescent="0.3">
      <c r="A98" s="27"/>
      <c r="B98" s="27" t="s">
        <v>313</v>
      </c>
      <c r="C98" s="27">
        <v>1487</v>
      </c>
      <c r="D98" s="27">
        <v>337</v>
      </c>
      <c r="E98" s="27">
        <v>30428</v>
      </c>
      <c r="F98" s="27">
        <f t="shared" si="4"/>
        <v>1150</v>
      </c>
      <c r="G98" s="27">
        <f t="shared" si="5"/>
        <v>648.66999999999996</v>
      </c>
    </row>
    <row r="99" spans="1:7" x14ac:dyDescent="0.3">
      <c r="A99" s="27"/>
      <c r="B99" s="27" t="s">
        <v>314</v>
      </c>
      <c r="C99" s="27">
        <v>454</v>
      </c>
      <c r="D99" s="27">
        <v>105</v>
      </c>
      <c r="E99" s="27">
        <v>9269</v>
      </c>
      <c r="F99" s="27">
        <f t="shared" si="4"/>
        <v>349</v>
      </c>
      <c r="G99" s="27">
        <f t="shared" si="5"/>
        <v>464.33</v>
      </c>
    </row>
    <row r="100" spans="1:7" x14ac:dyDescent="0.3">
      <c r="A100" s="27"/>
      <c r="B100" s="27" t="s">
        <v>315</v>
      </c>
      <c r="C100" s="27">
        <v>187</v>
      </c>
      <c r="D100" s="27">
        <v>236</v>
      </c>
      <c r="E100" s="27">
        <v>29533</v>
      </c>
      <c r="F100" s="27">
        <f t="shared" ref="F100:F131" si="6">IF(OR(C100="",D100=""),"",C100-D100)</f>
        <v>-49</v>
      </c>
      <c r="G100" s="27">
        <f t="shared" si="5"/>
        <v>483.33</v>
      </c>
    </row>
    <row r="101" spans="1:7" x14ac:dyDescent="0.3">
      <c r="A101" s="27"/>
      <c r="B101" s="27" t="s">
        <v>316</v>
      </c>
      <c r="C101" s="27">
        <v>513</v>
      </c>
      <c r="D101" s="27">
        <v>441</v>
      </c>
      <c r="E101" s="27">
        <v>39997</v>
      </c>
      <c r="F101" s="27">
        <f t="shared" si="6"/>
        <v>72</v>
      </c>
      <c r="G101" s="27">
        <f t="shared" si="5"/>
        <v>124</v>
      </c>
    </row>
    <row r="102" spans="1:7" x14ac:dyDescent="0.3">
      <c r="A102" s="27"/>
      <c r="B102" s="27" t="s">
        <v>313</v>
      </c>
      <c r="C102" s="27">
        <v>628</v>
      </c>
      <c r="D102" s="27">
        <v>183</v>
      </c>
      <c r="E102" s="27">
        <v>5391</v>
      </c>
      <c r="F102" s="27">
        <f t="shared" si="6"/>
        <v>445</v>
      </c>
      <c r="G102" s="27">
        <f t="shared" ref="G102:G133" si="7">IFERROR(ROUND(AVERAGE(F100:F102),2),"")</f>
        <v>156</v>
      </c>
    </row>
    <row r="103" spans="1:7" x14ac:dyDescent="0.3">
      <c r="A103" s="27"/>
      <c r="B103" s="27" t="s">
        <v>314</v>
      </c>
      <c r="C103" s="27">
        <v>278</v>
      </c>
      <c r="D103" s="27">
        <v>218</v>
      </c>
      <c r="E103" s="27">
        <v>22373</v>
      </c>
      <c r="F103" s="27">
        <f t="shared" si="6"/>
        <v>60</v>
      </c>
      <c r="G103" s="27">
        <f t="shared" si="7"/>
        <v>192.33</v>
      </c>
    </row>
    <row r="104" spans="1:7" x14ac:dyDescent="0.3">
      <c r="A104" s="27"/>
      <c r="B104" s="27" t="s">
        <v>315</v>
      </c>
      <c r="C104" s="27">
        <v>1854</v>
      </c>
      <c r="D104" s="27">
        <v>161</v>
      </c>
      <c r="E104" s="27">
        <v>1810</v>
      </c>
      <c r="F104" s="27">
        <f t="shared" si="6"/>
        <v>1693</v>
      </c>
      <c r="G104" s="27">
        <f t="shared" si="7"/>
        <v>732.67</v>
      </c>
    </row>
    <row r="105" spans="1:7" x14ac:dyDescent="0.3">
      <c r="A105" s="27"/>
      <c r="B105" s="27" t="s">
        <v>316</v>
      </c>
      <c r="C105" s="27">
        <v>1710</v>
      </c>
      <c r="D105" s="27">
        <v>378</v>
      </c>
      <c r="E105" s="27">
        <v>28498</v>
      </c>
      <c r="F105" s="27">
        <f t="shared" si="6"/>
        <v>1332</v>
      </c>
      <c r="G105" s="27">
        <f t="shared" si="7"/>
        <v>1028.33</v>
      </c>
    </row>
    <row r="106" spans="1:7" x14ac:dyDescent="0.3">
      <c r="A106" s="27"/>
      <c r="B106" s="27" t="s">
        <v>313</v>
      </c>
      <c r="C106" s="27">
        <v>330</v>
      </c>
      <c r="D106" s="27">
        <v>232</v>
      </c>
      <c r="E106" s="27">
        <v>39530</v>
      </c>
      <c r="F106" s="27">
        <f t="shared" si="6"/>
        <v>98</v>
      </c>
      <c r="G106" s="27">
        <f t="shared" si="7"/>
        <v>1041</v>
      </c>
    </row>
    <row r="107" spans="1:7" x14ac:dyDescent="0.3">
      <c r="A107" s="27"/>
      <c r="B107" s="27" t="s">
        <v>314</v>
      </c>
      <c r="C107" s="27">
        <v>1293</v>
      </c>
      <c r="D107" s="27">
        <v>408</v>
      </c>
      <c r="E107" s="27">
        <v>37876</v>
      </c>
      <c r="F107" s="27">
        <f t="shared" si="6"/>
        <v>885</v>
      </c>
      <c r="G107" s="27">
        <f t="shared" si="7"/>
        <v>771.67</v>
      </c>
    </row>
    <row r="108" spans="1:7" x14ac:dyDescent="0.3">
      <c r="A108" s="27"/>
      <c r="B108" s="27" t="s">
        <v>315</v>
      </c>
      <c r="C108" s="27">
        <v>1696</v>
      </c>
      <c r="D108" s="27">
        <v>71</v>
      </c>
      <c r="E108" s="27">
        <v>36103</v>
      </c>
      <c r="F108" s="27">
        <f t="shared" si="6"/>
        <v>1625</v>
      </c>
      <c r="G108" s="27">
        <f t="shared" si="7"/>
        <v>869.33</v>
      </c>
    </row>
    <row r="109" spans="1:7" x14ac:dyDescent="0.3">
      <c r="A109" s="27"/>
      <c r="B109" s="27" t="s">
        <v>316</v>
      </c>
      <c r="C109" s="27">
        <v>1902</v>
      </c>
      <c r="D109" s="27">
        <v>196</v>
      </c>
      <c r="E109" s="27">
        <v>26103</v>
      </c>
      <c r="F109" s="27">
        <f t="shared" si="6"/>
        <v>1706</v>
      </c>
      <c r="G109" s="27">
        <f t="shared" si="7"/>
        <v>1405.33</v>
      </c>
    </row>
    <row r="110" spans="1:7" x14ac:dyDescent="0.3">
      <c r="A110" s="27"/>
      <c r="B110" s="27" t="s">
        <v>313</v>
      </c>
      <c r="C110" s="27">
        <v>1441</v>
      </c>
      <c r="D110" s="27">
        <v>268</v>
      </c>
      <c r="E110" s="27">
        <v>3455</v>
      </c>
      <c r="F110" s="27">
        <f t="shared" si="6"/>
        <v>1173</v>
      </c>
      <c r="G110" s="27">
        <f t="shared" si="7"/>
        <v>1501.33</v>
      </c>
    </row>
    <row r="111" spans="1:7" x14ac:dyDescent="0.3">
      <c r="A111" s="27"/>
      <c r="B111" s="27" t="s">
        <v>314</v>
      </c>
      <c r="C111" s="27">
        <v>452</v>
      </c>
      <c r="D111" s="27">
        <v>161</v>
      </c>
      <c r="E111" s="27">
        <v>40888</v>
      </c>
      <c r="F111" s="27">
        <f t="shared" si="6"/>
        <v>291</v>
      </c>
      <c r="G111" s="27">
        <f t="shared" si="7"/>
        <v>1056.67</v>
      </c>
    </row>
    <row r="112" spans="1:7" x14ac:dyDescent="0.3">
      <c r="A112" s="27"/>
      <c r="B112" s="27" t="s">
        <v>315</v>
      </c>
      <c r="C112" s="27">
        <v>1494</v>
      </c>
      <c r="D112" s="27">
        <v>375</v>
      </c>
      <c r="E112" s="27">
        <v>22724</v>
      </c>
      <c r="F112" s="27">
        <f t="shared" si="6"/>
        <v>1119</v>
      </c>
      <c r="G112" s="27">
        <f t="shared" si="7"/>
        <v>861</v>
      </c>
    </row>
    <row r="113" spans="1:7" x14ac:dyDescent="0.3">
      <c r="A113" s="27"/>
      <c r="B113" s="27" t="s">
        <v>316</v>
      </c>
      <c r="C113" s="27">
        <v>1514</v>
      </c>
      <c r="D113" s="27">
        <v>141</v>
      </c>
      <c r="E113" s="27">
        <v>18601</v>
      </c>
      <c r="F113" s="27">
        <f t="shared" si="6"/>
        <v>1373</v>
      </c>
      <c r="G113" s="27">
        <f t="shared" si="7"/>
        <v>927.67</v>
      </c>
    </row>
    <row r="114" spans="1:7" x14ac:dyDescent="0.3">
      <c r="A114" s="27"/>
      <c r="B114" s="27" t="s">
        <v>313</v>
      </c>
      <c r="C114" s="27">
        <v>1937</v>
      </c>
      <c r="D114" s="27">
        <v>210</v>
      </c>
      <c r="E114" s="27">
        <v>20861</v>
      </c>
      <c r="F114" s="27">
        <f t="shared" si="6"/>
        <v>1727</v>
      </c>
      <c r="G114" s="27">
        <f t="shared" si="7"/>
        <v>1406.33</v>
      </c>
    </row>
    <row r="115" spans="1:7" x14ac:dyDescent="0.3">
      <c r="A115" s="27"/>
      <c r="B115" s="27" t="s">
        <v>314</v>
      </c>
      <c r="C115" s="27">
        <v>736</v>
      </c>
      <c r="D115" s="27">
        <v>163</v>
      </c>
      <c r="E115" s="27">
        <v>46625</v>
      </c>
      <c r="F115" s="27">
        <f t="shared" si="6"/>
        <v>573</v>
      </c>
      <c r="G115" s="27">
        <f t="shared" si="7"/>
        <v>1224.33</v>
      </c>
    </row>
    <row r="116" spans="1:7" x14ac:dyDescent="0.3">
      <c r="A116" s="27"/>
      <c r="B116" s="27" t="s">
        <v>315</v>
      </c>
      <c r="C116" s="27">
        <v>1502</v>
      </c>
      <c r="D116" s="27">
        <v>70</v>
      </c>
      <c r="E116" s="27">
        <v>20692</v>
      </c>
      <c r="F116" s="27">
        <f t="shared" si="6"/>
        <v>1432</v>
      </c>
      <c r="G116" s="27">
        <f t="shared" si="7"/>
        <v>1244</v>
      </c>
    </row>
    <row r="117" spans="1:7" x14ac:dyDescent="0.3">
      <c r="A117" s="27"/>
      <c r="B117" s="27" t="s">
        <v>316</v>
      </c>
      <c r="C117" s="27">
        <v>1623</v>
      </c>
      <c r="D117" s="27">
        <v>246</v>
      </c>
      <c r="E117" s="27">
        <v>18656</v>
      </c>
      <c r="F117" s="27">
        <f t="shared" si="6"/>
        <v>1377</v>
      </c>
      <c r="G117" s="27">
        <f t="shared" si="7"/>
        <v>1127.33</v>
      </c>
    </row>
    <row r="118" spans="1:7" x14ac:dyDescent="0.3">
      <c r="A118" s="27"/>
      <c r="B118" s="27" t="s">
        <v>313</v>
      </c>
      <c r="C118" s="27">
        <v>1592</v>
      </c>
      <c r="D118" s="27">
        <v>233</v>
      </c>
      <c r="E118" s="27">
        <v>13316</v>
      </c>
      <c r="F118" s="27">
        <f t="shared" si="6"/>
        <v>1359</v>
      </c>
      <c r="G118" s="27">
        <f t="shared" si="7"/>
        <v>1389.33</v>
      </c>
    </row>
    <row r="119" spans="1:7" x14ac:dyDescent="0.3">
      <c r="A119" s="27"/>
      <c r="B119" s="27" t="s">
        <v>314</v>
      </c>
      <c r="C119" s="27">
        <v>1004</v>
      </c>
      <c r="D119" s="27">
        <v>128</v>
      </c>
      <c r="E119" s="27">
        <v>49558</v>
      </c>
      <c r="F119" s="27">
        <f t="shared" si="6"/>
        <v>876</v>
      </c>
      <c r="G119" s="27">
        <f t="shared" si="7"/>
        <v>1204</v>
      </c>
    </row>
    <row r="120" spans="1:7" x14ac:dyDescent="0.3">
      <c r="A120" s="27"/>
      <c r="B120" s="27" t="s">
        <v>315</v>
      </c>
      <c r="C120" s="27">
        <v>1092</v>
      </c>
      <c r="D120" s="27">
        <v>408</v>
      </c>
      <c r="E120" s="27">
        <v>4683</v>
      </c>
      <c r="F120" s="27">
        <f t="shared" si="6"/>
        <v>684</v>
      </c>
      <c r="G120" s="27">
        <f t="shared" si="7"/>
        <v>973</v>
      </c>
    </row>
    <row r="121" spans="1:7" x14ac:dyDescent="0.3">
      <c r="A121" s="27"/>
      <c r="B121" s="27" t="s">
        <v>316</v>
      </c>
      <c r="C121" s="27">
        <v>1155</v>
      </c>
      <c r="D121" s="27">
        <v>425</v>
      </c>
      <c r="E121" s="27">
        <v>47502</v>
      </c>
      <c r="F121" s="27">
        <f t="shared" si="6"/>
        <v>730</v>
      </c>
      <c r="G121" s="27">
        <f t="shared" si="7"/>
        <v>763.33</v>
      </c>
    </row>
    <row r="122" spans="1:7" x14ac:dyDescent="0.3">
      <c r="A122" s="27"/>
      <c r="B122" s="27" t="s">
        <v>313</v>
      </c>
      <c r="C122" s="27">
        <v>1137</v>
      </c>
      <c r="D122" s="27">
        <v>226</v>
      </c>
      <c r="E122" s="27">
        <v>35359</v>
      </c>
      <c r="F122" s="27">
        <f t="shared" si="6"/>
        <v>911</v>
      </c>
      <c r="G122" s="27">
        <f t="shared" si="7"/>
        <v>775</v>
      </c>
    </row>
    <row r="123" spans="1:7" x14ac:dyDescent="0.3">
      <c r="A123" s="27"/>
      <c r="B123" s="27" t="s">
        <v>314</v>
      </c>
      <c r="C123" s="27">
        <v>1900</v>
      </c>
      <c r="D123" s="27">
        <v>311</v>
      </c>
      <c r="E123" s="27">
        <v>14154</v>
      </c>
      <c r="F123" s="27">
        <f t="shared" si="6"/>
        <v>1589</v>
      </c>
      <c r="G123" s="27">
        <f t="shared" si="7"/>
        <v>1076.67</v>
      </c>
    </row>
    <row r="124" spans="1:7" x14ac:dyDescent="0.3">
      <c r="A124" s="27"/>
      <c r="B124" s="27" t="s">
        <v>315</v>
      </c>
      <c r="C124" s="27">
        <v>1814</v>
      </c>
      <c r="D124" s="27">
        <v>49</v>
      </c>
      <c r="E124" s="27">
        <v>4313</v>
      </c>
      <c r="F124" s="27">
        <f t="shared" si="6"/>
        <v>1765</v>
      </c>
      <c r="G124" s="27">
        <f t="shared" si="7"/>
        <v>1421.67</v>
      </c>
    </row>
    <row r="125" spans="1:7" x14ac:dyDescent="0.3">
      <c r="A125" s="27"/>
      <c r="B125" s="27" t="s">
        <v>316</v>
      </c>
      <c r="C125" s="27">
        <v>1980</v>
      </c>
      <c r="D125" s="27">
        <v>204</v>
      </c>
      <c r="E125" s="27">
        <v>25140</v>
      </c>
      <c r="F125" s="27">
        <f t="shared" si="6"/>
        <v>1776</v>
      </c>
      <c r="G125" s="27">
        <f t="shared" si="7"/>
        <v>1710</v>
      </c>
    </row>
    <row r="126" spans="1:7" x14ac:dyDescent="0.3">
      <c r="A126" s="27"/>
      <c r="B126" s="27" t="s">
        <v>313</v>
      </c>
      <c r="C126" s="27">
        <v>1786</v>
      </c>
      <c r="D126" s="27">
        <v>257</v>
      </c>
      <c r="E126" s="27">
        <v>9118</v>
      </c>
      <c r="F126" s="27">
        <f t="shared" si="6"/>
        <v>1529</v>
      </c>
      <c r="G126" s="27">
        <f t="shared" si="7"/>
        <v>1690</v>
      </c>
    </row>
    <row r="127" spans="1:7" x14ac:dyDescent="0.3">
      <c r="A127" s="27"/>
      <c r="B127" s="27" t="s">
        <v>314</v>
      </c>
      <c r="C127" s="27">
        <v>1495</v>
      </c>
      <c r="D127" s="27">
        <v>35</v>
      </c>
      <c r="E127" s="27">
        <v>39931</v>
      </c>
      <c r="F127" s="27">
        <f t="shared" si="6"/>
        <v>1460</v>
      </c>
      <c r="G127" s="27">
        <f t="shared" si="7"/>
        <v>1588.33</v>
      </c>
    </row>
    <row r="128" spans="1:7" x14ac:dyDescent="0.3">
      <c r="A128" s="27"/>
      <c r="B128" s="27" t="s">
        <v>315</v>
      </c>
      <c r="C128" s="27">
        <v>1013</v>
      </c>
      <c r="D128" s="27">
        <v>110</v>
      </c>
      <c r="E128" s="27">
        <v>37132</v>
      </c>
      <c r="F128" s="27">
        <f t="shared" si="6"/>
        <v>903</v>
      </c>
      <c r="G128" s="27">
        <f t="shared" si="7"/>
        <v>1297.33</v>
      </c>
    </row>
    <row r="129" spans="1:7" x14ac:dyDescent="0.3">
      <c r="A129" s="27"/>
      <c r="B129" s="27" t="s">
        <v>316</v>
      </c>
      <c r="C129" s="27">
        <v>816</v>
      </c>
      <c r="D129" s="27">
        <v>196</v>
      </c>
      <c r="E129" s="27">
        <v>17951</v>
      </c>
      <c r="F129" s="27">
        <f t="shared" si="6"/>
        <v>620</v>
      </c>
      <c r="G129" s="27">
        <f t="shared" si="7"/>
        <v>994.33</v>
      </c>
    </row>
    <row r="130" spans="1:7" x14ac:dyDescent="0.3">
      <c r="A130" s="27"/>
      <c r="B130" s="27" t="s">
        <v>313</v>
      </c>
      <c r="C130" s="27">
        <v>1633</v>
      </c>
      <c r="D130" s="27">
        <v>445</v>
      </c>
      <c r="E130" s="27">
        <v>2798</v>
      </c>
      <c r="F130" s="27">
        <f t="shared" si="6"/>
        <v>1188</v>
      </c>
      <c r="G130" s="27">
        <f t="shared" si="7"/>
        <v>903.67</v>
      </c>
    </row>
    <row r="131" spans="1:7" x14ac:dyDescent="0.3">
      <c r="A131" s="27"/>
      <c r="B131" s="27" t="s">
        <v>314</v>
      </c>
      <c r="C131" s="27">
        <v>891</v>
      </c>
      <c r="D131" s="27">
        <v>45</v>
      </c>
      <c r="E131" s="27">
        <v>15045</v>
      </c>
      <c r="F131" s="27">
        <f t="shared" si="6"/>
        <v>846</v>
      </c>
      <c r="G131" s="27">
        <f t="shared" si="7"/>
        <v>884.67</v>
      </c>
    </row>
    <row r="132" spans="1:7" x14ac:dyDescent="0.3">
      <c r="A132" s="27"/>
      <c r="B132" s="27" t="s">
        <v>315</v>
      </c>
      <c r="C132" s="27">
        <v>1855</v>
      </c>
      <c r="D132" s="27">
        <v>133</v>
      </c>
      <c r="E132" s="27">
        <v>14548</v>
      </c>
      <c r="F132" s="27">
        <f t="shared" ref="F132:F163" si="8">IF(OR(C132="",D132=""),"",C132-D132)</f>
        <v>1722</v>
      </c>
      <c r="G132" s="27">
        <f t="shared" si="7"/>
        <v>1252</v>
      </c>
    </row>
    <row r="133" spans="1:7" x14ac:dyDescent="0.3">
      <c r="A133" s="27"/>
      <c r="B133" s="27" t="s">
        <v>316</v>
      </c>
      <c r="C133" s="27">
        <v>651</v>
      </c>
      <c r="D133" s="27">
        <v>353</v>
      </c>
      <c r="E133" s="27">
        <v>45708</v>
      </c>
      <c r="F133" s="27">
        <f t="shared" si="8"/>
        <v>298</v>
      </c>
      <c r="G133" s="27">
        <f t="shared" si="7"/>
        <v>955.33</v>
      </c>
    </row>
    <row r="134" spans="1:7" x14ac:dyDescent="0.3">
      <c r="A134" s="27"/>
      <c r="B134" s="27" t="s">
        <v>313</v>
      </c>
      <c r="C134" s="27">
        <v>118</v>
      </c>
      <c r="D134" s="27">
        <v>262</v>
      </c>
      <c r="E134" s="27">
        <v>12350</v>
      </c>
      <c r="F134" s="27">
        <f t="shared" si="8"/>
        <v>-144</v>
      </c>
      <c r="G134" s="27">
        <f t="shared" ref="G134:G165" si="9">IFERROR(ROUND(AVERAGE(F132:F134),2),"")</f>
        <v>625.33000000000004</v>
      </c>
    </row>
    <row r="135" spans="1:7" x14ac:dyDescent="0.3">
      <c r="A135" s="27"/>
      <c r="B135" s="27" t="s">
        <v>314</v>
      </c>
      <c r="C135" s="27">
        <v>1331</v>
      </c>
      <c r="D135" s="27">
        <v>430</v>
      </c>
      <c r="E135" s="27">
        <v>40868</v>
      </c>
      <c r="F135" s="27">
        <f t="shared" si="8"/>
        <v>901</v>
      </c>
      <c r="G135" s="27">
        <f t="shared" si="9"/>
        <v>351.67</v>
      </c>
    </row>
    <row r="136" spans="1:7" x14ac:dyDescent="0.3">
      <c r="A136" s="27"/>
      <c r="B136" s="27" t="s">
        <v>315</v>
      </c>
      <c r="C136" s="27">
        <v>1748</v>
      </c>
      <c r="D136" s="27">
        <v>176</v>
      </c>
      <c r="E136" s="27">
        <v>43122</v>
      </c>
      <c r="F136" s="27">
        <f t="shared" si="8"/>
        <v>1572</v>
      </c>
      <c r="G136" s="27">
        <f t="shared" si="9"/>
        <v>776.33</v>
      </c>
    </row>
    <row r="137" spans="1:7" x14ac:dyDescent="0.3">
      <c r="A137" s="27"/>
      <c r="B137" s="27" t="s">
        <v>316</v>
      </c>
      <c r="C137" s="27">
        <v>663</v>
      </c>
      <c r="D137" s="27">
        <v>236</v>
      </c>
      <c r="E137" s="27">
        <v>23853</v>
      </c>
      <c r="F137" s="27">
        <f t="shared" si="8"/>
        <v>427</v>
      </c>
      <c r="G137" s="27">
        <f t="shared" si="9"/>
        <v>966.67</v>
      </c>
    </row>
    <row r="138" spans="1:7" x14ac:dyDescent="0.3">
      <c r="A138" s="27"/>
      <c r="B138" s="27" t="s">
        <v>313</v>
      </c>
      <c r="C138" s="27">
        <v>1040</v>
      </c>
      <c r="D138" s="27">
        <v>149</v>
      </c>
      <c r="E138" s="27">
        <v>45380</v>
      </c>
      <c r="F138" s="27">
        <f t="shared" si="8"/>
        <v>891</v>
      </c>
      <c r="G138" s="27">
        <f t="shared" si="9"/>
        <v>963.33</v>
      </c>
    </row>
    <row r="139" spans="1:7" x14ac:dyDescent="0.3">
      <c r="A139" s="27"/>
      <c r="B139" s="27" t="s">
        <v>314</v>
      </c>
      <c r="C139" s="27">
        <v>1166</v>
      </c>
      <c r="D139" s="27">
        <v>442</v>
      </c>
      <c r="E139" s="27">
        <v>7705</v>
      </c>
      <c r="F139" s="27">
        <f t="shared" si="8"/>
        <v>724</v>
      </c>
      <c r="G139" s="27">
        <f t="shared" si="9"/>
        <v>680.67</v>
      </c>
    </row>
    <row r="140" spans="1:7" x14ac:dyDescent="0.3">
      <c r="A140" s="27"/>
      <c r="B140" s="27" t="s">
        <v>315</v>
      </c>
      <c r="C140" s="27">
        <v>115</v>
      </c>
      <c r="D140" s="27">
        <v>281</v>
      </c>
      <c r="E140" s="27">
        <v>25525</v>
      </c>
      <c r="F140" s="27">
        <f t="shared" si="8"/>
        <v>-166</v>
      </c>
      <c r="G140" s="27">
        <f t="shared" si="9"/>
        <v>483</v>
      </c>
    </row>
    <row r="141" spans="1:7" x14ac:dyDescent="0.3">
      <c r="A141" s="27"/>
      <c r="B141" s="27" t="s">
        <v>316</v>
      </c>
      <c r="C141" s="27">
        <v>1249</v>
      </c>
      <c r="D141" s="27">
        <v>351</v>
      </c>
      <c r="E141" s="27">
        <v>20560</v>
      </c>
      <c r="F141" s="27">
        <f t="shared" si="8"/>
        <v>898</v>
      </c>
      <c r="G141" s="27">
        <f t="shared" si="9"/>
        <v>485.33</v>
      </c>
    </row>
    <row r="142" spans="1:7" x14ac:dyDescent="0.3">
      <c r="A142" s="27"/>
      <c r="B142" s="27" t="s">
        <v>313</v>
      </c>
      <c r="C142" s="27">
        <v>1501</v>
      </c>
      <c r="D142" s="27">
        <v>75</v>
      </c>
      <c r="E142" s="27">
        <v>19119</v>
      </c>
      <c r="F142" s="27">
        <f t="shared" si="8"/>
        <v>1426</v>
      </c>
      <c r="G142" s="27">
        <f t="shared" si="9"/>
        <v>719.33</v>
      </c>
    </row>
    <row r="143" spans="1:7" x14ac:dyDescent="0.3">
      <c r="A143" s="27"/>
      <c r="B143" s="27" t="s">
        <v>314</v>
      </c>
      <c r="C143" s="27">
        <v>1411</v>
      </c>
      <c r="D143" s="27">
        <v>186</v>
      </c>
      <c r="E143" s="27">
        <v>43999</v>
      </c>
      <c r="F143" s="27">
        <f t="shared" si="8"/>
        <v>1225</v>
      </c>
      <c r="G143" s="27">
        <f t="shared" si="9"/>
        <v>1183</v>
      </c>
    </row>
    <row r="144" spans="1:7" x14ac:dyDescent="0.3">
      <c r="A144" s="27"/>
      <c r="B144" s="27" t="s">
        <v>315</v>
      </c>
      <c r="C144" s="27">
        <v>1556</v>
      </c>
      <c r="D144" s="27">
        <v>476</v>
      </c>
      <c r="E144" s="27">
        <v>10825</v>
      </c>
      <c r="F144" s="27">
        <f t="shared" si="8"/>
        <v>1080</v>
      </c>
      <c r="G144" s="27">
        <f t="shared" si="9"/>
        <v>1243.67</v>
      </c>
    </row>
    <row r="145" spans="1:7" x14ac:dyDescent="0.3">
      <c r="A145" s="27"/>
      <c r="B145" s="27" t="s">
        <v>316</v>
      </c>
      <c r="C145" s="27">
        <v>1159</v>
      </c>
      <c r="D145" s="27">
        <v>411</v>
      </c>
      <c r="E145" s="27">
        <v>40323</v>
      </c>
      <c r="F145" s="27">
        <f t="shared" si="8"/>
        <v>748</v>
      </c>
      <c r="G145" s="27">
        <f t="shared" si="9"/>
        <v>1017.67</v>
      </c>
    </row>
    <row r="146" spans="1:7" x14ac:dyDescent="0.3">
      <c r="A146" s="27"/>
      <c r="B146" s="27" t="s">
        <v>313</v>
      </c>
      <c r="C146" s="27">
        <v>927</v>
      </c>
      <c r="D146" s="27">
        <v>358</v>
      </c>
      <c r="E146" s="27">
        <v>48270</v>
      </c>
      <c r="F146" s="27">
        <f t="shared" si="8"/>
        <v>569</v>
      </c>
      <c r="G146" s="27">
        <f t="shared" si="9"/>
        <v>799</v>
      </c>
    </row>
    <row r="147" spans="1:7" x14ac:dyDescent="0.3">
      <c r="A147" s="27"/>
      <c r="B147" s="27" t="s">
        <v>314</v>
      </c>
      <c r="C147" s="27">
        <v>152</v>
      </c>
      <c r="D147" s="27">
        <v>355</v>
      </c>
      <c r="E147" s="27">
        <v>18001</v>
      </c>
      <c r="F147" s="27">
        <f t="shared" si="8"/>
        <v>-203</v>
      </c>
      <c r="G147" s="27">
        <f t="shared" si="9"/>
        <v>371.33</v>
      </c>
    </row>
    <row r="148" spans="1:7" x14ac:dyDescent="0.3">
      <c r="A148" s="27"/>
      <c r="B148" s="27" t="s">
        <v>315</v>
      </c>
      <c r="C148" s="27">
        <v>1957</v>
      </c>
      <c r="D148" s="27">
        <v>234</v>
      </c>
      <c r="E148" s="27">
        <v>3314</v>
      </c>
      <c r="F148" s="27">
        <f t="shared" si="8"/>
        <v>1723</v>
      </c>
      <c r="G148" s="27">
        <f t="shared" si="9"/>
        <v>696.33</v>
      </c>
    </row>
    <row r="149" spans="1:7" x14ac:dyDescent="0.3">
      <c r="A149" s="27"/>
      <c r="B149" s="27" t="s">
        <v>316</v>
      </c>
      <c r="C149" s="27">
        <v>1294</v>
      </c>
      <c r="D149" s="27">
        <v>382</v>
      </c>
      <c r="E149" s="27">
        <v>23489</v>
      </c>
      <c r="F149" s="27">
        <f t="shared" si="8"/>
        <v>912</v>
      </c>
      <c r="G149" s="27">
        <f t="shared" si="9"/>
        <v>810.67</v>
      </c>
    </row>
    <row r="150" spans="1:7" x14ac:dyDescent="0.3">
      <c r="A150" s="27"/>
      <c r="B150" s="27" t="s">
        <v>313</v>
      </c>
      <c r="C150" s="27">
        <v>1587</v>
      </c>
      <c r="D150" s="27">
        <v>385</v>
      </c>
      <c r="E150" s="27">
        <v>42832</v>
      </c>
      <c r="F150" s="27">
        <f t="shared" si="8"/>
        <v>1202</v>
      </c>
      <c r="G150" s="27">
        <f t="shared" si="9"/>
        <v>1279</v>
      </c>
    </row>
    <row r="151" spans="1:7" x14ac:dyDescent="0.3">
      <c r="A151" s="27"/>
      <c r="B151" s="27" t="s">
        <v>314</v>
      </c>
      <c r="C151" s="27">
        <v>1707</v>
      </c>
      <c r="D151" s="27">
        <v>263</v>
      </c>
      <c r="E151" s="27">
        <v>24494</v>
      </c>
      <c r="F151" s="27">
        <f t="shared" si="8"/>
        <v>1444</v>
      </c>
      <c r="G151" s="27">
        <f t="shared" si="9"/>
        <v>1186</v>
      </c>
    </row>
    <row r="152" spans="1:7" x14ac:dyDescent="0.3">
      <c r="A152" s="27"/>
      <c r="B152" s="27" t="s">
        <v>315</v>
      </c>
      <c r="C152" s="27">
        <v>1138</v>
      </c>
      <c r="D152" s="27">
        <v>173</v>
      </c>
      <c r="E152" s="27">
        <v>44097</v>
      </c>
      <c r="F152" s="27">
        <f t="shared" si="8"/>
        <v>965</v>
      </c>
      <c r="G152" s="27">
        <f t="shared" si="9"/>
        <v>1203.67</v>
      </c>
    </row>
    <row r="153" spans="1:7" x14ac:dyDescent="0.3">
      <c r="A153" s="27"/>
      <c r="B153" s="27" t="s">
        <v>316</v>
      </c>
      <c r="C153" s="27">
        <v>1895</v>
      </c>
      <c r="D153" s="27">
        <v>305</v>
      </c>
      <c r="E153" s="27">
        <v>31853</v>
      </c>
      <c r="F153" s="27">
        <f t="shared" si="8"/>
        <v>1590</v>
      </c>
      <c r="G153" s="27">
        <f t="shared" si="9"/>
        <v>1333</v>
      </c>
    </row>
    <row r="154" spans="1:7" x14ac:dyDescent="0.3">
      <c r="A154" s="27"/>
      <c r="B154" s="27" t="s">
        <v>313</v>
      </c>
      <c r="C154" s="27">
        <v>362</v>
      </c>
      <c r="D154" s="27">
        <v>399</v>
      </c>
      <c r="E154" s="27">
        <v>37636</v>
      </c>
      <c r="F154" s="27">
        <f t="shared" si="8"/>
        <v>-37</v>
      </c>
      <c r="G154" s="27">
        <f t="shared" si="9"/>
        <v>839.33</v>
      </c>
    </row>
    <row r="155" spans="1:7" x14ac:dyDescent="0.3">
      <c r="A155" s="27"/>
      <c r="B155" s="27" t="s">
        <v>314</v>
      </c>
      <c r="C155" s="27">
        <v>1662</v>
      </c>
      <c r="D155" s="27">
        <v>487</v>
      </c>
      <c r="E155" s="27">
        <v>22996</v>
      </c>
      <c r="F155" s="27">
        <f t="shared" si="8"/>
        <v>1175</v>
      </c>
      <c r="G155" s="27">
        <f t="shared" si="9"/>
        <v>909.33</v>
      </c>
    </row>
    <row r="156" spans="1:7" x14ac:dyDescent="0.3">
      <c r="A156" s="27"/>
      <c r="B156" s="27" t="s">
        <v>315</v>
      </c>
      <c r="C156" s="27">
        <v>1440</v>
      </c>
      <c r="D156" s="27">
        <v>65</v>
      </c>
      <c r="E156" s="27">
        <v>49772</v>
      </c>
      <c r="F156" s="27">
        <f t="shared" si="8"/>
        <v>1375</v>
      </c>
      <c r="G156" s="27">
        <f t="shared" si="9"/>
        <v>837.67</v>
      </c>
    </row>
    <row r="157" spans="1:7" x14ac:dyDescent="0.3">
      <c r="A157" s="27"/>
      <c r="B157" s="27" t="s">
        <v>316</v>
      </c>
      <c r="C157" s="27">
        <v>1884</v>
      </c>
      <c r="D157" s="27">
        <v>177</v>
      </c>
      <c r="E157" s="27">
        <v>22713</v>
      </c>
      <c r="F157" s="27">
        <f t="shared" si="8"/>
        <v>1707</v>
      </c>
      <c r="G157" s="27">
        <f t="shared" si="9"/>
        <v>1419</v>
      </c>
    </row>
    <row r="158" spans="1:7" x14ac:dyDescent="0.3">
      <c r="A158" s="27"/>
      <c r="B158" s="27" t="s">
        <v>313</v>
      </c>
      <c r="C158" s="27">
        <v>861</v>
      </c>
      <c r="D158" s="27">
        <v>153</v>
      </c>
      <c r="E158" s="27">
        <v>8718</v>
      </c>
      <c r="F158" s="27">
        <f t="shared" si="8"/>
        <v>708</v>
      </c>
      <c r="G158" s="27">
        <f t="shared" si="9"/>
        <v>1263.33</v>
      </c>
    </row>
    <row r="159" spans="1:7" x14ac:dyDescent="0.3">
      <c r="A159" s="27"/>
      <c r="B159" s="27" t="s">
        <v>314</v>
      </c>
      <c r="C159" s="27">
        <v>1063</v>
      </c>
      <c r="D159" s="27">
        <v>47</v>
      </c>
      <c r="E159" s="27">
        <v>39031</v>
      </c>
      <c r="F159" s="27">
        <f t="shared" si="8"/>
        <v>1016</v>
      </c>
      <c r="G159" s="27">
        <f t="shared" si="9"/>
        <v>1143.67</v>
      </c>
    </row>
    <row r="160" spans="1:7" x14ac:dyDescent="0.3">
      <c r="A160" s="27"/>
      <c r="B160" s="27" t="s">
        <v>315</v>
      </c>
      <c r="C160" s="27">
        <v>1371</v>
      </c>
      <c r="D160" s="27">
        <v>56</v>
      </c>
      <c r="E160" s="27">
        <v>33799</v>
      </c>
      <c r="F160" s="27">
        <f t="shared" si="8"/>
        <v>1315</v>
      </c>
      <c r="G160" s="27">
        <f t="shared" si="9"/>
        <v>1013</v>
      </c>
    </row>
    <row r="161" spans="1:7" x14ac:dyDescent="0.3">
      <c r="A161" s="27"/>
      <c r="B161" s="27" t="s">
        <v>316</v>
      </c>
      <c r="C161" s="27">
        <v>345</v>
      </c>
      <c r="D161" s="27">
        <v>464</v>
      </c>
      <c r="E161" s="27">
        <v>20553</v>
      </c>
      <c r="F161" s="27">
        <f t="shared" si="8"/>
        <v>-119</v>
      </c>
      <c r="G161" s="27">
        <f t="shared" si="9"/>
        <v>737.33</v>
      </c>
    </row>
    <row r="162" spans="1:7" x14ac:dyDescent="0.3">
      <c r="A162" s="27"/>
      <c r="B162" s="27" t="s">
        <v>313</v>
      </c>
      <c r="C162" s="27">
        <v>946</v>
      </c>
      <c r="D162" s="27">
        <v>47</v>
      </c>
      <c r="E162" s="27">
        <v>10002</v>
      </c>
      <c r="F162" s="27">
        <f t="shared" si="8"/>
        <v>899</v>
      </c>
      <c r="G162" s="27">
        <f t="shared" si="9"/>
        <v>698.33</v>
      </c>
    </row>
    <row r="163" spans="1:7" x14ac:dyDescent="0.3">
      <c r="A163" s="27"/>
      <c r="B163" s="27" t="s">
        <v>314</v>
      </c>
      <c r="C163" s="27">
        <v>510</v>
      </c>
      <c r="D163" s="27">
        <v>195</v>
      </c>
      <c r="E163" s="27">
        <v>30987</v>
      </c>
      <c r="F163" s="27">
        <f t="shared" si="8"/>
        <v>315</v>
      </c>
      <c r="G163" s="27">
        <f t="shared" si="9"/>
        <v>365</v>
      </c>
    </row>
    <row r="164" spans="1:7" x14ac:dyDescent="0.3">
      <c r="A164" s="27"/>
      <c r="B164" s="27" t="s">
        <v>315</v>
      </c>
      <c r="C164" s="27">
        <v>393</v>
      </c>
      <c r="D164" s="27">
        <v>181</v>
      </c>
      <c r="E164" s="27">
        <v>6296</v>
      </c>
      <c r="F164" s="27">
        <f t="shared" ref="F164:F195" si="10">IF(OR(C164="",D164=""),"",C164-D164)</f>
        <v>212</v>
      </c>
      <c r="G164" s="27">
        <f t="shared" si="9"/>
        <v>475.33</v>
      </c>
    </row>
    <row r="165" spans="1:7" x14ac:dyDescent="0.3">
      <c r="A165" s="27"/>
      <c r="B165" s="27" t="s">
        <v>316</v>
      </c>
      <c r="C165" s="27">
        <v>1098</v>
      </c>
      <c r="D165" s="27">
        <v>190</v>
      </c>
      <c r="E165" s="27">
        <v>21539</v>
      </c>
      <c r="F165" s="27">
        <f t="shared" si="10"/>
        <v>908</v>
      </c>
      <c r="G165" s="27">
        <f t="shared" si="9"/>
        <v>478.33</v>
      </c>
    </row>
    <row r="166" spans="1:7" x14ac:dyDescent="0.3">
      <c r="A166" s="27"/>
      <c r="B166" s="27" t="s">
        <v>313</v>
      </c>
      <c r="C166" s="27">
        <v>1399</v>
      </c>
      <c r="D166" s="27">
        <v>49</v>
      </c>
      <c r="E166" s="27">
        <v>14722</v>
      </c>
      <c r="F166" s="27">
        <f t="shared" si="10"/>
        <v>1350</v>
      </c>
      <c r="G166" s="27">
        <f t="shared" ref="G166:G197" si="11">IFERROR(ROUND(AVERAGE(F164:F166),2),"")</f>
        <v>823.33</v>
      </c>
    </row>
    <row r="167" spans="1:7" x14ac:dyDescent="0.3">
      <c r="A167" s="27"/>
      <c r="B167" s="27" t="s">
        <v>314</v>
      </c>
      <c r="C167" s="27">
        <v>1658</v>
      </c>
      <c r="D167" s="27">
        <v>416</v>
      </c>
      <c r="E167" s="27">
        <v>11383</v>
      </c>
      <c r="F167" s="27">
        <f t="shared" si="10"/>
        <v>1242</v>
      </c>
      <c r="G167" s="27">
        <f t="shared" si="11"/>
        <v>1166.67</v>
      </c>
    </row>
    <row r="168" spans="1:7" x14ac:dyDescent="0.3">
      <c r="A168" s="27"/>
      <c r="B168" s="27" t="s">
        <v>315</v>
      </c>
      <c r="C168" s="27">
        <v>1102</v>
      </c>
      <c r="D168" s="27">
        <v>422</v>
      </c>
      <c r="E168" s="27">
        <v>9480</v>
      </c>
      <c r="F168" s="27">
        <f t="shared" si="10"/>
        <v>680</v>
      </c>
      <c r="G168" s="27">
        <f t="shared" si="11"/>
        <v>1090.67</v>
      </c>
    </row>
    <row r="169" spans="1:7" x14ac:dyDescent="0.3">
      <c r="A169" s="27"/>
      <c r="B169" s="27" t="s">
        <v>316</v>
      </c>
      <c r="C169" s="27">
        <v>1358</v>
      </c>
      <c r="D169" s="27">
        <v>242</v>
      </c>
      <c r="E169" s="27">
        <v>29116</v>
      </c>
      <c r="F169" s="27">
        <f t="shared" si="10"/>
        <v>1116</v>
      </c>
      <c r="G169" s="27">
        <f t="shared" si="11"/>
        <v>1012.67</v>
      </c>
    </row>
    <row r="170" spans="1:7" x14ac:dyDescent="0.3">
      <c r="A170" s="27"/>
      <c r="B170" s="27" t="s">
        <v>313</v>
      </c>
      <c r="C170" s="27">
        <v>1077</v>
      </c>
      <c r="D170" s="27">
        <v>216</v>
      </c>
      <c r="E170" s="27">
        <v>14068</v>
      </c>
      <c r="F170" s="27">
        <f t="shared" si="10"/>
        <v>861</v>
      </c>
      <c r="G170" s="27">
        <f t="shared" si="11"/>
        <v>885.67</v>
      </c>
    </row>
    <row r="171" spans="1:7" x14ac:dyDescent="0.3">
      <c r="A171" s="27"/>
      <c r="B171" s="27" t="s">
        <v>314</v>
      </c>
      <c r="C171" s="27">
        <v>1596</v>
      </c>
      <c r="D171" s="27">
        <v>211</v>
      </c>
      <c r="E171" s="27">
        <v>35801</v>
      </c>
      <c r="F171" s="27">
        <f t="shared" si="10"/>
        <v>1385</v>
      </c>
      <c r="G171" s="27">
        <f t="shared" si="11"/>
        <v>1120.67</v>
      </c>
    </row>
    <row r="172" spans="1:7" x14ac:dyDescent="0.3">
      <c r="A172" s="27"/>
      <c r="B172" s="27" t="s">
        <v>315</v>
      </c>
      <c r="C172" s="27">
        <v>490</v>
      </c>
      <c r="D172" s="27">
        <v>29</v>
      </c>
      <c r="E172" s="27">
        <v>49077</v>
      </c>
      <c r="F172" s="27">
        <f t="shared" si="10"/>
        <v>461</v>
      </c>
      <c r="G172" s="27">
        <f t="shared" si="11"/>
        <v>902.33</v>
      </c>
    </row>
    <row r="173" spans="1:7" x14ac:dyDescent="0.3">
      <c r="A173" s="27"/>
      <c r="B173" s="27" t="s">
        <v>316</v>
      </c>
      <c r="C173" s="27">
        <v>609</v>
      </c>
      <c r="D173" s="27">
        <v>135</v>
      </c>
      <c r="E173" s="27">
        <v>21453</v>
      </c>
      <c r="F173" s="27">
        <f t="shared" si="10"/>
        <v>474</v>
      </c>
      <c r="G173" s="27">
        <f t="shared" si="11"/>
        <v>773.33</v>
      </c>
    </row>
    <row r="174" spans="1:7" x14ac:dyDescent="0.3">
      <c r="A174" s="27"/>
      <c r="B174" s="27" t="s">
        <v>313</v>
      </c>
      <c r="C174" s="27">
        <v>364</v>
      </c>
      <c r="D174" s="27">
        <v>72</v>
      </c>
      <c r="E174" s="27">
        <v>21061</v>
      </c>
      <c r="F174" s="27">
        <f t="shared" si="10"/>
        <v>292</v>
      </c>
      <c r="G174" s="27">
        <f t="shared" si="11"/>
        <v>409</v>
      </c>
    </row>
    <row r="175" spans="1:7" x14ac:dyDescent="0.3">
      <c r="A175" s="27"/>
      <c r="B175" s="27" t="s">
        <v>314</v>
      </c>
      <c r="C175" s="27">
        <v>442</v>
      </c>
      <c r="D175" s="27">
        <v>53</v>
      </c>
      <c r="E175" s="27">
        <v>20059</v>
      </c>
      <c r="F175" s="27">
        <f t="shared" si="10"/>
        <v>389</v>
      </c>
      <c r="G175" s="27">
        <f t="shared" si="11"/>
        <v>385</v>
      </c>
    </row>
    <row r="176" spans="1:7" x14ac:dyDescent="0.3">
      <c r="A176" s="27"/>
      <c r="B176" s="27" t="s">
        <v>315</v>
      </c>
      <c r="C176" s="27">
        <v>1033</v>
      </c>
      <c r="D176" s="27">
        <v>392</v>
      </c>
      <c r="E176" s="27">
        <v>23140</v>
      </c>
      <c r="F176" s="27">
        <f t="shared" si="10"/>
        <v>641</v>
      </c>
      <c r="G176" s="27">
        <f t="shared" si="11"/>
        <v>440.67</v>
      </c>
    </row>
    <row r="177" spans="1:7" x14ac:dyDescent="0.3">
      <c r="A177" s="27"/>
      <c r="B177" s="27" t="s">
        <v>316</v>
      </c>
      <c r="C177" s="27">
        <v>988</v>
      </c>
      <c r="D177" s="27">
        <v>474</v>
      </c>
      <c r="E177" s="27">
        <v>23461</v>
      </c>
      <c r="F177" s="27">
        <f t="shared" si="10"/>
        <v>514</v>
      </c>
      <c r="G177" s="27">
        <f t="shared" si="11"/>
        <v>514.66999999999996</v>
      </c>
    </row>
    <row r="178" spans="1:7" x14ac:dyDescent="0.3">
      <c r="A178" s="27"/>
      <c r="B178" s="27" t="s">
        <v>313</v>
      </c>
      <c r="C178" s="27">
        <v>1946</v>
      </c>
      <c r="D178" s="27">
        <v>270</v>
      </c>
      <c r="E178" s="27">
        <v>11805</v>
      </c>
      <c r="F178" s="27">
        <f t="shared" si="10"/>
        <v>1676</v>
      </c>
      <c r="G178" s="27">
        <f t="shared" si="11"/>
        <v>943.67</v>
      </c>
    </row>
    <row r="179" spans="1:7" x14ac:dyDescent="0.3">
      <c r="A179" s="27"/>
      <c r="B179" s="27" t="s">
        <v>314</v>
      </c>
      <c r="C179" s="27">
        <v>1957</v>
      </c>
      <c r="D179" s="27">
        <v>490</v>
      </c>
      <c r="E179" s="27">
        <v>15969</v>
      </c>
      <c r="F179" s="27">
        <f t="shared" si="10"/>
        <v>1467</v>
      </c>
      <c r="G179" s="27">
        <f t="shared" si="11"/>
        <v>1219</v>
      </c>
    </row>
    <row r="180" spans="1:7" x14ac:dyDescent="0.3">
      <c r="A180" s="27"/>
      <c r="B180" s="27" t="s">
        <v>315</v>
      </c>
      <c r="C180" s="27">
        <v>559</v>
      </c>
      <c r="D180" s="27">
        <v>392</v>
      </c>
      <c r="E180" s="27">
        <v>2436</v>
      </c>
      <c r="F180" s="27">
        <f t="shared" si="10"/>
        <v>167</v>
      </c>
      <c r="G180" s="27">
        <f t="shared" si="11"/>
        <v>1103.33</v>
      </c>
    </row>
    <row r="181" spans="1:7" x14ac:dyDescent="0.3">
      <c r="A181" s="27"/>
      <c r="B181" s="27" t="s">
        <v>316</v>
      </c>
      <c r="C181" s="27">
        <v>1307</v>
      </c>
      <c r="D181" s="27">
        <v>278</v>
      </c>
      <c r="E181" s="27">
        <v>47603</v>
      </c>
      <c r="F181" s="27">
        <f t="shared" si="10"/>
        <v>1029</v>
      </c>
      <c r="G181" s="27">
        <f t="shared" si="11"/>
        <v>887.67</v>
      </c>
    </row>
    <row r="182" spans="1:7" x14ac:dyDescent="0.3">
      <c r="A182" s="27"/>
      <c r="B182" s="27" t="s">
        <v>313</v>
      </c>
      <c r="C182" s="27">
        <v>1432</v>
      </c>
      <c r="D182" s="27">
        <v>425</v>
      </c>
      <c r="E182" s="27">
        <v>42964</v>
      </c>
      <c r="F182" s="27">
        <f t="shared" si="10"/>
        <v>1007</v>
      </c>
      <c r="G182" s="27">
        <f t="shared" si="11"/>
        <v>734.33</v>
      </c>
    </row>
    <row r="183" spans="1:7" x14ac:dyDescent="0.3">
      <c r="A183" s="27"/>
      <c r="B183" s="27" t="s">
        <v>314</v>
      </c>
      <c r="C183" s="27">
        <v>623</v>
      </c>
      <c r="D183" s="27">
        <v>414</v>
      </c>
      <c r="E183" s="27">
        <v>39923</v>
      </c>
      <c r="F183" s="27">
        <f t="shared" si="10"/>
        <v>209</v>
      </c>
      <c r="G183" s="27">
        <f t="shared" si="11"/>
        <v>748.33</v>
      </c>
    </row>
    <row r="184" spans="1:7" x14ac:dyDescent="0.3">
      <c r="A184" s="27"/>
      <c r="B184" s="27" t="s">
        <v>315</v>
      </c>
      <c r="C184" s="27">
        <v>198</v>
      </c>
      <c r="D184" s="27">
        <v>358</v>
      </c>
      <c r="E184" s="27">
        <v>2293</v>
      </c>
      <c r="F184" s="27">
        <f t="shared" si="10"/>
        <v>-160</v>
      </c>
      <c r="G184" s="27">
        <f t="shared" si="11"/>
        <v>352</v>
      </c>
    </row>
    <row r="185" spans="1:7" x14ac:dyDescent="0.3">
      <c r="A185" s="27"/>
      <c r="B185" s="27" t="s">
        <v>316</v>
      </c>
      <c r="C185" s="27">
        <v>198</v>
      </c>
      <c r="D185" s="27">
        <v>373</v>
      </c>
      <c r="E185" s="27">
        <v>25920</v>
      </c>
      <c r="F185" s="27">
        <f t="shared" si="10"/>
        <v>-175</v>
      </c>
      <c r="G185" s="27">
        <f t="shared" si="11"/>
        <v>-42</v>
      </c>
    </row>
    <row r="186" spans="1:7" x14ac:dyDescent="0.3">
      <c r="A186" s="27"/>
      <c r="B186" s="27" t="s">
        <v>313</v>
      </c>
      <c r="C186" s="27">
        <v>353</v>
      </c>
      <c r="D186" s="27">
        <v>300</v>
      </c>
      <c r="E186" s="27">
        <v>11035</v>
      </c>
      <c r="F186" s="27">
        <f t="shared" si="10"/>
        <v>53</v>
      </c>
      <c r="G186" s="27">
        <f t="shared" si="11"/>
        <v>-94</v>
      </c>
    </row>
    <row r="187" spans="1:7" x14ac:dyDescent="0.3">
      <c r="A187" s="27"/>
      <c r="B187" s="27" t="s">
        <v>314</v>
      </c>
      <c r="C187" s="27">
        <v>520</v>
      </c>
      <c r="D187" s="27">
        <v>375</v>
      </c>
      <c r="E187" s="27">
        <v>20733</v>
      </c>
      <c r="F187" s="27">
        <f t="shared" si="10"/>
        <v>145</v>
      </c>
      <c r="G187" s="27">
        <f t="shared" si="11"/>
        <v>7.67</v>
      </c>
    </row>
    <row r="188" spans="1:7" x14ac:dyDescent="0.3">
      <c r="A188" s="27"/>
      <c r="B188" s="27" t="s">
        <v>315</v>
      </c>
      <c r="C188" s="27">
        <v>961</v>
      </c>
      <c r="D188" s="27">
        <v>358</v>
      </c>
      <c r="E188" s="27">
        <v>18693</v>
      </c>
      <c r="F188" s="27">
        <f t="shared" si="10"/>
        <v>603</v>
      </c>
      <c r="G188" s="27">
        <f t="shared" si="11"/>
        <v>267</v>
      </c>
    </row>
    <row r="189" spans="1:7" x14ac:dyDescent="0.3">
      <c r="A189" s="27"/>
      <c r="B189" s="27" t="s">
        <v>316</v>
      </c>
      <c r="C189" s="27">
        <v>1375</v>
      </c>
      <c r="D189" s="27">
        <v>330</v>
      </c>
      <c r="E189" s="27">
        <v>7875</v>
      </c>
      <c r="F189" s="27">
        <f t="shared" si="10"/>
        <v>1045</v>
      </c>
      <c r="G189" s="27">
        <f t="shared" si="11"/>
        <v>597.66999999999996</v>
      </c>
    </row>
    <row r="190" spans="1:7" x14ac:dyDescent="0.3">
      <c r="A190" s="27"/>
      <c r="B190" s="27" t="s">
        <v>313</v>
      </c>
      <c r="C190" s="27">
        <v>1147</v>
      </c>
      <c r="D190" s="27">
        <v>388</v>
      </c>
      <c r="E190" s="27">
        <v>8471</v>
      </c>
      <c r="F190" s="27">
        <f t="shared" si="10"/>
        <v>759</v>
      </c>
      <c r="G190" s="27">
        <f t="shared" si="11"/>
        <v>802.33</v>
      </c>
    </row>
    <row r="191" spans="1:7" x14ac:dyDescent="0.3">
      <c r="A191" s="27"/>
      <c r="B191" s="27" t="s">
        <v>314</v>
      </c>
      <c r="C191" s="27">
        <v>1707</v>
      </c>
      <c r="D191" s="27">
        <v>74</v>
      </c>
      <c r="E191" s="27">
        <v>14090</v>
      </c>
      <c r="F191" s="27">
        <f t="shared" si="10"/>
        <v>1633</v>
      </c>
      <c r="G191" s="27">
        <f t="shared" si="11"/>
        <v>1145.67</v>
      </c>
    </row>
    <row r="192" spans="1:7" x14ac:dyDescent="0.3">
      <c r="A192" s="27"/>
      <c r="B192" s="27" t="s">
        <v>315</v>
      </c>
      <c r="C192" s="27">
        <v>1693</v>
      </c>
      <c r="D192" s="27">
        <v>154</v>
      </c>
      <c r="E192" s="27">
        <v>14216</v>
      </c>
      <c r="F192" s="27">
        <f t="shared" si="10"/>
        <v>1539</v>
      </c>
      <c r="G192" s="27">
        <f t="shared" si="11"/>
        <v>1310.33</v>
      </c>
    </row>
    <row r="193" spans="1:7" x14ac:dyDescent="0.3">
      <c r="A193" s="27"/>
      <c r="B193" s="27" t="s">
        <v>316</v>
      </c>
      <c r="C193" s="27">
        <v>833</v>
      </c>
      <c r="D193" s="27">
        <v>380</v>
      </c>
      <c r="E193" s="27">
        <v>3582</v>
      </c>
      <c r="F193" s="27">
        <f t="shared" si="10"/>
        <v>453</v>
      </c>
      <c r="G193" s="27">
        <f t="shared" si="11"/>
        <v>1208.33</v>
      </c>
    </row>
    <row r="194" spans="1:7" x14ac:dyDescent="0.3">
      <c r="A194" s="27"/>
      <c r="B194" s="27" t="s">
        <v>313</v>
      </c>
      <c r="C194" s="27">
        <v>1222</v>
      </c>
      <c r="D194" s="27">
        <v>274</v>
      </c>
      <c r="E194" s="27">
        <v>32500</v>
      </c>
      <c r="F194" s="27">
        <f t="shared" si="10"/>
        <v>948</v>
      </c>
      <c r="G194" s="27">
        <f t="shared" si="11"/>
        <v>980</v>
      </c>
    </row>
    <row r="195" spans="1:7" x14ac:dyDescent="0.3">
      <c r="A195" s="27"/>
      <c r="B195" s="27" t="s">
        <v>314</v>
      </c>
      <c r="C195" s="27">
        <v>777</v>
      </c>
      <c r="D195" s="27">
        <v>140</v>
      </c>
      <c r="E195" s="27">
        <v>6832</v>
      </c>
      <c r="F195" s="27">
        <f t="shared" si="10"/>
        <v>637</v>
      </c>
      <c r="G195" s="27">
        <f t="shared" si="11"/>
        <v>679.33</v>
      </c>
    </row>
    <row r="196" spans="1:7" x14ac:dyDescent="0.3">
      <c r="A196" s="27"/>
      <c r="B196" s="27" t="s">
        <v>315</v>
      </c>
      <c r="C196" s="27">
        <v>1957</v>
      </c>
      <c r="D196" s="27">
        <v>76</v>
      </c>
      <c r="E196" s="27">
        <v>33381</v>
      </c>
      <c r="F196" s="27">
        <f t="shared" ref="F196:F203" si="12">IF(OR(C196="",D196=""),"",C196-D196)</f>
        <v>1881</v>
      </c>
      <c r="G196" s="27">
        <f t="shared" si="11"/>
        <v>1155.33</v>
      </c>
    </row>
    <row r="197" spans="1:7" x14ac:dyDescent="0.3">
      <c r="A197" s="27"/>
      <c r="B197" s="27" t="s">
        <v>316</v>
      </c>
      <c r="C197" s="27">
        <v>405</v>
      </c>
      <c r="D197" s="27">
        <v>66</v>
      </c>
      <c r="E197" s="27">
        <v>48419</v>
      </c>
      <c r="F197" s="27">
        <f t="shared" si="12"/>
        <v>339</v>
      </c>
      <c r="G197" s="27">
        <f t="shared" si="11"/>
        <v>952.33</v>
      </c>
    </row>
    <row r="198" spans="1:7" x14ac:dyDescent="0.3">
      <c r="A198" s="27"/>
      <c r="B198" s="27" t="s">
        <v>313</v>
      </c>
      <c r="C198" s="27">
        <v>1581</v>
      </c>
      <c r="D198" s="27">
        <v>71</v>
      </c>
      <c r="E198" s="27">
        <v>16149</v>
      </c>
      <c r="F198" s="27">
        <f t="shared" si="12"/>
        <v>1510</v>
      </c>
      <c r="G198" s="27">
        <f t="shared" ref="G198:G203" si="13">IFERROR(ROUND(AVERAGE(F196:F198),2),"")</f>
        <v>1243.33</v>
      </c>
    </row>
    <row r="199" spans="1:7" x14ac:dyDescent="0.3">
      <c r="A199" s="27"/>
      <c r="B199" s="27" t="s">
        <v>314</v>
      </c>
      <c r="C199" s="27">
        <v>1035</v>
      </c>
      <c r="D199" s="27">
        <v>171</v>
      </c>
      <c r="E199" s="27">
        <v>7541</v>
      </c>
      <c r="F199" s="27">
        <f t="shared" si="12"/>
        <v>864</v>
      </c>
      <c r="G199" s="27">
        <f t="shared" si="13"/>
        <v>904.33</v>
      </c>
    </row>
    <row r="200" spans="1:7" x14ac:dyDescent="0.3">
      <c r="A200" s="27"/>
      <c r="B200" s="27" t="s">
        <v>315</v>
      </c>
      <c r="C200" s="27">
        <v>1765</v>
      </c>
      <c r="D200" s="27">
        <v>109</v>
      </c>
      <c r="E200" s="27">
        <v>20042</v>
      </c>
      <c r="F200" s="27">
        <f t="shared" si="12"/>
        <v>1656</v>
      </c>
      <c r="G200" s="27">
        <f t="shared" si="13"/>
        <v>1343.33</v>
      </c>
    </row>
    <row r="201" spans="1:7" x14ac:dyDescent="0.3">
      <c r="A201" s="27"/>
      <c r="B201" s="27" t="s">
        <v>316</v>
      </c>
      <c r="C201" s="27">
        <v>837</v>
      </c>
      <c r="D201" s="27">
        <v>430</v>
      </c>
      <c r="E201" s="27">
        <v>49400</v>
      </c>
      <c r="F201" s="27">
        <f t="shared" si="12"/>
        <v>407</v>
      </c>
      <c r="G201" s="27">
        <f t="shared" si="13"/>
        <v>975.67</v>
      </c>
    </row>
    <row r="202" spans="1:7" x14ac:dyDescent="0.3">
      <c r="A202" s="27"/>
      <c r="B202" s="27" t="s">
        <v>313</v>
      </c>
      <c r="C202" s="27">
        <v>337</v>
      </c>
      <c r="D202" s="27">
        <v>68</v>
      </c>
      <c r="E202" s="27">
        <v>4007</v>
      </c>
      <c r="F202" s="27">
        <f t="shared" si="12"/>
        <v>269</v>
      </c>
      <c r="G202" s="27">
        <f t="shared" si="13"/>
        <v>777.33</v>
      </c>
    </row>
    <row r="203" spans="1:7" x14ac:dyDescent="0.3">
      <c r="A203" s="27"/>
      <c r="B203" s="27" t="s">
        <v>314</v>
      </c>
      <c r="C203" s="27">
        <v>119</v>
      </c>
      <c r="D203" s="27">
        <v>456</v>
      </c>
      <c r="E203" s="27">
        <v>12174</v>
      </c>
      <c r="F203" s="27">
        <f t="shared" si="12"/>
        <v>-337</v>
      </c>
      <c r="G203" s="27">
        <f t="shared" si="13"/>
        <v>113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9" tint="0.39997558519241921"/>
  </sheetPr>
  <dimension ref="A1:C7"/>
  <sheetViews>
    <sheetView workbookViewId="0">
      <selection activeCell="A2" sqref="A2"/>
    </sheetView>
  </sheetViews>
  <sheetFormatPr defaultRowHeight="14.4" x14ac:dyDescent="0.3"/>
  <cols>
    <col min="1" max="3" width="40.6640625" customWidth="1"/>
  </cols>
  <sheetData>
    <row r="1" spans="1:3" x14ac:dyDescent="0.3">
      <c r="A1" s="36" t="s">
        <v>713</v>
      </c>
      <c r="B1" s="36"/>
      <c r="C1" s="36"/>
    </row>
    <row r="3" spans="1:3" x14ac:dyDescent="0.3">
      <c r="A3" s="26" t="s">
        <v>1</v>
      </c>
      <c r="B3" s="26" t="s">
        <v>643</v>
      </c>
      <c r="C3" s="26" t="s">
        <v>644</v>
      </c>
    </row>
    <row r="4" spans="1:3" x14ac:dyDescent="0.3">
      <c r="A4" s="27" t="s">
        <v>315</v>
      </c>
      <c r="B4" s="28" cm="1">
        <f t="array" ref="B4">CORREL(_xlfn._xlws.FILTER(Engagement_Summary!$G:$G, Engagement_Summary!$B:$B="Instagram"), _xlfn._xlws.FILTER(Engagement_Summary!$E:$E, Engagement_Summary!$B:$B="Instagram"))</f>
        <v>9.8475978071202633E-2</v>
      </c>
      <c r="C4" s="27" t="str">
        <f>IF(B4="","", IF(B4&gt;0.5,"Strong Positive: Ad Spend Effective", IF(B4&lt;-0.5,"Negative: Spend Inefficient","Weak or No Correlation")) )</f>
        <v>Weak or No Correlation</v>
      </c>
    </row>
    <row r="5" spans="1:3" x14ac:dyDescent="0.3">
      <c r="A5" s="27" t="s">
        <v>316</v>
      </c>
      <c r="B5" s="28" cm="1">
        <f t="array" ref="B5">CORREL(_xlfn._xlws.FILTER(Engagement_Summary!$G:$G, Engagement_Summary!$B:$B="Facebook"), _xlfn._xlws.FILTER(Engagement_Summary!$E:$E, Engagement_Summary!$B:$B="Facebook"))</f>
        <v>-9.4146218784078264E-2</v>
      </c>
      <c r="C5" s="27" t="str">
        <f>IF(B5="","", IF(B5&gt;0.5,"Strong Positive: Ad Spend Effective", IF(B5&lt;-0.5,"Negative: Spend Inefficient","Weak or No Correlation")) )</f>
        <v>Weak or No Correlation</v>
      </c>
    </row>
    <row r="6" spans="1:3" x14ac:dyDescent="0.3">
      <c r="A6" s="27" t="s">
        <v>313</v>
      </c>
      <c r="B6" s="29" cm="1">
        <f t="array" ref="B6">CORREL(_xlfn._xlws.FILTER(Engagement_Summary!$G:$G, Engagement_Summary!$B:$B="Twitter"), _xlfn._xlws.FILTER(Engagement_Summary!$E:$E, Engagement_Summary!$B:$B="Twitter"))</f>
        <v>-0.36524230396148816</v>
      </c>
      <c r="C6" s="27" t="str">
        <f>IF(B6="","", IF(B6&gt;0.5,"Strong Positive: Ad Spend Effective", IF(B6&lt;-0.5,"Negative: Spend Inefficient","Weak or No Correlation")) )</f>
        <v>Weak or No Correlation</v>
      </c>
    </row>
    <row r="7" spans="1:3" x14ac:dyDescent="0.3">
      <c r="A7" s="27" t="s">
        <v>314</v>
      </c>
      <c r="B7" s="29" cm="1">
        <f t="array" ref="B7">CORREL(_xlfn._xlws.FILTER(Engagement_Summary!$G:$G, Engagement_Summary!$B:$B="YouTube"), _xlfn._xlws.FILTER(Engagement_Summary!$E:$E, Engagement_Summary!$B:$B="YouTube"))</f>
        <v>0.22507583691134031</v>
      </c>
      <c r="C7" s="27" t="str">
        <f>IF(B7="","", IF(B7&gt;0.5,"Strong Positive: Ad Spend Effective", IF(B7&lt;-0.5,"Negative: Spend Inefficient","Weak or No Correlation")) )</f>
        <v>Weak or No Correlation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9" tint="0.39997558519241921"/>
  </sheetPr>
  <dimension ref="A1:D14"/>
  <sheetViews>
    <sheetView workbookViewId="0">
      <selection activeCell="B5" sqref="B5"/>
    </sheetView>
  </sheetViews>
  <sheetFormatPr defaultRowHeight="14.4" x14ac:dyDescent="0.3"/>
  <cols>
    <col min="1" max="4" width="55.6640625" customWidth="1"/>
  </cols>
  <sheetData>
    <row r="1" spans="1:4" x14ac:dyDescent="0.3">
      <c r="A1" s="36" t="s">
        <v>714</v>
      </c>
      <c r="B1" s="36"/>
      <c r="C1" s="36"/>
      <c r="D1" s="36"/>
    </row>
    <row r="3" spans="1:4" x14ac:dyDescent="0.3">
      <c r="A3" s="26" t="s">
        <v>1</v>
      </c>
      <c r="B3" s="26" t="s">
        <v>645</v>
      </c>
      <c r="C3" s="26" t="s">
        <v>646</v>
      </c>
    </row>
    <row r="4" spans="1:4" x14ac:dyDescent="0.3">
      <c r="A4" s="27" t="str">
        <f>task6.2_Correlation_Analysis!A3</f>
        <v>Platform</v>
      </c>
      <c r="B4" s="27" t="str">
        <f>task6.2_Correlation_Analysis!B3</f>
        <v>Correlation (Ad_Spend vs Follower_Growth)</v>
      </c>
      <c r="C4" s="27" t="str">
        <f>IF(B4="","", IF(B4&gt;0.5,"High Positive Correlation – Ad spend effectively boosts follower growth.", IF(B4&lt;-0.5,"Negative Correlation – Ad spend inefficient or counterproductive.","Weak/No Correlation – Minimal influence of ad spend on growth.")))</f>
        <v>High Positive Correlation – Ad spend effectively boosts follower growth.</v>
      </c>
    </row>
    <row r="5" spans="1:4" x14ac:dyDescent="0.3">
      <c r="A5" s="27" t="str">
        <f>task6.2_Correlation_Analysis!A4</f>
        <v>Instagram</v>
      </c>
      <c r="B5" s="29">
        <f>task6.2_Correlation_Analysis!B4</f>
        <v>9.8475978071202633E-2</v>
      </c>
      <c r="C5" s="27" t="str">
        <f>IF(B5="","", IF(B5&gt;0.5,"High Positive Correlation – Ad spend effectively boosts follower growth.", IF(B5&lt;-0.5,"Negative Correlation – Ad spend inefficient or counterproductive.","Weak/No Correlation – Minimal influence of ad spend on growth.")))</f>
        <v>Weak/No Correlation – Minimal influence of ad spend on growth.</v>
      </c>
    </row>
    <row r="6" spans="1:4" x14ac:dyDescent="0.3">
      <c r="A6" s="27" t="str">
        <f>task6.2_Correlation_Analysis!A5</f>
        <v>Facebook</v>
      </c>
      <c r="B6" s="29">
        <f>task6.2_Correlation_Analysis!B5</f>
        <v>-9.4146218784078264E-2</v>
      </c>
      <c r="C6" s="27" t="str">
        <f>IF(B6="","", IF(B6&gt;0.5,"High Positive Correlation – Ad spend effectively boosts follower growth.", IF(B6&lt;-0.5,"Negative Correlation – Ad spend inefficient or counterproductive.","Weak/No Correlation – Minimal influence of ad spend on growth.")))</f>
        <v>Weak/No Correlation – Minimal influence of ad spend on growth.</v>
      </c>
    </row>
    <row r="7" spans="1:4" x14ac:dyDescent="0.3">
      <c r="A7" s="27" t="str">
        <f>task6.2_Correlation_Analysis!A6</f>
        <v>Twitter</v>
      </c>
      <c r="B7" s="29">
        <f>task6.2_Correlation_Analysis!B6</f>
        <v>-0.36524230396148816</v>
      </c>
      <c r="C7" s="27" t="str">
        <f>IF(B7="","", IF(B7&gt;0.5,"High Positive Correlation – Ad spend effectively boosts follower growth.", IF(B7&lt;-0.5,"Negative Correlation – Ad spend inefficient or counterproductive.","Weak/No Correlation – Minimal influence of ad spend on growth.")))</f>
        <v>Weak/No Correlation – Minimal influence of ad spend on growth.</v>
      </c>
    </row>
    <row r="11" spans="1:4" x14ac:dyDescent="0.3">
      <c r="A11" t="s">
        <v>647</v>
      </c>
    </row>
    <row r="12" spans="1:4" x14ac:dyDescent="0.3">
      <c r="A12" t="s">
        <v>648</v>
      </c>
      <c r="B12" s="3" t="s">
        <v>649</v>
      </c>
    </row>
    <row r="13" spans="1:4" x14ac:dyDescent="0.3">
      <c r="A13" t="s">
        <v>650</v>
      </c>
      <c r="B13" s="4" t="s">
        <v>651</v>
      </c>
    </row>
    <row r="14" spans="1:4" x14ac:dyDescent="0.3">
      <c r="A14" t="s">
        <v>652</v>
      </c>
      <c r="B14" s="5" t="s">
        <v>653</v>
      </c>
    </row>
  </sheetData>
  <mergeCells count="1">
    <mergeCell ref="A1:D1"/>
  </mergeCells>
  <conditionalFormatting sqref="B4:B8">
    <cfRule type="cellIs" dxfId="2" priority="1" operator="greaterThan">
      <formula>0.5</formula>
    </cfRule>
    <cfRule type="cellIs" dxfId="1" priority="2" operator="between">
      <formula>-0.5</formula>
      <formula>0.5</formula>
    </cfRule>
    <cfRule type="cellIs" dxfId="0" priority="3" operator="lessThan">
      <formula>-0.5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9" tint="0.39997558519241921"/>
  </sheetPr>
  <dimension ref="A1:C20"/>
  <sheetViews>
    <sheetView workbookViewId="0">
      <selection activeCell="A21" sqref="A21"/>
    </sheetView>
  </sheetViews>
  <sheetFormatPr defaultRowHeight="14.4" x14ac:dyDescent="0.3"/>
  <cols>
    <col min="1" max="3" width="40.6640625" customWidth="1"/>
  </cols>
  <sheetData>
    <row r="1" spans="1:3" ht="18" x14ac:dyDescent="0.35">
      <c r="A1" s="37" t="s">
        <v>654</v>
      </c>
      <c r="B1" s="37"/>
      <c r="C1" s="37"/>
    </row>
    <row r="2" spans="1:3" x14ac:dyDescent="0.3">
      <c r="A2" s="33" t="s">
        <v>715</v>
      </c>
    </row>
    <row r="3" spans="1:3" x14ac:dyDescent="0.3">
      <c r="A3" s="30" t="s">
        <v>655</v>
      </c>
      <c r="B3" s="30" t="s">
        <v>656</v>
      </c>
      <c r="C3" s="30" t="s">
        <v>657</v>
      </c>
    </row>
    <row r="4" spans="1:3" x14ac:dyDescent="0.3">
      <c r="A4" s="31" t="s">
        <v>694</v>
      </c>
      <c r="B4" s="32" t="s">
        <v>717</v>
      </c>
      <c r="C4" s="31" t="s">
        <v>695</v>
      </c>
    </row>
    <row r="5" spans="1:3" x14ac:dyDescent="0.3">
      <c r="A5" s="31" t="s">
        <v>694</v>
      </c>
      <c r="B5" s="32" t="s">
        <v>696</v>
      </c>
      <c r="C5" s="31" t="s">
        <v>697</v>
      </c>
    </row>
    <row r="6" spans="1:3" x14ac:dyDescent="0.3">
      <c r="A6" s="31" t="s">
        <v>694</v>
      </c>
      <c r="B6" s="32" t="s">
        <v>718</v>
      </c>
      <c r="C6" s="31" t="s">
        <v>698</v>
      </c>
    </row>
    <row r="7" spans="1:3" x14ac:dyDescent="0.3">
      <c r="A7" s="31" t="s">
        <v>658</v>
      </c>
      <c r="B7" s="32" t="s">
        <v>659</v>
      </c>
      <c r="C7" s="31" t="s">
        <v>660</v>
      </c>
    </row>
    <row r="8" spans="1:3" x14ac:dyDescent="0.3">
      <c r="A8" s="31" t="s">
        <v>661</v>
      </c>
      <c r="B8" s="32" t="s">
        <v>662</v>
      </c>
      <c r="C8" s="31" t="s">
        <v>663</v>
      </c>
    </row>
    <row r="9" spans="1:3" x14ac:dyDescent="0.3">
      <c r="A9" s="31" t="s">
        <v>664</v>
      </c>
      <c r="B9" s="32" t="s">
        <v>665</v>
      </c>
      <c r="C9" s="31" t="s">
        <v>666</v>
      </c>
    </row>
    <row r="10" spans="1:3" x14ac:dyDescent="0.3">
      <c r="A10" s="31" t="s">
        <v>667</v>
      </c>
      <c r="B10" s="32" t="s">
        <v>668</v>
      </c>
      <c r="C10" s="31" t="s">
        <v>669</v>
      </c>
    </row>
    <row r="11" spans="1:3" x14ac:dyDescent="0.3">
      <c r="A11" s="31" t="s">
        <v>670</v>
      </c>
      <c r="B11" s="32" t="s">
        <v>671</v>
      </c>
      <c r="C11" s="31" t="s">
        <v>672</v>
      </c>
    </row>
    <row r="12" spans="1:3" x14ac:dyDescent="0.3">
      <c r="A12" s="31" t="s">
        <v>673</v>
      </c>
      <c r="B12" s="32" t="s">
        <v>674</v>
      </c>
      <c r="C12" s="31" t="s">
        <v>675</v>
      </c>
    </row>
    <row r="13" spans="1:3" x14ac:dyDescent="0.3">
      <c r="A13" s="31" t="s">
        <v>676</v>
      </c>
      <c r="B13" s="32" t="s">
        <v>677</v>
      </c>
      <c r="C13" s="31" t="s">
        <v>678</v>
      </c>
    </row>
    <row r="14" spans="1:3" x14ac:dyDescent="0.3">
      <c r="A14" s="31" t="s">
        <v>679</v>
      </c>
      <c r="B14" s="32" t="s">
        <v>680</v>
      </c>
      <c r="C14" s="31" t="s">
        <v>681</v>
      </c>
    </row>
    <row r="15" spans="1:3" x14ac:dyDescent="0.3">
      <c r="A15" s="31" t="s">
        <v>682</v>
      </c>
      <c r="B15" s="32" t="s">
        <v>683</v>
      </c>
      <c r="C15" s="31" t="s">
        <v>684</v>
      </c>
    </row>
    <row r="16" spans="1:3" x14ac:dyDescent="0.3">
      <c r="A16" s="31" t="s">
        <v>685</v>
      </c>
      <c r="B16" s="32" t="s">
        <v>686</v>
      </c>
      <c r="C16" s="31" t="s">
        <v>687</v>
      </c>
    </row>
    <row r="17" spans="1:3" x14ac:dyDescent="0.3">
      <c r="A17" s="31" t="s">
        <v>688</v>
      </c>
      <c r="B17" s="32" t="s">
        <v>689</v>
      </c>
      <c r="C17" s="31" t="s">
        <v>690</v>
      </c>
    </row>
    <row r="18" spans="1:3" x14ac:dyDescent="0.3">
      <c r="A18" s="31" t="s">
        <v>691</v>
      </c>
      <c r="B18" s="32" t="s">
        <v>692</v>
      </c>
      <c r="C18" s="31" t="s">
        <v>693</v>
      </c>
    </row>
    <row r="20" spans="1:3" x14ac:dyDescent="0.3">
      <c r="A20" s="31" t="s">
        <v>720</v>
      </c>
    </row>
  </sheetData>
  <mergeCells count="1">
    <mergeCell ref="A1:C1"/>
  </mergeCells>
  <hyperlinks>
    <hyperlink ref="B7" location="'task1_cleaned_data'!A1" display="task1_cleaned_data" xr:uid="{00000000-0004-0000-0F00-000000000000}"/>
    <hyperlink ref="B8" location="'task2_Top10_high_engagement_pos'!A1" display="task2_Top10_high_engagement_pos" xr:uid="{00000000-0004-0000-0F00-000001000000}"/>
    <hyperlink ref="B9" location="'task3_Platform_avg.engagement_r'!A1" display="task3_Platform_avg.engagement_r" xr:uid="{00000000-0004-0000-0F00-000002000000}"/>
    <hyperlink ref="B10" location="'task3.2_Follower_Growth'!A1" display="task3.2_Follower_Growth" xr:uid="{00000000-0004-0000-0F00-000003000000}"/>
    <hyperlink ref="B11" location="'task3.3_Engagement_vs_AdSpend'!A1" display="task3.3_Engagement_vs_AdSpend" xr:uid="{00000000-0004-0000-0F00-000004000000}"/>
    <hyperlink ref="B12" location="'task4.1_Hashtag_Frequency'!A1" display="task4.1_Hashtag_Frequency" xr:uid="{00000000-0004-0000-0F00-000005000000}"/>
    <hyperlink ref="B13" location="'task4.2_Content_Performance'!A1" display="task4.2_Content_Performance" xr:uid="{00000000-0004-0000-0F00-000006000000}"/>
    <hyperlink ref="B14" location="'task5.1_Campaign_Summary'!A1" display="task5.1_Campaign_Summary" xr:uid="{00000000-0004-0000-0F00-000007000000}"/>
    <hyperlink ref="B15" location="'task5.2_Engagement_Uplift'!A1" display="task5.2_Engagement_Uplift" xr:uid="{00000000-0004-0000-0F00-000008000000}"/>
    <hyperlink ref="B16" location="'task6.1_Weekly_Follower_Growth'!A1" display="task6.1_Weekly_Follower_Growth" xr:uid="{00000000-0004-0000-0F00-000009000000}"/>
    <hyperlink ref="B17" location="'task6.2_Correlation_Analysis'!A1" display="task6.2_Correlation_Analysis" xr:uid="{00000000-0004-0000-0F00-00000A000000}"/>
    <hyperlink ref="B18" location="'task6.3_Insights_Summary'!A1" display="task6.3_Insights_Summary" xr:uid="{00000000-0004-0000-0F00-00000B000000}"/>
    <hyperlink ref="B4" location="'raw_Posts'!A1" display="raw_Posts" xr:uid="{00000000-0004-0000-0F00-00000C000000}"/>
    <hyperlink ref="B5" location="'raw_Engagement_Summary'!A1" display="raw_Engagement_Summary" xr:uid="{00000000-0004-0000-0F00-00000D000000}"/>
    <hyperlink ref="B6" location="'raw_Campaign_Metadata'!A1" display="raw_Campaign_Metadata" xr:uid="{00000000-0004-0000-0F00-00000E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8BBC-CBCE-404B-9F4E-CB2C85E782DD}">
  <dimension ref="A1:C1"/>
  <sheetViews>
    <sheetView tabSelected="1" workbookViewId="0">
      <selection activeCell="C1" sqref="C1"/>
    </sheetView>
  </sheetViews>
  <sheetFormatPr defaultRowHeight="14.4" x14ac:dyDescent="0.3"/>
  <cols>
    <col min="4" max="4" width="8.88671875" customWidth="1"/>
  </cols>
  <sheetData>
    <row r="1" spans="1:3" x14ac:dyDescent="0.3">
      <c r="A1" t="s">
        <v>721</v>
      </c>
      <c r="C1" s="42" t="s">
        <v>722</v>
      </c>
    </row>
  </sheetData>
  <hyperlinks>
    <hyperlink ref="C1" r:id="rId1" xr:uid="{8CF7C647-ED6C-45C2-87E2-A9F62276893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518040-B309-416B-A599-0F315A06B1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Posts</vt:lpstr>
      <vt:lpstr>Engagement_Summary</vt:lpstr>
      <vt:lpstr>Campaign_Metadata</vt:lpstr>
      <vt:lpstr>task1_cleaned_data</vt:lpstr>
      <vt:lpstr>task2_Top10_high_engagement_pos</vt:lpstr>
      <vt:lpstr>task3_Platform_avg.engagement_r</vt:lpstr>
      <vt:lpstr>task3.2_Follower_Growth</vt:lpstr>
      <vt:lpstr>task3.3_Engagement_vs_AdSpend</vt:lpstr>
      <vt:lpstr>task4.1_Hashtag_Frequency</vt:lpstr>
      <vt:lpstr>task4.2_Content_Performance</vt:lpstr>
      <vt:lpstr>task5.1_Campaign_Summary</vt:lpstr>
      <vt:lpstr>task5.2_Engagement_Uplift</vt:lpstr>
      <vt:lpstr>task6.1_Weekly_Follower_Growth</vt:lpstr>
      <vt:lpstr>task6.2_Correlation_Analysis</vt:lpstr>
      <vt:lpstr>task6.3_Insights_Summary</vt:lpstr>
      <vt:lpstr>index_summary</vt:lpstr>
      <vt:lpstr>PROJECT_VIDEO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Lakshita S.</cp:lastModifiedBy>
  <dcterms:created xsi:type="dcterms:W3CDTF">2025-10-06T09:24:56Z</dcterms:created>
  <dcterms:modified xsi:type="dcterms:W3CDTF">2025-10-08T11:27:22Z</dcterms:modified>
</cp:coreProperties>
</file>