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stalin\nextjs\butsa-sistema\public\prueba\"/>
    </mc:Choice>
  </mc:AlternateContent>
  <xr:revisionPtr revIDLastSave="0" documentId="13_ncr:1_{12FA3147-F581-4A47-8FAD-31805C246D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guimiento" sheetId="1" r:id="rId1"/>
    <sheet name="kpi" sheetId="2" r:id="rId2"/>
    <sheet name="Hoja2" sheetId="3" r:id="rId3"/>
    <sheet name="Tablas" sheetId="4" r:id="rId4"/>
    <sheet name="Placas" sheetId="5" r:id="rId5"/>
    <sheet name="STATUS" sheetId="6" r:id="rId6"/>
  </sheets>
  <definedNames>
    <definedName name="_xlnm._FilterDatabase" localSheetId="4" hidden="1">Placas!$A$1:$E$18</definedName>
    <definedName name="_xlnm._FilterDatabase" localSheetId="0" hidden="1">Seguimiento!$A$1:$N$250</definedName>
    <definedName name="_xlnm._FilterDatabase" localSheetId="5" hidden="1">STATUS!$A$1:$F$18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3" i="1"/>
  <c r="H4" i="1"/>
  <c r="H5" i="1"/>
  <c r="H6" i="1"/>
  <c r="H7" i="1"/>
  <c r="H2" i="1"/>
  <c r="E17" i="6"/>
  <c r="C17" i="6"/>
  <c r="E16" i="6"/>
  <c r="D16" i="6" s="1"/>
  <c r="F16" i="6" s="1"/>
  <c r="C16" i="6"/>
  <c r="E15" i="6"/>
  <c r="C15" i="6"/>
  <c r="E14" i="6"/>
  <c r="C14" i="6"/>
  <c r="E13" i="6"/>
  <c r="C13" i="6"/>
  <c r="E12" i="6"/>
  <c r="C12" i="6"/>
  <c r="E11" i="6"/>
  <c r="C11" i="6"/>
  <c r="E10" i="6"/>
  <c r="D10" i="6" s="1"/>
  <c r="F10" i="6" s="1"/>
  <c r="C10" i="6"/>
  <c r="E9" i="6"/>
  <c r="C9" i="6"/>
  <c r="E8" i="6"/>
  <c r="D8" i="6" s="1"/>
  <c r="F8" i="6" s="1"/>
  <c r="C8" i="6"/>
  <c r="E7" i="6"/>
  <c r="C7" i="6"/>
  <c r="E6" i="6"/>
  <c r="C6" i="6"/>
  <c r="E5" i="6"/>
  <c r="C5" i="6"/>
  <c r="E4" i="6"/>
  <c r="C4" i="6"/>
  <c r="E3" i="6"/>
  <c r="C3" i="6"/>
  <c r="E2" i="6"/>
  <c r="C2" i="6"/>
  <c r="N10" i="2"/>
  <c r="J10" i="2"/>
  <c r="F10" i="2"/>
  <c r="B10" i="2"/>
  <c r="N8" i="2"/>
  <c r="J8" i="2"/>
  <c r="F8" i="2"/>
  <c r="B8" i="2"/>
  <c r="N250" i="1"/>
  <c r="J250" i="1"/>
  <c r="I250" i="1"/>
  <c r="H250" i="1"/>
  <c r="G250" i="1"/>
  <c r="N249" i="1"/>
  <c r="J249" i="1"/>
  <c r="I249" i="1"/>
  <c r="H249" i="1"/>
  <c r="G249" i="1"/>
  <c r="N248" i="1"/>
  <c r="J248" i="1"/>
  <c r="I248" i="1"/>
  <c r="H248" i="1"/>
  <c r="G248" i="1"/>
  <c r="N247" i="1"/>
  <c r="J247" i="1"/>
  <c r="I247" i="1"/>
  <c r="H247" i="1"/>
  <c r="G247" i="1"/>
  <c r="N246" i="1"/>
  <c r="J246" i="1"/>
  <c r="I246" i="1"/>
  <c r="H246" i="1"/>
  <c r="G246" i="1"/>
  <c r="N245" i="1"/>
  <c r="J245" i="1"/>
  <c r="I245" i="1"/>
  <c r="H245" i="1"/>
  <c r="G245" i="1"/>
  <c r="N244" i="1"/>
  <c r="J244" i="1"/>
  <c r="I244" i="1"/>
  <c r="H244" i="1"/>
  <c r="G244" i="1"/>
  <c r="N243" i="1"/>
  <c r="J243" i="1"/>
  <c r="I243" i="1"/>
  <c r="H243" i="1"/>
  <c r="G243" i="1"/>
  <c r="N242" i="1"/>
  <c r="J242" i="1"/>
  <c r="I242" i="1"/>
  <c r="H242" i="1"/>
  <c r="G242" i="1"/>
  <c r="N241" i="1"/>
  <c r="J241" i="1"/>
  <c r="I241" i="1"/>
  <c r="H241" i="1"/>
  <c r="G241" i="1"/>
  <c r="N240" i="1"/>
  <c r="J240" i="1"/>
  <c r="I240" i="1"/>
  <c r="H240" i="1"/>
  <c r="G240" i="1"/>
  <c r="A17" i="6" s="1"/>
  <c r="N239" i="1"/>
  <c r="J239" i="1"/>
  <c r="I239" i="1"/>
  <c r="H239" i="1"/>
  <c r="G239" i="1"/>
  <c r="N238" i="1"/>
  <c r="J238" i="1"/>
  <c r="I238" i="1"/>
  <c r="H238" i="1"/>
  <c r="G238" i="1"/>
  <c r="N237" i="1"/>
  <c r="J237" i="1"/>
  <c r="I237" i="1"/>
  <c r="H237" i="1"/>
  <c r="G237" i="1"/>
  <c r="N236" i="1"/>
  <c r="J236" i="1"/>
  <c r="I236" i="1"/>
  <c r="H236" i="1"/>
  <c r="G236" i="1"/>
  <c r="N235" i="1"/>
  <c r="J235" i="1"/>
  <c r="I235" i="1"/>
  <c r="H235" i="1"/>
  <c r="G235" i="1"/>
  <c r="N234" i="1"/>
  <c r="J234" i="1"/>
  <c r="I234" i="1"/>
  <c r="H234" i="1"/>
  <c r="G234" i="1"/>
  <c r="N233" i="1"/>
  <c r="J233" i="1"/>
  <c r="I233" i="1"/>
  <c r="H233" i="1"/>
  <c r="G233" i="1"/>
  <c r="N232" i="1"/>
  <c r="J232" i="1"/>
  <c r="I232" i="1"/>
  <c r="H232" i="1"/>
  <c r="G232" i="1"/>
  <c r="N231" i="1"/>
  <c r="J231" i="1"/>
  <c r="I231" i="1"/>
  <c r="H231" i="1"/>
  <c r="G231" i="1"/>
  <c r="N230" i="1"/>
  <c r="J230" i="1"/>
  <c r="I230" i="1"/>
  <c r="H230" i="1"/>
  <c r="G230" i="1"/>
  <c r="N229" i="1"/>
  <c r="J229" i="1"/>
  <c r="I229" i="1"/>
  <c r="H229" i="1"/>
  <c r="G229" i="1"/>
  <c r="N228" i="1"/>
  <c r="J228" i="1"/>
  <c r="I228" i="1"/>
  <c r="H228" i="1"/>
  <c r="G228" i="1"/>
  <c r="N227" i="1"/>
  <c r="J227" i="1"/>
  <c r="I227" i="1"/>
  <c r="H227" i="1"/>
  <c r="G227" i="1"/>
  <c r="N226" i="1"/>
  <c r="J226" i="1"/>
  <c r="I226" i="1"/>
  <c r="H226" i="1"/>
  <c r="G226" i="1"/>
  <c r="N225" i="1"/>
  <c r="J225" i="1"/>
  <c r="I225" i="1"/>
  <c r="H225" i="1"/>
  <c r="G225" i="1"/>
  <c r="A16" i="6" s="1"/>
  <c r="N224" i="1"/>
  <c r="J224" i="1"/>
  <c r="I224" i="1"/>
  <c r="H224" i="1"/>
  <c r="G224" i="1"/>
  <c r="N223" i="1"/>
  <c r="J223" i="1"/>
  <c r="I223" i="1"/>
  <c r="H223" i="1"/>
  <c r="G223" i="1"/>
  <c r="N222" i="1"/>
  <c r="J222" i="1"/>
  <c r="I222" i="1"/>
  <c r="H222" i="1"/>
  <c r="G222" i="1"/>
  <c r="N221" i="1"/>
  <c r="J221" i="1"/>
  <c r="I221" i="1"/>
  <c r="H221" i="1"/>
  <c r="G221" i="1"/>
  <c r="N220" i="1"/>
  <c r="J220" i="1"/>
  <c r="I220" i="1"/>
  <c r="H220" i="1"/>
  <c r="G220" i="1"/>
  <c r="N219" i="1"/>
  <c r="J219" i="1"/>
  <c r="I219" i="1"/>
  <c r="H219" i="1"/>
  <c r="G219" i="1"/>
  <c r="N218" i="1"/>
  <c r="J218" i="1"/>
  <c r="I218" i="1"/>
  <c r="H218" i="1"/>
  <c r="G218" i="1"/>
  <c r="N217" i="1"/>
  <c r="J217" i="1"/>
  <c r="I217" i="1"/>
  <c r="H217" i="1"/>
  <c r="G217" i="1"/>
  <c r="N216" i="1"/>
  <c r="J216" i="1"/>
  <c r="I216" i="1"/>
  <c r="H216" i="1"/>
  <c r="G216" i="1"/>
  <c r="N215" i="1"/>
  <c r="J215" i="1"/>
  <c r="I215" i="1"/>
  <c r="H215" i="1"/>
  <c r="G215" i="1"/>
  <c r="N214" i="1"/>
  <c r="J214" i="1"/>
  <c r="I214" i="1"/>
  <c r="H214" i="1"/>
  <c r="G214" i="1"/>
  <c r="N213" i="1"/>
  <c r="J213" i="1"/>
  <c r="I213" i="1"/>
  <c r="H213" i="1"/>
  <c r="G213" i="1"/>
  <c r="N212" i="1"/>
  <c r="J212" i="1"/>
  <c r="I212" i="1"/>
  <c r="H212" i="1"/>
  <c r="G212" i="1"/>
  <c r="N211" i="1"/>
  <c r="J211" i="1"/>
  <c r="I211" i="1"/>
  <c r="H211" i="1"/>
  <c r="G211" i="1"/>
  <c r="A15" i="6" s="1"/>
  <c r="N210" i="1"/>
  <c r="J210" i="1"/>
  <c r="I210" i="1"/>
  <c r="H210" i="1"/>
  <c r="G210" i="1"/>
  <c r="N209" i="1"/>
  <c r="J209" i="1"/>
  <c r="I209" i="1"/>
  <c r="H209" i="1"/>
  <c r="G209" i="1"/>
  <c r="N208" i="1"/>
  <c r="J208" i="1"/>
  <c r="I208" i="1"/>
  <c r="H208" i="1"/>
  <c r="G208" i="1"/>
  <c r="N207" i="1"/>
  <c r="J207" i="1"/>
  <c r="I207" i="1"/>
  <c r="H207" i="1"/>
  <c r="G207" i="1"/>
  <c r="N206" i="1"/>
  <c r="J206" i="1"/>
  <c r="I206" i="1"/>
  <c r="H206" i="1"/>
  <c r="G206" i="1"/>
  <c r="N205" i="1"/>
  <c r="J205" i="1"/>
  <c r="I205" i="1"/>
  <c r="H205" i="1"/>
  <c r="G205" i="1"/>
  <c r="N204" i="1"/>
  <c r="J204" i="1"/>
  <c r="I204" i="1"/>
  <c r="H204" i="1"/>
  <c r="G204" i="1"/>
  <c r="N203" i="1"/>
  <c r="J203" i="1"/>
  <c r="I203" i="1"/>
  <c r="H203" i="1"/>
  <c r="G203" i="1"/>
  <c r="N202" i="1"/>
  <c r="J202" i="1"/>
  <c r="I202" i="1"/>
  <c r="H202" i="1"/>
  <c r="G202" i="1"/>
  <c r="N201" i="1"/>
  <c r="J201" i="1"/>
  <c r="I201" i="1"/>
  <c r="H201" i="1"/>
  <c r="G201" i="1"/>
  <c r="N200" i="1"/>
  <c r="J200" i="1"/>
  <c r="I200" i="1"/>
  <c r="H200" i="1"/>
  <c r="G200" i="1"/>
  <c r="N199" i="1"/>
  <c r="J199" i="1"/>
  <c r="I199" i="1"/>
  <c r="H199" i="1"/>
  <c r="G199" i="1"/>
  <c r="N198" i="1"/>
  <c r="J198" i="1"/>
  <c r="I198" i="1"/>
  <c r="H198" i="1"/>
  <c r="G198" i="1"/>
  <c r="N197" i="1"/>
  <c r="J197" i="1"/>
  <c r="I197" i="1"/>
  <c r="H197" i="1"/>
  <c r="G197" i="1"/>
  <c r="A14" i="6" s="1"/>
  <c r="N196" i="1"/>
  <c r="J196" i="1"/>
  <c r="I196" i="1"/>
  <c r="H196" i="1"/>
  <c r="G196" i="1"/>
  <c r="N195" i="1"/>
  <c r="J195" i="1"/>
  <c r="I195" i="1"/>
  <c r="H195" i="1"/>
  <c r="G195" i="1"/>
  <c r="N194" i="1"/>
  <c r="J194" i="1"/>
  <c r="I194" i="1"/>
  <c r="H194" i="1"/>
  <c r="G194" i="1"/>
  <c r="N193" i="1"/>
  <c r="J193" i="1"/>
  <c r="I193" i="1"/>
  <c r="H193" i="1"/>
  <c r="G193" i="1"/>
  <c r="N192" i="1"/>
  <c r="J192" i="1"/>
  <c r="I192" i="1"/>
  <c r="H192" i="1"/>
  <c r="G192" i="1"/>
  <c r="N191" i="1"/>
  <c r="J191" i="1"/>
  <c r="I191" i="1"/>
  <c r="H191" i="1"/>
  <c r="G191" i="1"/>
  <c r="N190" i="1"/>
  <c r="J190" i="1"/>
  <c r="I190" i="1"/>
  <c r="H190" i="1"/>
  <c r="G190" i="1"/>
  <c r="N189" i="1"/>
  <c r="J189" i="1"/>
  <c r="I189" i="1"/>
  <c r="H189" i="1"/>
  <c r="G189" i="1"/>
  <c r="N188" i="1"/>
  <c r="J188" i="1"/>
  <c r="I188" i="1"/>
  <c r="H188" i="1"/>
  <c r="G188" i="1"/>
  <c r="N187" i="1"/>
  <c r="J187" i="1"/>
  <c r="I187" i="1"/>
  <c r="H187" i="1"/>
  <c r="G187" i="1"/>
  <c r="N186" i="1"/>
  <c r="J186" i="1"/>
  <c r="I186" i="1"/>
  <c r="H186" i="1"/>
  <c r="G186" i="1"/>
  <c r="N185" i="1"/>
  <c r="J185" i="1"/>
  <c r="I185" i="1"/>
  <c r="H185" i="1"/>
  <c r="G185" i="1"/>
  <c r="N184" i="1"/>
  <c r="J184" i="1"/>
  <c r="I184" i="1"/>
  <c r="H184" i="1"/>
  <c r="G184" i="1"/>
  <c r="N183" i="1"/>
  <c r="J183" i="1"/>
  <c r="I183" i="1"/>
  <c r="H183" i="1"/>
  <c r="G183" i="1"/>
  <c r="A13" i="6" s="1"/>
  <c r="N182" i="1"/>
  <c r="J182" i="1"/>
  <c r="I182" i="1"/>
  <c r="H182" i="1"/>
  <c r="G182" i="1"/>
  <c r="N181" i="1"/>
  <c r="J181" i="1"/>
  <c r="I181" i="1"/>
  <c r="H181" i="1"/>
  <c r="G181" i="1"/>
  <c r="N180" i="1"/>
  <c r="J180" i="1"/>
  <c r="I180" i="1"/>
  <c r="H180" i="1"/>
  <c r="G180" i="1"/>
  <c r="N179" i="1"/>
  <c r="J179" i="1"/>
  <c r="I179" i="1"/>
  <c r="H179" i="1"/>
  <c r="G179" i="1"/>
  <c r="N178" i="1"/>
  <c r="J178" i="1"/>
  <c r="I178" i="1"/>
  <c r="H178" i="1"/>
  <c r="G178" i="1"/>
  <c r="N177" i="1"/>
  <c r="J177" i="1"/>
  <c r="I177" i="1"/>
  <c r="H177" i="1"/>
  <c r="G177" i="1"/>
  <c r="N176" i="1"/>
  <c r="J176" i="1"/>
  <c r="I176" i="1"/>
  <c r="H176" i="1"/>
  <c r="G176" i="1"/>
  <c r="N175" i="1"/>
  <c r="J175" i="1"/>
  <c r="I175" i="1"/>
  <c r="H175" i="1"/>
  <c r="G175" i="1"/>
  <c r="N174" i="1"/>
  <c r="J174" i="1"/>
  <c r="I174" i="1"/>
  <c r="H174" i="1"/>
  <c r="G174" i="1"/>
  <c r="N173" i="1"/>
  <c r="J173" i="1"/>
  <c r="I173" i="1"/>
  <c r="H173" i="1"/>
  <c r="G173" i="1"/>
  <c r="N172" i="1"/>
  <c r="J172" i="1"/>
  <c r="I172" i="1"/>
  <c r="H172" i="1"/>
  <c r="G172" i="1"/>
  <c r="N171" i="1"/>
  <c r="J171" i="1"/>
  <c r="I171" i="1"/>
  <c r="H171" i="1"/>
  <c r="G171" i="1"/>
  <c r="N170" i="1"/>
  <c r="J170" i="1"/>
  <c r="I170" i="1"/>
  <c r="H170" i="1"/>
  <c r="G170" i="1"/>
  <c r="N169" i="1"/>
  <c r="J169" i="1"/>
  <c r="I169" i="1"/>
  <c r="H169" i="1"/>
  <c r="G169" i="1"/>
  <c r="A12" i="6" s="1"/>
  <c r="N168" i="1"/>
  <c r="J168" i="1"/>
  <c r="I168" i="1"/>
  <c r="H168" i="1"/>
  <c r="G168" i="1"/>
  <c r="N167" i="1"/>
  <c r="J167" i="1"/>
  <c r="I167" i="1"/>
  <c r="H167" i="1"/>
  <c r="G167" i="1"/>
  <c r="N166" i="1"/>
  <c r="J166" i="1"/>
  <c r="I166" i="1"/>
  <c r="H166" i="1"/>
  <c r="G166" i="1"/>
  <c r="N165" i="1"/>
  <c r="J165" i="1"/>
  <c r="I165" i="1"/>
  <c r="H165" i="1"/>
  <c r="G165" i="1"/>
  <c r="N164" i="1"/>
  <c r="J164" i="1"/>
  <c r="I164" i="1"/>
  <c r="H164" i="1"/>
  <c r="G164" i="1"/>
  <c r="N163" i="1"/>
  <c r="J163" i="1"/>
  <c r="I163" i="1"/>
  <c r="H163" i="1"/>
  <c r="G163" i="1"/>
  <c r="N162" i="1"/>
  <c r="J162" i="1"/>
  <c r="I162" i="1"/>
  <c r="H162" i="1"/>
  <c r="G162" i="1"/>
  <c r="N161" i="1"/>
  <c r="J161" i="1"/>
  <c r="I161" i="1"/>
  <c r="H161" i="1"/>
  <c r="G161" i="1"/>
  <c r="N160" i="1"/>
  <c r="J160" i="1"/>
  <c r="I160" i="1"/>
  <c r="H160" i="1"/>
  <c r="G160" i="1"/>
  <c r="N159" i="1"/>
  <c r="J159" i="1"/>
  <c r="I159" i="1"/>
  <c r="H159" i="1"/>
  <c r="G159" i="1"/>
  <c r="N158" i="1"/>
  <c r="J158" i="1"/>
  <c r="I158" i="1"/>
  <c r="H158" i="1"/>
  <c r="G158" i="1"/>
  <c r="N157" i="1"/>
  <c r="J157" i="1"/>
  <c r="I157" i="1"/>
  <c r="H157" i="1"/>
  <c r="G157" i="1"/>
  <c r="N156" i="1"/>
  <c r="J156" i="1"/>
  <c r="I156" i="1"/>
  <c r="H156" i="1"/>
  <c r="G156" i="1"/>
  <c r="N155" i="1"/>
  <c r="J155" i="1"/>
  <c r="I155" i="1"/>
  <c r="H155" i="1"/>
  <c r="G155" i="1"/>
  <c r="N154" i="1"/>
  <c r="J154" i="1"/>
  <c r="I154" i="1"/>
  <c r="H154" i="1"/>
  <c r="G154" i="1"/>
  <c r="N153" i="1"/>
  <c r="J153" i="1"/>
  <c r="I153" i="1"/>
  <c r="H153" i="1"/>
  <c r="G153" i="1"/>
  <c r="N152" i="1"/>
  <c r="J152" i="1"/>
  <c r="I152" i="1"/>
  <c r="H152" i="1"/>
  <c r="G152" i="1"/>
  <c r="N151" i="1"/>
  <c r="J151" i="1"/>
  <c r="I151" i="1"/>
  <c r="H151" i="1"/>
  <c r="G151" i="1"/>
  <c r="J150" i="1"/>
  <c r="I150" i="1"/>
  <c r="H150" i="1"/>
  <c r="G150" i="1"/>
  <c r="N149" i="1"/>
  <c r="J149" i="1"/>
  <c r="I149" i="1"/>
  <c r="H149" i="1"/>
  <c r="G149" i="1"/>
  <c r="N148" i="1"/>
  <c r="J148" i="1"/>
  <c r="I148" i="1"/>
  <c r="H148" i="1"/>
  <c r="G148" i="1"/>
  <c r="N147" i="1"/>
  <c r="J147" i="1"/>
  <c r="I147" i="1"/>
  <c r="H147" i="1"/>
  <c r="G147" i="1"/>
  <c r="N146" i="1"/>
  <c r="J146" i="1"/>
  <c r="I146" i="1"/>
  <c r="H146" i="1"/>
  <c r="G146" i="1"/>
  <c r="N145" i="1"/>
  <c r="J145" i="1"/>
  <c r="I145" i="1"/>
  <c r="H145" i="1"/>
  <c r="G145" i="1"/>
  <c r="N144" i="1"/>
  <c r="J144" i="1"/>
  <c r="I144" i="1"/>
  <c r="H144" i="1"/>
  <c r="G144" i="1"/>
  <c r="N143" i="1"/>
  <c r="J143" i="1"/>
  <c r="I143" i="1"/>
  <c r="H143" i="1"/>
  <c r="G143" i="1"/>
  <c r="N142" i="1"/>
  <c r="J142" i="1"/>
  <c r="I142" i="1"/>
  <c r="H142" i="1"/>
  <c r="G142" i="1"/>
  <c r="N141" i="1"/>
  <c r="J141" i="1"/>
  <c r="I141" i="1"/>
  <c r="H141" i="1"/>
  <c r="G141" i="1"/>
  <c r="J140" i="1"/>
  <c r="I140" i="1"/>
  <c r="H140" i="1"/>
  <c r="G140" i="1"/>
  <c r="A11" i="6" s="1"/>
  <c r="N139" i="1"/>
  <c r="J139" i="1"/>
  <c r="I139" i="1"/>
  <c r="H139" i="1"/>
  <c r="G139" i="1"/>
  <c r="N138" i="1"/>
  <c r="J138" i="1"/>
  <c r="I138" i="1"/>
  <c r="H138" i="1"/>
  <c r="G138" i="1"/>
  <c r="N137" i="1"/>
  <c r="J137" i="1"/>
  <c r="I137" i="1"/>
  <c r="H137" i="1"/>
  <c r="G137" i="1"/>
  <c r="N136" i="1"/>
  <c r="J136" i="1"/>
  <c r="I136" i="1"/>
  <c r="H136" i="1"/>
  <c r="G136" i="1"/>
  <c r="N135" i="1"/>
  <c r="J135" i="1"/>
  <c r="I135" i="1"/>
  <c r="H135" i="1"/>
  <c r="G135" i="1"/>
  <c r="N134" i="1"/>
  <c r="J134" i="1"/>
  <c r="I134" i="1"/>
  <c r="H134" i="1"/>
  <c r="G134" i="1"/>
  <c r="N133" i="1"/>
  <c r="J133" i="1"/>
  <c r="I133" i="1"/>
  <c r="H133" i="1"/>
  <c r="G133" i="1"/>
  <c r="N132" i="1"/>
  <c r="J132" i="1"/>
  <c r="I132" i="1"/>
  <c r="H132" i="1"/>
  <c r="G132" i="1"/>
  <c r="N131" i="1"/>
  <c r="J131" i="1"/>
  <c r="I131" i="1"/>
  <c r="H131" i="1"/>
  <c r="G131" i="1"/>
  <c r="N130" i="1"/>
  <c r="J130" i="1"/>
  <c r="I130" i="1"/>
  <c r="H130" i="1"/>
  <c r="G130" i="1"/>
  <c r="N129" i="1"/>
  <c r="J129" i="1"/>
  <c r="I129" i="1"/>
  <c r="H129" i="1"/>
  <c r="G129" i="1"/>
  <c r="N128" i="1"/>
  <c r="J128" i="1"/>
  <c r="I128" i="1"/>
  <c r="H128" i="1"/>
  <c r="G128" i="1"/>
  <c r="N127" i="1"/>
  <c r="J127" i="1"/>
  <c r="I127" i="1"/>
  <c r="H127" i="1"/>
  <c r="G127" i="1"/>
  <c r="N126" i="1"/>
  <c r="J126" i="1"/>
  <c r="I126" i="1"/>
  <c r="H126" i="1"/>
  <c r="G126" i="1"/>
  <c r="N125" i="1"/>
  <c r="J125" i="1"/>
  <c r="I125" i="1"/>
  <c r="H125" i="1"/>
  <c r="G125" i="1"/>
  <c r="A10" i="6" s="1"/>
  <c r="N124" i="1"/>
  <c r="J124" i="1"/>
  <c r="I124" i="1"/>
  <c r="H124" i="1"/>
  <c r="G124" i="1"/>
  <c r="N123" i="1"/>
  <c r="J123" i="1"/>
  <c r="I123" i="1"/>
  <c r="H123" i="1"/>
  <c r="G123" i="1"/>
  <c r="N122" i="1"/>
  <c r="J122" i="1"/>
  <c r="I122" i="1"/>
  <c r="H122" i="1"/>
  <c r="G122" i="1"/>
  <c r="N121" i="1"/>
  <c r="J121" i="1"/>
  <c r="I121" i="1"/>
  <c r="H121" i="1"/>
  <c r="G121" i="1"/>
  <c r="N120" i="1"/>
  <c r="J120" i="1"/>
  <c r="I120" i="1"/>
  <c r="H120" i="1"/>
  <c r="G120" i="1"/>
  <c r="N119" i="1"/>
  <c r="J119" i="1"/>
  <c r="I119" i="1"/>
  <c r="H119" i="1"/>
  <c r="G119" i="1"/>
  <c r="N118" i="1"/>
  <c r="J118" i="1"/>
  <c r="I118" i="1"/>
  <c r="H118" i="1"/>
  <c r="G118" i="1"/>
  <c r="N117" i="1"/>
  <c r="J117" i="1"/>
  <c r="I117" i="1"/>
  <c r="H117" i="1"/>
  <c r="G117" i="1"/>
  <c r="N116" i="1"/>
  <c r="J116" i="1"/>
  <c r="I116" i="1"/>
  <c r="H116" i="1"/>
  <c r="G116" i="1"/>
  <c r="N115" i="1"/>
  <c r="J115" i="1"/>
  <c r="I115" i="1"/>
  <c r="H115" i="1"/>
  <c r="G115" i="1"/>
  <c r="N114" i="1"/>
  <c r="J114" i="1"/>
  <c r="I114" i="1"/>
  <c r="H114" i="1"/>
  <c r="G114" i="1"/>
  <c r="N113" i="1"/>
  <c r="J113" i="1"/>
  <c r="I113" i="1"/>
  <c r="H113" i="1"/>
  <c r="G113" i="1"/>
  <c r="N112" i="1"/>
  <c r="J112" i="1"/>
  <c r="I112" i="1"/>
  <c r="H112" i="1"/>
  <c r="G112" i="1"/>
  <c r="N111" i="1"/>
  <c r="J111" i="1"/>
  <c r="I111" i="1"/>
  <c r="H111" i="1"/>
  <c r="G111" i="1"/>
  <c r="N110" i="1"/>
  <c r="J110" i="1"/>
  <c r="I110" i="1"/>
  <c r="H110" i="1"/>
  <c r="G110" i="1"/>
  <c r="N109" i="1"/>
  <c r="J109" i="1"/>
  <c r="I109" i="1"/>
  <c r="H109" i="1"/>
  <c r="G109" i="1"/>
  <c r="A9" i="6" s="1"/>
  <c r="N108" i="1"/>
  <c r="J108" i="1"/>
  <c r="I108" i="1"/>
  <c r="H108" i="1"/>
  <c r="G108" i="1"/>
  <c r="N107" i="1"/>
  <c r="J107" i="1"/>
  <c r="I107" i="1"/>
  <c r="H107" i="1"/>
  <c r="G107" i="1"/>
  <c r="N106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N103" i="1"/>
  <c r="J103" i="1"/>
  <c r="I103" i="1"/>
  <c r="H103" i="1"/>
  <c r="G103" i="1"/>
  <c r="N102" i="1"/>
  <c r="J102" i="1"/>
  <c r="I102" i="1"/>
  <c r="H102" i="1"/>
  <c r="G102" i="1"/>
  <c r="N101" i="1"/>
  <c r="J101" i="1"/>
  <c r="I101" i="1"/>
  <c r="H101" i="1"/>
  <c r="G101" i="1"/>
  <c r="N100" i="1"/>
  <c r="J100" i="1"/>
  <c r="I100" i="1"/>
  <c r="H100" i="1"/>
  <c r="G100" i="1"/>
  <c r="N99" i="1"/>
  <c r="J99" i="1"/>
  <c r="I99" i="1"/>
  <c r="H99" i="1"/>
  <c r="G99" i="1"/>
  <c r="N98" i="1"/>
  <c r="J98" i="1"/>
  <c r="I98" i="1"/>
  <c r="H98" i="1"/>
  <c r="G98" i="1"/>
  <c r="N97" i="1"/>
  <c r="J97" i="1"/>
  <c r="I97" i="1"/>
  <c r="H97" i="1"/>
  <c r="G97" i="1"/>
  <c r="N96" i="1"/>
  <c r="J96" i="1"/>
  <c r="I96" i="1"/>
  <c r="H96" i="1"/>
  <c r="G96" i="1"/>
  <c r="N95" i="1"/>
  <c r="J95" i="1"/>
  <c r="I95" i="1"/>
  <c r="H95" i="1"/>
  <c r="G95" i="1"/>
  <c r="N94" i="1"/>
  <c r="J94" i="1"/>
  <c r="I94" i="1"/>
  <c r="H94" i="1"/>
  <c r="G94" i="1"/>
  <c r="A8" i="6" s="1"/>
  <c r="N93" i="1"/>
  <c r="J93" i="1"/>
  <c r="I93" i="1"/>
  <c r="H93" i="1"/>
  <c r="G93" i="1"/>
  <c r="N92" i="1"/>
  <c r="J92" i="1"/>
  <c r="I92" i="1"/>
  <c r="H92" i="1"/>
  <c r="G92" i="1"/>
  <c r="N91" i="1"/>
  <c r="J91" i="1"/>
  <c r="I91" i="1"/>
  <c r="H91" i="1"/>
  <c r="G91" i="1"/>
  <c r="N90" i="1"/>
  <c r="J90" i="1"/>
  <c r="I90" i="1"/>
  <c r="H90" i="1"/>
  <c r="G90" i="1"/>
  <c r="N89" i="1"/>
  <c r="J89" i="1"/>
  <c r="I89" i="1"/>
  <c r="H89" i="1"/>
  <c r="G89" i="1"/>
  <c r="N88" i="1"/>
  <c r="J88" i="1"/>
  <c r="I88" i="1"/>
  <c r="H88" i="1"/>
  <c r="G88" i="1"/>
  <c r="N87" i="1"/>
  <c r="J87" i="1"/>
  <c r="I87" i="1"/>
  <c r="H87" i="1"/>
  <c r="G87" i="1"/>
  <c r="N86" i="1"/>
  <c r="J86" i="1"/>
  <c r="I86" i="1"/>
  <c r="H86" i="1"/>
  <c r="G86" i="1"/>
  <c r="N85" i="1"/>
  <c r="J85" i="1"/>
  <c r="I85" i="1"/>
  <c r="H85" i="1"/>
  <c r="G85" i="1"/>
  <c r="N84" i="1"/>
  <c r="J84" i="1"/>
  <c r="I84" i="1"/>
  <c r="H84" i="1"/>
  <c r="G84" i="1"/>
  <c r="N83" i="1"/>
  <c r="J83" i="1"/>
  <c r="I83" i="1"/>
  <c r="H83" i="1"/>
  <c r="G83" i="1"/>
  <c r="N82" i="1"/>
  <c r="J82" i="1"/>
  <c r="I82" i="1"/>
  <c r="H82" i="1"/>
  <c r="G82" i="1"/>
  <c r="N81" i="1"/>
  <c r="J81" i="1"/>
  <c r="I81" i="1"/>
  <c r="H81" i="1"/>
  <c r="G81" i="1"/>
  <c r="N80" i="1"/>
  <c r="J80" i="1"/>
  <c r="I80" i="1"/>
  <c r="H80" i="1"/>
  <c r="G80" i="1"/>
  <c r="N79" i="1"/>
  <c r="J79" i="1"/>
  <c r="I79" i="1"/>
  <c r="H79" i="1"/>
  <c r="G79" i="1"/>
  <c r="A7" i="6" s="1"/>
  <c r="N78" i="1"/>
  <c r="J78" i="1"/>
  <c r="I78" i="1"/>
  <c r="H78" i="1"/>
  <c r="G78" i="1"/>
  <c r="N77" i="1"/>
  <c r="J77" i="1"/>
  <c r="I77" i="1"/>
  <c r="H77" i="1"/>
  <c r="G77" i="1"/>
  <c r="N76" i="1"/>
  <c r="J76" i="1"/>
  <c r="I76" i="1"/>
  <c r="H76" i="1"/>
  <c r="G76" i="1"/>
  <c r="N75" i="1"/>
  <c r="J75" i="1"/>
  <c r="I75" i="1"/>
  <c r="H75" i="1"/>
  <c r="G75" i="1"/>
  <c r="N74" i="1"/>
  <c r="J74" i="1"/>
  <c r="I74" i="1"/>
  <c r="H74" i="1"/>
  <c r="G74" i="1"/>
  <c r="N73" i="1"/>
  <c r="J73" i="1"/>
  <c r="I73" i="1"/>
  <c r="H73" i="1"/>
  <c r="G73" i="1"/>
  <c r="N72" i="1"/>
  <c r="J72" i="1"/>
  <c r="I72" i="1"/>
  <c r="H72" i="1"/>
  <c r="G72" i="1"/>
  <c r="N71" i="1"/>
  <c r="J71" i="1"/>
  <c r="I71" i="1"/>
  <c r="H71" i="1"/>
  <c r="G71" i="1"/>
  <c r="N70" i="1"/>
  <c r="J70" i="1"/>
  <c r="I70" i="1"/>
  <c r="H70" i="1"/>
  <c r="G70" i="1"/>
  <c r="N69" i="1"/>
  <c r="J69" i="1"/>
  <c r="I69" i="1"/>
  <c r="H69" i="1"/>
  <c r="G69" i="1"/>
  <c r="N68" i="1"/>
  <c r="J68" i="1"/>
  <c r="I68" i="1"/>
  <c r="H68" i="1"/>
  <c r="G68" i="1"/>
  <c r="N67" i="1"/>
  <c r="J67" i="1"/>
  <c r="I67" i="1"/>
  <c r="H67" i="1"/>
  <c r="G67" i="1"/>
  <c r="N66" i="1"/>
  <c r="J66" i="1"/>
  <c r="I66" i="1"/>
  <c r="H66" i="1"/>
  <c r="G66" i="1"/>
  <c r="N65" i="1"/>
  <c r="J65" i="1"/>
  <c r="I65" i="1"/>
  <c r="H65" i="1"/>
  <c r="G65" i="1"/>
  <c r="N64" i="1"/>
  <c r="J64" i="1"/>
  <c r="I64" i="1"/>
  <c r="H64" i="1"/>
  <c r="G64" i="1"/>
  <c r="N63" i="1"/>
  <c r="J63" i="1"/>
  <c r="I63" i="1"/>
  <c r="H63" i="1"/>
  <c r="G63" i="1"/>
  <c r="N62" i="1"/>
  <c r="J62" i="1"/>
  <c r="I62" i="1"/>
  <c r="H62" i="1"/>
  <c r="G62" i="1"/>
  <c r="N61" i="1"/>
  <c r="J61" i="1"/>
  <c r="I61" i="1"/>
  <c r="H61" i="1"/>
  <c r="G61" i="1"/>
  <c r="A6" i="6" s="1"/>
  <c r="N60" i="1"/>
  <c r="J60" i="1"/>
  <c r="I60" i="1"/>
  <c r="H60" i="1"/>
  <c r="G60" i="1"/>
  <c r="N59" i="1"/>
  <c r="J59" i="1"/>
  <c r="I59" i="1"/>
  <c r="H59" i="1"/>
  <c r="G59" i="1"/>
  <c r="N58" i="1"/>
  <c r="J58" i="1"/>
  <c r="I58" i="1"/>
  <c r="H58" i="1"/>
  <c r="G58" i="1"/>
  <c r="N57" i="1"/>
  <c r="J57" i="1"/>
  <c r="I57" i="1"/>
  <c r="H57" i="1"/>
  <c r="G57" i="1"/>
  <c r="N56" i="1"/>
  <c r="J56" i="1"/>
  <c r="I56" i="1"/>
  <c r="H56" i="1"/>
  <c r="G56" i="1"/>
  <c r="N55" i="1"/>
  <c r="J55" i="1"/>
  <c r="I55" i="1"/>
  <c r="H55" i="1"/>
  <c r="G55" i="1"/>
  <c r="N54" i="1"/>
  <c r="J54" i="1"/>
  <c r="I54" i="1"/>
  <c r="H54" i="1"/>
  <c r="G54" i="1"/>
  <c r="N53" i="1"/>
  <c r="J53" i="1"/>
  <c r="I53" i="1"/>
  <c r="H53" i="1"/>
  <c r="G53" i="1"/>
  <c r="N52" i="1"/>
  <c r="J52" i="1"/>
  <c r="I52" i="1"/>
  <c r="H52" i="1"/>
  <c r="G52" i="1"/>
  <c r="N51" i="1"/>
  <c r="J51" i="1"/>
  <c r="I51" i="1"/>
  <c r="H51" i="1"/>
  <c r="G51" i="1"/>
  <c r="N50" i="1"/>
  <c r="J50" i="1"/>
  <c r="I50" i="1"/>
  <c r="H50" i="1"/>
  <c r="G50" i="1"/>
  <c r="N49" i="1"/>
  <c r="J49" i="1"/>
  <c r="I49" i="1"/>
  <c r="H49" i="1"/>
  <c r="G49" i="1"/>
  <c r="N48" i="1"/>
  <c r="J48" i="1"/>
  <c r="I48" i="1"/>
  <c r="H48" i="1"/>
  <c r="G48" i="1"/>
  <c r="N47" i="1"/>
  <c r="J47" i="1"/>
  <c r="I47" i="1"/>
  <c r="H47" i="1"/>
  <c r="G47" i="1"/>
  <c r="N46" i="1"/>
  <c r="J46" i="1"/>
  <c r="I46" i="1"/>
  <c r="H46" i="1"/>
  <c r="G46" i="1"/>
  <c r="N45" i="1"/>
  <c r="J45" i="1"/>
  <c r="I45" i="1"/>
  <c r="H45" i="1"/>
  <c r="G45" i="1"/>
  <c r="N44" i="1"/>
  <c r="J44" i="1"/>
  <c r="I44" i="1"/>
  <c r="H44" i="1"/>
  <c r="G44" i="1"/>
  <c r="A5" i="6" s="1"/>
  <c r="J43" i="1"/>
  <c r="I43" i="1"/>
  <c r="H43" i="1"/>
  <c r="G43" i="1"/>
  <c r="N42" i="1"/>
  <c r="J42" i="1"/>
  <c r="I42" i="1"/>
  <c r="H42" i="1"/>
  <c r="G42" i="1"/>
  <c r="N41" i="1"/>
  <c r="J41" i="1"/>
  <c r="I41" i="1"/>
  <c r="H41" i="1"/>
  <c r="G41" i="1"/>
  <c r="N40" i="1"/>
  <c r="J40" i="1"/>
  <c r="I40" i="1"/>
  <c r="H40" i="1"/>
  <c r="G40" i="1"/>
  <c r="N39" i="1"/>
  <c r="J39" i="1"/>
  <c r="I39" i="1"/>
  <c r="H39" i="1"/>
  <c r="G39" i="1"/>
  <c r="N38" i="1"/>
  <c r="J38" i="1"/>
  <c r="I38" i="1"/>
  <c r="H38" i="1"/>
  <c r="G38" i="1"/>
  <c r="N37" i="1"/>
  <c r="J37" i="1"/>
  <c r="I37" i="1"/>
  <c r="H37" i="1"/>
  <c r="G37" i="1"/>
  <c r="N36" i="1"/>
  <c r="J36" i="1"/>
  <c r="I36" i="1"/>
  <c r="H36" i="1"/>
  <c r="G36" i="1"/>
  <c r="N35" i="1"/>
  <c r="J35" i="1"/>
  <c r="I35" i="1"/>
  <c r="H35" i="1"/>
  <c r="G35" i="1"/>
  <c r="N34" i="1"/>
  <c r="J34" i="1"/>
  <c r="I34" i="1"/>
  <c r="H34" i="1"/>
  <c r="G34" i="1"/>
  <c r="N33" i="1"/>
  <c r="J33" i="1"/>
  <c r="I33" i="1"/>
  <c r="H33" i="1"/>
  <c r="G33" i="1"/>
  <c r="N32" i="1"/>
  <c r="J32" i="1"/>
  <c r="I32" i="1"/>
  <c r="H32" i="1"/>
  <c r="G32" i="1"/>
  <c r="N31" i="1"/>
  <c r="J31" i="1"/>
  <c r="I31" i="1"/>
  <c r="H31" i="1"/>
  <c r="G31" i="1"/>
  <c r="N30" i="1"/>
  <c r="J30" i="1"/>
  <c r="I30" i="1"/>
  <c r="H30" i="1"/>
  <c r="G30" i="1"/>
  <c r="N29" i="1"/>
  <c r="J29" i="1"/>
  <c r="I29" i="1"/>
  <c r="H29" i="1"/>
  <c r="G29" i="1"/>
  <c r="N28" i="1"/>
  <c r="J28" i="1"/>
  <c r="I28" i="1"/>
  <c r="H28" i="1"/>
  <c r="G28" i="1"/>
  <c r="A4" i="6" s="1"/>
  <c r="N27" i="1"/>
  <c r="J27" i="1"/>
  <c r="I27" i="1"/>
  <c r="H27" i="1"/>
  <c r="G27" i="1"/>
  <c r="N26" i="1"/>
  <c r="J26" i="1"/>
  <c r="I26" i="1"/>
  <c r="H26" i="1"/>
  <c r="G26" i="1"/>
  <c r="N25" i="1"/>
  <c r="J25" i="1"/>
  <c r="I25" i="1"/>
  <c r="H25" i="1"/>
  <c r="G25" i="1"/>
  <c r="N24" i="1"/>
  <c r="J24" i="1"/>
  <c r="I24" i="1"/>
  <c r="H24" i="1"/>
  <c r="G24" i="1"/>
  <c r="N23" i="1"/>
  <c r="J23" i="1"/>
  <c r="I23" i="1"/>
  <c r="H23" i="1"/>
  <c r="G23" i="1"/>
  <c r="N22" i="1"/>
  <c r="J22" i="1"/>
  <c r="I22" i="1"/>
  <c r="H22" i="1"/>
  <c r="G22" i="1"/>
  <c r="N21" i="1"/>
  <c r="J21" i="1"/>
  <c r="I21" i="1"/>
  <c r="H21" i="1"/>
  <c r="G21" i="1"/>
  <c r="N20" i="1"/>
  <c r="J20" i="1"/>
  <c r="I20" i="1"/>
  <c r="H20" i="1"/>
  <c r="G20" i="1"/>
  <c r="N19" i="1"/>
  <c r="J19" i="1"/>
  <c r="I19" i="1"/>
  <c r="H19" i="1"/>
  <c r="G19" i="1"/>
  <c r="N18" i="1"/>
  <c r="J18" i="1"/>
  <c r="I18" i="1"/>
  <c r="H18" i="1"/>
  <c r="G18" i="1"/>
  <c r="N17" i="1"/>
  <c r="J17" i="1"/>
  <c r="I17" i="1"/>
  <c r="H17" i="1"/>
  <c r="G17" i="1"/>
  <c r="N16" i="1"/>
  <c r="J16" i="1"/>
  <c r="I16" i="1"/>
  <c r="H16" i="1"/>
  <c r="G16" i="1"/>
  <c r="N15" i="1"/>
  <c r="J15" i="1"/>
  <c r="I15" i="1"/>
  <c r="H15" i="1"/>
  <c r="G15" i="1"/>
  <c r="N14" i="1"/>
  <c r="J14" i="1"/>
  <c r="I14" i="1"/>
  <c r="H14" i="1"/>
  <c r="G14" i="1"/>
  <c r="A3" i="6" s="1"/>
  <c r="N13" i="1"/>
  <c r="J13" i="1"/>
  <c r="I13" i="1"/>
  <c r="H13" i="1"/>
  <c r="G13" i="1"/>
  <c r="N12" i="1"/>
  <c r="J12" i="1"/>
  <c r="I12" i="1"/>
  <c r="H12" i="1"/>
  <c r="G12" i="1"/>
  <c r="N11" i="1"/>
  <c r="J11" i="1"/>
  <c r="I11" i="1"/>
  <c r="H11" i="1"/>
  <c r="G11" i="1"/>
  <c r="N10" i="1"/>
  <c r="J10" i="1"/>
  <c r="I10" i="1"/>
  <c r="H10" i="1"/>
  <c r="G10" i="1"/>
  <c r="N9" i="1"/>
  <c r="J9" i="1"/>
  <c r="I9" i="1"/>
  <c r="H9" i="1"/>
  <c r="G9" i="1"/>
  <c r="N8" i="1"/>
  <c r="J8" i="1"/>
  <c r="I8" i="1"/>
  <c r="H8" i="1"/>
  <c r="G8" i="1"/>
  <c r="N7" i="1"/>
  <c r="J7" i="1"/>
  <c r="I7" i="1"/>
  <c r="G7" i="1"/>
  <c r="N6" i="1"/>
  <c r="J6" i="1"/>
  <c r="I6" i="1"/>
  <c r="G6" i="1"/>
  <c r="N5" i="1"/>
  <c r="J5" i="1"/>
  <c r="I5" i="1"/>
  <c r="G5" i="1"/>
  <c r="N4" i="1"/>
  <c r="J4" i="1"/>
  <c r="I4" i="1"/>
  <c r="N3" i="1"/>
  <c r="J3" i="1"/>
  <c r="I3" i="1"/>
  <c r="G3" i="1"/>
  <c r="N2" i="1"/>
  <c r="J2" i="1"/>
  <c r="I2" i="1"/>
  <c r="G2" i="1"/>
  <c r="A2" i="6" s="1"/>
  <c r="D6" i="6" l="1"/>
  <c r="F6" i="6" s="1"/>
  <c r="D14" i="6"/>
  <c r="F14" i="6" s="1"/>
  <c r="D12" i="6"/>
  <c r="F12" i="6" s="1"/>
  <c r="N19" i="2"/>
  <c r="D4" i="6"/>
  <c r="F4" i="6" s="1"/>
  <c r="D3" i="6"/>
  <c r="F3" i="6" s="1"/>
  <c r="D5" i="6"/>
  <c r="F5" i="6" s="1"/>
  <c r="D11" i="6"/>
  <c r="F11" i="6" s="1"/>
  <c r="D13" i="6"/>
  <c r="F13" i="6" s="1"/>
  <c r="D2" i="6"/>
  <c r="F2" i="6" s="1"/>
  <c r="D7" i="6"/>
  <c r="F7" i="6" s="1"/>
  <c r="D9" i="6"/>
  <c r="F9" i="6" s="1"/>
  <c r="D15" i="6"/>
  <c r="F15" i="6" s="1"/>
  <c r="D17" i="6"/>
  <c r="F17" i="6" s="1"/>
  <c r="E18" i="6"/>
  <c r="C18" i="6"/>
  <c r="B9" i="2"/>
  <c r="B11" i="2" s="1"/>
  <c r="B19" i="2"/>
  <c r="J19" i="2"/>
  <c r="F9" i="2"/>
  <c r="F11" i="2" s="1"/>
  <c r="J9" i="2"/>
  <c r="J11" i="2" s="1"/>
  <c r="J21" i="2" s="1"/>
  <c r="F19" i="2"/>
  <c r="N9" i="2"/>
  <c r="N11" i="2" s="1"/>
  <c r="D18" i="6" l="1"/>
  <c r="F18" i="6" s="1"/>
  <c r="N21" i="2"/>
  <c r="N16" i="2"/>
  <c r="K19" i="2"/>
  <c r="F21" i="2"/>
  <c r="F14" i="2"/>
  <c r="F16" i="2"/>
  <c r="B21" i="2"/>
  <c r="B14" i="2"/>
  <c r="B16" i="2"/>
  <c r="J15" i="2"/>
  <c r="C19" i="2"/>
  <c r="N14" i="2"/>
  <c r="G19" i="2"/>
  <c r="N15" i="2"/>
  <c r="J16" i="2"/>
  <c r="F15" i="2"/>
  <c r="B15" i="2"/>
  <c r="O19" i="2"/>
  <c r="J14" i="2"/>
</calcChain>
</file>

<file path=xl/sharedStrings.xml><?xml version="1.0" encoding="utf-8"?>
<sst xmlns="http://schemas.openxmlformats.org/spreadsheetml/2006/main" count="1267" uniqueCount="848">
  <si>
    <t>TIENDA</t>
  </si>
  <si>
    <t>ID TIENDA</t>
  </si>
  <si>
    <t>RUTA</t>
  </si>
  <si>
    <t>GUIA</t>
  </si>
  <si>
    <t>VALOR</t>
  </si>
  <si>
    <t>PROVEEDOR</t>
  </si>
  <si>
    <t>PLACA</t>
  </si>
  <si>
    <t>CONDUCTOR</t>
  </si>
  <si>
    <t>AUXILIAR</t>
  </si>
  <si>
    <t>ESTADO</t>
  </si>
  <si>
    <t>OBSERVACIÓN</t>
  </si>
  <si>
    <t>ALAMOS</t>
  </si>
  <si>
    <t>T994-00165689</t>
  </si>
  <si>
    <t xml:space="preserve">ENTREGADO </t>
  </si>
  <si>
    <t>OK</t>
  </si>
  <si>
    <t>AMERICA-SJM</t>
  </si>
  <si>
    <t>T994-00165681</t>
  </si>
  <si>
    <t>Sobró
1009637 +3</t>
  </si>
  <si>
    <t>CENTRAL-VES</t>
  </si>
  <si>
    <t>T994-00165691</t>
  </si>
  <si>
    <t>Falto
1006017 -2</t>
  </si>
  <si>
    <t>DEFENSORES-SJM</t>
  </si>
  <si>
    <t>T994-00165720</t>
  </si>
  <si>
    <t>Sobró
1006017 -1</t>
  </si>
  <si>
    <t>HUAYLAS-C1</t>
  </si>
  <si>
    <t>T994-00165614</t>
  </si>
  <si>
    <t>J-CHAVEZ-VES</t>
  </si>
  <si>
    <t>T994-00165748</t>
  </si>
  <si>
    <t xml:space="preserve">OK </t>
  </si>
  <si>
    <t>JVELASCO-VES</t>
  </si>
  <si>
    <t>T994-00165763</t>
  </si>
  <si>
    <t>M-BASTIDAS</t>
  </si>
  <si>
    <t>T994-00165653</t>
  </si>
  <si>
    <t>Falto
1002820 -1
1009637 -2</t>
  </si>
  <si>
    <t>REPUBLICANA-VES</t>
  </si>
  <si>
    <t>T994-00165628</t>
  </si>
  <si>
    <t>Falto 
1009637 -1</t>
  </si>
  <si>
    <t>SAN-JUAN</t>
  </si>
  <si>
    <t>T994-00165638</t>
  </si>
  <si>
    <t>TDA REVOLUCION</t>
  </si>
  <si>
    <t>T994-00165767</t>
  </si>
  <si>
    <t>Falto
1013566  -1</t>
  </si>
  <si>
    <t>VILLAMARIA-C4</t>
  </si>
  <si>
    <t>T994-00165648</t>
  </si>
  <si>
    <t>BENAVIDES-C19</t>
  </si>
  <si>
    <t>T994-00165672</t>
  </si>
  <si>
    <t>Sobró 
1000012 +24
1004578 +18
Falto 
1000167 -1
1012622 -1
1000170 -4
1013566 -1
1013620 -1
1012316 -1
1006782 -2 
1000002 -1
1002820 -1
1000003 -3
1011251 -6
1012384 -4
1010783 -4
1012657 -4</t>
  </si>
  <si>
    <t>BENAVIDES-C22</t>
  </si>
  <si>
    <t>T994-00165769</t>
  </si>
  <si>
    <t>Falto
1000012 -12
1004578 -12
1012623 -1</t>
  </si>
  <si>
    <t>ELSOL-CHORRILLOS</t>
  </si>
  <si>
    <t>T994-00165759</t>
  </si>
  <si>
    <t>Sobró 
1000012 +18</t>
  </si>
  <si>
    <t>GRAU-C12</t>
  </si>
  <si>
    <t>T994-00165756</t>
  </si>
  <si>
    <t>Falto
1004578 -6
1000012 -30</t>
  </si>
  <si>
    <t>GRIFO-MATELLINI</t>
  </si>
  <si>
    <t>T994-00165592</t>
  </si>
  <si>
    <t>GUARDIACIVIL-C5</t>
  </si>
  <si>
    <t>T994-00165805</t>
  </si>
  <si>
    <t>LACURVA</t>
  </si>
  <si>
    <t>T994-00165753</t>
  </si>
  <si>
    <t>MATELLINI-C1</t>
  </si>
  <si>
    <t>T994-00165650</t>
  </si>
  <si>
    <t>Falto
1001935 -1</t>
  </si>
  <si>
    <t>PUMAS-C1</t>
  </si>
  <si>
    <t>T994-00165749</t>
  </si>
  <si>
    <t>SANPEDRO-CHORRILLOS</t>
  </si>
  <si>
    <t>T994-00165724</t>
  </si>
  <si>
    <t>TDA IGLESIAS</t>
  </si>
  <si>
    <t>T994-00165616</t>
  </si>
  <si>
    <t>Falto
1009668 -2</t>
  </si>
  <si>
    <t>TDA MATELINI</t>
  </si>
  <si>
    <t>T994-00165693</t>
  </si>
  <si>
    <t>UTEC</t>
  </si>
  <si>
    <t>T994-00165740</t>
  </si>
  <si>
    <t>Sobró 
1000167 +1
1012622 +1
1000170 +4
1013566 +1
1000003 +3
1002820 +1
1000002 +1
1011251 +6
1012384 +4
1010783 +4
1012657 +4</t>
  </si>
  <si>
    <t>VILLA-UPC</t>
  </si>
  <si>
    <t>T994-00165636</t>
  </si>
  <si>
    <t>28DJULIO</t>
  </si>
  <si>
    <t>T994-00165721</t>
  </si>
  <si>
    <t>28DJULIO-C6</t>
  </si>
  <si>
    <t>T994-00165701</t>
  </si>
  <si>
    <t>Falto
1001909 -3</t>
  </si>
  <si>
    <t>ANGAMOS-C3</t>
  </si>
  <si>
    <t>T994-00165791</t>
  </si>
  <si>
    <t>ANGAMOS-C4</t>
  </si>
  <si>
    <t>T994-00165773</t>
  </si>
  <si>
    <t>Falto 
1010934 -1</t>
  </si>
  <si>
    <t>BERLIN</t>
  </si>
  <si>
    <t>T994-00165760</t>
  </si>
  <si>
    <t>Ok</t>
  </si>
  <si>
    <t>DIAGONAL</t>
  </si>
  <si>
    <t>T994-00165813</t>
  </si>
  <si>
    <t>DIEZCANSECO-C1</t>
  </si>
  <si>
    <t>T994-00165586</t>
  </si>
  <si>
    <t>EJERCITO-C3</t>
  </si>
  <si>
    <t>T994-00165620</t>
  </si>
  <si>
    <t>Falto 
1006732 -2</t>
  </si>
  <si>
    <t>EJERCITO-C8</t>
  </si>
  <si>
    <t>T994-00165725</t>
  </si>
  <si>
    <t>ESPINAR</t>
  </si>
  <si>
    <t>T994-00165655</t>
  </si>
  <si>
    <t>INCLAN</t>
  </si>
  <si>
    <t>T994-00165790</t>
  </si>
  <si>
    <t>LAPAZ</t>
  </si>
  <si>
    <t>T994-00165742</t>
  </si>
  <si>
    <t>LARCO-C4</t>
  </si>
  <si>
    <t>T994-00165785</t>
  </si>
  <si>
    <t>Falto
1000012 -6</t>
  </si>
  <si>
    <t>PANAMA-C63</t>
  </si>
  <si>
    <t>T994-00165659</t>
  </si>
  <si>
    <t>Sobró 
1000012 +6</t>
  </si>
  <si>
    <t>SHELL</t>
  </si>
  <si>
    <t>T994-00165784</t>
  </si>
  <si>
    <t>TADA MIRAFLORES</t>
  </si>
  <si>
    <t>ASTETE</t>
  </si>
  <si>
    <t>T994-00165598</t>
  </si>
  <si>
    <t>AYACUCHO-C13</t>
  </si>
  <si>
    <t>T994-00165728</t>
  </si>
  <si>
    <t>BENAVIDES-C50</t>
  </si>
  <si>
    <t>T994-00165729</t>
  </si>
  <si>
    <t>BENAVIDES-C53</t>
  </si>
  <si>
    <t>T994-00165801</t>
  </si>
  <si>
    <t>Falto
1010020 -1</t>
  </si>
  <si>
    <t>BOLICHERA</t>
  </si>
  <si>
    <t>T994-00165808</t>
  </si>
  <si>
    <t>CALLE-A</t>
  </si>
  <si>
    <t>T994-00165796</t>
  </si>
  <si>
    <t>CAMINOS-C21</t>
  </si>
  <si>
    <t>T994-00165703</t>
  </si>
  <si>
    <t>Sobró
1002738 -3</t>
  </si>
  <si>
    <t>CASTELLANA</t>
  </si>
  <si>
    <t>T994-00165730</t>
  </si>
  <si>
    <t>Falto
1002738 -4</t>
  </si>
  <si>
    <t>CASTILLA</t>
  </si>
  <si>
    <t>T994-00165758</t>
  </si>
  <si>
    <t>CLARK</t>
  </si>
  <si>
    <t>T994-00165621</t>
  </si>
  <si>
    <t>CORBETA</t>
  </si>
  <si>
    <t>T994-00165803</t>
  </si>
  <si>
    <t>GAVIOTAS</t>
  </si>
  <si>
    <t>T994-00165683</t>
  </si>
  <si>
    <t>J-CHAVEZ</t>
  </si>
  <si>
    <t>T994-00165686</t>
  </si>
  <si>
    <t>Falto 
1003043 -5</t>
  </si>
  <si>
    <t>SURCO-C5</t>
  </si>
  <si>
    <t>T994-00165770</t>
  </si>
  <si>
    <t>TDA ENCALADA</t>
  </si>
  <si>
    <t>T994-00165676</t>
  </si>
  <si>
    <t>TINOCO</t>
  </si>
  <si>
    <t>T994-00165804</t>
  </si>
  <si>
    <t>Falto
1000012 -6
1001935 -1</t>
  </si>
  <si>
    <t>T-MARSANO</t>
  </si>
  <si>
    <t>T994-00165781</t>
  </si>
  <si>
    <t>Falto
1005492 -2
1010020 -1</t>
  </si>
  <si>
    <t>ALDEBARAN</t>
  </si>
  <si>
    <t>T994-00165744</t>
  </si>
  <si>
    <t>Sobró 
1006307 +3
Falto 
1000463 -1</t>
  </si>
  <si>
    <t>CAMACHO</t>
  </si>
  <si>
    <t>T994-00165671</t>
  </si>
  <si>
    <t xml:space="preserve">Falto
1000003 -13 </t>
  </si>
  <si>
    <t>CASUARINAS</t>
  </si>
  <si>
    <t>T994-00165685</t>
  </si>
  <si>
    <t>Sobró
1000003 +13
Falto 
1011505 -1
1006307 -2
1012115 -4</t>
  </si>
  <si>
    <t>CELIMA</t>
  </si>
  <si>
    <t>T994-00165679</t>
  </si>
  <si>
    <t>DERBY</t>
  </si>
  <si>
    <t>T994-00165645</t>
  </si>
  <si>
    <t xml:space="preserve">ok </t>
  </si>
  <si>
    <t>ELPOLO</t>
  </si>
  <si>
    <t>T994-00165792</t>
  </si>
  <si>
    <t>Falto
1001916 -1</t>
  </si>
  <si>
    <t>FONTANA</t>
  </si>
  <si>
    <t>T994-00165788</t>
  </si>
  <si>
    <t>Sobro
1001988 +1</t>
  </si>
  <si>
    <t>FRESNOS</t>
  </si>
  <si>
    <t>T994-00165787</t>
  </si>
  <si>
    <t>Falto
1001988 -1</t>
  </si>
  <si>
    <t>LAESTANCIA</t>
  </si>
  <si>
    <t>T994-00165668</t>
  </si>
  <si>
    <t>Sobró 
1004613 +1
Falto 
1005492 -1</t>
  </si>
  <si>
    <t>MANCHAY</t>
  </si>
  <si>
    <t>T994-00165688</t>
  </si>
  <si>
    <t>Falto
1000170 + 3
1000167 +1
1012622 +1
1013566 +1
1013620 +1
1013356 +1</t>
  </si>
  <si>
    <t>MOLICENTRO</t>
  </si>
  <si>
    <t>T994-00165726</t>
  </si>
  <si>
    <t>Falto 
1000013 -10
1000167 -1
1012622 -2
1000170 -4
1013566 -1
1013620 -1
1012316 -1</t>
  </si>
  <si>
    <t>PRIMAVERA</t>
  </si>
  <si>
    <t>T994-00165717</t>
  </si>
  <si>
    <t>Falto
1003908 -3
1006782 -2
Sobró 
1012622 +1
1000170 +2</t>
  </si>
  <si>
    <t>PRIMAVERA-C18</t>
  </si>
  <si>
    <t>T994-00165577</t>
  </si>
  <si>
    <t>RINCONADA</t>
  </si>
  <si>
    <t>T994-00165615</t>
  </si>
  <si>
    <t>Falto
1013566-1
1012622 -1
Sobró
1002738 +1
1012316 +1</t>
  </si>
  <si>
    <t>TOULON</t>
  </si>
  <si>
    <t>T994-00165736</t>
  </si>
  <si>
    <t>Falto
1001908 -3</t>
  </si>
  <si>
    <t>TRISTAN</t>
  </si>
  <si>
    <t>T994-00165779</t>
  </si>
  <si>
    <t>UDELIMA2</t>
  </si>
  <si>
    <t>T994-00165677</t>
  </si>
  <si>
    <t>Falto 
1006783 -1 
Sobró
1000170 +6
1000167 +3
2 enrrollado pachamanca 
1012316 +2
1013620 +1
1011622 +1</t>
  </si>
  <si>
    <t>UPC-SURCO</t>
  </si>
  <si>
    <t>T994-00165589</t>
  </si>
  <si>
    <t>Falto 
1000167 -1
1012622 -1
1000170 -1
1013566 -1
1012316 -1 
Sobró 
1001908 +3</t>
  </si>
  <si>
    <t>ANGAMOS-C25</t>
  </si>
  <si>
    <t>T994-00165578</t>
  </si>
  <si>
    <t>DAVINCI</t>
  </si>
  <si>
    <t>T994-00165604</t>
  </si>
  <si>
    <t>HIGUERETA-C6</t>
  </si>
  <si>
    <t>T994-00165613</t>
  </si>
  <si>
    <t>LIMTAMBO</t>
  </si>
  <si>
    <t>T994-00165695</t>
  </si>
  <si>
    <t>MARSANO-C15</t>
  </si>
  <si>
    <t>T994-00165700</t>
  </si>
  <si>
    <t>MONTEROSA</t>
  </si>
  <si>
    <t>T994-00165777</t>
  </si>
  <si>
    <t>Sobró 
1010016 -1</t>
  </si>
  <si>
    <t>MORELLI</t>
  </si>
  <si>
    <t>T994-00165608</t>
  </si>
  <si>
    <t>NEGOCIOS</t>
  </si>
  <si>
    <t>T994-00165771</t>
  </si>
  <si>
    <t>PEDROVENTURO</t>
  </si>
  <si>
    <t>T994-00165587</t>
  </si>
  <si>
    <t>TADA SAN BORJA</t>
  </si>
  <si>
    <t>TDA AVIACION</t>
  </si>
  <si>
    <t>T994-00165630</t>
  </si>
  <si>
    <t>TDA BENAVIDES</t>
  </si>
  <si>
    <t>T994-00165690</t>
  </si>
  <si>
    <t>TDA SAN BORJA</t>
  </si>
  <si>
    <t>T994-00165576</t>
  </si>
  <si>
    <t>Falto
1 torta helada 
1 selva negra</t>
  </si>
  <si>
    <t>UCELLO</t>
  </si>
  <si>
    <t>T994-00165623</t>
  </si>
  <si>
    <t>VILLARAN</t>
  </si>
  <si>
    <t>T994-00165631</t>
  </si>
  <si>
    <t>ARAMBURU-C7</t>
  </si>
  <si>
    <t>T994-00165625</t>
  </si>
  <si>
    <t xml:space="preserve">falto un triple de durazno </t>
  </si>
  <si>
    <t>ARENALES-C15</t>
  </si>
  <si>
    <t>T994-00165607</t>
  </si>
  <si>
    <t>AREQUIPA-C19</t>
  </si>
  <si>
    <t>T994-00165747</t>
  </si>
  <si>
    <t>AREQUIPA-C25</t>
  </si>
  <si>
    <t>T994-00165741</t>
  </si>
  <si>
    <t>CANAVAL-C1</t>
  </si>
  <si>
    <t>T994-00165745</t>
  </si>
  <si>
    <t>Falto
1012623 -1
1009668 -4
1000002 -1
1012115 -2
1000024 -5</t>
  </si>
  <si>
    <t>CANEVARO-C12</t>
  </si>
  <si>
    <t>T994-00165656</t>
  </si>
  <si>
    <t>NAVARRETE</t>
  </si>
  <si>
    <t>T994-00165708</t>
  </si>
  <si>
    <t>PETIT-C26</t>
  </si>
  <si>
    <t>T994-00165588</t>
  </si>
  <si>
    <t>PRESCOTT</t>
  </si>
  <si>
    <t>T994-00165734</t>
  </si>
  <si>
    <t>RISSO</t>
  </si>
  <si>
    <t>T994-00165800</t>
  </si>
  <si>
    <t>TADA LINCE</t>
  </si>
  <si>
    <t>TADA SAN ISIDRO</t>
  </si>
  <si>
    <t>TDA CANDAMO</t>
  </si>
  <si>
    <t>T994-00165622</t>
  </si>
  <si>
    <t>TELLO</t>
  </si>
  <si>
    <t>T994-00165713</t>
  </si>
  <si>
    <t>Falto 
1009668 -4
1002514 -3
1000003 -4
1012115 -2</t>
  </si>
  <si>
    <t>ZELA</t>
  </si>
  <si>
    <t>T994-00165764</t>
  </si>
  <si>
    <t>CHOSICA</t>
  </si>
  <si>
    <t>T994-00165802</t>
  </si>
  <si>
    <t>EN RUTA</t>
  </si>
  <si>
    <t>CONSTRUCTORES</t>
  </si>
  <si>
    <t>T994-00165626</t>
  </si>
  <si>
    <t>EVITAMIENTO</t>
  </si>
  <si>
    <t>T994-00165732</t>
  </si>
  <si>
    <t>JCMARIATEGUI-ATE</t>
  </si>
  <si>
    <t>T994-00165698</t>
  </si>
  <si>
    <t>MARIATEG</t>
  </si>
  <si>
    <t>T994-00165605</t>
  </si>
  <si>
    <t>PURUCHUCO</t>
  </si>
  <si>
    <t>T994-00165593</t>
  </si>
  <si>
    <t>QUECHUAS-C14</t>
  </si>
  <si>
    <t>T994-00165682</t>
  </si>
  <si>
    <t>QUECHUAS-C9</t>
  </si>
  <si>
    <t>T994-00165680</t>
  </si>
  <si>
    <t>SANMARTIN-C6</t>
  </si>
  <si>
    <t>T994-00165654</t>
  </si>
  <si>
    <t>SANTACLARA</t>
  </si>
  <si>
    <t>T994-00165816</t>
  </si>
  <si>
    <t>TDA CORREGIDOR</t>
  </si>
  <si>
    <t>T994-00165609</t>
  </si>
  <si>
    <t>TDA EUCALIPTOS</t>
  </si>
  <si>
    <t>T994-00165794</t>
  </si>
  <si>
    <t>TDA MAR ROJO</t>
  </si>
  <si>
    <t>T994-00165644</t>
  </si>
  <si>
    <t>TDA MARABU</t>
  </si>
  <si>
    <t>T994-00165793</t>
  </si>
  <si>
    <t>TDA PARACAS</t>
  </si>
  <si>
    <t>T994-00165699</t>
  </si>
  <si>
    <t>VALLEJO-C4</t>
  </si>
  <si>
    <t>T994-00165635</t>
  </si>
  <si>
    <t>AREQUIPA-C14</t>
  </si>
  <si>
    <t>T994-00165780</t>
  </si>
  <si>
    <t>CARDENAS</t>
  </si>
  <si>
    <t>T994-00165624</t>
  </si>
  <si>
    <t>CHILE</t>
  </si>
  <si>
    <t>T994-00165782</t>
  </si>
  <si>
    <t>DOMINICANA</t>
  </si>
  <si>
    <t>T994-00165575</t>
  </si>
  <si>
    <t>GARCILAZO</t>
  </si>
  <si>
    <t>T994-00165678</t>
  </si>
  <si>
    <t>GARCILAZO-C12</t>
  </si>
  <si>
    <t>T994-00165666</t>
  </si>
  <si>
    <t>GARZON-C15</t>
  </si>
  <si>
    <t>T994-00165643</t>
  </si>
  <si>
    <t>JRCALLAO</t>
  </si>
  <si>
    <t>T994-00165600</t>
  </si>
  <si>
    <t>Falto
1010774 -2</t>
  </si>
  <si>
    <t>MCCAPAC</t>
  </si>
  <si>
    <t>T994-00165783</t>
  </si>
  <si>
    <t>PALERMO</t>
  </si>
  <si>
    <t>T994-00165675</t>
  </si>
  <si>
    <t>PIEROLA</t>
  </si>
  <si>
    <t>T994-00165640</t>
  </si>
  <si>
    <t>REPUBLICA-C5</t>
  </si>
  <si>
    <t>T994-00165746</t>
  </si>
  <si>
    <t>STACATALINA</t>
  </si>
  <si>
    <t>T994-00165664</t>
  </si>
  <si>
    <t>TDA CAMANA</t>
  </si>
  <si>
    <t>T994-00165723</t>
  </si>
  <si>
    <t>TDA TACNA</t>
  </si>
  <si>
    <t>T994-00165652</t>
  </si>
  <si>
    <t>Falto 
1001293 -3</t>
  </si>
  <si>
    <t>ALTOKE LA MARINA</t>
  </si>
  <si>
    <t>BRIGIDA</t>
  </si>
  <si>
    <t>T994-00165812</t>
  </si>
  <si>
    <t>CORNEJO</t>
  </si>
  <si>
    <t>T994-00165595</t>
  </si>
  <si>
    <t>COSTANERA</t>
  </si>
  <si>
    <t>T994-00165662</t>
  </si>
  <si>
    <t xml:space="preserve">Falto 
1011505 -1
Sobró 
1011679 +2
1011885 +12 </t>
  </si>
  <si>
    <t>ESCARDO</t>
  </si>
  <si>
    <t>T994-00165735</t>
  </si>
  <si>
    <t>Falto 
1013293 -1</t>
  </si>
  <si>
    <t>LA MARINA-C29</t>
  </si>
  <si>
    <t>T994-00165599</t>
  </si>
  <si>
    <t>LIBERTAD</t>
  </si>
  <si>
    <t>T994-00165772</t>
  </si>
  <si>
    <t>PIERRE SUPANTA</t>
  </si>
  <si>
    <t>ROMA</t>
  </si>
  <si>
    <t>T994-00165714</t>
  </si>
  <si>
    <t>SACO-C2</t>
  </si>
  <si>
    <t>T994-00165637</t>
  </si>
  <si>
    <t>TADA BREÑA</t>
  </si>
  <si>
    <t>TDA LA MARINA</t>
  </si>
  <si>
    <t>T994-00165642</t>
  </si>
  <si>
    <t>UCAYALI</t>
  </si>
  <si>
    <t>T994-00165579</t>
  </si>
  <si>
    <t xml:space="preserve">Falto
80 emp de carne 
 1 Triple jamón y queso 
2 bebible arándanos </t>
  </si>
  <si>
    <t>UPTOWN</t>
  </si>
  <si>
    <t>T994-00165709</t>
  </si>
  <si>
    <t>Falto 
1006782 -1</t>
  </si>
  <si>
    <t>BOLIVAR</t>
  </si>
  <si>
    <t>T994-00165797</t>
  </si>
  <si>
    <t>BOLIVAR-C11</t>
  </si>
  <si>
    <t>T994-00165765</t>
  </si>
  <si>
    <t>BOLIVAR-C8</t>
  </si>
  <si>
    <t>T994-00165754</t>
  </si>
  <si>
    <t>Falto
1004613 -1</t>
  </si>
  <si>
    <t>DELCAMPO</t>
  </si>
  <si>
    <t>T994-00165694</t>
  </si>
  <si>
    <t>FAUCETT-C5</t>
  </si>
  <si>
    <t>T994-00165809</t>
  </si>
  <si>
    <t>NACIONES-U</t>
  </si>
  <si>
    <t>T994-00165692</t>
  </si>
  <si>
    <t>Sobro
1004579 +6</t>
  </si>
  <si>
    <t>PERSHING</t>
  </si>
  <si>
    <t>T994-00165611</t>
  </si>
  <si>
    <t>falto 1004579 -6</t>
  </si>
  <si>
    <t>SNMARCOS</t>
  </si>
  <si>
    <t>T994-00165661</t>
  </si>
  <si>
    <t>SUCRE-C6</t>
  </si>
  <si>
    <t>T994-00165718</t>
  </si>
  <si>
    <t>TDA BRASIL</t>
  </si>
  <si>
    <t>T994-00165789</t>
  </si>
  <si>
    <t>TDA SUCRE</t>
  </si>
  <si>
    <t>T994-00165684</t>
  </si>
  <si>
    <t>UGARTE-C13</t>
  </si>
  <si>
    <t>T994-00165696</t>
  </si>
  <si>
    <t>UNIVERSITARIA</t>
  </si>
  <si>
    <t>T994-00165795</t>
  </si>
  <si>
    <t>VALER</t>
  </si>
  <si>
    <t>T994-00165815</t>
  </si>
  <si>
    <t>Sobró
1010360 +8</t>
  </si>
  <si>
    <t>VENEZUELA-C9</t>
  </si>
  <si>
    <t>T994-00165806</t>
  </si>
  <si>
    <t>BELTRAN</t>
  </si>
  <si>
    <t>T994-00165596</t>
  </si>
  <si>
    <t>CANTACALLAO</t>
  </si>
  <si>
    <t>T994-00165627</t>
  </si>
  <si>
    <t>CHALACA</t>
  </si>
  <si>
    <t>T994-00165580</t>
  </si>
  <si>
    <t>COLONIAL-C49</t>
  </si>
  <si>
    <t>T994-00165669</t>
  </si>
  <si>
    <t>FUNDO-MARQUEZ</t>
  </si>
  <si>
    <t>T994-00165711</t>
  </si>
  <si>
    <t>MARINA-C2</t>
  </si>
  <si>
    <t>T994-00165603</t>
  </si>
  <si>
    <t>MARINA-C32</t>
  </si>
  <si>
    <t>T994-00165752</t>
  </si>
  <si>
    <t>MAYOD1</t>
  </si>
  <si>
    <t>T994-00165657</t>
  </si>
  <si>
    <t>MINKA</t>
  </si>
  <si>
    <t>T994-00165590</t>
  </si>
  <si>
    <t>PACASMAYO</t>
  </si>
  <si>
    <t>T994-00165727</t>
  </si>
  <si>
    <t>STRIPCALLAO</t>
  </si>
  <si>
    <t>T994-00165663</t>
  </si>
  <si>
    <t>TDA BOCANEGRA</t>
  </si>
  <si>
    <t>T994-00165646</t>
  </si>
  <si>
    <t>TDA CARGO CITY</t>
  </si>
  <si>
    <t>T994-00165601</t>
  </si>
  <si>
    <t>UDELCALLAO</t>
  </si>
  <si>
    <t>T994-00165766</t>
  </si>
  <si>
    <t>13ENERO-C22</t>
  </si>
  <si>
    <t>T994-00165618</t>
  </si>
  <si>
    <t>BAYOVAR</t>
  </si>
  <si>
    <t>T994-00165712</t>
  </si>
  <si>
    <t>CAMPOY-C1</t>
  </si>
  <si>
    <t>T994-00165778</t>
  </si>
  <si>
    <t>CANTOGRANDE-C24</t>
  </si>
  <si>
    <t>T994-00165606</t>
  </si>
  <si>
    <t>CANTOGRANDE-C35</t>
  </si>
  <si>
    <t>T994-00165757</t>
  </si>
  <si>
    <t>ELSOL-C4-SJL</t>
  </si>
  <si>
    <t>T994-00165750</t>
  </si>
  <si>
    <t>ELSOL-SJL</t>
  </si>
  <si>
    <t>T994-00165673</t>
  </si>
  <si>
    <t>HARAVICU</t>
  </si>
  <si>
    <t>T994-00165768</t>
  </si>
  <si>
    <t>H-CENEPA-SJL</t>
  </si>
  <si>
    <t>T994-00165697</t>
  </si>
  <si>
    <t>LIQUENES</t>
  </si>
  <si>
    <t>T994-00165591</t>
  </si>
  <si>
    <t>PIRAMIDE</t>
  </si>
  <si>
    <t>T994-00165702</t>
  </si>
  <si>
    <t>POSTES</t>
  </si>
  <si>
    <t>T994-00165617</t>
  </si>
  <si>
    <t>T-ASPERO</t>
  </si>
  <si>
    <t>T994-00165612</t>
  </si>
  <si>
    <t>TDA WIESSE</t>
  </si>
  <si>
    <t>T994-00165667</t>
  </si>
  <si>
    <t>12DEOCTUBRE</t>
  </si>
  <si>
    <t>T994-00165786</t>
  </si>
  <si>
    <t>A-GAMARRA</t>
  </si>
  <si>
    <t>T994-00165798</t>
  </si>
  <si>
    <t>BETA</t>
  </si>
  <si>
    <t>T994-00165807</t>
  </si>
  <si>
    <t>IZAGUIRRE-C5</t>
  </si>
  <si>
    <t>T994-00165811</t>
  </si>
  <si>
    <t>MAYOLO-C19</t>
  </si>
  <si>
    <t>T994-00165641</t>
  </si>
  <si>
    <t>MAYOLO-C9</t>
  </si>
  <si>
    <t>T994-00165647</t>
  </si>
  <si>
    <t>MENDIOLA</t>
  </si>
  <si>
    <t>T994-00165762</t>
  </si>
  <si>
    <t>MENDIOLA-C20</t>
  </si>
  <si>
    <t>T994-00165715</t>
  </si>
  <si>
    <t>MERCURIO-C74</t>
  </si>
  <si>
    <t>T994-00165731</t>
  </si>
  <si>
    <t>OLIVOS-SMP</t>
  </si>
  <si>
    <t>T994-00165687</t>
  </si>
  <si>
    <t>PALMERAS</t>
  </si>
  <si>
    <t>T994-00165814</t>
  </si>
  <si>
    <t>TDA ANTUNEZ</t>
  </si>
  <si>
    <t>T994-00165660</t>
  </si>
  <si>
    <t>TDA SAN GERMAN</t>
  </si>
  <si>
    <t>T994-00165761</t>
  </si>
  <si>
    <t>UNIVERSITARIA-C19</t>
  </si>
  <si>
    <t>T994-00165651</t>
  </si>
  <si>
    <t>BELAUNDE-C9</t>
  </si>
  <si>
    <t>T994-00165810</t>
  </si>
  <si>
    <t>BOLOGNESI-C1</t>
  </si>
  <si>
    <t>T994-00165585</t>
  </si>
  <si>
    <t>CHIMPU-OCLLO</t>
  </si>
  <si>
    <t>T994-00165739</t>
  </si>
  <si>
    <t>COLLIQUE</t>
  </si>
  <si>
    <t>T994-00165733</t>
  </si>
  <si>
    <t>CONDOMINIO</t>
  </si>
  <si>
    <t>T994-00165737</t>
  </si>
  <si>
    <t>LOSANGELES-C3</t>
  </si>
  <si>
    <t>T994-00165639</t>
  </si>
  <si>
    <t>LOSANGELES-C7</t>
  </si>
  <si>
    <t>T994-00165597</t>
  </si>
  <si>
    <t>MBASTIDAS-C9</t>
  </si>
  <si>
    <t>T994-00165776</t>
  </si>
  <si>
    <t>PUENTE PIEDRA</t>
  </si>
  <si>
    <t>T994-00165602</t>
  </si>
  <si>
    <t>TDA VICTOR BELAUNDE</t>
  </si>
  <si>
    <t>T994-00165775</t>
  </si>
  <si>
    <t>THORNE-C1</t>
  </si>
  <si>
    <t>T994-00165582</t>
  </si>
  <si>
    <t>UCV-OLIVOS</t>
  </si>
  <si>
    <t>T994-00165704</t>
  </si>
  <si>
    <t>UNIVERSITARIA-C106</t>
  </si>
  <si>
    <t>T994-00165619</t>
  </si>
  <si>
    <t>UNIVERSITARIA-C80</t>
  </si>
  <si>
    <t>T994-00165719</t>
  </si>
  <si>
    <t>BARRANCO-BOULEVARD</t>
  </si>
  <si>
    <t>T994-00165649</t>
  </si>
  <si>
    <t>CHIMU-C5</t>
  </si>
  <si>
    <t>T994-00165751</t>
  </si>
  <si>
    <t>CHOCANO</t>
  </si>
  <si>
    <t>T994-00165707</t>
  </si>
  <si>
    <t>DOMINICOS</t>
  </si>
  <si>
    <t>T994-00165583</t>
  </si>
  <si>
    <t>DOMINICOS-C5</t>
  </si>
  <si>
    <t>T994-00165706</t>
  </si>
  <si>
    <t>HDELGADO</t>
  </si>
  <si>
    <t>T994-00165665</t>
  </si>
  <si>
    <t>LAS PALMAS</t>
  </si>
  <si>
    <t>T994-00165634</t>
  </si>
  <si>
    <t>LOSOLIVOS</t>
  </si>
  <si>
    <t>T994-00165743</t>
  </si>
  <si>
    <t>MARIATEGUI-C25</t>
  </si>
  <si>
    <t>T994-00165710</t>
  </si>
  <si>
    <t>MENDIOLA-C5</t>
  </si>
  <si>
    <t>T994-00165799</t>
  </si>
  <si>
    <t>PERU-C22</t>
  </si>
  <si>
    <t>T994-00165610</t>
  </si>
  <si>
    <t>PERU-C36</t>
  </si>
  <si>
    <t>T994-00165774</t>
  </si>
  <si>
    <t>PTECAMOTE</t>
  </si>
  <si>
    <t>T994-00165581</t>
  </si>
  <si>
    <t>RIVAGUERO-C14</t>
  </si>
  <si>
    <t>T994-00165658</t>
  </si>
  <si>
    <t>TDA RIVAGUERO</t>
  </si>
  <si>
    <t>T994-00165755</t>
  </si>
  <si>
    <t>BOLOGNESI-LURIN</t>
  </si>
  <si>
    <t>T994-00165632</t>
  </si>
  <si>
    <t>CHILCA</t>
  </si>
  <si>
    <t>T994-00165594</t>
  </si>
  <si>
    <t>MATIASC6-ICA</t>
  </si>
  <si>
    <t>T994-00165629</t>
  </si>
  <si>
    <t>PUCUSANA</t>
  </si>
  <si>
    <t>T994-00165584</t>
  </si>
  <si>
    <t>PUNTAHERMOSA</t>
  </si>
  <si>
    <t>T994-00165674</t>
  </si>
  <si>
    <t>SANBARTOLO</t>
  </si>
  <si>
    <t>T994-00165670</t>
  </si>
  <si>
    <t>SANBARTOLO2</t>
  </si>
  <si>
    <t>T994-00165716</t>
  </si>
  <si>
    <t>SANTAROSA-LURIN</t>
  </si>
  <si>
    <t>T994-00165705</t>
  </si>
  <si>
    <t>SANVICENTE2-LURIN</t>
  </si>
  <si>
    <t>T994-00165722</t>
  </si>
  <si>
    <t>TDA SAN VICENTE</t>
  </si>
  <si>
    <t>T994-00165633</t>
  </si>
  <si>
    <t>TUPACAMARU-CHINCHA</t>
  </si>
  <si>
    <t>T994-00165738</t>
  </si>
  <si>
    <t>PALOMINO</t>
  </si>
  <si>
    <t>BRIDAR</t>
  </si>
  <si>
    <t>DINET</t>
  </si>
  <si>
    <t>LEYVA</t>
  </si>
  <si>
    <t>STATUS</t>
  </si>
  <si>
    <t>N° TIENDAS</t>
  </si>
  <si>
    <t>ENTREGADO</t>
  </si>
  <si>
    <t>REZAGADO</t>
  </si>
  <si>
    <t>TOTAL</t>
  </si>
  <si>
    <t>INDICADOR</t>
  </si>
  <si>
    <t>% ENTREGADO</t>
  </si>
  <si>
    <t>%EN RUTA</t>
  </si>
  <si>
    <t>% REZAGADO</t>
  </si>
  <si>
    <t>% TIENDAS</t>
  </si>
  <si>
    <t>ENTREGAS CONFORMES</t>
  </si>
  <si>
    <t>N° TIENDAS POR ENTREGAR</t>
  </si>
  <si>
    <t>ruta</t>
  </si>
  <si>
    <t>sku</t>
  </si>
  <si>
    <t>cantidad</t>
  </si>
  <si>
    <t>status</t>
  </si>
  <si>
    <t>IND2</t>
  </si>
  <si>
    <t>IND3</t>
  </si>
  <si>
    <t>descripcion</t>
  </si>
  <si>
    <t>ue</t>
  </si>
  <si>
    <t>bultos</t>
  </si>
  <si>
    <t>Sale a Tda #</t>
  </si>
  <si>
    <t>Nro Fisico</t>
  </si>
  <si>
    <t>9994-0029145164TCG</t>
  </si>
  <si>
    <t>T994-00165572</t>
  </si>
  <si>
    <t>T994-00165573</t>
  </si>
  <si>
    <t>T994-00165574</t>
  </si>
  <si>
    <t>CANCHARI</t>
  </si>
  <si>
    <t>T994-00165570</t>
  </si>
  <si>
    <t>CEVA LOGISTICS</t>
  </si>
  <si>
    <t>T994-00165571</t>
  </si>
  <si>
    <t>T994-00165569</t>
  </si>
  <si>
    <t>T994-00165568</t>
  </si>
  <si>
    <t>T994-00165566</t>
  </si>
  <si>
    <t>T994-00165567</t>
  </si>
  <si>
    <t>T994-00165564</t>
  </si>
  <si>
    <t>T994-00165565</t>
  </si>
  <si>
    <t>T994-00165563</t>
  </si>
  <si>
    <t>T994-00165562</t>
  </si>
  <si>
    <t>T994-00165561</t>
  </si>
  <si>
    <t>T994-00165560</t>
  </si>
  <si>
    <t>T994-00165559</t>
  </si>
  <si>
    <t>T994-00165557</t>
  </si>
  <si>
    <t>T994-00165558</t>
  </si>
  <si>
    <t>T994-00165556</t>
  </si>
  <si>
    <t>T994-00165555</t>
  </si>
  <si>
    <t>T994-00165551</t>
  </si>
  <si>
    <t>T994-00165554</t>
  </si>
  <si>
    <t>T994-00165550</t>
  </si>
  <si>
    <t>T994-00165553</t>
  </si>
  <si>
    <t>T994-00165552</t>
  </si>
  <si>
    <t>T994-00165549</t>
  </si>
  <si>
    <t>T994-00165545</t>
  </si>
  <si>
    <t>T994-00165546</t>
  </si>
  <si>
    <t>T994-00165547</t>
  </si>
  <si>
    <t>T994-00165548</t>
  </si>
  <si>
    <t>T994-00165541</t>
  </si>
  <si>
    <t>T994-00165540</t>
  </si>
  <si>
    <t>T994-00165544</t>
  </si>
  <si>
    <t>T994-00165543</t>
  </si>
  <si>
    <t>T994-00165542</t>
  </si>
  <si>
    <t>T994-00165537</t>
  </si>
  <si>
    <t>T994-00165536</t>
  </si>
  <si>
    <t>T994-00165535</t>
  </si>
  <si>
    <t>T994-00165534</t>
  </si>
  <si>
    <t>T994-00165539</t>
  </si>
  <si>
    <t>T994-00165538</t>
  </si>
  <si>
    <t>T994-00165529</t>
  </si>
  <si>
    <t>T994-00165531</t>
  </si>
  <si>
    <t>T994-00165532</t>
  </si>
  <si>
    <t>T994-00165533</t>
  </si>
  <si>
    <t>T994-00165530</t>
  </si>
  <si>
    <t>T994-00165527</t>
  </si>
  <si>
    <t>T994-00165524</t>
  </si>
  <si>
    <t>T994-00165526</t>
  </si>
  <si>
    <t>T994-00165525</t>
  </si>
  <si>
    <t>T994-00165528</t>
  </si>
  <si>
    <t>T994-00165520</t>
  </si>
  <si>
    <t>T994-00165519</t>
  </si>
  <si>
    <t>T994-00165523</t>
  </si>
  <si>
    <t>T994-00165522</t>
  </si>
  <si>
    <t>T994-00165521</t>
  </si>
  <si>
    <t>T994-00165513</t>
  </si>
  <si>
    <t>T994-00165517</t>
  </si>
  <si>
    <t>T994-00165514</t>
  </si>
  <si>
    <t>T994-00165515</t>
  </si>
  <si>
    <t>T994-00165518</t>
  </si>
  <si>
    <t>T994-00165516</t>
  </si>
  <si>
    <t>T994-00165508</t>
  </si>
  <si>
    <t>T994-00165511</t>
  </si>
  <si>
    <t>T994-00165510</t>
  </si>
  <si>
    <t>T994-00165512</t>
  </si>
  <si>
    <t>T994-00165509</t>
  </si>
  <si>
    <t>T994-00165504</t>
  </si>
  <si>
    <t>T994-00165505</t>
  </si>
  <si>
    <t>T994-00165506</t>
  </si>
  <si>
    <t>T994-00165503</t>
  </si>
  <si>
    <t>T994-00165507</t>
  </si>
  <si>
    <t>T994-00165502</t>
  </si>
  <si>
    <t>T994-00165501</t>
  </si>
  <si>
    <t>T994-00165500</t>
  </si>
  <si>
    <t>T994-00165497</t>
  </si>
  <si>
    <t>T994-00165499</t>
  </si>
  <si>
    <t>T994-00165498</t>
  </si>
  <si>
    <t>T994-00165496</t>
  </si>
  <si>
    <t>T994-00165495</t>
  </si>
  <si>
    <t>T994-00165493</t>
  </si>
  <si>
    <t>T994-00165492</t>
  </si>
  <si>
    <t>T994-00165491</t>
  </si>
  <si>
    <t>T994-00165494</t>
  </si>
  <si>
    <t>T994-00165490</t>
  </si>
  <si>
    <t>T994-00165489</t>
  </si>
  <si>
    <t>T994-00165488</t>
  </si>
  <si>
    <t>T994-00165485</t>
  </si>
  <si>
    <t>T994-00165484</t>
  </si>
  <si>
    <t>T994-00165486</t>
  </si>
  <si>
    <t>T994-00165487</t>
  </si>
  <si>
    <t>T994-00165482</t>
  </si>
  <si>
    <t>T994-00165483</t>
  </si>
  <si>
    <t>T994-00165481</t>
  </si>
  <si>
    <t>T994-00165477</t>
  </si>
  <si>
    <t>T994-00165476</t>
  </si>
  <si>
    <t>T994-00165479</t>
  </si>
  <si>
    <t>T994-00165480</t>
  </si>
  <si>
    <t>T994-00165478</t>
  </si>
  <si>
    <t>T994-00165474</t>
  </si>
  <si>
    <t>T994-00165473</t>
  </si>
  <si>
    <t>T994-00165470</t>
  </si>
  <si>
    <t>T994-00165475</t>
  </si>
  <si>
    <t>T994-00165471</t>
  </si>
  <si>
    <t>T994-00165472</t>
  </si>
  <si>
    <t>T994-00165468</t>
  </si>
  <si>
    <t>T994-00165466</t>
  </si>
  <si>
    <t>T994-00165469</t>
  </si>
  <si>
    <t>T994-00165467</t>
  </si>
  <si>
    <t>T994-00165464</t>
  </si>
  <si>
    <t>T994-00165461</t>
  </si>
  <si>
    <t>T994-00165465</t>
  </si>
  <si>
    <t>T994-00165463</t>
  </si>
  <si>
    <t>T994-00165462</t>
  </si>
  <si>
    <t>T994-00165457</t>
  </si>
  <si>
    <t>T994-00165458</t>
  </si>
  <si>
    <t>T994-00165460</t>
  </si>
  <si>
    <t>T994-00165456</t>
  </si>
  <si>
    <t>T994-00165459</t>
  </si>
  <si>
    <t>T994-00165453</t>
  </si>
  <si>
    <t>T994-00165454</t>
  </si>
  <si>
    <t>T994-00165452</t>
  </si>
  <si>
    <t>T994-00165455</t>
  </si>
  <si>
    <t>T994-00165451</t>
  </si>
  <si>
    <t>T994-00165446</t>
  </si>
  <si>
    <t>T994-00165449</t>
  </si>
  <si>
    <t>T994-00165447</t>
  </si>
  <si>
    <t>T994-00165450</t>
  </si>
  <si>
    <t>T994-00165448</t>
  </si>
  <si>
    <t>T994-00165445</t>
  </si>
  <si>
    <t>T994-00165444</t>
  </si>
  <si>
    <t>T994-00165442</t>
  </si>
  <si>
    <t>T994-00165443</t>
  </si>
  <si>
    <t>T994-00165441</t>
  </si>
  <si>
    <t>T994-00165436</t>
  </si>
  <si>
    <t>T994-00165439</t>
  </si>
  <si>
    <t>T994-00165440</t>
  </si>
  <si>
    <t>T994-00165438</t>
  </si>
  <si>
    <t>T994-00165437</t>
  </si>
  <si>
    <t>T994-00165435</t>
  </si>
  <si>
    <t>T994-00165434</t>
  </si>
  <si>
    <t>T994-00165432</t>
  </si>
  <si>
    <t>T994-00165433</t>
  </si>
  <si>
    <t>T994-00165431</t>
  </si>
  <si>
    <t>T994-00165427</t>
  </si>
  <si>
    <t>T994-00165429</t>
  </si>
  <si>
    <t>T994-00165430</t>
  </si>
  <si>
    <t>T994-00165428</t>
  </si>
  <si>
    <t>T994-00165425</t>
  </si>
  <si>
    <t>T994-00165426</t>
  </si>
  <si>
    <t>T994-00165423</t>
  </si>
  <si>
    <t>T994-00165422</t>
  </si>
  <si>
    <t>T994-00165424</t>
  </si>
  <si>
    <t>T994-00165420</t>
  </si>
  <si>
    <t>T994-00165419</t>
  </si>
  <si>
    <t>T994-00165421</t>
  </si>
  <si>
    <t>T994-00165418</t>
  </si>
  <si>
    <t>T994-00165415</t>
  </si>
  <si>
    <t>T994-00165417</t>
  </si>
  <si>
    <t>T994-00165416</t>
  </si>
  <si>
    <t>T994-00165411</t>
  </si>
  <si>
    <t>T994-00165412</t>
  </si>
  <si>
    <t>T994-00165413</t>
  </si>
  <si>
    <t>T994-00165414</t>
  </si>
  <si>
    <t>T994-00165410</t>
  </si>
  <si>
    <t>T994-00165408</t>
  </si>
  <si>
    <t>T994-00165409</t>
  </si>
  <si>
    <t>T994-00165407</t>
  </si>
  <si>
    <t>T994-00165406</t>
  </si>
  <si>
    <t>T994-00165405</t>
  </si>
  <si>
    <t>T994-00165404</t>
  </si>
  <si>
    <t>T994-00165403</t>
  </si>
  <si>
    <t>T994-00165402</t>
  </si>
  <si>
    <t>T994-00165398</t>
  </si>
  <si>
    <t>T994-00165399</t>
  </si>
  <si>
    <t>T994-00165400</t>
  </si>
  <si>
    <t>T994-00165401</t>
  </si>
  <si>
    <t>T994-00165395</t>
  </si>
  <si>
    <t>T994-00165394</t>
  </si>
  <si>
    <t>T994-00165397</t>
  </si>
  <si>
    <t>T994-00165393</t>
  </si>
  <si>
    <t>T994-00165396</t>
  </si>
  <si>
    <t>T994-00165389</t>
  </si>
  <si>
    <t>T994-00165390</t>
  </si>
  <si>
    <t>T994-00165391</t>
  </si>
  <si>
    <t>T994-00165392</t>
  </si>
  <si>
    <t>T994-00165386</t>
  </si>
  <si>
    <t>T994-00165388</t>
  </si>
  <si>
    <t>T994-00165385</t>
  </si>
  <si>
    <t>T994-00165387</t>
  </si>
  <si>
    <t>T994-00165382</t>
  </si>
  <si>
    <t>T994-00165381</t>
  </si>
  <si>
    <t>T994-00165384</t>
  </si>
  <si>
    <t>T994-00165383</t>
  </si>
  <si>
    <t>T994-00165378</t>
  </si>
  <si>
    <t>T994-00165377</t>
  </si>
  <si>
    <t>T994-00165379</t>
  </si>
  <si>
    <t>T994-00165380</t>
  </si>
  <si>
    <t>T994-00165376</t>
  </si>
  <si>
    <t>T994-00165373</t>
  </si>
  <si>
    <t>T994-00165374</t>
  </si>
  <si>
    <t>T994-00165375</t>
  </si>
  <si>
    <t>T994-00165372</t>
  </si>
  <si>
    <t>PLACAS</t>
  </si>
  <si>
    <t>BSF902</t>
  </si>
  <si>
    <t xml:space="preserve">BENDEZU </t>
  </si>
  <si>
    <t xml:space="preserve">JOSUE E IVAN </t>
  </si>
  <si>
    <t>BUU825</t>
  </si>
  <si>
    <t xml:space="preserve">MIGUEL ANGEL </t>
  </si>
  <si>
    <t xml:space="preserve">MIGUEL ESCOBEDO </t>
  </si>
  <si>
    <t>AYG838</t>
  </si>
  <si>
    <t>ABURTO</t>
  </si>
  <si>
    <t xml:space="preserve">ABURTO </t>
  </si>
  <si>
    <t>BAY837</t>
  </si>
  <si>
    <t>TITO</t>
  </si>
  <si>
    <t xml:space="preserve">SILVIA </t>
  </si>
  <si>
    <t>CEVA</t>
  </si>
  <si>
    <t>TRASPORTE</t>
  </si>
  <si>
    <t>% AVANZE</t>
  </si>
  <si>
    <t>TRANSPORTE</t>
  </si>
  <si>
    <t>BUC806</t>
  </si>
  <si>
    <t>EDEN</t>
  </si>
  <si>
    <t>ALDER</t>
  </si>
  <si>
    <t>BUX806</t>
  </si>
  <si>
    <t>CLAUDIO</t>
  </si>
  <si>
    <t>MIGUEL Y MARCHENA</t>
  </si>
  <si>
    <t>BKF806</t>
  </si>
  <si>
    <t>LUIS</t>
  </si>
  <si>
    <t>ALEXIS</t>
  </si>
  <si>
    <t>C3Z800</t>
  </si>
  <si>
    <t>JAMBO</t>
  </si>
  <si>
    <t>MARTIN</t>
  </si>
  <si>
    <t>BMH890</t>
  </si>
  <si>
    <t>YHIM</t>
  </si>
  <si>
    <t>JHON</t>
  </si>
  <si>
    <t>BDW945</t>
  </si>
  <si>
    <t>EDGAR</t>
  </si>
  <si>
    <t>KOKI</t>
  </si>
  <si>
    <t>G001-0151</t>
  </si>
  <si>
    <t>G001-0154</t>
  </si>
  <si>
    <t>G001-0152</t>
  </si>
  <si>
    <t>G001-0149</t>
  </si>
  <si>
    <t>G001-0150</t>
  </si>
  <si>
    <t>G001-0153</t>
  </si>
  <si>
    <t>G001-0148</t>
  </si>
  <si>
    <t>falto
 1 pizza mozarella 
 sobro
 1 galonera laive de 1.8 kg</t>
  </si>
  <si>
    <t>falto 
1012623-1
1010614-1</t>
  </si>
  <si>
    <t>Falto
1013293-1
1000013-10</t>
  </si>
  <si>
    <t xml:space="preserve">falto 
7 orejitas
 1 gelatina roja
 1 gelatina de 3 sabores
dañado 1 oregita </t>
  </si>
  <si>
    <t>falto 
1011679 -12
1011885-2</t>
  </si>
  <si>
    <t>no se entrego por que la tienda, 
no tenia personal para recibir</t>
  </si>
  <si>
    <t>Rechazo por qué no tenía luz
Se entregó el pedido en la tienda 
construcctores,
Sobró 
Pan choriburguer+3</t>
  </si>
  <si>
    <t>FECHA_DESPACHO</t>
  </si>
  <si>
    <t>ID_TIENDA</t>
  </si>
  <si>
    <t>FECHA_DE_ENTREGA</t>
  </si>
  <si>
    <t>ENTREGAS_CONFORME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</si>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</sst>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S/&quot;* #,##0.00_-;\-&quot;S/&quot;* #,##0.00_-;_-&quot;S/&quot;* &quot;-&quot;??_-;_-@"/>
    <numFmt numFmtId="165" formatCode="_-* #,##0.000_-;\-* #,##0.000_-;_-* &quot;-&quot;??_-;_-@"/>
    <numFmt numFmtId="166" formatCode="0000"/>
  </numFmts>
  <fonts count="10">
    <font>
      <sz val="11"/>
      <color rgb="FF000000"/>
      <name val="Calibri"/>
      <scheme val="minor"/>
    </font>
    <font>
      <sz val="9"/>
      <name val="Arial"/>
    </font>
    <font>
      <b/>
      <sz val="9"/>
      <name val="Arial"/>
    </font>
    <font>
      <sz val="9"/>
      <name val="Century Gothic"/>
    </font>
    <font>
      <b/>
      <sz val="9"/>
      <name val="Century Gothic"/>
    </font>
    <font>
      <sz val="11"/>
      <name val="Calibri"/>
    </font>
    <font>
      <sz val="11"/>
      <name val="Calibri"/>
    </font>
    <font>
      <b/>
      <sz val="7"/>
      <name val="Tahoma"/>
    </font>
    <font>
      <sz val="7"/>
      <color rgb="FF0000FF"/>
      <name val="Tahoma"/>
    </font>
    <font>
      <sz val="7"/>
      <name val="Tahoma"/>
    </font>
  </fonts>
  <fills count="14">
    <fill>
      <patternFill patternType="none"/>
    </fill>
    <fill>
      <patternFill patternType="gray125"/>
    </fill>
    <fill>
      <patternFill patternType="solid">
        <fgColor rgb="FFE1A8D4"/>
        <bgColor rgb="FFE1A8D4"/>
      </patternFill>
    </fill>
    <fill>
      <patternFill patternType="solid">
        <fgColor rgb="FF7030A0"/>
        <bgColor rgb="FF7030A0"/>
      </patternFill>
    </fill>
    <fill>
      <patternFill patternType="solid">
        <fgColor rgb="FFF0F0F0"/>
        <bgColor rgb="FFF0F0F0"/>
      </patternFill>
    </fill>
    <fill>
      <patternFill patternType="solid">
        <fgColor rgb="FFB3FFFF"/>
        <bgColor rgb="FFB3FFFF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ECECEC"/>
        <bgColor rgb="FFECECEC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1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3" fillId="0" borderId="0" xfId="0" applyFont="1"/>
    <xf numFmtId="0" fontId="4" fillId="2" borderId="7" xfId="0" applyFont="1" applyFill="1" applyBorder="1"/>
    <xf numFmtId="0" fontId="4" fillId="2" borderId="8" xfId="0" applyFont="1" applyFill="1" applyBorder="1"/>
    <xf numFmtId="0" fontId="3" fillId="0" borderId="9" xfId="0" applyFont="1" applyBorder="1"/>
    <xf numFmtId="0" fontId="4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9" fontId="3" fillId="0" borderId="10" xfId="0" applyNumberFormat="1" applyFont="1" applyBorder="1"/>
    <xf numFmtId="0" fontId="3" fillId="0" borderId="13" xfId="0" applyFont="1" applyBorder="1"/>
    <xf numFmtId="9" fontId="3" fillId="0" borderId="14" xfId="0" applyNumberFormat="1" applyFont="1" applyBorder="1"/>
    <xf numFmtId="0" fontId="4" fillId="2" borderId="15" xfId="0" applyFont="1" applyFill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9" fontId="3" fillId="0" borderId="20" xfId="0" applyNumberFormat="1" applyFont="1" applyBorder="1"/>
    <xf numFmtId="0" fontId="4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165" fontId="4" fillId="2" borderId="2" xfId="0" applyNumberFormat="1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 wrapText="1"/>
    </xf>
    <xf numFmtId="165" fontId="5" fillId="0" borderId="0" xfId="0" applyNumberFormat="1" applyFont="1"/>
    <xf numFmtId="14" fontId="5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6" fontId="8" fillId="5" borderId="5" xfId="0" applyNumberFormat="1" applyFont="1" applyFill="1" applyBorder="1" applyAlignment="1">
      <alignment horizontal="center" vertical="top"/>
    </xf>
    <xf numFmtId="0" fontId="8" fillId="5" borderId="5" xfId="0" applyFont="1" applyFill="1" applyBorder="1" applyAlignment="1">
      <alignment horizontal="left" vertical="top"/>
    </xf>
    <xf numFmtId="166" fontId="9" fillId="6" borderId="5" xfId="0" applyNumberFormat="1" applyFont="1" applyFill="1" applyBorder="1" applyAlignment="1">
      <alignment horizontal="center" vertical="top"/>
    </xf>
    <xf numFmtId="0" fontId="9" fillId="6" borderId="5" xfId="0" applyFont="1" applyFill="1" applyBorder="1" applyAlignment="1">
      <alignment horizontal="left" vertical="top"/>
    </xf>
    <xf numFmtId="166" fontId="9" fillId="7" borderId="5" xfId="0" applyNumberFormat="1" applyFont="1" applyFill="1" applyBorder="1" applyAlignment="1">
      <alignment horizontal="center" vertical="top"/>
    </xf>
    <xf numFmtId="0" fontId="9" fillId="7" borderId="5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16" fontId="4" fillId="9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/>
    <xf numFmtId="0" fontId="4" fillId="11" borderId="2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/>
    <xf numFmtId="0" fontId="5" fillId="11" borderId="5" xfId="0" applyFont="1" applyFill="1" applyBorder="1"/>
    <xf numFmtId="9" fontId="5" fillId="11" borderId="5" xfId="0" applyNumberFormat="1" applyFont="1" applyFill="1" applyBorder="1"/>
    <xf numFmtId="0" fontId="5" fillId="12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9" fontId="5" fillId="0" borderId="5" xfId="0" applyNumberFormat="1" applyFont="1" applyBorder="1"/>
    <xf numFmtId="0" fontId="5" fillId="13" borderId="5" xfId="0" applyFont="1" applyFill="1" applyBorder="1"/>
    <xf numFmtId="9" fontId="5" fillId="13" borderId="5" xfId="0" applyNumberFormat="1" applyFont="1" applyFill="1" applyBorder="1"/>
    <xf numFmtId="9" fontId="5" fillId="0" borderId="0" xfId="0" applyNumberFormat="1" applyFont="1"/>
    <xf numFmtId="0" fontId="1" fillId="0" borderId="5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14" fontId="1" fillId="0" borderId="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5" fillId="13" borderId="6" xfId="0" applyFont="1" applyFill="1" applyBorder="1" applyAlignment="1">
      <alignment horizontal="center" wrapText="1"/>
    </xf>
    <xf numFmtId="0" fontId="6" fillId="0" borderId="4" xfId="0" applyFont="1" applyBorder="1"/>
  </cellXfs>
  <cellStyles count="1">
    <cellStyle name="Normal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</dxfs>
  <tableStyles count="2">
    <tableStyle name="Tablas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Tablas-style 2" pivot="0" count="3" xr9:uid="{00000000-0011-0000-FFFF-FFFF01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1-9DB4-4E5C-B984-8F958DF531CB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3-9DB4-4E5C-B984-8F958DF531CB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5-9DB4-4E5C-B984-8F958DF531C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B4-4E5C-B984-8F958DF531C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DB4-4E5C-B984-8F958DF531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kpi!$E$14:$E$16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kpi!$F$14:$F$16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B4-4E5C-B984-8F958DF5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1-3A5F-49B4-A350-2ACEB079BFB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3-3A5F-49B4-A350-2ACEB079BFB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5-3A5F-49B4-A350-2ACEB079BFB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A5F-49B4-A350-2ACEB079BF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kpi!$I$14:$I$16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kpi!$J$14:$J$16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5F-49B4-A350-2ACEB079B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1-96E1-445A-A132-92918A5EF9B3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3-96E1-445A-A132-92918A5EF9B3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5-96E1-445A-A132-92918A5EF9B3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6E1-445A-A132-92918A5EF9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kpi!$M$14:$M$16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kpi!$N$14:$N$16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E1-445A-A132-92918A5E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1-8E44-4A74-92DC-1EB3561B5AB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3-8E44-4A74-92DC-1EB3561B5AB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5-8E44-4A74-92DC-1EB3561B5AB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44-4A74-92DC-1EB3561B5AB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E44-4A74-92DC-1EB3561B5A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kpi!$A$14:$A$16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kpi!$B$14:$B$16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4-4A74-92DC-1EB3561B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22</xdr:row>
      <xdr:rowOff>19050</xdr:rowOff>
    </xdr:from>
    <xdr:ext cx="2828925" cy="226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533400</xdr:colOff>
      <xdr:row>22</xdr:row>
      <xdr:rowOff>0</xdr:rowOff>
    </xdr:from>
    <xdr:ext cx="2828925" cy="22574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21</xdr:row>
      <xdr:rowOff>152400</xdr:rowOff>
    </xdr:from>
    <xdr:ext cx="2428875" cy="22669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22</xdr:row>
      <xdr:rowOff>0</xdr:rowOff>
    </xdr:from>
    <xdr:ext cx="2838450" cy="225742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8">
  <tableColumns count="1">
    <tableColumn id="1" xr3:uid="{00000000-0010-0000-0000-000001000000}" name="PROVEEDOR"/>
  </tableColumns>
  <tableStyleInfo name="Tabl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2:E206">
  <tableColumns count="2">
    <tableColumn id="1" xr3:uid="{00000000-0010-0000-0100-000001000000}" name="Sale a Tda #"/>
    <tableColumn id="2" xr3:uid="{00000000-0010-0000-0100-000002000000}" name="Nro Fisico"/>
  </tableColumns>
  <tableStyleInfo name="Tablas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50"/>
  <sheetViews>
    <sheetView tabSelected="1" workbookViewId="0">
      <selection activeCell="H162" sqref="H162"/>
    </sheetView>
  </sheetViews>
  <sheetFormatPr baseColWidth="10" defaultColWidth="14.42578125" defaultRowHeight="15"/>
  <cols>
    <col min="1" max="1" width="18.5703125" style="68" bestFit="1" customWidth="1"/>
    <col min="2" max="2" width="22.7109375" style="68" customWidth="1"/>
    <col min="3" max="3" width="13.42578125" style="68" bestFit="1" customWidth="1"/>
    <col min="4" max="4" width="10" style="68" bestFit="1" customWidth="1"/>
    <col min="5" max="5" width="13.5703125" style="68" bestFit="1" customWidth="1"/>
    <col min="6" max="6" width="11.5703125" style="68" bestFit="1" customWidth="1"/>
    <col min="7" max="7" width="15.85546875" style="68" bestFit="1" customWidth="1"/>
    <col min="8" max="8" width="11.140625" style="68" bestFit="1" customWidth="1"/>
    <col min="9" max="9" width="16" style="68" bestFit="1" customWidth="1"/>
    <col min="10" max="10" width="19" style="68" bestFit="1" customWidth="1"/>
    <col min="11" max="11" width="12.28515625" style="68" bestFit="1" customWidth="1"/>
    <col min="12" max="12" width="21.5703125" style="68" bestFit="1" customWidth="1"/>
    <col min="13" max="13" width="27.28515625" style="68" bestFit="1" customWidth="1"/>
    <col min="14" max="14" width="22.28515625" style="68" bestFit="1" customWidth="1"/>
    <col min="15" max="16384" width="14.42578125" style="68"/>
  </cols>
  <sheetData>
    <row r="1" spans="1:14">
      <c r="A1" s="1" t="s">
        <v>843</v>
      </c>
      <c r="B1" s="2" t="s">
        <v>0</v>
      </c>
      <c r="C1" s="2" t="s">
        <v>844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845</v>
      </c>
      <c r="M1" s="2" t="s">
        <v>847</v>
      </c>
      <c r="N1" s="3" t="s">
        <v>846</v>
      </c>
    </row>
    <row r="2" spans="1:14" hidden="1">
      <c r="A2" s="69">
        <v>45165</v>
      </c>
      <c r="B2" s="70" t="s">
        <v>11</v>
      </c>
      <c r="C2" s="70">
        <v>211</v>
      </c>
      <c r="D2" s="70">
        <v>1</v>
      </c>
      <c r="E2" s="70" t="s">
        <v>12</v>
      </c>
      <c r="F2" s="71">
        <v>1532.12</v>
      </c>
      <c r="G2" s="70" t="str">
        <f>IFERROR(VLOOKUP(Seguimiento!$D2,Placas!$A$1:$E$18,3,0),"")</f>
        <v>PALOMINO</v>
      </c>
      <c r="H2" s="70" t="str">
        <f>IFERROR(VLOOKUP(Seguimiento!$D2,Placas!$A$1:$D$17,4,0),"")</f>
        <v>EDGAR</v>
      </c>
      <c r="I2" s="70" t="str">
        <f>IFERROR(VLOOKUP(Seguimiento!$D2,Placas!$A$1:$D$18,4,0),"")</f>
        <v>EDGAR</v>
      </c>
      <c r="J2" s="70" t="str">
        <f>IFERROR(VLOOKUP(Seguimiento!$D2,Placas!$A$1:$E$18,5,0),"")</f>
        <v>KOKI</v>
      </c>
      <c r="K2" s="72" t="s">
        <v>13</v>
      </c>
      <c r="L2" s="69">
        <v>45165</v>
      </c>
      <c r="M2" s="67" t="s">
        <v>14</v>
      </c>
      <c r="N2" s="73" t="str">
        <f>IF(Seguimiento!$K2="ENTREGADO",IF(Seguimiento!$M2="OK","SI","NO"),"")</f>
        <v/>
      </c>
    </row>
    <row r="3" spans="1:14" ht="24.75" hidden="1">
      <c r="A3" s="69">
        <v>45165</v>
      </c>
      <c r="B3" s="70" t="s">
        <v>15</v>
      </c>
      <c r="C3" s="70">
        <v>458</v>
      </c>
      <c r="D3" s="70">
        <v>1</v>
      </c>
      <c r="E3" s="70" t="s">
        <v>16</v>
      </c>
      <c r="F3" s="71">
        <v>1467.88</v>
      </c>
      <c r="G3" s="70" t="str">
        <f>IFERROR(VLOOKUP(Seguimiento!$D3,Placas!$A$1:$E$18,3,0),"")</f>
        <v>PALOMINO</v>
      </c>
      <c r="H3" s="70" t="str">
        <f>IFERROR(VLOOKUP(Seguimiento!$D3,Placas!$A$1:$D$17,4,0),"")</f>
        <v>EDGAR</v>
      </c>
      <c r="I3" s="70" t="str">
        <f>IFERROR(VLOOKUP(Seguimiento!$D3,Placas!$A$1:$D$18,4,0),"")</f>
        <v>EDGAR</v>
      </c>
      <c r="J3" s="70" t="str">
        <f>IFERROR(VLOOKUP(Seguimiento!$D3,Placas!$A$1:$E$18,5,0),"")</f>
        <v>KOKI</v>
      </c>
      <c r="K3" s="72" t="s">
        <v>13</v>
      </c>
      <c r="L3" s="69">
        <v>45165</v>
      </c>
      <c r="M3" s="67" t="s">
        <v>17</v>
      </c>
      <c r="N3" s="73" t="str">
        <f>IF(Seguimiento!$K3="ENTREGADO",IF(Seguimiento!$M3="OK","SI","NO"),"")</f>
        <v/>
      </c>
    </row>
    <row r="4" spans="1:14" ht="24.75" hidden="1">
      <c r="A4" s="69">
        <v>45165</v>
      </c>
      <c r="B4" s="70" t="s">
        <v>18</v>
      </c>
      <c r="C4" s="70">
        <v>374</v>
      </c>
      <c r="D4" s="70">
        <v>1</v>
      </c>
      <c r="E4" s="70" t="s">
        <v>19</v>
      </c>
      <c r="F4" s="71">
        <v>1071.19</v>
      </c>
      <c r="G4" s="70" t="str">
        <f>IFERROR(VLOOKUP(Seguimiento!$D4,Placas!$A$1:$E$18,3,0),"")</f>
        <v>PALOMINO</v>
      </c>
      <c r="H4" s="70" t="str">
        <f>IFERROR(VLOOKUP(Seguimiento!$D4,Placas!$A$1:$D$17,4,0),"")</f>
        <v>EDGAR</v>
      </c>
      <c r="I4" s="70" t="str">
        <f>IFERROR(VLOOKUP(Seguimiento!$D4,Placas!$A$1:$D$18,4,0),"")</f>
        <v>EDGAR</v>
      </c>
      <c r="J4" s="70" t="str">
        <f>IFERROR(VLOOKUP(Seguimiento!$D4,Placas!$A$1:$E$18,5,0),"")</f>
        <v>KOKI</v>
      </c>
      <c r="K4" s="72" t="s">
        <v>13</v>
      </c>
      <c r="L4" s="69">
        <v>45165</v>
      </c>
      <c r="M4" s="67" t="s">
        <v>20</v>
      </c>
      <c r="N4" s="73" t="str">
        <f>IF(Seguimiento!$K4="ENTREGADO",IF(Seguimiento!$M4="OK","SI","NO"),"")</f>
        <v/>
      </c>
    </row>
    <row r="5" spans="1:14" ht="24.75" hidden="1">
      <c r="A5" s="69">
        <v>45165</v>
      </c>
      <c r="B5" s="70" t="s">
        <v>21</v>
      </c>
      <c r="C5" s="70">
        <v>428</v>
      </c>
      <c r="D5" s="70">
        <v>1</v>
      </c>
      <c r="E5" s="70" t="s">
        <v>22</v>
      </c>
      <c r="F5" s="71">
        <v>2171.02</v>
      </c>
      <c r="G5" s="70" t="str">
        <f>IFERROR(VLOOKUP(Seguimiento!$D5,Placas!$A$1:$E$18,3,0),"")</f>
        <v>PALOMINO</v>
      </c>
      <c r="H5" s="70" t="str">
        <f>IFERROR(VLOOKUP(Seguimiento!$D5,Placas!$A$1:$D$17,4,0),"")</f>
        <v>EDGAR</v>
      </c>
      <c r="I5" s="70" t="str">
        <f>IFERROR(VLOOKUP(Seguimiento!$D5,Placas!$A$1:$D$18,4,0),"")</f>
        <v>EDGAR</v>
      </c>
      <c r="J5" s="70" t="str">
        <f>IFERROR(VLOOKUP(Seguimiento!$D5,Placas!$A$1:$E$18,5,0),"")</f>
        <v>KOKI</v>
      </c>
      <c r="K5" s="72" t="s">
        <v>13</v>
      </c>
      <c r="L5" s="69">
        <v>45165</v>
      </c>
      <c r="M5" s="67" t="s">
        <v>23</v>
      </c>
      <c r="N5" s="73" t="str">
        <f>IF(Seguimiento!$K5="ENTREGADO",IF(Seguimiento!$M5="OK","SI","NO"),"")</f>
        <v/>
      </c>
    </row>
    <row r="6" spans="1:14" ht="48.75" hidden="1">
      <c r="A6" s="69">
        <v>45165</v>
      </c>
      <c r="B6" s="70" t="s">
        <v>24</v>
      </c>
      <c r="C6" s="70">
        <v>83</v>
      </c>
      <c r="D6" s="70">
        <v>1</v>
      </c>
      <c r="E6" s="70" t="s">
        <v>25</v>
      </c>
      <c r="F6" s="71">
        <v>1410.42</v>
      </c>
      <c r="G6" s="70" t="str">
        <f>IFERROR(VLOOKUP(Seguimiento!$D6,Placas!$A$1:$E$18,3,0),"")</f>
        <v>PALOMINO</v>
      </c>
      <c r="H6" s="70" t="str">
        <f>IFERROR(VLOOKUP(Seguimiento!$D6,Placas!$A$1:$D$17,4,0),"")</f>
        <v>EDGAR</v>
      </c>
      <c r="I6" s="70" t="str">
        <f>IFERROR(VLOOKUP(Seguimiento!$D6,Placas!$A$1:$D$18,4,0),"")</f>
        <v>EDGAR</v>
      </c>
      <c r="J6" s="70" t="str">
        <f>IFERROR(VLOOKUP(Seguimiento!$D6,Placas!$A$1:$E$18,5,0),"")</f>
        <v>KOKI</v>
      </c>
      <c r="K6" s="72" t="s">
        <v>13</v>
      </c>
      <c r="L6" s="69">
        <v>45165</v>
      </c>
      <c r="M6" s="67" t="s">
        <v>836</v>
      </c>
      <c r="N6" s="73" t="str">
        <f>IF(Seguimiento!$K6="ENTREGADO",IF(Seguimiento!$M6="OK","SI","NO"),"")</f>
        <v/>
      </c>
    </row>
    <row r="7" spans="1:14" hidden="1">
      <c r="A7" s="69">
        <v>45165</v>
      </c>
      <c r="B7" s="70" t="s">
        <v>26</v>
      </c>
      <c r="C7" s="70">
        <v>421</v>
      </c>
      <c r="D7" s="70">
        <v>1</v>
      </c>
      <c r="E7" s="70" t="s">
        <v>27</v>
      </c>
      <c r="F7" s="71">
        <v>1226.69</v>
      </c>
      <c r="G7" s="70" t="str">
        <f>IFERROR(VLOOKUP(Seguimiento!$D7,Placas!$A$1:$E$18,3,0),"")</f>
        <v>PALOMINO</v>
      </c>
      <c r="H7" s="70" t="str">
        <f>IFERROR(VLOOKUP(Seguimiento!$D7,Placas!$A$1:$D$17,4,0),"")</f>
        <v>EDGAR</v>
      </c>
      <c r="I7" s="70" t="str">
        <f>IFERROR(VLOOKUP(Seguimiento!$D7,Placas!$A$1:$D$18,4,0),"")</f>
        <v>EDGAR</v>
      </c>
      <c r="J7" s="70" t="str">
        <f>IFERROR(VLOOKUP(Seguimiento!$D7,Placas!$A$1:$E$18,5,0),"")</f>
        <v>KOKI</v>
      </c>
      <c r="K7" s="72" t="s">
        <v>13</v>
      </c>
      <c r="L7" s="69">
        <v>45165</v>
      </c>
      <c r="M7" s="67" t="s">
        <v>28</v>
      </c>
      <c r="N7" s="73" t="str">
        <f>IF(Seguimiento!$K7="ENTREGADO",IF(Seguimiento!$M7="OK","SI","NO"),"")</f>
        <v/>
      </c>
    </row>
    <row r="8" spans="1:14" hidden="1">
      <c r="A8" s="69">
        <v>45165</v>
      </c>
      <c r="B8" s="70" t="s">
        <v>29</v>
      </c>
      <c r="C8" s="70">
        <v>517</v>
      </c>
      <c r="D8" s="70">
        <v>1</v>
      </c>
      <c r="E8" s="70" t="s">
        <v>30</v>
      </c>
      <c r="F8" s="71">
        <v>1236.0999999999999</v>
      </c>
      <c r="G8" s="70" t="str">
        <f>IFERROR(VLOOKUP(Seguimiento!$D8,Placas!$A$1:$E$18,3,0),"")</f>
        <v>PALOMINO</v>
      </c>
      <c r="H8" s="70" t="str">
        <f>IFERROR(VLOOKUP(Seguimiento!$D8,Placas!$A$1:$B$18,2,0),"")</f>
        <v>BDW945</v>
      </c>
      <c r="I8" s="70" t="str">
        <f>IFERROR(VLOOKUP(Seguimiento!$D8,Placas!$A$1:$D$18,4,0),"")</f>
        <v>EDGAR</v>
      </c>
      <c r="J8" s="70" t="str">
        <f>IFERROR(VLOOKUP(Seguimiento!$D8,Placas!$A$1:$E$18,5,0),"")</f>
        <v>KOKI</v>
      </c>
      <c r="K8" s="72" t="s">
        <v>13</v>
      </c>
      <c r="L8" s="69">
        <v>45165</v>
      </c>
      <c r="M8" s="67" t="s">
        <v>14</v>
      </c>
      <c r="N8" s="73" t="str">
        <f>IF(Seguimiento!$K8="ENTREGADO",IF(Seguimiento!$M8="OK","SI","NO"),"")</f>
        <v/>
      </c>
    </row>
    <row r="9" spans="1:14" ht="36.75" hidden="1">
      <c r="A9" s="69">
        <v>45165</v>
      </c>
      <c r="B9" s="70" t="s">
        <v>31</v>
      </c>
      <c r="C9" s="70">
        <v>227</v>
      </c>
      <c r="D9" s="70">
        <v>1</v>
      </c>
      <c r="E9" s="70" t="s">
        <v>32</v>
      </c>
      <c r="F9" s="71">
        <v>1695.68</v>
      </c>
      <c r="G9" s="70" t="str">
        <f>IFERROR(VLOOKUP(Seguimiento!$D9,Placas!$A$1:$E$18,3,0),"")</f>
        <v>PALOMINO</v>
      </c>
      <c r="H9" s="70" t="str">
        <f>IFERROR(VLOOKUP(Seguimiento!$D9,Placas!$A$1:$B$18,2,0),"")</f>
        <v>BDW945</v>
      </c>
      <c r="I9" s="70" t="str">
        <f>IFERROR(VLOOKUP(Seguimiento!$D9,Placas!$A$1:$D$18,4,0),"")</f>
        <v>EDGAR</v>
      </c>
      <c r="J9" s="70" t="str">
        <f>IFERROR(VLOOKUP(Seguimiento!$D9,Placas!$A$1:$E$18,5,0),"")</f>
        <v>KOKI</v>
      </c>
      <c r="K9" s="72" t="s">
        <v>13</v>
      </c>
      <c r="L9" s="69">
        <v>45165</v>
      </c>
      <c r="M9" s="67" t="s">
        <v>33</v>
      </c>
      <c r="N9" s="73" t="str">
        <f>IF(Seguimiento!$K9="ENTREGADO",IF(Seguimiento!$M9="OK","SI","NO"),"")</f>
        <v/>
      </c>
    </row>
    <row r="10" spans="1:14" ht="24.75" hidden="1">
      <c r="A10" s="69">
        <v>45165</v>
      </c>
      <c r="B10" s="70" t="s">
        <v>34</v>
      </c>
      <c r="C10" s="70">
        <v>419</v>
      </c>
      <c r="D10" s="70">
        <v>1</v>
      </c>
      <c r="E10" s="70" t="s">
        <v>35</v>
      </c>
      <c r="F10" s="71">
        <v>1693.73</v>
      </c>
      <c r="G10" s="70" t="str">
        <f>IFERROR(VLOOKUP(Seguimiento!$D10,Placas!$A$1:$E$18,3,0),"")</f>
        <v>PALOMINO</v>
      </c>
      <c r="H10" s="70" t="str">
        <f>IFERROR(VLOOKUP(Seguimiento!$D10,Placas!$A$1:$B$18,2,0),"")</f>
        <v>BDW945</v>
      </c>
      <c r="I10" s="70" t="str">
        <f>IFERROR(VLOOKUP(Seguimiento!$D10,Placas!$A$1:$D$18,4,0),"")</f>
        <v>EDGAR</v>
      </c>
      <c r="J10" s="70" t="str">
        <f>IFERROR(VLOOKUP(Seguimiento!$D10,Placas!$A$1:$E$18,5,0),"")</f>
        <v>KOKI</v>
      </c>
      <c r="K10" s="72" t="s">
        <v>13</v>
      </c>
      <c r="L10" s="69">
        <v>45165</v>
      </c>
      <c r="M10" s="67" t="s">
        <v>36</v>
      </c>
      <c r="N10" s="73" t="str">
        <f>IF(Seguimiento!$K10="ENTREGADO",IF(Seguimiento!$M10="OK","SI","NO"),"")</f>
        <v/>
      </c>
    </row>
    <row r="11" spans="1:14" hidden="1">
      <c r="A11" s="69">
        <v>45165</v>
      </c>
      <c r="B11" s="70" t="s">
        <v>37</v>
      </c>
      <c r="C11" s="70">
        <v>182</v>
      </c>
      <c r="D11" s="70">
        <v>1</v>
      </c>
      <c r="E11" s="70" t="s">
        <v>38</v>
      </c>
      <c r="F11" s="71">
        <v>1907.12</v>
      </c>
      <c r="G11" s="70" t="str">
        <f>IFERROR(VLOOKUP(Seguimiento!$D11,Placas!$A$1:$E$18,3,0),"")</f>
        <v>PALOMINO</v>
      </c>
      <c r="H11" s="70" t="str">
        <f>IFERROR(VLOOKUP(Seguimiento!$D11,Placas!$A$1:$B$18,2,0),"")</f>
        <v>BDW945</v>
      </c>
      <c r="I11" s="70" t="str">
        <f>IFERROR(VLOOKUP(Seguimiento!$D11,Placas!$A$1:$D$18,4,0),"")</f>
        <v>EDGAR</v>
      </c>
      <c r="J11" s="70" t="str">
        <f>IFERROR(VLOOKUP(Seguimiento!$D11,Placas!$A$1:$E$18,5,0),"")</f>
        <v>KOKI</v>
      </c>
      <c r="K11" s="72" t="s">
        <v>13</v>
      </c>
      <c r="L11" s="69">
        <v>45165</v>
      </c>
      <c r="M11" s="67" t="s">
        <v>28</v>
      </c>
      <c r="N11" s="73" t="str">
        <f>IF(Seguimiento!$K11="ENTREGADO",IF(Seguimiento!$M11="OK","SI","NO"),"")</f>
        <v/>
      </c>
    </row>
    <row r="12" spans="1:14" ht="24.75" hidden="1">
      <c r="A12" s="69">
        <v>45165</v>
      </c>
      <c r="B12" s="70" t="s">
        <v>39</v>
      </c>
      <c r="C12" s="70">
        <v>18</v>
      </c>
      <c r="D12" s="70">
        <v>1</v>
      </c>
      <c r="E12" s="70" t="s">
        <v>40</v>
      </c>
      <c r="F12" s="71">
        <v>967.03</v>
      </c>
      <c r="G12" s="70" t="str">
        <f>IFERROR(VLOOKUP(Seguimiento!$D12,Placas!$A$1:$E$18,3,0),"")</f>
        <v>PALOMINO</v>
      </c>
      <c r="H12" s="70" t="str">
        <f>IFERROR(VLOOKUP(Seguimiento!$D12,Placas!$A$1:$B$18,2,0),"")</f>
        <v>BDW945</v>
      </c>
      <c r="I12" s="70" t="str">
        <f>IFERROR(VLOOKUP(Seguimiento!$D12,Placas!$A$1:$D$18,4,0),"")</f>
        <v>EDGAR</v>
      </c>
      <c r="J12" s="70" t="str">
        <f>IFERROR(VLOOKUP(Seguimiento!$D12,Placas!$A$1:$E$18,5,0),"")</f>
        <v>KOKI</v>
      </c>
      <c r="K12" s="72" t="s">
        <v>13</v>
      </c>
      <c r="L12" s="69">
        <v>45165</v>
      </c>
      <c r="M12" s="67" t="s">
        <v>41</v>
      </c>
      <c r="N12" s="73" t="str">
        <f>IF(Seguimiento!$K12="ENTREGADO",IF(Seguimiento!$M12="OK","SI","NO"),"")</f>
        <v/>
      </c>
    </row>
    <row r="13" spans="1:14" hidden="1">
      <c r="A13" s="69">
        <v>45165</v>
      </c>
      <c r="B13" s="70" t="s">
        <v>42</v>
      </c>
      <c r="C13" s="70">
        <v>450</v>
      </c>
      <c r="D13" s="70">
        <v>1</v>
      </c>
      <c r="E13" s="70" t="s">
        <v>43</v>
      </c>
      <c r="F13" s="71">
        <v>1264.4100000000001</v>
      </c>
      <c r="G13" s="70" t="str">
        <f>IFERROR(VLOOKUP(Seguimiento!$D13,Placas!$A$1:$E$18,3,0),"")</f>
        <v>PALOMINO</v>
      </c>
      <c r="H13" s="70" t="str">
        <f>IFERROR(VLOOKUP(Seguimiento!$D13,Placas!$A$1:$B$18,2,0),"")</f>
        <v>BDW945</v>
      </c>
      <c r="I13" s="70" t="str">
        <f>IFERROR(VLOOKUP(Seguimiento!$D13,Placas!$A$1:$D$18,4,0),"")</f>
        <v>EDGAR</v>
      </c>
      <c r="J13" s="70" t="str">
        <f>IFERROR(VLOOKUP(Seguimiento!$D13,Placas!$A$1:$E$18,5,0),"")</f>
        <v>KOKI</v>
      </c>
      <c r="K13" s="72" t="s">
        <v>13</v>
      </c>
      <c r="L13" s="69">
        <v>45165</v>
      </c>
      <c r="M13" s="67" t="s">
        <v>14</v>
      </c>
      <c r="N13" s="73" t="str">
        <f>IF(Seguimiento!$K13="ENTREGADO",IF(Seguimiento!$M13="OK","SI","NO"),"")</f>
        <v/>
      </c>
    </row>
    <row r="14" spans="1:14" ht="216.75" hidden="1">
      <c r="A14" s="69">
        <v>45165</v>
      </c>
      <c r="B14" s="70" t="s">
        <v>44</v>
      </c>
      <c r="C14" s="70">
        <v>291</v>
      </c>
      <c r="D14" s="70">
        <v>2</v>
      </c>
      <c r="E14" s="70" t="s">
        <v>45</v>
      </c>
      <c r="F14" s="71">
        <v>444.41</v>
      </c>
      <c r="G14" s="70" t="str">
        <f>IFERROR(VLOOKUP(Seguimiento!$D14,Placas!$A$1:$E$18,3,0),"")</f>
        <v>PALOMINO</v>
      </c>
      <c r="H14" s="70" t="str">
        <f>IFERROR(VLOOKUP(Seguimiento!$D14,Placas!$A$1:$B$18,2,0),"")</f>
        <v>BMH890</v>
      </c>
      <c r="I14" s="70" t="str">
        <f>IFERROR(VLOOKUP(Seguimiento!$D14,Placas!$A$1:$D$18,4,0),"")</f>
        <v>YHIM</v>
      </c>
      <c r="J14" s="70" t="str">
        <f>IFERROR(VLOOKUP(Seguimiento!$D14,Placas!$A$1:$E$18,5,0),"")</f>
        <v>JHON</v>
      </c>
      <c r="K14" s="72" t="s">
        <v>13</v>
      </c>
      <c r="L14" s="69">
        <v>45165</v>
      </c>
      <c r="M14" s="67" t="s">
        <v>46</v>
      </c>
      <c r="N14" s="73" t="str">
        <f>IF(Seguimiento!$K14="ENTREGADO",IF(Seguimiento!$M14="OK","SI","NO"),"")</f>
        <v/>
      </c>
    </row>
    <row r="15" spans="1:14" ht="48.75" hidden="1">
      <c r="A15" s="69">
        <v>45165</v>
      </c>
      <c r="B15" s="70" t="s">
        <v>47</v>
      </c>
      <c r="C15" s="70">
        <v>192</v>
      </c>
      <c r="D15" s="70">
        <v>2</v>
      </c>
      <c r="E15" s="70" t="s">
        <v>48</v>
      </c>
      <c r="F15" s="71">
        <v>2156.44</v>
      </c>
      <c r="G15" s="70" t="str">
        <f>IFERROR(VLOOKUP(Seguimiento!$D15,Placas!$A$1:$E$18,3,0),"")</f>
        <v>PALOMINO</v>
      </c>
      <c r="H15" s="70" t="str">
        <f>IFERROR(VLOOKUP(Seguimiento!$D15,Placas!$A$1:$B$18,2,0),"")</f>
        <v>BMH890</v>
      </c>
      <c r="I15" s="70" t="str">
        <f>IFERROR(VLOOKUP(Seguimiento!$D15,Placas!$A$1:$D$18,4,0),"")</f>
        <v>YHIM</v>
      </c>
      <c r="J15" s="70" t="str">
        <f>IFERROR(VLOOKUP(Seguimiento!$D15,Placas!$A$1:$E$18,5,0),"")</f>
        <v>JHON</v>
      </c>
      <c r="K15" s="72" t="s">
        <v>13</v>
      </c>
      <c r="L15" s="69">
        <v>45165</v>
      </c>
      <c r="M15" s="67" t="s">
        <v>49</v>
      </c>
      <c r="N15" s="73" t="str">
        <f>IF(Seguimiento!$K15="ENTREGADO",IF(Seguimiento!$M15="OK","SI","NO"),"")</f>
        <v/>
      </c>
    </row>
    <row r="16" spans="1:14" ht="24.75" hidden="1">
      <c r="A16" s="69">
        <v>45165</v>
      </c>
      <c r="B16" s="70" t="s">
        <v>50</v>
      </c>
      <c r="C16" s="70">
        <v>335</v>
      </c>
      <c r="D16" s="70">
        <v>2</v>
      </c>
      <c r="E16" s="70" t="s">
        <v>51</v>
      </c>
      <c r="F16" s="71">
        <v>1561.27</v>
      </c>
      <c r="G16" s="70" t="str">
        <f>IFERROR(VLOOKUP(Seguimiento!$D16,Placas!$A$1:$E$18,3,0),"")</f>
        <v>PALOMINO</v>
      </c>
      <c r="H16" s="70" t="str">
        <f>IFERROR(VLOOKUP(Seguimiento!$D16,Placas!$A$1:$B$18,2,0),"")</f>
        <v>BMH890</v>
      </c>
      <c r="I16" s="70" t="str">
        <f>IFERROR(VLOOKUP(Seguimiento!$D16,Placas!$A$1:$D$18,4,0),"")</f>
        <v>YHIM</v>
      </c>
      <c r="J16" s="70" t="str">
        <f>IFERROR(VLOOKUP(Seguimiento!$D16,Placas!$A$1:$E$18,5,0),"")</f>
        <v>JHON</v>
      </c>
      <c r="K16" s="72" t="s">
        <v>13</v>
      </c>
      <c r="L16" s="69">
        <v>45165</v>
      </c>
      <c r="M16" s="67" t="s">
        <v>52</v>
      </c>
      <c r="N16" s="73" t="str">
        <f>IF(Seguimiento!$K16="ENTREGADO",IF(Seguimiento!$M16="OK","SI","NO"),"")</f>
        <v/>
      </c>
    </row>
    <row r="17" spans="1:14" ht="36.75" hidden="1">
      <c r="A17" s="69">
        <v>45165</v>
      </c>
      <c r="B17" s="70" t="s">
        <v>53</v>
      </c>
      <c r="C17" s="70">
        <v>496</v>
      </c>
      <c r="D17" s="70">
        <v>2</v>
      </c>
      <c r="E17" s="70" t="s">
        <v>54</v>
      </c>
      <c r="F17" s="71">
        <v>2022.71</v>
      </c>
      <c r="G17" s="70" t="str">
        <f>IFERROR(VLOOKUP(Seguimiento!$D17,Placas!$A$1:$E$18,3,0),"")</f>
        <v>PALOMINO</v>
      </c>
      <c r="H17" s="70" t="str">
        <f>IFERROR(VLOOKUP(Seguimiento!$D17,Placas!$A$1:$B$18,2,0),"")</f>
        <v>BMH890</v>
      </c>
      <c r="I17" s="70" t="str">
        <f>IFERROR(VLOOKUP(Seguimiento!$D17,Placas!$A$1:$D$18,4,0),"")</f>
        <v>YHIM</v>
      </c>
      <c r="J17" s="70" t="str">
        <f>IFERROR(VLOOKUP(Seguimiento!$D17,Placas!$A$1:$E$18,5,0),"")</f>
        <v>JHON</v>
      </c>
      <c r="K17" s="72" t="s">
        <v>13</v>
      </c>
      <c r="L17" s="69">
        <v>45165</v>
      </c>
      <c r="M17" s="67" t="s">
        <v>55</v>
      </c>
      <c r="N17" s="73" t="str">
        <f>IF(Seguimiento!$K17="ENTREGADO",IF(Seguimiento!$M17="OK","SI","NO"),"")</f>
        <v/>
      </c>
    </row>
    <row r="18" spans="1:14" hidden="1">
      <c r="A18" s="69">
        <v>45165</v>
      </c>
      <c r="B18" s="70" t="s">
        <v>56</v>
      </c>
      <c r="C18" s="70">
        <v>483</v>
      </c>
      <c r="D18" s="70">
        <v>2</v>
      </c>
      <c r="E18" s="70" t="s">
        <v>57</v>
      </c>
      <c r="F18" s="71">
        <v>1621.7</v>
      </c>
      <c r="G18" s="70" t="str">
        <f>IFERROR(VLOOKUP(Seguimiento!$D18,Placas!$A$1:$E$18,3,0),"")</f>
        <v>PALOMINO</v>
      </c>
      <c r="H18" s="70" t="str">
        <f>IFERROR(VLOOKUP(Seguimiento!$D18,Placas!$A$1:$B$18,2,0),"")</f>
        <v>BMH890</v>
      </c>
      <c r="I18" s="70" t="str">
        <f>IFERROR(VLOOKUP(Seguimiento!$D18,Placas!$A$1:$D$18,4,0),"")</f>
        <v>YHIM</v>
      </c>
      <c r="J18" s="70" t="str">
        <f>IFERROR(VLOOKUP(Seguimiento!$D18,Placas!$A$1:$E$18,5,0),"")</f>
        <v>JHON</v>
      </c>
      <c r="K18" s="72" t="s">
        <v>13</v>
      </c>
      <c r="L18" s="69">
        <v>45165</v>
      </c>
      <c r="M18" s="67" t="s">
        <v>28</v>
      </c>
      <c r="N18" s="73" t="str">
        <f>IF(Seguimiento!$K18="ENTREGADO",IF(Seguimiento!$M18="OK","SI","NO"),"")</f>
        <v/>
      </c>
    </row>
    <row r="19" spans="1:14" hidden="1">
      <c r="A19" s="69">
        <v>45165</v>
      </c>
      <c r="B19" s="70" t="s">
        <v>58</v>
      </c>
      <c r="C19" s="70">
        <v>475</v>
      </c>
      <c r="D19" s="70">
        <v>2</v>
      </c>
      <c r="E19" s="70" t="s">
        <v>59</v>
      </c>
      <c r="F19" s="71">
        <v>1511.02</v>
      </c>
      <c r="G19" s="70" t="str">
        <f>IFERROR(VLOOKUP(Seguimiento!$D19,Placas!$A$1:$E$18,3,0),"")</f>
        <v>PALOMINO</v>
      </c>
      <c r="H19" s="70" t="str">
        <f>IFERROR(VLOOKUP(Seguimiento!$D19,Placas!$A$1:$B$18,2,0),"")</f>
        <v>BMH890</v>
      </c>
      <c r="I19" s="70" t="str">
        <f>IFERROR(VLOOKUP(Seguimiento!$D19,Placas!$A$1:$D$18,4,0),"")</f>
        <v>YHIM</v>
      </c>
      <c r="J19" s="70" t="str">
        <f>IFERROR(VLOOKUP(Seguimiento!$D19,Placas!$A$1:$E$18,5,0),"")</f>
        <v>JHON</v>
      </c>
      <c r="K19" s="72" t="s">
        <v>13</v>
      </c>
      <c r="L19" s="69">
        <v>45165</v>
      </c>
      <c r="M19" s="67" t="s">
        <v>14</v>
      </c>
      <c r="N19" s="73" t="str">
        <f>IF(Seguimiento!$K19="ENTREGADO",IF(Seguimiento!$M19="OK","SI","NO"),"")</f>
        <v/>
      </c>
    </row>
    <row r="20" spans="1:14" hidden="1">
      <c r="A20" s="69">
        <v>45165</v>
      </c>
      <c r="B20" s="70" t="s">
        <v>60</v>
      </c>
      <c r="C20" s="70">
        <v>314</v>
      </c>
      <c r="D20" s="70">
        <v>2</v>
      </c>
      <c r="E20" s="70" t="s">
        <v>61</v>
      </c>
      <c r="F20" s="71">
        <v>1169.07</v>
      </c>
      <c r="G20" s="70" t="str">
        <f>IFERROR(VLOOKUP(Seguimiento!$D20,Placas!$A$1:$E$18,3,0),"")</f>
        <v>PALOMINO</v>
      </c>
      <c r="H20" s="70" t="str">
        <f>IFERROR(VLOOKUP(Seguimiento!$D20,Placas!$A$1:$B$18,2,0),"")</f>
        <v>BMH890</v>
      </c>
      <c r="I20" s="70" t="str">
        <f>IFERROR(VLOOKUP(Seguimiento!$D20,Placas!$A$1:$D$18,4,0),"")</f>
        <v>YHIM</v>
      </c>
      <c r="J20" s="70" t="str">
        <f>IFERROR(VLOOKUP(Seguimiento!$D20,Placas!$A$1:$E$18,5,0),"")</f>
        <v>JHON</v>
      </c>
      <c r="K20" s="72" t="s">
        <v>13</v>
      </c>
      <c r="L20" s="69">
        <v>45165</v>
      </c>
      <c r="M20" s="67" t="s">
        <v>14</v>
      </c>
      <c r="N20" s="73" t="str">
        <f>IF(Seguimiento!$K20="ENTREGADO",IF(Seguimiento!$M20="OK","SI","NO"),"")</f>
        <v/>
      </c>
    </row>
    <row r="21" spans="1:14" ht="24.75" hidden="1">
      <c r="A21" s="69">
        <v>45165</v>
      </c>
      <c r="B21" s="70" t="s">
        <v>62</v>
      </c>
      <c r="C21" s="70">
        <v>405</v>
      </c>
      <c r="D21" s="70">
        <v>2</v>
      </c>
      <c r="E21" s="70" t="s">
        <v>63</v>
      </c>
      <c r="F21" s="71">
        <v>1785.76</v>
      </c>
      <c r="G21" s="70" t="str">
        <f>IFERROR(VLOOKUP(Seguimiento!$D21,Placas!$A$1:$E$18,3,0),"")</f>
        <v>PALOMINO</v>
      </c>
      <c r="H21" s="70" t="str">
        <f>IFERROR(VLOOKUP(Seguimiento!$D21,Placas!$A$1:$B$18,2,0),"")</f>
        <v>BMH890</v>
      </c>
      <c r="I21" s="70" t="str">
        <f>IFERROR(VLOOKUP(Seguimiento!$D21,Placas!$A$1:$D$18,4,0),"")</f>
        <v>YHIM</v>
      </c>
      <c r="J21" s="70" t="str">
        <f>IFERROR(VLOOKUP(Seguimiento!$D21,Placas!$A$1:$E$18,5,0),"")</f>
        <v>JHON</v>
      </c>
      <c r="K21" s="72" t="s">
        <v>13</v>
      </c>
      <c r="L21" s="69">
        <v>45165</v>
      </c>
      <c r="M21" s="67" t="s">
        <v>64</v>
      </c>
      <c r="N21" s="73" t="str">
        <f>IF(Seguimiento!$K21="ENTREGADO",IF(Seguimiento!$M21="OK","SI","NO"),"")</f>
        <v/>
      </c>
    </row>
    <row r="22" spans="1:14" hidden="1">
      <c r="A22" s="69">
        <v>45165</v>
      </c>
      <c r="B22" s="70" t="s">
        <v>65</v>
      </c>
      <c r="C22" s="70">
        <v>389</v>
      </c>
      <c r="D22" s="70">
        <v>2</v>
      </c>
      <c r="E22" s="70" t="s">
        <v>66</v>
      </c>
      <c r="F22" s="71">
        <v>1218.98</v>
      </c>
      <c r="G22" s="70" t="str">
        <f>IFERROR(VLOOKUP(Seguimiento!$D22,Placas!$A$1:$E$18,3,0),"")</f>
        <v>PALOMINO</v>
      </c>
      <c r="H22" s="70" t="str">
        <f>IFERROR(VLOOKUP(Seguimiento!$D22,Placas!$A$1:$B$18,2,0),"")</f>
        <v>BMH890</v>
      </c>
      <c r="I22" s="70" t="str">
        <f>IFERROR(VLOOKUP(Seguimiento!$D22,Placas!$A$1:$D$18,4,0),"")</f>
        <v>YHIM</v>
      </c>
      <c r="J22" s="70" t="str">
        <f>IFERROR(VLOOKUP(Seguimiento!$D22,Placas!$A$1:$E$18,5,0),"")</f>
        <v>JHON</v>
      </c>
      <c r="K22" s="72" t="s">
        <v>13</v>
      </c>
      <c r="L22" s="69">
        <v>45165</v>
      </c>
      <c r="M22" s="67" t="s">
        <v>14</v>
      </c>
      <c r="N22" s="73" t="str">
        <f>IF(Seguimiento!$K22="ENTREGADO",IF(Seguimiento!$M22="OK","SI","NO"),"")</f>
        <v/>
      </c>
    </row>
    <row r="23" spans="1:14" hidden="1">
      <c r="A23" s="69">
        <v>45165</v>
      </c>
      <c r="B23" s="70" t="s">
        <v>67</v>
      </c>
      <c r="C23" s="70">
        <v>500</v>
      </c>
      <c r="D23" s="70">
        <v>2</v>
      </c>
      <c r="E23" s="70" t="s">
        <v>68</v>
      </c>
      <c r="F23" s="71">
        <v>1387.12</v>
      </c>
      <c r="G23" s="70" t="str">
        <f>IFERROR(VLOOKUP(Seguimiento!$D23,Placas!$A$1:$E$18,3,0),"")</f>
        <v>PALOMINO</v>
      </c>
      <c r="H23" s="70" t="str">
        <f>IFERROR(VLOOKUP(Seguimiento!$D23,Placas!$A$1:$B$18,2,0),"")</f>
        <v>BMH890</v>
      </c>
      <c r="I23" s="70" t="str">
        <f>IFERROR(VLOOKUP(Seguimiento!$D23,Placas!$A$1:$D$18,4,0),"")</f>
        <v>YHIM</v>
      </c>
      <c r="J23" s="70" t="str">
        <f>IFERROR(VLOOKUP(Seguimiento!$D23,Placas!$A$1:$E$18,5,0),"")</f>
        <v>JHON</v>
      </c>
      <c r="K23" s="72" t="s">
        <v>13</v>
      </c>
      <c r="L23" s="69">
        <v>45165</v>
      </c>
      <c r="M23" s="67" t="s">
        <v>14</v>
      </c>
      <c r="N23" s="73" t="str">
        <f>IF(Seguimiento!$K23="ENTREGADO",IF(Seguimiento!$M23="OK","SI","NO"),"")</f>
        <v/>
      </c>
    </row>
    <row r="24" spans="1:14" ht="24.75" hidden="1">
      <c r="A24" s="69">
        <v>45165</v>
      </c>
      <c r="B24" s="70" t="s">
        <v>69</v>
      </c>
      <c r="C24" s="70">
        <v>31</v>
      </c>
      <c r="D24" s="70">
        <v>2</v>
      </c>
      <c r="E24" s="70" t="s">
        <v>70</v>
      </c>
      <c r="F24" s="71">
        <v>1611.19</v>
      </c>
      <c r="G24" s="70" t="str">
        <f>IFERROR(VLOOKUP(Seguimiento!$D24,Placas!$A$1:$E$18,3,0),"")</f>
        <v>PALOMINO</v>
      </c>
      <c r="H24" s="70" t="str">
        <f>IFERROR(VLOOKUP(Seguimiento!$D24,Placas!$A$1:$B$18,2,0),"")</f>
        <v>BMH890</v>
      </c>
      <c r="I24" s="70" t="str">
        <f>IFERROR(VLOOKUP(Seguimiento!$D24,Placas!$A$1:$D$18,4,0),"")</f>
        <v>YHIM</v>
      </c>
      <c r="J24" s="70" t="str">
        <f>IFERROR(VLOOKUP(Seguimiento!$D24,Placas!$A$1:$E$18,5,0),"")</f>
        <v>JHON</v>
      </c>
      <c r="K24" s="72" t="s">
        <v>13</v>
      </c>
      <c r="L24" s="69">
        <v>45165</v>
      </c>
      <c r="M24" s="67" t="s">
        <v>71</v>
      </c>
      <c r="N24" s="73" t="str">
        <f>IF(Seguimiento!$K24="ENTREGADO",IF(Seguimiento!$M24="OK","SI","NO"),"")</f>
        <v/>
      </c>
    </row>
    <row r="25" spans="1:14" hidden="1">
      <c r="A25" s="69">
        <v>45165</v>
      </c>
      <c r="B25" s="70" t="s">
        <v>72</v>
      </c>
      <c r="C25" s="70">
        <v>42</v>
      </c>
      <c r="D25" s="70">
        <v>2</v>
      </c>
      <c r="E25" s="70" t="s">
        <v>73</v>
      </c>
      <c r="F25" s="71">
        <v>2032.8</v>
      </c>
      <c r="G25" s="70" t="str">
        <f>IFERROR(VLOOKUP(Seguimiento!$D25,Placas!$A$1:$E$18,3,0),"")</f>
        <v>PALOMINO</v>
      </c>
      <c r="H25" s="70" t="str">
        <f>IFERROR(VLOOKUP(Seguimiento!$D25,Placas!$A$1:$B$18,2,0),"")</f>
        <v>BMH890</v>
      </c>
      <c r="I25" s="70" t="str">
        <f>IFERROR(VLOOKUP(Seguimiento!$D25,Placas!$A$1:$D$18,4,0),"")</f>
        <v>YHIM</v>
      </c>
      <c r="J25" s="70" t="str">
        <f>IFERROR(VLOOKUP(Seguimiento!$D25,Placas!$A$1:$E$18,5,0),"")</f>
        <v>JHON</v>
      </c>
      <c r="K25" s="72" t="s">
        <v>13</v>
      </c>
      <c r="L25" s="69">
        <v>45165</v>
      </c>
      <c r="M25" s="67" t="s">
        <v>14</v>
      </c>
      <c r="N25" s="73" t="str">
        <f>IF(Seguimiento!$K25="ENTREGADO",IF(Seguimiento!$M25="OK","SI","NO"),"")</f>
        <v/>
      </c>
    </row>
    <row r="26" spans="1:14" ht="144.75" hidden="1">
      <c r="A26" s="69">
        <v>45165</v>
      </c>
      <c r="B26" s="70" t="s">
        <v>74</v>
      </c>
      <c r="C26" s="70">
        <v>329</v>
      </c>
      <c r="D26" s="70">
        <v>2</v>
      </c>
      <c r="E26" s="70" t="s">
        <v>75</v>
      </c>
      <c r="F26" s="71">
        <v>2091.1</v>
      </c>
      <c r="G26" s="70" t="str">
        <f>IFERROR(VLOOKUP(Seguimiento!$D26,Placas!$A$1:$E$18,3,0),"")</f>
        <v>PALOMINO</v>
      </c>
      <c r="H26" s="70" t="str">
        <f>IFERROR(VLOOKUP(Seguimiento!$D26,Placas!$A$1:$B$18,2,0),"")</f>
        <v>BMH890</v>
      </c>
      <c r="I26" s="70" t="str">
        <f>IFERROR(VLOOKUP(Seguimiento!$D26,Placas!$A$1:$D$18,4,0),"")</f>
        <v>YHIM</v>
      </c>
      <c r="J26" s="70" t="str">
        <f>IFERROR(VLOOKUP(Seguimiento!$D26,Placas!$A$1:$E$18,5,0),"")</f>
        <v>JHON</v>
      </c>
      <c r="K26" s="72" t="s">
        <v>13</v>
      </c>
      <c r="L26" s="69">
        <v>45165</v>
      </c>
      <c r="M26" s="67" t="s">
        <v>76</v>
      </c>
      <c r="N26" s="73" t="str">
        <f>IF(Seguimiento!$K26="ENTREGADO",IF(Seguimiento!$M26="OK","SI","NO"),"")</f>
        <v/>
      </c>
    </row>
    <row r="27" spans="1:14" ht="36.75" hidden="1">
      <c r="A27" s="69">
        <v>45165</v>
      </c>
      <c r="B27" s="70" t="s">
        <v>77</v>
      </c>
      <c r="C27" s="70">
        <v>210</v>
      </c>
      <c r="D27" s="70">
        <v>2</v>
      </c>
      <c r="E27" s="70" t="s">
        <v>78</v>
      </c>
      <c r="F27" s="71">
        <v>2813.14</v>
      </c>
      <c r="G27" s="70" t="str">
        <f>IFERROR(VLOOKUP(Seguimiento!$D27,Placas!$A$1:$E$18,3,0),"")</f>
        <v>PALOMINO</v>
      </c>
      <c r="H27" s="70" t="str">
        <f>IFERROR(VLOOKUP(Seguimiento!$D27,Placas!$A$1:$B$18,2,0),"")</f>
        <v>BMH890</v>
      </c>
      <c r="I27" s="70" t="str">
        <f>IFERROR(VLOOKUP(Seguimiento!$D27,Placas!$A$1:$D$18,4,0),"")</f>
        <v>YHIM</v>
      </c>
      <c r="J27" s="70" t="str">
        <f>IFERROR(VLOOKUP(Seguimiento!$D27,Placas!$A$1:$E$18,5,0),"")</f>
        <v>JHON</v>
      </c>
      <c r="K27" s="72" t="s">
        <v>13</v>
      </c>
      <c r="L27" s="69">
        <v>45165</v>
      </c>
      <c r="M27" s="67" t="s">
        <v>837</v>
      </c>
      <c r="N27" s="73" t="str">
        <f>IF(Seguimiento!$K27="ENTREGADO",IF(Seguimiento!$M27="OK","SI","NO"),"")</f>
        <v/>
      </c>
    </row>
    <row r="28" spans="1:14" hidden="1">
      <c r="A28" s="69">
        <v>45165</v>
      </c>
      <c r="B28" s="70" t="s">
        <v>79</v>
      </c>
      <c r="C28" s="70">
        <v>108</v>
      </c>
      <c r="D28" s="70">
        <v>3</v>
      </c>
      <c r="E28" s="70" t="s">
        <v>80</v>
      </c>
      <c r="F28" s="71">
        <v>592.88</v>
      </c>
      <c r="G28" s="70" t="str">
        <f>IFERROR(VLOOKUP(Seguimiento!$D28,Placas!$A$1:$E$18,3,0),"")</f>
        <v>PALOMINO</v>
      </c>
      <c r="H28" s="70" t="str">
        <f>IFERROR(VLOOKUP(Seguimiento!$D28,Placas!$A$1:$B$18,2,0),"")</f>
        <v>C3Z800</v>
      </c>
      <c r="I28" s="70" t="str">
        <f>IFERROR(VLOOKUP(Seguimiento!$D28,Placas!$A$1:$D$18,4,0),"")</f>
        <v>JAMBO</v>
      </c>
      <c r="J28" s="70" t="str">
        <f>IFERROR(VLOOKUP(Seguimiento!$D28,Placas!$A$1:$E$18,5,0),"")</f>
        <v>MARTIN</v>
      </c>
      <c r="K28" s="72" t="s">
        <v>13</v>
      </c>
      <c r="L28" s="69">
        <v>45165</v>
      </c>
      <c r="M28" s="67" t="s">
        <v>28</v>
      </c>
      <c r="N28" s="73" t="str">
        <f>IF(Seguimiento!$K28="ENTREGADO",IF(Seguimiento!$M28="OK","SI","NO"),"")</f>
        <v/>
      </c>
    </row>
    <row r="29" spans="1:14" ht="24.75" hidden="1">
      <c r="A29" s="69">
        <v>45165</v>
      </c>
      <c r="B29" s="70" t="s">
        <v>81</v>
      </c>
      <c r="C29" s="70">
        <v>417</v>
      </c>
      <c r="D29" s="70">
        <v>3</v>
      </c>
      <c r="E29" s="70" t="s">
        <v>82</v>
      </c>
      <c r="F29" s="71">
        <v>1548.81</v>
      </c>
      <c r="G29" s="70" t="str">
        <f>IFERROR(VLOOKUP(Seguimiento!$D29,Placas!$A$1:$E$18,3,0),"")</f>
        <v>PALOMINO</v>
      </c>
      <c r="H29" s="70" t="str">
        <f>IFERROR(VLOOKUP(Seguimiento!$D29,Placas!$A$1:$B$18,2,0),"")</f>
        <v>C3Z800</v>
      </c>
      <c r="I29" s="70" t="str">
        <f>IFERROR(VLOOKUP(Seguimiento!$D29,Placas!$A$1:$D$18,4,0),"")</f>
        <v>JAMBO</v>
      </c>
      <c r="J29" s="70" t="str">
        <f>IFERROR(VLOOKUP(Seguimiento!$D29,Placas!$A$1:$E$18,5,0),"")</f>
        <v>MARTIN</v>
      </c>
      <c r="K29" s="72" t="s">
        <v>13</v>
      </c>
      <c r="L29" s="69">
        <v>45165</v>
      </c>
      <c r="M29" s="67" t="s">
        <v>83</v>
      </c>
      <c r="N29" s="73" t="str">
        <f>IF(Seguimiento!$K29="ENTREGADO",IF(Seguimiento!$M29="OK","SI","NO"),"")</f>
        <v/>
      </c>
    </row>
    <row r="30" spans="1:14" hidden="1">
      <c r="A30" s="69">
        <v>45165</v>
      </c>
      <c r="B30" s="70" t="s">
        <v>84</v>
      </c>
      <c r="C30" s="70">
        <v>170</v>
      </c>
      <c r="D30" s="70">
        <v>3</v>
      </c>
      <c r="E30" s="70" t="s">
        <v>85</v>
      </c>
      <c r="F30" s="71">
        <v>2570.9299999999998</v>
      </c>
      <c r="G30" s="70" t="str">
        <f>IFERROR(VLOOKUP(Seguimiento!$D30,Placas!$A$1:$E$18,3,0),"")</f>
        <v>PALOMINO</v>
      </c>
      <c r="H30" s="70" t="str">
        <f>IFERROR(VLOOKUP(Seguimiento!$D30,Placas!$A$1:$B$18,2,0),"")</f>
        <v>C3Z800</v>
      </c>
      <c r="I30" s="70" t="str">
        <f>IFERROR(VLOOKUP(Seguimiento!$D30,Placas!$A$1:$D$18,4,0),"")</f>
        <v>JAMBO</v>
      </c>
      <c r="J30" s="70" t="str">
        <f>IFERROR(VLOOKUP(Seguimiento!$D30,Placas!$A$1:$E$18,5,0),"")</f>
        <v>MARTIN</v>
      </c>
      <c r="K30" s="72" t="s">
        <v>13</v>
      </c>
      <c r="L30" s="69">
        <v>45165</v>
      </c>
      <c r="M30" s="67" t="s">
        <v>14</v>
      </c>
      <c r="N30" s="73" t="str">
        <f>IF(Seguimiento!$K30="ENTREGADO",IF(Seguimiento!$M30="OK","SI","NO"),"")</f>
        <v/>
      </c>
    </row>
    <row r="31" spans="1:14" ht="24.75" hidden="1">
      <c r="A31" s="69">
        <v>45165</v>
      </c>
      <c r="B31" s="70" t="s">
        <v>86</v>
      </c>
      <c r="C31" s="70">
        <v>105</v>
      </c>
      <c r="D31" s="70">
        <v>3</v>
      </c>
      <c r="E31" s="70" t="s">
        <v>87</v>
      </c>
      <c r="F31" s="71">
        <v>2763.81</v>
      </c>
      <c r="G31" s="70" t="str">
        <f>IFERROR(VLOOKUP(Seguimiento!$D31,Placas!$A$1:$E$18,3,0),"")</f>
        <v>PALOMINO</v>
      </c>
      <c r="H31" s="70" t="str">
        <f>IFERROR(VLOOKUP(Seguimiento!$D31,Placas!$A$1:$B$18,2,0),"")</f>
        <v>C3Z800</v>
      </c>
      <c r="I31" s="70" t="str">
        <f>IFERROR(VLOOKUP(Seguimiento!$D31,Placas!$A$1:$D$18,4,0),"")</f>
        <v>JAMBO</v>
      </c>
      <c r="J31" s="70" t="str">
        <f>IFERROR(VLOOKUP(Seguimiento!$D31,Placas!$A$1:$E$18,5,0),"")</f>
        <v>MARTIN</v>
      </c>
      <c r="K31" s="72" t="s">
        <v>13</v>
      </c>
      <c r="L31" s="69">
        <v>45165</v>
      </c>
      <c r="M31" s="67" t="s">
        <v>88</v>
      </c>
      <c r="N31" s="73" t="str">
        <f>IF(Seguimiento!$K31="ENTREGADO",IF(Seguimiento!$M31="OK","SI","NO"),"")</f>
        <v/>
      </c>
    </row>
    <row r="32" spans="1:14" hidden="1">
      <c r="A32" s="69">
        <v>45165</v>
      </c>
      <c r="B32" s="70" t="s">
        <v>89</v>
      </c>
      <c r="C32" s="70">
        <v>81</v>
      </c>
      <c r="D32" s="70">
        <v>3</v>
      </c>
      <c r="E32" s="70" t="s">
        <v>90</v>
      </c>
      <c r="F32" s="71">
        <v>4996.87</v>
      </c>
      <c r="G32" s="70" t="str">
        <f>IFERROR(VLOOKUP(Seguimiento!$D32,Placas!$A$1:$E$18,3,0),"")</f>
        <v>PALOMINO</v>
      </c>
      <c r="H32" s="70" t="str">
        <f>IFERROR(VLOOKUP(Seguimiento!$D32,Placas!$A$1:$B$18,2,0),"")</f>
        <v>C3Z800</v>
      </c>
      <c r="I32" s="70" t="str">
        <f>IFERROR(VLOOKUP(Seguimiento!$D32,Placas!$A$1:$D$18,4,0),"")</f>
        <v>JAMBO</v>
      </c>
      <c r="J32" s="70" t="str">
        <f>IFERROR(VLOOKUP(Seguimiento!$D32,Placas!$A$1:$E$18,5,0),"")</f>
        <v>MARTIN</v>
      </c>
      <c r="K32" s="72" t="s">
        <v>13</v>
      </c>
      <c r="L32" s="69">
        <v>45165</v>
      </c>
      <c r="M32" s="67" t="s">
        <v>91</v>
      </c>
      <c r="N32" s="73" t="str">
        <f>IF(Seguimiento!$K32="ENTREGADO",IF(Seguimiento!$M32="OK","SI","NO"),"")</f>
        <v/>
      </c>
    </row>
    <row r="33" spans="1:14" hidden="1">
      <c r="A33" s="69">
        <v>45165</v>
      </c>
      <c r="B33" s="70" t="s">
        <v>92</v>
      </c>
      <c r="C33" s="70">
        <v>457</v>
      </c>
      <c r="D33" s="70">
        <v>3</v>
      </c>
      <c r="E33" s="70" t="s">
        <v>93</v>
      </c>
      <c r="F33" s="71">
        <v>3684.24</v>
      </c>
      <c r="G33" s="70" t="str">
        <f>IFERROR(VLOOKUP(Seguimiento!$D33,Placas!$A$1:$E$18,3,0),"")</f>
        <v>PALOMINO</v>
      </c>
      <c r="H33" s="70" t="str">
        <f>IFERROR(VLOOKUP(Seguimiento!$D33,Placas!$A$1:$B$18,2,0),"")</f>
        <v>C3Z800</v>
      </c>
      <c r="I33" s="70" t="str">
        <f>IFERROR(VLOOKUP(Seguimiento!$D33,Placas!$A$1:$D$18,4,0),"")</f>
        <v>JAMBO</v>
      </c>
      <c r="J33" s="70" t="str">
        <f>IFERROR(VLOOKUP(Seguimiento!$D33,Placas!$A$1:$E$18,5,0),"")</f>
        <v>MARTIN</v>
      </c>
      <c r="K33" s="72" t="s">
        <v>13</v>
      </c>
      <c r="L33" s="69">
        <v>45165</v>
      </c>
      <c r="M33" s="67" t="s">
        <v>14</v>
      </c>
      <c r="N33" s="73" t="str">
        <f>IF(Seguimiento!$K33="ENTREGADO",IF(Seguimiento!$M33="OK","SI","NO"),"")</f>
        <v/>
      </c>
    </row>
    <row r="34" spans="1:14" hidden="1">
      <c r="A34" s="69">
        <v>45165</v>
      </c>
      <c r="B34" s="70" t="s">
        <v>94</v>
      </c>
      <c r="C34" s="70">
        <v>491</v>
      </c>
      <c r="D34" s="70">
        <v>3</v>
      </c>
      <c r="E34" s="70" t="s">
        <v>95</v>
      </c>
      <c r="F34" s="71">
        <v>2313.2199999999998</v>
      </c>
      <c r="G34" s="70" t="str">
        <f>IFERROR(VLOOKUP(Seguimiento!$D34,Placas!$A$1:$E$18,3,0),"")</f>
        <v>PALOMINO</v>
      </c>
      <c r="H34" s="70" t="str">
        <f>IFERROR(VLOOKUP(Seguimiento!$D34,Placas!$A$1:$B$18,2,0),"")</f>
        <v>C3Z800</v>
      </c>
      <c r="I34" s="70" t="str">
        <f>IFERROR(VLOOKUP(Seguimiento!$D34,Placas!$A$1:$D$18,4,0),"")</f>
        <v>JAMBO</v>
      </c>
      <c r="J34" s="70" t="str">
        <f>IFERROR(VLOOKUP(Seguimiento!$D34,Placas!$A$1:$E$18,5,0),"")</f>
        <v>MARTIN</v>
      </c>
      <c r="K34" s="72" t="s">
        <v>13</v>
      </c>
      <c r="L34" s="69">
        <v>45165</v>
      </c>
      <c r="M34" s="67" t="s">
        <v>14</v>
      </c>
      <c r="N34" s="73" t="str">
        <f>IF(Seguimiento!$K34="ENTREGADO",IF(Seguimiento!$M34="OK","SI","NO"),"")</f>
        <v/>
      </c>
    </row>
    <row r="35" spans="1:14" ht="24.75" hidden="1">
      <c r="A35" s="69">
        <v>45165</v>
      </c>
      <c r="B35" s="70" t="s">
        <v>96</v>
      </c>
      <c r="C35" s="70">
        <v>201</v>
      </c>
      <c r="D35" s="70">
        <v>3</v>
      </c>
      <c r="E35" s="70" t="s">
        <v>97</v>
      </c>
      <c r="F35" s="71">
        <v>1721.7</v>
      </c>
      <c r="G35" s="70" t="str">
        <f>IFERROR(VLOOKUP(Seguimiento!$D35,Placas!$A$1:$E$18,3,0),"")</f>
        <v>PALOMINO</v>
      </c>
      <c r="H35" s="70" t="str">
        <f>IFERROR(VLOOKUP(Seguimiento!$D35,Placas!$A$1:$B$18,2,0),"")</f>
        <v>C3Z800</v>
      </c>
      <c r="I35" s="70" t="str">
        <f>IFERROR(VLOOKUP(Seguimiento!$D35,Placas!$A$1:$D$18,4,0),"")</f>
        <v>JAMBO</v>
      </c>
      <c r="J35" s="70" t="str">
        <f>IFERROR(VLOOKUP(Seguimiento!$D35,Placas!$A$1:$E$18,5,0),"")</f>
        <v>MARTIN</v>
      </c>
      <c r="K35" s="72" t="s">
        <v>13</v>
      </c>
      <c r="L35" s="69">
        <v>45165</v>
      </c>
      <c r="M35" s="67" t="s">
        <v>98</v>
      </c>
      <c r="N35" s="73" t="str">
        <f>IF(Seguimiento!$K35="ENTREGADO",IF(Seguimiento!$M35="OK","SI","NO"),"")</f>
        <v/>
      </c>
    </row>
    <row r="36" spans="1:14" hidden="1">
      <c r="A36" s="69">
        <v>45165</v>
      </c>
      <c r="B36" s="70" t="s">
        <v>99</v>
      </c>
      <c r="C36" s="70">
        <v>115</v>
      </c>
      <c r="D36" s="70">
        <v>3</v>
      </c>
      <c r="E36" s="70" t="s">
        <v>100</v>
      </c>
      <c r="F36" s="71">
        <v>1992.46</v>
      </c>
      <c r="G36" s="70" t="str">
        <f>IFERROR(VLOOKUP(Seguimiento!$D36,Placas!$A$1:$E$18,3,0),"")</f>
        <v>PALOMINO</v>
      </c>
      <c r="H36" s="70" t="str">
        <f>IFERROR(VLOOKUP(Seguimiento!$D36,Placas!$A$1:$B$18,2,0),"")</f>
        <v>C3Z800</v>
      </c>
      <c r="I36" s="70" t="str">
        <f>IFERROR(VLOOKUP(Seguimiento!$D36,Placas!$A$1:$D$18,4,0),"")</f>
        <v>JAMBO</v>
      </c>
      <c r="J36" s="70" t="str">
        <f>IFERROR(VLOOKUP(Seguimiento!$D36,Placas!$A$1:$E$18,5,0),"")</f>
        <v>MARTIN</v>
      </c>
      <c r="K36" s="72" t="s">
        <v>13</v>
      </c>
      <c r="L36" s="69">
        <v>45165</v>
      </c>
      <c r="M36" s="67" t="s">
        <v>14</v>
      </c>
      <c r="N36" s="73" t="str">
        <f>IF(Seguimiento!$K36="ENTREGADO",IF(Seguimiento!$M36="OK","SI","NO"),"")</f>
        <v/>
      </c>
    </row>
    <row r="37" spans="1:14" hidden="1">
      <c r="A37" s="69">
        <v>45165</v>
      </c>
      <c r="B37" s="70" t="s">
        <v>101</v>
      </c>
      <c r="C37" s="70">
        <v>173</v>
      </c>
      <c r="D37" s="70">
        <v>3</v>
      </c>
      <c r="E37" s="70" t="s">
        <v>102</v>
      </c>
      <c r="F37" s="71">
        <v>1198.31</v>
      </c>
      <c r="G37" s="70" t="str">
        <f>IFERROR(VLOOKUP(Seguimiento!$D37,Placas!$A$1:$E$18,3,0),"")</f>
        <v>PALOMINO</v>
      </c>
      <c r="H37" s="70" t="str">
        <f>IFERROR(VLOOKUP(Seguimiento!$D37,Placas!$A$1:$B$18,2,0),"")</f>
        <v>C3Z800</v>
      </c>
      <c r="I37" s="70" t="str">
        <f>IFERROR(VLOOKUP(Seguimiento!$D37,Placas!$A$1:$D$18,4,0),"")</f>
        <v>JAMBO</v>
      </c>
      <c r="J37" s="70" t="str">
        <f>IFERROR(VLOOKUP(Seguimiento!$D37,Placas!$A$1:$E$18,5,0),"")</f>
        <v>MARTIN</v>
      </c>
      <c r="K37" s="72" t="s">
        <v>13</v>
      </c>
      <c r="L37" s="69">
        <v>45165</v>
      </c>
      <c r="M37" s="67" t="s">
        <v>28</v>
      </c>
      <c r="N37" s="73" t="str">
        <f>IF(Seguimiento!$K37="ENTREGADO",IF(Seguimiento!$M37="OK","SI","NO"),"")</f>
        <v/>
      </c>
    </row>
    <row r="38" spans="1:14" hidden="1">
      <c r="A38" s="69">
        <v>45165</v>
      </c>
      <c r="B38" s="70" t="s">
        <v>103</v>
      </c>
      <c r="C38" s="70">
        <v>280</v>
      </c>
      <c r="D38" s="70">
        <v>3</v>
      </c>
      <c r="E38" s="70" t="s">
        <v>104</v>
      </c>
      <c r="F38" s="71">
        <v>1565.76</v>
      </c>
      <c r="G38" s="70" t="str">
        <f>IFERROR(VLOOKUP(Seguimiento!$D38,Placas!$A$1:$E$18,3,0),"")</f>
        <v>PALOMINO</v>
      </c>
      <c r="H38" s="70" t="str">
        <f>IFERROR(VLOOKUP(Seguimiento!$D38,Placas!$A$1:$B$18,2,0),"")</f>
        <v>C3Z800</v>
      </c>
      <c r="I38" s="70" t="str">
        <f>IFERROR(VLOOKUP(Seguimiento!$D38,Placas!$A$1:$D$18,4,0),"")</f>
        <v>JAMBO</v>
      </c>
      <c r="J38" s="70" t="str">
        <f>IFERROR(VLOOKUP(Seguimiento!$D38,Placas!$A$1:$E$18,5,0),"")</f>
        <v>MARTIN</v>
      </c>
      <c r="K38" s="72" t="s">
        <v>13</v>
      </c>
      <c r="L38" s="69">
        <v>45165</v>
      </c>
      <c r="M38" s="67" t="s">
        <v>14</v>
      </c>
      <c r="N38" s="73" t="str">
        <f>IF(Seguimiento!$K38="ENTREGADO",IF(Seguimiento!$M38="OK","SI","NO"),"")</f>
        <v/>
      </c>
    </row>
    <row r="39" spans="1:14" hidden="1">
      <c r="A39" s="69">
        <v>45165</v>
      </c>
      <c r="B39" s="70" t="s">
        <v>105</v>
      </c>
      <c r="C39" s="70">
        <v>90</v>
      </c>
      <c r="D39" s="70">
        <v>3</v>
      </c>
      <c r="E39" s="70" t="s">
        <v>106</v>
      </c>
      <c r="F39" s="71">
        <v>4757.13</v>
      </c>
      <c r="G39" s="70" t="str">
        <f>IFERROR(VLOOKUP(Seguimiento!$D39,Placas!$A$1:$E$18,3,0),"")</f>
        <v>PALOMINO</v>
      </c>
      <c r="H39" s="70" t="str">
        <f>IFERROR(VLOOKUP(Seguimiento!$D39,Placas!$A$1:$B$18,2,0),"")</f>
        <v>C3Z800</v>
      </c>
      <c r="I39" s="70" t="str">
        <f>IFERROR(VLOOKUP(Seguimiento!$D39,Placas!$A$1:$D$18,4,0),"")</f>
        <v>JAMBO</v>
      </c>
      <c r="J39" s="70" t="str">
        <f>IFERROR(VLOOKUP(Seguimiento!$D39,Placas!$A$1:$E$18,5,0),"")</f>
        <v>MARTIN</v>
      </c>
      <c r="K39" s="72" t="s">
        <v>13</v>
      </c>
      <c r="L39" s="69">
        <v>45165</v>
      </c>
      <c r="M39" s="67" t="s">
        <v>14</v>
      </c>
      <c r="N39" s="73" t="str">
        <f>IF(Seguimiento!$K39="ENTREGADO",IF(Seguimiento!$M39="OK","SI","NO"),"")</f>
        <v/>
      </c>
    </row>
    <row r="40" spans="1:14" ht="24.75" hidden="1">
      <c r="A40" s="69">
        <v>45165</v>
      </c>
      <c r="B40" s="70" t="s">
        <v>107</v>
      </c>
      <c r="C40" s="70">
        <v>526</v>
      </c>
      <c r="D40" s="70">
        <v>3</v>
      </c>
      <c r="E40" s="70" t="s">
        <v>108</v>
      </c>
      <c r="F40" s="71">
        <v>2257.29</v>
      </c>
      <c r="G40" s="70" t="str">
        <f>IFERROR(VLOOKUP(Seguimiento!$D40,Placas!$A$1:$E$18,3,0),"")</f>
        <v>PALOMINO</v>
      </c>
      <c r="H40" s="70" t="str">
        <f>IFERROR(VLOOKUP(Seguimiento!$D40,Placas!$A$1:$B$18,2,0),"")</f>
        <v>C3Z800</v>
      </c>
      <c r="I40" s="70" t="str">
        <f>IFERROR(VLOOKUP(Seguimiento!$D40,Placas!$A$1:$D$18,4,0),"")</f>
        <v>JAMBO</v>
      </c>
      <c r="J40" s="70" t="str">
        <f>IFERROR(VLOOKUP(Seguimiento!$D40,Placas!$A$1:$E$18,5,0),"")</f>
        <v>MARTIN</v>
      </c>
      <c r="K40" s="72" t="s">
        <v>13</v>
      </c>
      <c r="L40" s="69">
        <v>45165</v>
      </c>
      <c r="M40" s="67" t="s">
        <v>109</v>
      </c>
      <c r="N40" s="73" t="str">
        <f>IF(Seguimiento!$K40="ENTREGADO",IF(Seguimiento!$M40="OK","SI","NO"),"")</f>
        <v/>
      </c>
    </row>
    <row r="41" spans="1:14" ht="24.75" hidden="1">
      <c r="A41" s="69">
        <v>45165</v>
      </c>
      <c r="B41" s="70" t="s">
        <v>110</v>
      </c>
      <c r="C41" s="70">
        <v>104</v>
      </c>
      <c r="D41" s="70">
        <v>3</v>
      </c>
      <c r="E41" s="70" t="s">
        <v>111</v>
      </c>
      <c r="F41" s="71">
        <v>2134.0700000000002</v>
      </c>
      <c r="G41" s="70" t="str">
        <f>IFERROR(VLOOKUP(Seguimiento!$D41,Placas!$A$1:$E$18,3,0),"")</f>
        <v>PALOMINO</v>
      </c>
      <c r="H41" s="70" t="str">
        <f>IFERROR(VLOOKUP(Seguimiento!$D41,Placas!$A$1:$B$18,2,0),"")</f>
        <v>C3Z800</v>
      </c>
      <c r="I41" s="70" t="str">
        <f>IFERROR(VLOOKUP(Seguimiento!$D41,Placas!$A$1:$D$18,4,0),"")</f>
        <v>JAMBO</v>
      </c>
      <c r="J41" s="70" t="str">
        <f>IFERROR(VLOOKUP(Seguimiento!$D41,Placas!$A$1:$E$18,5,0),"")</f>
        <v>MARTIN</v>
      </c>
      <c r="K41" s="72" t="s">
        <v>13</v>
      </c>
      <c r="L41" s="69">
        <v>45165</v>
      </c>
      <c r="M41" s="67" t="s">
        <v>112</v>
      </c>
      <c r="N41" s="73" t="str">
        <f>IF(Seguimiento!$K41="ENTREGADO",IF(Seguimiento!$M41="OK","SI","NO"),"")</f>
        <v/>
      </c>
    </row>
    <row r="42" spans="1:14" hidden="1">
      <c r="A42" s="69">
        <v>45165</v>
      </c>
      <c r="B42" s="70" t="s">
        <v>113</v>
      </c>
      <c r="C42" s="70">
        <v>118</v>
      </c>
      <c r="D42" s="70">
        <v>3</v>
      </c>
      <c r="E42" s="70" t="s">
        <v>114</v>
      </c>
      <c r="F42" s="71">
        <v>1494.49</v>
      </c>
      <c r="G42" s="70" t="str">
        <f>IFERROR(VLOOKUP(Seguimiento!$D42,Placas!$A$1:$E$18,3,0),"")</f>
        <v>PALOMINO</v>
      </c>
      <c r="H42" s="70" t="str">
        <f>IFERROR(VLOOKUP(Seguimiento!$D42,Placas!$A$1:$B$18,2,0),"")</f>
        <v>C3Z800</v>
      </c>
      <c r="I42" s="70" t="str">
        <f>IFERROR(VLOOKUP(Seguimiento!$D42,Placas!$A$1:$D$18,4,0),"")</f>
        <v>JAMBO</v>
      </c>
      <c r="J42" s="70" t="str">
        <f>IFERROR(VLOOKUP(Seguimiento!$D42,Placas!$A$1:$E$18,5,0),"")</f>
        <v>MARTIN</v>
      </c>
      <c r="K42" s="72" t="s">
        <v>13</v>
      </c>
      <c r="L42" s="69">
        <v>45165</v>
      </c>
      <c r="M42" s="67" t="s">
        <v>14</v>
      </c>
      <c r="N42" s="73" t="str">
        <f>IF(Seguimiento!$K42="ENTREGADO",IF(Seguimiento!$M42="OK","SI","NO"),"")</f>
        <v/>
      </c>
    </row>
    <row r="43" spans="1:14" hidden="1">
      <c r="A43" s="69">
        <v>45165</v>
      </c>
      <c r="B43" s="70" t="s">
        <v>115</v>
      </c>
      <c r="C43" s="70"/>
      <c r="D43" s="70">
        <v>3</v>
      </c>
      <c r="E43" s="70" t="s">
        <v>829</v>
      </c>
      <c r="F43" s="71">
        <v>0</v>
      </c>
      <c r="G43" s="70" t="str">
        <f>IFERROR(VLOOKUP(Seguimiento!$D43,Placas!$A$1:$E$18,3,0),"")</f>
        <v>PALOMINO</v>
      </c>
      <c r="H43" s="70" t="str">
        <f>IFERROR(VLOOKUP(Seguimiento!$D43,Placas!$A$1:$B$18,2,0),"")</f>
        <v>C3Z800</v>
      </c>
      <c r="I43" s="70" t="str">
        <f>IFERROR(VLOOKUP(Seguimiento!$D43,Placas!$A$1:$D$18,4,0),"")</f>
        <v>JAMBO</v>
      </c>
      <c r="J43" s="70" t="str">
        <f>IFERROR(VLOOKUP(Seguimiento!$D43,Placas!$A$1:$E$18,5,0),"")</f>
        <v>MARTIN</v>
      </c>
      <c r="K43" s="72" t="s">
        <v>13</v>
      </c>
      <c r="L43" s="69">
        <v>45165</v>
      </c>
      <c r="M43" s="67" t="s">
        <v>14</v>
      </c>
      <c r="N43" s="73"/>
    </row>
    <row r="44" spans="1:14" hidden="1">
      <c r="A44" s="69">
        <v>45165</v>
      </c>
      <c r="B44" s="70" t="s">
        <v>116</v>
      </c>
      <c r="C44" s="70">
        <v>232</v>
      </c>
      <c r="D44" s="70">
        <v>4</v>
      </c>
      <c r="E44" s="70" t="s">
        <v>117</v>
      </c>
      <c r="F44" s="71">
        <v>1582.97</v>
      </c>
      <c r="G44" s="70" t="str">
        <f>IFERROR(VLOOKUP(Seguimiento!$D44,Placas!$A$1:$E$18,3,0),"")</f>
        <v>PALOMINO</v>
      </c>
      <c r="H44" s="70" t="str">
        <f>IFERROR(VLOOKUP(Seguimiento!$D44,Placas!$A$1:$B$18,2,0),"")</f>
        <v>BKF806</v>
      </c>
      <c r="I44" s="70" t="str">
        <f>IFERROR(VLOOKUP(Seguimiento!$D44,Placas!$A$1:$D$18,4,0),"")</f>
        <v>LUIS</v>
      </c>
      <c r="J44" s="70" t="str">
        <f>IFERROR(VLOOKUP(Seguimiento!$D44,Placas!$A$1:$E$18,5,0),"")</f>
        <v>ALEXIS</v>
      </c>
      <c r="K44" s="72" t="s">
        <v>13</v>
      </c>
      <c r="L44" s="69">
        <v>45165</v>
      </c>
      <c r="M44" s="67" t="s">
        <v>28</v>
      </c>
      <c r="N44" s="73" t="str">
        <f>IF(Seguimiento!$K44="ENTREGADO",IF(Seguimiento!$M44="OK","SI","NO"),"")</f>
        <v/>
      </c>
    </row>
    <row r="45" spans="1:14" hidden="1">
      <c r="A45" s="69">
        <v>45165</v>
      </c>
      <c r="B45" s="70" t="s">
        <v>118</v>
      </c>
      <c r="C45" s="70">
        <v>310</v>
      </c>
      <c r="D45" s="70">
        <v>4</v>
      </c>
      <c r="E45" s="70" t="s">
        <v>119</v>
      </c>
      <c r="F45" s="71">
        <v>1826.02</v>
      </c>
      <c r="G45" s="70" t="str">
        <f>IFERROR(VLOOKUP(Seguimiento!$D45,Placas!$A$1:$E$18,3,0),"")</f>
        <v>PALOMINO</v>
      </c>
      <c r="H45" s="70" t="str">
        <f>IFERROR(VLOOKUP(Seguimiento!$D45,Placas!$A$1:$B$18,2,0),"")</f>
        <v>BKF806</v>
      </c>
      <c r="I45" s="70" t="str">
        <f>IFERROR(VLOOKUP(Seguimiento!$D45,Placas!$A$1:$D$18,4,0),"")</f>
        <v>LUIS</v>
      </c>
      <c r="J45" s="70" t="str">
        <f>IFERROR(VLOOKUP(Seguimiento!$D45,Placas!$A$1:$E$18,5,0),"")</f>
        <v>ALEXIS</v>
      </c>
      <c r="K45" s="72" t="s">
        <v>13</v>
      </c>
      <c r="L45" s="69">
        <v>45165</v>
      </c>
      <c r="M45" s="67" t="s">
        <v>14</v>
      </c>
      <c r="N45" s="73" t="str">
        <f>IF(Seguimiento!$K45="ENTREGADO",IF(Seguimiento!$M45="OK","SI","NO"),"")</f>
        <v/>
      </c>
    </row>
    <row r="46" spans="1:14" hidden="1">
      <c r="A46" s="69">
        <v>45165</v>
      </c>
      <c r="B46" s="70" t="s">
        <v>120</v>
      </c>
      <c r="C46" s="70">
        <v>239</v>
      </c>
      <c r="D46" s="70">
        <v>4</v>
      </c>
      <c r="E46" s="70" t="s">
        <v>121</v>
      </c>
      <c r="F46" s="71">
        <v>1700.59</v>
      </c>
      <c r="G46" s="70" t="str">
        <f>IFERROR(VLOOKUP(Seguimiento!$D46,Placas!$A$1:$E$18,3,0),"")</f>
        <v>PALOMINO</v>
      </c>
      <c r="H46" s="70" t="str">
        <f>IFERROR(VLOOKUP(Seguimiento!$D46,Placas!$A$1:$B$18,2,0),"")</f>
        <v>BKF806</v>
      </c>
      <c r="I46" s="70" t="str">
        <f>IFERROR(VLOOKUP(Seguimiento!$D46,Placas!$A$1:$D$18,4,0),"")</f>
        <v>LUIS</v>
      </c>
      <c r="J46" s="70" t="str">
        <f>IFERROR(VLOOKUP(Seguimiento!$D46,Placas!$A$1:$E$18,5,0),"")</f>
        <v>ALEXIS</v>
      </c>
      <c r="K46" s="72" t="s">
        <v>13</v>
      </c>
      <c r="L46" s="69">
        <v>45165</v>
      </c>
      <c r="M46" s="67" t="s">
        <v>91</v>
      </c>
      <c r="N46" s="73" t="str">
        <f>IF(Seguimiento!$K46="ENTREGADO",IF(Seguimiento!$M46="OK","SI","NO"),"")</f>
        <v/>
      </c>
    </row>
    <row r="47" spans="1:14" ht="24.75" hidden="1">
      <c r="A47" s="69">
        <v>45165</v>
      </c>
      <c r="B47" s="70" t="s">
        <v>122</v>
      </c>
      <c r="C47" s="70">
        <v>120</v>
      </c>
      <c r="D47" s="70">
        <v>4</v>
      </c>
      <c r="E47" s="70" t="s">
        <v>123</v>
      </c>
      <c r="F47" s="71">
        <v>2043.05</v>
      </c>
      <c r="G47" s="70" t="str">
        <f>IFERROR(VLOOKUP(Seguimiento!$D47,Placas!$A$1:$E$18,3,0),"")</f>
        <v>PALOMINO</v>
      </c>
      <c r="H47" s="70" t="str">
        <f>IFERROR(VLOOKUP(Seguimiento!$D47,Placas!$A$1:$B$18,2,0),"")</f>
        <v>BKF806</v>
      </c>
      <c r="I47" s="70" t="str">
        <f>IFERROR(VLOOKUP(Seguimiento!$D47,Placas!$A$1:$D$18,4,0),"")</f>
        <v>LUIS</v>
      </c>
      <c r="J47" s="70" t="str">
        <f>IFERROR(VLOOKUP(Seguimiento!$D47,Placas!$A$1:$E$18,5,0),"")</f>
        <v>ALEXIS</v>
      </c>
      <c r="K47" s="72" t="s">
        <v>13</v>
      </c>
      <c r="L47" s="69">
        <v>45165</v>
      </c>
      <c r="M47" s="67" t="s">
        <v>124</v>
      </c>
      <c r="N47" s="73" t="str">
        <f>IF(Seguimiento!$K47="ENTREGADO",IF(Seguimiento!$M47="OK","SI","NO"),"")</f>
        <v/>
      </c>
    </row>
    <row r="48" spans="1:14" hidden="1">
      <c r="A48" s="69">
        <v>45165</v>
      </c>
      <c r="B48" s="70" t="s">
        <v>125</v>
      </c>
      <c r="C48" s="70">
        <v>184</v>
      </c>
      <c r="D48" s="70">
        <v>4</v>
      </c>
      <c r="E48" s="70" t="s">
        <v>126</v>
      </c>
      <c r="F48" s="71">
        <v>1767.2</v>
      </c>
      <c r="G48" s="70" t="str">
        <f>IFERROR(VLOOKUP(Seguimiento!$D48,Placas!$A$1:$E$18,3,0),"")</f>
        <v>PALOMINO</v>
      </c>
      <c r="H48" s="70" t="str">
        <f>IFERROR(VLOOKUP(Seguimiento!$D48,Placas!$A$1:$B$18,2,0),"")</f>
        <v>BKF806</v>
      </c>
      <c r="I48" s="70" t="str">
        <f>IFERROR(VLOOKUP(Seguimiento!$D48,Placas!$A$1:$D$18,4,0),"")</f>
        <v>LUIS</v>
      </c>
      <c r="J48" s="70" t="str">
        <f>IFERROR(VLOOKUP(Seguimiento!$D48,Placas!$A$1:$E$18,5,0),"")</f>
        <v>ALEXIS</v>
      </c>
      <c r="K48" s="72" t="s">
        <v>13</v>
      </c>
      <c r="L48" s="69">
        <v>45165</v>
      </c>
      <c r="M48" s="67" t="s">
        <v>91</v>
      </c>
      <c r="N48" s="73" t="str">
        <f>IF(Seguimiento!$K48="ENTREGADO",IF(Seguimiento!$M48="OK","SI","NO"),"")</f>
        <v/>
      </c>
    </row>
    <row r="49" spans="1:14" hidden="1">
      <c r="A49" s="69">
        <v>45165</v>
      </c>
      <c r="B49" s="70" t="s">
        <v>127</v>
      </c>
      <c r="C49" s="70">
        <v>145</v>
      </c>
      <c r="D49" s="70">
        <v>4</v>
      </c>
      <c r="E49" s="70" t="s">
        <v>128</v>
      </c>
      <c r="F49" s="71">
        <v>1616.95</v>
      </c>
      <c r="G49" s="70" t="str">
        <f>IFERROR(VLOOKUP(Seguimiento!$D49,Placas!$A$1:$E$18,3,0),"")</f>
        <v>PALOMINO</v>
      </c>
      <c r="H49" s="70" t="str">
        <f>IFERROR(VLOOKUP(Seguimiento!$D49,Placas!$A$1:$B$18,2,0),"")</f>
        <v>BKF806</v>
      </c>
      <c r="I49" s="70" t="str">
        <f>IFERROR(VLOOKUP(Seguimiento!$D49,Placas!$A$1:$D$18,4,0),"")</f>
        <v>LUIS</v>
      </c>
      <c r="J49" s="70" t="str">
        <f>IFERROR(VLOOKUP(Seguimiento!$D49,Placas!$A$1:$E$18,5,0),"")</f>
        <v>ALEXIS</v>
      </c>
      <c r="K49" s="72" t="s">
        <v>13</v>
      </c>
      <c r="L49" s="69">
        <v>45165</v>
      </c>
      <c r="M49" s="67" t="s">
        <v>28</v>
      </c>
      <c r="N49" s="73" t="str">
        <f>IF(Seguimiento!$K49="ENTREGADO",IF(Seguimiento!$M49="OK","SI","NO"),"")</f>
        <v/>
      </c>
    </row>
    <row r="50" spans="1:14" ht="24.75" hidden="1">
      <c r="A50" s="69">
        <v>45165</v>
      </c>
      <c r="B50" s="70" t="s">
        <v>129</v>
      </c>
      <c r="C50" s="70">
        <v>350</v>
      </c>
      <c r="D50" s="70">
        <v>4</v>
      </c>
      <c r="E50" s="70" t="s">
        <v>130</v>
      </c>
      <c r="F50" s="71">
        <v>1864.07</v>
      </c>
      <c r="G50" s="70" t="str">
        <f>IFERROR(VLOOKUP(Seguimiento!$D50,Placas!$A$1:$E$18,3,0),"")</f>
        <v>PALOMINO</v>
      </c>
      <c r="H50" s="70" t="str">
        <f>IFERROR(VLOOKUP(Seguimiento!$D50,Placas!$A$1:$B$18,2,0),"")</f>
        <v>BKF806</v>
      </c>
      <c r="I50" s="70" t="str">
        <f>IFERROR(VLOOKUP(Seguimiento!$D50,Placas!$A$1:$D$18,4,0),"")</f>
        <v>LUIS</v>
      </c>
      <c r="J50" s="70" t="str">
        <f>IFERROR(VLOOKUP(Seguimiento!$D50,Placas!$A$1:$E$18,5,0),"")</f>
        <v>ALEXIS</v>
      </c>
      <c r="K50" s="72" t="s">
        <v>13</v>
      </c>
      <c r="L50" s="69">
        <v>45165</v>
      </c>
      <c r="M50" s="67" t="s">
        <v>131</v>
      </c>
      <c r="N50" s="73" t="str">
        <f>IF(Seguimiento!$K50="ENTREGADO",IF(Seguimiento!$M50="OK","SI","NO"),"")</f>
        <v/>
      </c>
    </row>
    <row r="51" spans="1:14" ht="24.75" hidden="1">
      <c r="A51" s="69">
        <v>45165</v>
      </c>
      <c r="B51" s="70" t="s">
        <v>132</v>
      </c>
      <c r="C51" s="70">
        <v>380</v>
      </c>
      <c r="D51" s="70">
        <v>4</v>
      </c>
      <c r="E51" s="70" t="s">
        <v>133</v>
      </c>
      <c r="F51" s="71">
        <v>1361.86</v>
      </c>
      <c r="G51" s="70" t="str">
        <f>IFERROR(VLOOKUP(Seguimiento!$D51,Placas!$A$1:$E$18,3,0),"")</f>
        <v>PALOMINO</v>
      </c>
      <c r="H51" s="70" t="str">
        <f>IFERROR(VLOOKUP(Seguimiento!$D51,Placas!$A$1:$B$18,2,0),"")</f>
        <v>BKF806</v>
      </c>
      <c r="I51" s="70" t="str">
        <f>IFERROR(VLOOKUP(Seguimiento!$D51,Placas!$A$1:$D$18,4,0),"")</f>
        <v>LUIS</v>
      </c>
      <c r="J51" s="70" t="str">
        <f>IFERROR(VLOOKUP(Seguimiento!$D51,Placas!$A$1:$E$18,5,0),"")</f>
        <v>ALEXIS</v>
      </c>
      <c r="K51" s="72" t="s">
        <v>13</v>
      </c>
      <c r="L51" s="69">
        <v>45165</v>
      </c>
      <c r="M51" s="67" t="s">
        <v>134</v>
      </c>
      <c r="N51" s="73" t="str">
        <f>IF(Seguimiento!$K51="ENTREGADO",IF(Seguimiento!$M51="OK","SI","NO"),"")</f>
        <v/>
      </c>
    </row>
    <row r="52" spans="1:14" hidden="1">
      <c r="A52" s="69">
        <v>45165</v>
      </c>
      <c r="B52" s="70" t="s">
        <v>135</v>
      </c>
      <c r="C52" s="70">
        <v>94</v>
      </c>
      <c r="D52" s="70">
        <v>4</v>
      </c>
      <c r="E52" s="70" t="s">
        <v>136</v>
      </c>
      <c r="F52" s="71">
        <v>1533.47</v>
      </c>
      <c r="G52" s="70" t="str">
        <f>IFERROR(VLOOKUP(Seguimiento!$D52,Placas!$A$1:$E$18,3,0),"")</f>
        <v>PALOMINO</v>
      </c>
      <c r="H52" s="70" t="str">
        <f>IFERROR(VLOOKUP(Seguimiento!$D52,Placas!$A$1:$B$18,2,0),"")</f>
        <v>BKF806</v>
      </c>
      <c r="I52" s="70" t="str">
        <f>IFERROR(VLOOKUP(Seguimiento!$D52,Placas!$A$1:$D$18,4,0),"")</f>
        <v>LUIS</v>
      </c>
      <c r="J52" s="70" t="str">
        <f>IFERROR(VLOOKUP(Seguimiento!$D52,Placas!$A$1:$E$18,5,0),"")</f>
        <v>ALEXIS</v>
      </c>
      <c r="K52" s="72" t="s">
        <v>13</v>
      </c>
      <c r="L52" s="69">
        <v>45165</v>
      </c>
      <c r="M52" s="67"/>
      <c r="N52" s="73" t="str">
        <f>IF(Seguimiento!$K52="ENTREGADO",IF(Seguimiento!$M52="OK","SI","NO"),"")</f>
        <v/>
      </c>
    </row>
    <row r="53" spans="1:14" hidden="1">
      <c r="A53" s="69">
        <v>45165</v>
      </c>
      <c r="B53" s="70" t="s">
        <v>137</v>
      </c>
      <c r="C53" s="70">
        <v>194</v>
      </c>
      <c r="D53" s="70">
        <v>4</v>
      </c>
      <c r="E53" s="70" t="s">
        <v>138</v>
      </c>
      <c r="F53" s="71">
        <v>1230.42</v>
      </c>
      <c r="G53" s="70" t="str">
        <f>IFERROR(VLOOKUP(Seguimiento!$D53,Placas!$A$1:$E$18,3,0),"")</f>
        <v>PALOMINO</v>
      </c>
      <c r="H53" s="70" t="str">
        <f>IFERROR(VLOOKUP(Seguimiento!$D53,Placas!$A$1:$B$18,2,0),"")</f>
        <v>BKF806</v>
      </c>
      <c r="I53" s="70" t="str">
        <f>IFERROR(VLOOKUP(Seguimiento!$D53,Placas!$A$1:$D$18,4,0),"")</f>
        <v>LUIS</v>
      </c>
      <c r="J53" s="70" t="str">
        <f>IFERROR(VLOOKUP(Seguimiento!$D53,Placas!$A$1:$E$18,5,0),"")</f>
        <v>ALEXIS</v>
      </c>
      <c r="K53" s="72" t="s">
        <v>13</v>
      </c>
      <c r="L53" s="69">
        <v>45165</v>
      </c>
      <c r="M53" s="67" t="s">
        <v>14</v>
      </c>
      <c r="N53" s="73" t="str">
        <f>IF(Seguimiento!$K53="ENTREGADO",IF(Seguimiento!$M53="OK","SI","NO"),"")</f>
        <v/>
      </c>
    </row>
    <row r="54" spans="1:14" hidden="1">
      <c r="A54" s="69">
        <v>45165</v>
      </c>
      <c r="B54" s="70" t="s">
        <v>139</v>
      </c>
      <c r="C54" s="70">
        <v>272</v>
      </c>
      <c r="D54" s="70">
        <v>4</v>
      </c>
      <c r="E54" s="70" t="s">
        <v>140</v>
      </c>
      <c r="F54" s="71">
        <v>1779.58</v>
      </c>
      <c r="G54" s="70" t="str">
        <f>IFERROR(VLOOKUP(Seguimiento!$D54,Placas!$A$1:$E$18,3,0),"")</f>
        <v>PALOMINO</v>
      </c>
      <c r="H54" s="70" t="str">
        <f>IFERROR(VLOOKUP(Seguimiento!$D54,Placas!$A$1:$B$18,2,0),"")</f>
        <v>BKF806</v>
      </c>
      <c r="I54" s="70" t="str">
        <f>IFERROR(VLOOKUP(Seguimiento!$D54,Placas!$A$1:$D$18,4,0),"")</f>
        <v>LUIS</v>
      </c>
      <c r="J54" s="70" t="str">
        <f>IFERROR(VLOOKUP(Seguimiento!$D54,Placas!$A$1:$E$18,5,0),"")</f>
        <v>ALEXIS</v>
      </c>
      <c r="K54" s="72" t="s">
        <v>13</v>
      </c>
      <c r="L54" s="69">
        <v>45165</v>
      </c>
      <c r="M54" s="67" t="s">
        <v>14</v>
      </c>
      <c r="N54" s="73" t="str">
        <f>IF(Seguimiento!$K54="ENTREGADO",IF(Seguimiento!$M54="OK","SI","NO"),"")</f>
        <v/>
      </c>
    </row>
    <row r="55" spans="1:14" hidden="1">
      <c r="A55" s="69">
        <v>45165</v>
      </c>
      <c r="B55" s="70" t="s">
        <v>141</v>
      </c>
      <c r="C55" s="70">
        <v>295</v>
      </c>
      <c r="D55" s="70">
        <v>4</v>
      </c>
      <c r="E55" s="70" t="s">
        <v>142</v>
      </c>
      <c r="F55" s="71">
        <v>615.92999999999995</v>
      </c>
      <c r="G55" s="70" t="str">
        <f>IFERROR(VLOOKUP(Seguimiento!$D55,Placas!$A$1:$E$18,3,0),"")</f>
        <v>PALOMINO</v>
      </c>
      <c r="H55" s="70" t="str">
        <f>IFERROR(VLOOKUP(Seguimiento!$D55,Placas!$A$1:$B$18,2,0),"")</f>
        <v>BKF806</v>
      </c>
      <c r="I55" s="70" t="str">
        <f>IFERROR(VLOOKUP(Seguimiento!$D55,Placas!$A$1:$D$18,4,0),"")</f>
        <v>LUIS</v>
      </c>
      <c r="J55" s="70" t="str">
        <f>IFERROR(VLOOKUP(Seguimiento!$D55,Placas!$A$1:$E$18,5,0),"")</f>
        <v>ALEXIS</v>
      </c>
      <c r="K55" s="72" t="s">
        <v>13</v>
      </c>
      <c r="L55" s="69">
        <v>45165</v>
      </c>
      <c r="M55" s="67" t="s">
        <v>14</v>
      </c>
      <c r="N55" s="73" t="str">
        <f>IF(Seguimiento!$K55="ENTREGADO",IF(Seguimiento!$M55="OK","SI","NO"),"")</f>
        <v/>
      </c>
    </row>
    <row r="56" spans="1:14" ht="24.75" hidden="1">
      <c r="A56" s="69">
        <v>45165</v>
      </c>
      <c r="B56" s="70" t="s">
        <v>143</v>
      </c>
      <c r="C56" s="70">
        <v>216</v>
      </c>
      <c r="D56" s="70">
        <v>4</v>
      </c>
      <c r="E56" s="70" t="s">
        <v>144</v>
      </c>
      <c r="F56" s="71">
        <v>2871.27</v>
      </c>
      <c r="G56" s="70" t="str">
        <f>IFERROR(VLOOKUP(Seguimiento!$D56,Placas!$A$1:$E$18,3,0),"")</f>
        <v>PALOMINO</v>
      </c>
      <c r="H56" s="70" t="str">
        <f>IFERROR(VLOOKUP(Seguimiento!$D56,Placas!$A$1:$B$18,2,0),"")</f>
        <v>BKF806</v>
      </c>
      <c r="I56" s="70" t="str">
        <f>IFERROR(VLOOKUP(Seguimiento!$D56,Placas!$A$1:$D$18,4,0),"")</f>
        <v>LUIS</v>
      </c>
      <c r="J56" s="70" t="str">
        <f>IFERROR(VLOOKUP(Seguimiento!$D56,Placas!$A$1:$E$18,5,0),"")</f>
        <v>ALEXIS</v>
      </c>
      <c r="K56" s="72" t="s">
        <v>13</v>
      </c>
      <c r="L56" s="69">
        <v>45165</v>
      </c>
      <c r="M56" s="67" t="s">
        <v>145</v>
      </c>
      <c r="N56" s="73" t="str">
        <f>IF(Seguimiento!$K56="ENTREGADO",IF(Seguimiento!$M56="OK","SI","NO"),"")</f>
        <v/>
      </c>
    </row>
    <row r="57" spans="1:14" hidden="1">
      <c r="A57" s="69">
        <v>45165</v>
      </c>
      <c r="B57" s="70" t="s">
        <v>146</v>
      </c>
      <c r="C57" s="70">
        <v>502</v>
      </c>
      <c r="D57" s="70">
        <v>4</v>
      </c>
      <c r="E57" s="70" t="s">
        <v>147</v>
      </c>
      <c r="F57" s="71">
        <v>1244.4100000000001</v>
      </c>
      <c r="G57" s="70" t="str">
        <f>IFERROR(VLOOKUP(Seguimiento!$D57,Placas!$A$1:$E$18,3,0),"")</f>
        <v>PALOMINO</v>
      </c>
      <c r="H57" s="70" t="str">
        <f>IFERROR(VLOOKUP(Seguimiento!$D57,Placas!$A$1:$B$18,2,0),"")</f>
        <v>BKF806</v>
      </c>
      <c r="I57" s="70" t="str">
        <f>IFERROR(VLOOKUP(Seguimiento!$D57,Placas!$A$1:$D$18,4,0),"")</f>
        <v>LUIS</v>
      </c>
      <c r="J57" s="70" t="str">
        <f>IFERROR(VLOOKUP(Seguimiento!$D57,Placas!$A$1:$E$18,5,0),"")</f>
        <v>ALEXIS</v>
      </c>
      <c r="K57" s="72" t="s">
        <v>13</v>
      </c>
      <c r="L57" s="69">
        <v>45165</v>
      </c>
      <c r="M57" s="67" t="s">
        <v>14</v>
      </c>
      <c r="N57" s="73" t="str">
        <f>IF(Seguimiento!$K57="ENTREGADO",IF(Seguimiento!$M57="OK","SI","NO"),"")</f>
        <v/>
      </c>
    </row>
    <row r="58" spans="1:14" ht="36.75" hidden="1">
      <c r="A58" s="69">
        <v>45165</v>
      </c>
      <c r="B58" s="70" t="s">
        <v>148</v>
      </c>
      <c r="C58" s="70">
        <v>55</v>
      </c>
      <c r="D58" s="70">
        <v>4</v>
      </c>
      <c r="E58" s="70" t="s">
        <v>149</v>
      </c>
      <c r="F58" s="71">
        <v>2520.5100000000002</v>
      </c>
      <c r="G58" s="70" t="str">
        <f>IFERROR(VLOOKUP(Seguimiento!$D58,Placas!$A$1:$E$18,3,0),"")</f>
        <v>PALOMINO</v>
      </c>
      <c r="H58" s="70" t="str">
        <f>IFERROR(VLOOKUP(Seguimiento!$D58,Placas!$A$1:$B$18,2,0),"")</f>
        <v>BKF806</v>
      </c>
      <c r="I58" s="70" t="str">
        <f>IFERROR(VLOOKUP(Seguimiento!$D58,Placas!$A$1:$D$18,4,0),"")</f>
        <v>LUIS</v>
      </c>
      <c r="J58" s="70" t="str">
        <f>IFERROR(VLOOKUP(Seguimiento!$D58,Placas!$A$1:$E$18,5,0),"")</f>
        <v>ALEXIS</v>
      </c>
      <c r="K58" s="72" t="s">
        <v>13</v>
      </c>
      <c r="L58" s="69">
        <v>45165</v>
      </c>
      <c r="M58" s="67" t="s">
        <v>838</v>
      </c>
      <c r="N58" s="73" t="str">
        <f>IF(Seguimiento!$K58="ENTREGADO",IF(Seguimiento!$M58="OK","SI","NO"),"")</f>
        <v/>
      </c>
    </row>
    <row r="59" spans="1:14" ht="36.75" hidden="1">
      <c r="A59" s="69">
        <v>45165</v>
      </c>
      <c r="B59" s="70" t="s">
        <v>150</v>
      </c>
      <c r="C59" s="70">
        <v>231</v>
      </c>
      <c r="D59" s="70">
        <v>4</v>
      </c>
      <c r="E59" s="70" t="s">
        <v>151</v>
      </c>
      <c r="F59" s="71">
        <v>1852.12</v>
      </c>
      <c r="G59" s="70" t="str">
        <f>IFERROR(VLOOKUP(Seguimiento!$D59,Placas!$A$1:$E$18,3,0),"")</f>
        <v>PALOMINO</v>
      </c>
      <c r="H59" s="70" t="str">
        <f>IFERROR(VLOOKUP(Seguimiento!$D59,Placas!$A$1:$B$18,2,0),"")</f>
        <v>BKF806</v>
      </c>
      <c r="I59" s="70" t="str">
        <f>IFERROR(VLOOKUP(Seguimiento!$D59,Placas!$A$1:$D$18,4,0),"")</f>
        <v>LUIS</v>
      </c>
      <c r="J59" s="70" t="str">
        <f>IFERROR(VLOOKUP(Seguimiento!$D59,Placas!$A$1:$E$18,5,0),"")</f>
        <v>ALEXIS</v>
      </c>
      <c r="K59" s="72" t="s">
        <v>13</v>
      </c>
      <c r="L59" s="69">
        <v>45165</v>
      </c>
      <c r="M59" s="67" t="s">
        <v>152</v>
      </c>
      <c r="N59" s="73" t="str">
        <f>IF(Seguimiento!$K59="ENTREGADO",IF(Seguimiento!$M59="OK","SI","NO"),"")</f>
        <v/>
      </c>
    </row>
    <row r="60" spans="1:14" ht="36.75" hidden="1">
      <c r="A60" s="69">
        <v>45165</v>
      </c>
      <c r="B60" s="70" t="s">
        <v>153</v>
      </c>
      <c r="C60" s="70">
        <v>263</v>
      </c>
      <c r="D60" s="70">
        <v>4</v>
      </c>
      <c r="E60" s="70" t="s">
        <v>154</v>
      </c>
      <c r="F60" s="71">
        <v>1476.36</v>
      </c>
      <c r="G60" s="70" t="str">
        <f>IFERROR(VLOOKUP(Seguimiento!$D60,Placas!$A$1:$E$18,3,0),"")</f>
        <v>PALOMINO</v>
      </c>
      <c r="H60" s="70" t="str">
        <f>IFERROR(VLOOKUP(Seguimiento!$D60,Placas!$A$1:$B$18,2,0),"")</f>
        <v>BKF806</v>
      </c>
      <c r="I60" s="70" t="str">
        <f>IFERROR(VLOOKUP(Seguimiento!$D60,Placas!$A$1:$D$18,4,0),"")</f>
        <v>LUIS</v>
      </c>
      <c r="J60" s="70" t="str">
        <f>IFERROR(VLOOKUP(Seguimiento!$D60,Placas!$A$1:$E$18,5,0),"")</f>
        <v>ALEXIS</v>
      </c>
      <c r="K60" s="72" t="s">
        <v>13</v>
      </c>
      <c r="L60" s="69">
        <v>45165</v>
      </c>
      <c r="M60" s="67" t="s">
        <v>155</v>
      </c>
      <c r="N60" s="73" t="str">
        <f>IF(Seguimiento!$K60="ENTREGADO",IF(Seguimiento!$M60="OK","SI","NO"),"")</f>
        <v/>
      </c>
    </row>
    <row r="61" spans="1:14" ht="48.75" hidden="1">
      <c r="A61" s="69">
        <v>45165</v>
      </c>
      <c r="B61" s="70" t="s">
        <v>156</v>
      </c>
      <c r="C61" s="70">
        <v>187</v>
      </c>
      <c r="D61" s="70">
        <v>5</v>
      </c>
      <c r="E61" s="70" t="s">
        <v>157</v>
      </c>
      <c r="F61" s="71">
        <v>1988.73</v>
      </c>
      <c r="G61" s="70" t="str">
        <f>IFERROR(VLOOKUP(Seguimiento!$D61,Placas!$A$1:$E$18,3,0),"")</f>
        <v>PALOMINO</v>
      </c>
      <c r="H61" s="70" t="str">
        <f>IFERROR(VLOOKUP(Seguimiento!$D61,Placas!$A$1:$B$18,2,0),"")</f>
        <v>BSF902</v>
      </c>
      <c r="I61" s="70" t="str">
        <f>IFERROR(VLOOKUP(Seguimiento!$D61,Placas!$A$1:$D$18,4,0),"")</f>
        <v xml:space="preserve">BENDEZU </v>
      </c>
      <c r="J61" s="70" t="str">
        <f>IFERROR(VLOOKUP(Seguimiento!$D61,Placas!$A$1:$E$18,5,0),"")</f>
        <v xml:space="preserve">JOSUE E IVAN </v>
      </c>
      <c r="K61" s="72" t="s">
        <v>13</v>
      </c>
      <c r="L61" s="69">
        <v>45165</v>
      </c>
      <c r="M61" s="67" t="s">
        <v>158</v>
      </c>
      <c r="N61" s="73" t="str">
        <f>IF(Seguimiento!$K61="ENTREGADO",IF(Seguimiento!$M61="OK","SI","NO"),"")</f>
        <v/>
      </c>
    </row>
    <row r="62" spans="1:14" ht="24.75" hidden="1">
      <c r="A62" s="69">
        <v>45165</v>
      </c>
      <c r="B62" s="70" t="s">
        <v>159</v>
      </c>
      <c r="C62" s="70">
        <v>121</v>
      </c>
      <c r="D62" s="70">
        <v>5</v>
      </c>
      <c r="E62" s="70" t="s">
        <v>160</v>
      </c>
      <c r="F62" s="71">
        <v>2442.46</v>
      </c>
      <c r="G62" s="70" t="str">
        <f>IFERROR(VLOOKUP(Seguimiento!$D62,Placas!$A$1:$E$18,3,0),"")</f>
        <v>PALOMINO</v>
      </c>
      <c r="H62" s="70" t="str">
        <f>IFERROR(VLOOKUP(Seguimiento!$D62,Placas!$A$1:$B$18,2,0),"")</f>
        <v>BSF902</v>
      </c>
      <c r="I62" s="70" t="str">
        <f>IFERROR(VLOOKUP(Seguimiento!$D62,Placas!$A$1:$D$18,4,0),"")</f>
        <v xml:space="preserve">BENDEZU </v>
      </c>
      <c r="J62" s="70" t="str">
        <f>IFERROR(VLOOKUP(Seguimiento!$D62,Placas!$A$1:$E$18,5,0),"")</f>
        <v xml:space="preserve">JOSUE E IVAN </v>
      </c>
      <c r="K62" s="72" t="s">
        <v>13</v>
      </c>
      <c r="L62" s="69">
        <v>45165</v>
      </c>
      <c r="M62" s="67" t="s">
        <v>161</v>
      </c>
      <c r="N62" s="73" t="str">
        <f>IF(Seguimiento!$K62="ENTREGADO",IF(Seguimiento!$M62="OK","SI","NO"),"")</f>
        <v/>
      </c>
    </row>
    <row r="63" spans="1:14" ht="72.75" hidden="1">
      <c r="A63" s="69">
        <v>45165</v>
      </c>
      <c r="B63" s="70" t="s">
        <v>162</v>
      </c>
      <c r="C63" s="70">
        <v>364</v>
      </c>
      <c r="D63" s="70">
        <v>5</v>
      </c>
      <c r="E63" s="70" t="s">
        <v>163</v>
      </c>
      <c r="F63" s="71">
        <v>1647.2</v>
      </c>
      <c r="G63" s="70" t="str">
        <f>IFERROR(VLOOKUP(Seguimiento!$D63,Placas!$A$1:$E$18,3,0),"")</f>
        <v>PALOMINO</v>
      </c>
      <c r="H63" s="70" t="str">
        <f>IFERROR(VLOOKUP(Seguimiento!$D63,Placas!$A$1:$B$18,2,0),"")</f>
        <v>BSF902</v>
      </c>
      <c r="I63" s="70" t="str">
        <f>IFERROR(VLOOKUP(Seguimiento!$D63,Placas!$A$1:$D$18,4,0),"")</f>
        <v xml:space="preserve">BENDEZU </v>
      </c>
      <c r="J63" s="70" t="str">
        <f>IFERROR(VLOOKUP(Seguimiento!$D63,Placas!$A$1:$E$18,5,0),"")</f>
        <v xml:space="preserve">JOSUE E IVAN </v>
      </c>
      <c r="K63" s="72" t="s">
        <v>13</v>
      </c>
      <c r="L63" s="69">
        <v>45165</v>
      </c>
      <c r="M63" s="67" t="s">
        <v>164</v>
      </c>
      <c r="N63" s="73" t="str">
        <f>IF(Seguimiento!$K63="ENTREGADO",IF(Seguimiento!$M63="OK","SI","NO"),"")</f>
        <v/>
      </c>
    </row>
    <row r="64" spans="1:14" hidden="1">
      <c r="A64" s="69">
        <v>45165</v>
      </c>
      <c r="B64" s="70" t="s">
        <v>165</v>
      </c>
      <c r="C64" s="70">
        <v>188</v>
      </c>
      <c r="D64" s="70">
        <v>5</v>
      </c>
      <c r="E64" s="70" t="s">
        <v>166</v>
      </c>
      <c r="F64" s="71">
        <v>944.66</v>
      </c>
      <c r="G64" s="70" t="str">
        <f>IFERROR(VLOOKUP(Seguimiento!$D64,Placas!$A$1:$E$18,3,0),"")</f>
        <v>PALOMINO</v>
      </c>
      <c r="H64" s="70" t="str">
        <f>IFERROR(VLOOKUP(Seguimiento!$D64,Placas!$A$1:$B$18,2,0),"")</f>
        <v>BSF902</v>
      </c>
      <c r="I64" s="70" t="str">
        <f>IFERROR(VLOOKUP(Seguimiento!$D64,Placas!$A$1:$D$18,4,0),"")</f>
        <v xml:space="preserve">BENDEZU </v>
      </c>
      <c r="J64" s="70" t="str">
        <f>IFERROR(VLOOKUP(Seguimiento!$D64,Placas!$A$1:$E$18,5,0),"")</f>
        <v xml:space="preserve">JOSUE E IVAN </v>
      </c>
      <c r="K64" s="72" t="s">
        <v>13</v>
      </c>
      <c r="L64" s="69">
        <v>45165</v>
      </c>
      <c r="M64" s="67" t="s">
        <v>14</v>
      </c>
      <c r="N64" s="73" t="str">
        <f>IF(Seguimiento!$K64="ENTREGADO",IF(Seguimiento!$M64="OK","SI","NO"),"")</f>
        <v/>
      </c>
    </row>
    <row r="65" spans="1:14" hidden="1">
      <c r="A65" s="69">
        <v>45165</v>
      </c>
      <c r="B65" s="70" t="s">
        <v>167</v>
      </c>
      <c r="C65" s="70">
        <v>323</v>
      </c>
      <c r="D65" s="70">
        <v>5</v>
      </c>
      <c r="E65" s="70" t="s">
        <v>168</v>
      </c>
      <c r="F65" s="71">
        <v>8874.43</v>
      </c>
      <c r="G65" s="70" t="str">
        <f>IFERROR(VLOOKUP(Seguimiento!$D65,Placas!$A$1:$E$18,3,0),"")</f>
        <v>PALOMINO</v>
      </c>
      <c r="H65" s="70" t="str">
        <f>IFERROR(VLOOKUP(Seguimiento!$D65,Placas!$A$1:$B$18,2,0),"")</f>
        <v>BSF902</v>
      </c>
      <c r="I65" s="70" t="str">
        <f>IFERROR(VLOOKUP(Seguimiento!$D65,Placas!$A$1:$D$18,4,0),"")</f>
        <v xml:space="preserve">BENDEZU </v>
      </c>
      <c r="J65" s="70" t="str">
        <f>IFERROR(VLOOKUP(Seguimiento!$D65,Placas!$A$1:$E$18,5,0),"")</f>
        <v xml:space="preserve">JOSUE E IVAN </v>
      </c>
      <c r="K65" s="72" t="s">
        <v>13</v>
      </c>
      <c r="L65" s="69">
        <v>45165</v>
      </c>
      <c r="M65" s="67" t="s">
        <v>169</v>
      </c>
      <c r="N65" s="73" t="str">
        <f>IF(Seguimiento!$K65="ENTREGADO",IF(Seguimiento!$M65="OK","SI","NO"),"")</f>
        <v/>
      </c>
    </row>
    <row r="66" spans="1:14" ht="24.75" hidden="1">
      <c r="A66" s="69">
        <v>45165</v>
      </c>
      <c r="B66" s="70" t="s">
        <v>170</v>
      </c>
      <c r="C66" s="70">
        <v>212</v>
      </c>
      <c r="D66" s="70">
        <v>5</v>
      </c>
      <c r="E66" s="70" t="s">
        <v>171</v>
      </c>
      <c r="F66" s="71">
        <v>2191.5300000000002</v>
      </c>
      <c r="G66" s="70" t="str">
        <f>IFERROR(VLOOKUP(Seguimiento!$D66,Placas!$A$1:$E$18,3,0),"")</f>
        <v>PALOMINO</v>
      </c>
      <c r="H66" s="70" t="str">
        <f>IFERROR(VLOOKUP(Seguimiento!$D66,Placas!$A$1:$B$18,2,0),"")</f>
        <v>BSF902</v>
      </c>
      <c r="I66" s="70" t="str">
        <f>IFERROR(VLOOKUP(Seguimiento!$D66,Placas!$A$1:$D$18,4,0),"")</f>
        <v xml:space="preserve">BENDEZU </v>
      </c>
      <c r="J66" s="70" t="str">
        <f>IFERROR(VLOOKUP(Seguimiento!$D66,Placas!$A$1:$E$18,5,0),"")</f>
        <v xml:space="preserve">JOSUE E IVAN </v>
      </c>
      <c r="K66" s="72" t="s">
        <v>13</v>
      </c>
      <c r="L66" s="69">
        <v>45165</v>
      </c>
      <c r="M66" s="67" t="s">
        <v>172</v>
      </c>
      <c r="N66" s="73" t="str">
        <f>IF(Seguimiento!$K66="ENTREGADO",IF(Seguimiento!$M66="OK","SI","NO"),"")</f>
        <v/>
      </c>
    </row>
    <row r="67" spans="1:14" ht="24.75" hidden="1">
      <c r="A67" s="69">
        <v>45165</v>
      </c>
      <c r="B67" s="70" t="s">
        <v>173</v>
      </c>
      <c r="C67" s="70">
        <v>138</v>
      </c>
      <c r="D67" s="70">
        <v>5</v>
      </c>
      <c r="E67" s="70" t="s">
        <v>174</v>
      </c>
      <c r="F67" s="71">
        <v>1584.24</v>
      </c>
      <c r="G67" s="70" t="str">
        <f>IFERROR(VLOOKUP(Seguimiento!$D67,Placas!$A$1:$E$18,3,0),"")</f>
        <v>PALOMINO</v>
      </c>
      <c r="H67" s="70" t="str">
        <f>IFERROR(VLOOKUP(Seguimiento!$D67,Placas!$A$1:$B$18,2,0),"")</f>
        <v>BSF902</v>
      </c>
      <c r="I67" s="70" t="str">
        <f>IFERROR(VLOOKUP(Seguimiento!$D67,Placas!$A$1:$D$18,4,0),"")</f>
        <v xml:space="preserve">BENDEZU </v>
      </c>
      <c r="J67" s="70" t="str">
        <f>IFERROR(VLOOKUP(Seguimiento!$D67,Placas!$A$1:$E$18,5,0),"")</f>
        <v xml:space="preserve">JOSUE E IVAN </v>
      </c>
      <c r="K67" s="72" t="s">
        <v>13</v>
      </c>
      <c r="L67" s="69">
        <v>45165</v>
      </c>
      <c r="M67" s="67" t="s">
        <v>175</v>
      </c>
      <c r="N67" s="73" t="str">
        <f>IF(Seguimiento!$K67="ENTREGADO",IF(Seguimiento!$M67="OK","SI","NO"),"")</f>
        <v/>
      </c>
    </row>
    <row r="68" spans="1:14" ht="24.75" hidden="1">
      <c r="A68" s="69">
        <v>45165</v>
      </c>
      <c r="B68" s="70" t="s">
        <v>176</v>
      </c>
      <c r="C68" s="70">
        <v>297</v>
      </c>
      <c r="D68" s="70">
        <v>5</v>
      </c>
      <c r="E68" s="70" t="s">
        <v>177</v>
      </c>
      <c r="F68" s="71">
        <v>501.44</v>
      </c>
      <c r="G68" s="70" t="str">
        <f>IFERROR(VLOOKUP(Seguimiento!$D68,Placas!$A$1:$E$18,3,0),"")</f>
        <v>PALOMINO</v>
      </c>
      <c r="H68" s="70" t="str">
        <f>IFERROR(VLOOKUP(Seguimiento!$D68,Placas!$A$1:$B$18,2,0),"")</f>
        <v>BSF902</v>
      </c>
      <c r="I68" s="70" t="str">
        <f>IFERROR(VLOOKUP(Seguimiento!$D68,Placas!$A$1:$D$18,4,0),"")</f>
        <v xml:space="preserve">BENDEZU </v>
      </c>
      <c r="J68" s="70" t="str">
        <f>IFERROR(VLOOKUP(Seguimiento!$D68,Placas!$A$1:$E$18,5,0),"")</f>
        <v xml:space="preserve">JOSUE E IVAN </v>
      </c>
      <c r="K68" s="72" t="s">
        <v>13</v>
      </c>
      <c r="L68" s="69">
        <v>45165</v>
      </c>
      <c r="M68" s="67" t="s">
        <v>178</v>
      </c>
      <c r="N68" s="73" t="str">
        <f>IF(Seguimiento!$K68="ENTREGADO",IF(Seguimiento!$M68="OK","SI","NO"),"")</f>
        <v/>
      </c>
    </row>
    <row r="69" spans="1:14" ht="48.75" hidden="1">
      <c r="A69" s="69">
        <v>45165</v>
      </c>
      <c r="B69" s="70" t="s">
        <v>179</v>
      </c>
      <c r="C69" s="70">
        <v>287</v>
      </c>
      <c r="D69" s="70">
        <v>5</v>
      </c>
      <c r="E69" s="70" t="s">
        <v>180</v>
      </c>
      <c r="F69" s="71">
        <v>1612.88</v>
      </c>
      <c r="G69" s="70" t="str">
        <f>IFERROR(VLOOKUP(Seguimiento!$D69,Placas!$A$1:$E$18,3,0),"")</f>
        <v>PALOMINO</v>
      </c>
      <c r="H69" s="70" t="str">
        <f>IFERROR(VLOOKUP(Seguimiento!$D69,Placas!$A$1:$B$18,2,0),"")</f>
        <v>BSF902</v>
      </c>
      <c r="I69" s="70" t="str">
        <f>IFERROR(VLOOKUP(Seguimiento!$D69,Placas!$A$1:$D$18,4,0),"")</f>
        <v xml:space="preserve">BENDEZU </v>
      </c>
      <c r="J69" s="70" t="str">
        <f>IFERROR(VLOOKUP(Seguimiento!$D69,Placas!$A$1:$E$18,5,0),"")</f>
        <v xml:space="preserve">JOSUE E IVAN </v>
      </c>
      <c r="K69" s="72" t="s">
        <v>13</v>
      </c>
      <c r="L69" s="69">
        <v>45165</v>
      </c>
      <c r="M69" s="67" t="s">
        <v>181</v>
      </c>
      <c r="N69" s="73" t="str">
        <f>IF(Seguimiento!$K69="ENTREGADO",IF(Seguimiento!$M69="OK","SI","NO"),"")</f>
        <v/>
      </c>
    </row>
    <row r="70" spans="1:14" ht="84.75" hidden="1">
      <c r="A70" s="69">
        <v>45165</v>
      </c>
      <c r="B70" s="70" t="s">
        <v>182</v>
      </c>
      <c r="C70" s="70">
        <v>550</v>
      </c>
      <c r="D70" s="70">
        <v>5</v>
      </c>
      <c r="E70" s="70" t="s">
        <v>183</v>
      </c>
      <c r="F70" s="71">
        <v>2767.46</v>
      </c>
      <c r="G70" s="70" t="str">
        <f>IFERROR(VLOOKUP(Seguimiento!$D70,Placas!$A$1:$E$18,3,0),"")</f>
        <v>PALOMINO</v>
      </c>
      <c r="H70" s="70" t="str">
        <f>IFERROR(VLOOKUP(Seguimiento!$D70,Placas!$A$1:$B$18,2,0),"")</f>
        <v>BSF902</v>
      </c>
      <c r="I70" s="70" t="str">
        <f>IFERROR(VLOOKUP(Seguimiento!$D70,Placas!$A$1:$D$18,4,0),"")</f>
        <v xml:space="preserve">BENDEZU </v>
      </c>
      <c r="J70" s="70" t="str">
        <f>IFERROR(VLOOKUP(Seguimiento!$D70,Placas!$A$1:$E$18,5,0),"")</f>
        <v xml:space="preserve">JOSUE E IVAN </v>
      </c>
      <c r="K70" s="72" t="s">
        <v>13</v>
      </c>
      <c r="L70" s="69">
        <v>45165</v>
      </c>
      <c r="M70" s="67" t="s">
        <v>184</v>
      </c>
      <c r="N70" s="73" t="str">
        <f>IF(Seguimiento!$K70="ENTREGADO",IF(Seguimiento!$M70="OK","SI","NO"),"")</f>
        <v/>
      </c>
    </row>
    <row r="71" spans="1:14" ht="96.75" hidden="1">
      <c r="A71" s="69">
        <v>45165</v>
      </c>
      <c r="B71" s="70" t="s">
        <v>185</v>
      </c>
      <c r="C71" s="70">
        <v>479</v>
      </c>
      <c r="D71" s="70">
        <v>5</v>
      </c>
      <c r="E71" s="70" t="s">
        <v>186</v>
      </c>
      <c r="F71" s="71">
        <v>2425.59</v>
      </c>
      <c r="G71" s="70" t="str">
        <f>IFERROR(VLOOKUP(Seguimiento!$D71,Placas!$A$1:$E$18,3,0),"")</f>
        <v>PALOMINO</v>
      </c>
      <c r="H71" s="70" t="str">
        <f>IFERROR(VLOOKUP(Seguimiento!$D71,Placas!$A$1:$B$18,2,0),"")</f>
        <v>BSF902</v>
      </c>
      <c r="I71" s="70" t="str">
        <f>IFERROR(VLOOKUP(Seguimiento!$D71,Placas!$A$1:$D$18,4,0),"")</f>
        <v xml:space="preserve">BENDEZU </v>
      </c>
      <c r="J71" s="70" t="str">
        <f>IFERROR(VLOOKUP(Seguimiento!$D71,Placas!$A$1:$E$18,5,0),"")</f>
        <v xml:space="preserve">JOSUE E IVAN </v>
      </c>
      <c r="K71" s="72" t="s">
        <v>13</v>
      </c>
      <c r="L71" s="69">
        <v>45165</v>
      </c>
      <c r="M71" s="67" t="s">
        <v>187</v>
      </c>
      <c r="N71" s="73" t="str">
        <f>IF(Seguimiento!$K71="ENTREGADO",IF(Seguimiento!$M71="OK","SI","NO"),"")</f>
        <v/>
      </c>
    </row>
    <row r="72" spans="1:14" ht="72.75" hidden="1">
      <c r="A72" s="69">
        <v>45165</v>
      </c>
      <c r="B72" s="70" t="s">
        <v>188</v>
      </c>
      <c r="C72" s="70">
        <v>88</v>
      </c>
      <c r="D72" s="70">
        <v>5</v>
      </c>
      <c r="E72" s="70" t="s">
        <v>189</v>
      </c>
      <c r="F72" s="71">
        <v>1853.64</v>
      </c>
      <c r="G72" s="70" t="str">
        <f>IFERROR(VLOOKUP(Seguimiento!$D72,Placas!$A$1:$E$18,3,0),"")</f>
        <v>PALOMINO</v>
      </c>
      <c r="H72" s="70" t="str">
        <f>IFERROR(VLOOKUP(Seguimiento!$D72,Placas!$A$1:$B$18,2,0),"")</f>
        <v>BSF902</v>
      </c>
      <c r="I72" s="70" t="str">
        <f>IFERROR(VLOOKUP(Seguimiento!$D72,Placas!$A$1:$D$18,4,0),"")</f>
        <v xml:space="preserve">BENDEZU </v>
      </c>
      <c r="J72" s="70" t="str">
        <f>IFERROR(VLOOKUP(Seguimiento!$D72,Placas!$A$1:$E$18,5,0),"")</f>
        <v xml:space="preserve">JOSUE E IVAN </v>
      </c>
      <c r="K72" s="72" t="s">
        <v>13</v>
      </c>
      <c r="L72" s="69">
        <v>45165</v>
      </c>
      <c r="M72" s="67" t="s">
        <v>190</v>
      </c>
      <c r="N72" s="73" t="str">
        <f>IF(Seguimiento!$K72="ENTREGADO",IF(Seguimiento!$M72="OK","SI","NO"),"")</f>
        <v/>
      </c>
    </row>
    <row r="73" spans="1:14" hidden="1">
      <c r="A73" s="69">
        <v>45165</v>
      </c>
      <c r="B73" s="70" t="s">
        <v>191</v>
      </c>
      <c r="C73" s="70">
        <v>251</v>
      </c>
      <c r="D73" s="70">
        <v>5</v>
      </c>
      <c r="E73" s="70" t="s">
        <v>192</v>
      </c>
      <c r="F73" s="71">
        <v>1838.9</v>
      </c>
      <c r="G73" s="70" t="str">
        <f>IFERROR(VLOOKUP(Seguimiento!$D73,Placas!$A$1:$E$18,3,0),"")</f>
        <v>PALOMINO</v>
      </c>
      <c r="H73" s="70" t="str">
        <f>IFERROR(VLOOKUP(Seguimiento!$D73,Placas!$A$1:$B$18,2,0),"")</f>
        <v>BSF902</v>
      </c>
      <c r="I73" s="70" t="str">
        <f>IFERROR(VLOOKUP(Seguimiento!$D73,Placas!$A$1:$D$18,4,0),"")</f>
        <v xml:space="preserve">BENDEZU </v>
      </c>
      <c r="J73" s="70" t="str">
        <f>IFERROR(VLOOKUP(Seguimiento!$D73,Placas!$A$1:$E$18,5,0),"")</f>
        <v xml:space="preserve">JOSUE E IVAN </v>
      </c>
      <c r="K73" s="72" t="s">
        <v>13</v>
      </c>
      <c r="L73" s="69">
        <v>45165</v>
      </c>
      <c r="M73" s="67"/>
      <c r="N73" s="73" t="str">
        <f>IF(Seguimiento!$K73="ENTREGADO",IF(Seguimiento!$M73="OK","SI","NO"),"")</f>
        <v/>
      </c>
    </row>
    <row r="74" spans="1:14" ht="72.75" hidden="1">
      <c r="A74" s="69">
        <v>45165</v>
      </c>
      <c r="B74" s="70" t="s">
        <v>193</v>
      </c>
      <c r="C74" s="70">
        <v>501</v>
      </c>
      <c r="D74" s="70">
        <v>5</v>
      </c>
      <c r="E74" s="70" t="s">
        <v>194</v>
      </c>
      <c r="F74" s="71">
        <v>1285.3399999999999</v>
      </c>
      <c r="G74" s="70" t="str">
        <f>IFERROR(VLOOKUP(Seguimiento!$D74,Placas!$A$1:$E$18,3,0),"")</f>
        <v>PALOMINO</v>
      </c>
      <c r="H74" s="70" t="str">
        <f>IFERROR(VLOOKUP(Seguimiento!$D74,Placas!$A$1:$B$18,2,0),"")</f>
        <v>BSF902</v>
      </c>
      <c r="I74" s="70" t="str">
        <f>IFERROR(VLOOKUP(Seguimiento!$D74,Placas!$A$1:$D$18,4,0),"")</f>
        <v xml:space="preserve">BENDEZU </v>
      </c>
      <c r="J74" s="70" t="str">
        <f>IFERROR(VLOOKUP(Seguimiento!$D74,Placas!$A$1:$E$18,5,0),"")</f>
        <v xml:space="preserve">JOSUE E IVAN </v>
      </c>
      <c r="K74" s="72" t="s">
        <v>13</v>
      </c>
      <c r="L74" s="69">
        <v>45165</v>
      </c>
      <c r="M74" s="67" t="s">
        <v>195</v>
      </c>
      <c r="N74" s="73" t="str">
        <f>IF(Seguimiento!$K74="ENTREGADO",IF(Seguimiento!$M74="OK","SI","NO"),"")</f>
        <v/>
      </c>
    </row>
    <row r="75" spans="1:14" ht="24.75" hidden="1">
      <c r="A75" s="69">
        <v>45165</v>
      </c>
      <c r="B75" s="70" t="s">
        <v>196</v>
      </c>
      <c r="C75" s="70">
        <v>273</v>
      </c>
      <c r="D75" s="70">
        <v>5</v>
      </c>
      <c r="E75" s="70" t="s">
        <v>197</v>
      </c>
      <c r="F75" s="71">
        <v>2458.4699999999998</v>
      </c>
      <c r="G75" s="70" t="str">
        <f>IFERROR(VLOOKUP(Seguimiento!$D75,Placas!$A$1:$E$18,3,0),"")</f>
        <v>PALOMINO</v>
      </c>
      <c r="H75" s="70" t="str">
        <f>IFERROR(VLOOKUP(Seguimiento!$D75,Placas!$A$1:$B$18,2,0),"")</f>
        <v>BSF902</v>
      </c>
      <c r="I75" s="70" t="str">
        <f>IFERROR(VLOOKUP(Seguimiento!$D75,Placas!$A$1:$D$18,4,0),"")</f>
        <v xml:space="preserve">BENDEZU </v>
      </c>
      <c r="J75" s="70" t="str">
        <f>IFERROR(VLOOKUP(Seguimiento!$D75,Placas!$A$1:$E$18,5,0),"")</f>
        <v xml:space="preserve">JOSUE E IVAN </v>
      </c>
      <c r="K75" s="72" t="s">
        <v>13</v>
      </c>
      <c r="L75" s="69">
        <v>45165</v>
      </c>
      <c r="M75" s="67" t="s">
        <v>198</v>
      </c>
      <c r="N75" s="73" t="str">
        <f>IF(Seguimiento!$K75="ENTREGADO",IF(Seguimiento!$M75="OK","SI","NO"),"")</f>
        <v/>
      </c>
    </row>
    <row r="76" spans="1:14" hidden="1">
      <c r="A76" s="69">
        <v>45165</v>
      </c>
      <c r="B76" s="70" t="s">
        <v>199</v>
      </c>
      <c r="C76" s="70">
        <v>95</v>
      </c>
      <c r="D76" s="70">
        <v>5</v>
      </c>
      <c r="E76" s="70" t="s">
        <v>200</v>
      </c>
      <c r="F76" s="71">
        <v>2165.6799999999998</v>
      </c>
      <c r="G76" s="70" t="str">
        <f>IFERROR(VLOOKUP(Seguimiento!$D76,Placas!$A$1:$E$18,3,0),"")</f>
        <v>PALOMINO</v>
      </c>
      <c r="H76" s="70" t="str">
        <f>IFERROR(VLOOKUP(Seguimiento!$D76,Placas!$A$1:$B$18,2,0),"")</f>
        <v>BSF902</v>
      </c>
      <c r="I76" s="70" t="str">
        <f>IFERROR(VLOOKUP(Seguimiento!$D76,Placas!$A$1:$D$18,4,0),"")</f>
        <v xml:space="preserve">BENDEZU </v>
      </c>
      <c r="J76" s="70" t="str">
        <f>IFERROR(VLOOKUP(Seguimiento!$D76,Placas!$A$1:$E$18,5,0),"")</f>
        <v xml:space="preserve">JOSUE E IVAN </v>
      </c>
      <c r="K76" s="72" t="s">
        <v>13</v>
      </c>
      <c r="L76" s="69">
        <v>45165</v>
      </c>
      <c r="M76" s="67" t="s">
        <v>14</v>
      </c>
      <c r="N76" s="73" t="str">
        <f>IF(Seguimiento!$K76="ENTREGADO",IF(Seguimiento!$M76="OK","SI","NO"),"")</f>
        <v/>
      </c>
    </row>
    <row r="77" spans="1:14" ht="108.75" hidden="1">
      <c r="A77" s="69">
        <v>45165</v>
      </c>
      <c r="B77" s="70" t="s">
        <v>201</v>
      </c>
      <c r="C77" s="70">
        <v>206</v>
      </c>
      <c r="D77" s="70">
        <v>5</v>
      </c>
      <c r="E77" s="70" t="s">
        <v>202</v>
      </c>
      <c r="F77" s="71">
        <v>1585.85</v>
      </c>
      <c r="G77" s="70" t="str">
        <f>IFERROR(VLOOKUP(Seguimiento!$D77,Placas!$A$1:$E$18,3,0),"")</f>
        <v>PALOMINO</v>
      </c>
      <c r="H77" s="70" t="str">
        <f>IFERROR(VLOOKUP(Seguimiento!$D77,Placas!$A$1:$B$18,2,0),"")</f>
        <v>BSF902</v>
      </c>
      <c r="I77" s="70" t="str">
        <f>IFERROR(VLOOKUP(Seguimiento!$D77,Placas!$A$1:$D$18,4,0),"")</f>
        <v xml:space="preserve">BENDEZU </v>
      </c>
      <c r="J77" s="70" t="str">
        <f>IFERROR(VLOOKUP(Seguimiento!$D77,Placas!$A$1:$E$18,5,0),"")</f>
        <v xml:space="preserve">JOSUE E IVAN </v>
      </c>
      <c r="K77" s="72" t="s">
        <v>13</v>
      </c>
      <c r="L77" s="69">
        <v>45165</v>
      </c>
      <c r="M77" s="67" t="s">
        <v>203</v>
      </c>
      <c r="N77" s="73" t="str">
        <f>IF(Seguimiento!$K77="ENTREGADO",IF(Seguimiento!$M77="OK","SI","NO"),"")</f>
        <v/>
      </c>
    </row>
    <row r="78" spans="1:14" ht="96.75" hidden="1">
      <c r="A78" s="69">
        <v>45165</v>
      </c>
      <c r="B78" s="70" t="s">
        <v>204</v>
      </c>
      <c r="C78" s="70">
        <v>275</v>
      </c>
      <c r="D78" s="70">
        <v>5</v>
      </c>
      <c r="E78" s="70" t="s">
        <v>205</v>
      </c>
      <c r="F78" s="71">
        <v>1059.1500000000001</v>
      </c>
      <c r="G78" s="70" t="str">
        <f>IFERROR(VLOOKUP(Seguimiento!$D78,Placas!$A$1:$E$18,3,0),"")</f>
        <v>PALOMINO</v>
      </c>
      <c r="H78" s="70" t="str">
        <f>IFERROR(VLOOKUP(Seguimiento!$D78,Placas!$A$1:$B$18,2,0),"")</f>
        <v>BSF902</v>
      </c>
      <c r="I78" s="70" t="str">
        <f>IFERROR(VLOOKUP(Seguimiento!$D78,Placas!$A$1:$D$18,4,0),"")</f>
        <v xml:space="preserve">BENDEZU </v>
      </c>
      <c r="J78" s="70" t="str">
        <f>IFERROR(VLOOKUP(Seguimiento!$D78,Placas!$A$1:$E$18,5,0),"")</f>
        <v xml:space="preserve">JOSUE E IVAN </v>
      </c>
      <c r="K78" s="72" t="s">
        <v>13</v>
      </c>
      <c r="L78" s="69">
        <v>45165</v>
      </c>
      <c r="M78" s="67" t="s">
        <v>206</v>
      </c>
      <c r="N78" s="73" t="str">
        <f>IF(Seguimiento!$K78="ENTREGADO",IF(Seguimiento!$M78="OK","SI","NO"),"")</f>
        <v/>
      </c>
    </row>
    <row r="79" spans="1:14" hidden="1">
      <c r="A79" s="69">
        <v>45165</v>
      </c>
      <c r="B79" s="70" t="s">
        <v>207</v>
      </c>
      <c r="C79" s="70">
        <v>449</v>
      </c>
      <c r="D79" s="70">
        <v>6</v>
      </c>
      <c r="E79" s="70" t="s">
        <v>208</v>
      </c>
      <c r="F79" s="71">
        <v>1640.85</v>
      </c>
      <c r="G79" s="70" t="str">
        <f>IFERROR(VLOOKUP(Seguimiento!$D79,Placas!$A$1:$E$18,3,0),"")</f>
        <v>PALOMINO</v>
      </c>
      <c r="H79" s="70" t="str">
        <f>IFERROR(VLOOKUP(Seguimiento!$D79,Placas!$A$1:$B$18,2,0),"")</f>
        <v>BUX806</v>
      </c>
      <c r="I79" s="70" t="str">
        <f>IFERROR(VLOOKUP(Seguimiento!$D79,Placas!$A$1:$D$18,4,0),"")</f>
        <v>CLAUDIO</v>
      </c>
      <c r="J79" s="70" t="str">
        <f>IFERROR(VLOOKUP(Seguimiento!$D79,Placas!$A$1:$E$18,5,0),"")</f>
        <v>MIGUEL Y MARCHENA</v>
      </c>
      <c r="K79" s="72" t="s">
        <v>13</v>
      </c>
      <c r="L79" s="69">
        <v>45165</v>
      </c>
      <c r="M79" s="67" t="s">
        <v>14</v>
      </c>
      <c r="N79" s="73" t="str">
        <f>IF(Seguimiento!$K79="ENTREGADO",IF(Seguimiento!$M79="OK","SI","NO"),"")</f>
        <v/>
      </c>
    </row>
    <row r="80" spans="1:14" hidden="1">
      <c r="A80" s="69">
        <v>45165</v>
      </c>
      <c r="B80" s="70" t="s">
        <v>209</v>
      </c>
      <c r="C80" s="70">
        <v>126</v>
      </c>
      <c r="D80" s="70">
        <v>6</v>
      </c>
      <c r="E80" s="70" t="s">
        <v>210</v>
      </c>
      <c r="F80" s="71">
        <v>5536.28</v>
      </c>
      <c r="G80" s="70" t="str">
        <f>IFERROR(VLOOKUP(Seguimiento!$D80,Placas!$A$1:$E$18,3,0),"")</f>
        <v>PALOMINO</v>
      </c>
      <c r="H80" s="70" t="str">
        <f>IFERROR(VLOOKUP(Seguimiento!$D80,Placas!$A$1:$B$18,2,0),"")</f>
        <v>BUX806</v>
      </c>
      <c r="I80" s="70" t="str">
        <f>IFERROR(VLOOKUP(Seguimiento!$D80,Placas!$A$1:$D$18,4,0),"")</f>
        <v>CLAUDIO</v>
      </c>
      <c r="J80" s="70" t="str">
        <f>IFERROR(VLOOKUP(Seguimiento!$D80,Placas!$A$1:$E$18,5,0),"")</f>
        <v>MIGUEL Y MARCHENA</v>
      </c>
      <c r="K80" s="72" t="s">
        <v>13</v>
      </c>
      <c r="L80" s="69">
        <v>45165</v>
      </c>
      <c r="M80" s="67" t="s">
        <v>14</v>
      </c>
      <c r="N80" s="73" t="str">
        <f>IF(Seguimiento!$K80="ENTREGADO",IF(Seguimiento!$M80="OK","SI","NO"),"")</f>
        <v/>
      </c>
    </row>
    <row r="81" spans="1:14" hidden="1">
      <c r="A81" s="69">
        <v>45165</v>
      </c>
      <c r="B81" s="70" t="s">
        <v>211</v>
      </c>
      <c r="C81" s="70">
        <v>338</v>
      </c>
      <c r="D81" s="70">
        <v>6</v>
      </c>
      <c r="E81" s="70" t="s">
        <v>212</v>
      </c>
      <c r="F81" s="71">
        <v>1488.14</v>
      </c>
      <c r="G81" s="70" t="str">
        <f>IFERROR(VLOOKUP(Seguimiento!$D81,Placas!$A$1:$E$18,3,0),"")</f>
        <v>PALOMINO</v>
      </c>
      <c r="H81" s="70" t="str">
        <f>IFERROR(VLOOKUP(Seguimiento!$D81,Placas!$A$1:$B$18,2,0),"")</f>
        <v>BUX806</v>
      </c>
      <c r="I81" s="70" t="str">
        <f>IFERROR(VLOOKUP(Seguimiento!$D81,Placas!$A$1:$D$18,4,0),"")</f>
        <v>CLAUDIO</v>
      </c>
      <c r="J81" s="70" t="str">
        <f>IFERROR(VLOOKUP(Seguimiento!$D81,Placas!$A$1:$E$18,5,0),"")</f>
        <v>MIGUEL Y MARCHENA</v>
      </c>
      <c r="K81" s="72" t="s">
        <v>13</v>
      </c>
      <c r="L81" s="69">
        <v>45165</v>
      </c>
      <c r="M81" s="67" t="s">
        <v>14</v>
      </c>
      <c r="N81" s="73" t="str">
        <f>IF(Seguimiento!$K81="ENTREGADO",IF(Seguimiento!$M81="OK","SI","NO"),"")</f>
        <v/>
      </c>
    </row>
    <row r="82" spans="1:14" hidden="1">
      <c r="A82" s="69">
        <v>45165</v>
      </c>
      <c r="B82" s="70" t="s">
        <v>213</v>
      </c>
      <c r="C82" s="70">
        <v>96</v>
      </c>
      <c r="D82" s="70">
        <v>6</v>
      </c>
      <c r="E82" s="70" t="s">
        <v>214</v>
      </c>
      <c r="F82" s="71">
        <v>1956.95</v>
      </c>
      <c r="G82" s="70" t="str">
        <f>IFERROR(VLOOKUP(Seguimiento!$D82,Placas!$A$1:$E$18,3,0),"")</f>
        <v>PALOMINO</v>
      </c>
      <c r="H82" s="70" t="str">
        <f>IFERROR(VLOOKUP(Seguimiento!$D82,Placas!$A$1:$B$18,2,0),"")</f>
        <v>BUX806</v>
      </c>
      <c r="I82" s="70" t="str">
        <f>IFERROR(VLOOKUP(Seguimiento!$D82,Placas!$A$1:$D$18,4,0),"")</f>
        <v>CLAUDIO</v>
      </c>
      <c r="J82" s="70" t="str">
        <f>IFERROR(VLOOKUP(Seguimiento!$D82,Placas!$A$1:$E$18,5,0),"")</f>
        <v>MIGUEL Y MARCHENA</v>
      </c>
      <c r="K82" s="72" t="s">
        <v>13</v>
      </c>
      <c r="L82" s="69">
        <v>45165</v>
      </c>
      <c r="M82" s="67" t="s">
        <v>28</v>
      </c>
      <c r="N82" s="73" t="str">
        <f>IF(Seguimiento!$K82="ENTREGADO",IF(Seguimiento!$M82="OK","SI","NO"),"")</f>
        <v/>
      </c>
    </row>
    <row r="83" spans="1:14" hidden="1">
      <c r="A83" s="69">
        <v>45165</v>
      </c>
      <c r="B83" s="70" t="s">
        <v>215</v>
      </c>
      <c r="C83" s="70">
        <v>277</v>
      </c>
      <c r="D83" s="70">
        <v>6</v>
      </c>
      <c r="E83" s="70" t="s">
        <v>216</v>
      </c>
      <c r="F83" s="71">
        <v>1923.98</v>
      </c>
      <c r="G83" s="70" t="str">
        <f>IFERROR(VLOOKUP(Seguimiento!$D83,Placas!$A$1:$E$18,3,0),"")</f>
        <v>PALOMINO</v>
      </c>
      <c r="H83" s="70" t="str">
        <f>IFERROR(VLOOKUP(Seguimiento!$D83,Placas!$A$1:$B$18,2,0),"")</f>
        <v>BUX806</v>
      </c>
      <c r="I83" s="70" t="str">
        <f>IFERROR(VLOOKUP(Seguimiento!$D83,Placas!$A$1:$D$18,4,0),"")</f>
        <v>CLAUDIO</v>
      </c>
      <c r="J83" s="70" t="str">
        <f>IFERROR(VLOOKUP(Seguimiento!$D83,Placas!$A$1:$E$18,5,0),"")</f>
        <v>MIGUEL Y MARCHENA</v>
      </c>
      <c r="K83" s="72" t="s">
        <v>13</v>
      </c>
      <c r="L83" s="69">
        <v>45165</v>
      </c>
      <c r="M83" s="67"/>
      <c r="N83" s="73" t="str">
        <f>IF(Seguimiento!$K83="ENTREGADO",IF(Seguimiento!$M83="OK","SI","NO"),"")</f>
        <v/>
      </c>
    </row>
    <row r="84" spans="1:14" ht="24.75" hidden="1">
      <c r="A84" s="69">
        <v>45165</v>
      </c>
      <c r="B84" s="70" t="s">
        <v>217</v>
      </c>
      <c r="C84" s="70">
        <v>65</v>
      </c>
      <c r="D84" s="70">
        <v>6</v>
      </c>
      <c r="E84" s="70" t="s">
        <v>218</v>
      </c>
      <c r="F84" s="71">
        <v>2092.29</v>
      </c>
      <c r="G84" s="70" t="str">
        <f>IFERROR(VLOOKUP(Seguimiento!$D84,Placas!$A$1:$E$18,3,0),"")</f>
        <v>PALOMINO</v>
      </c>
      <c r="H84" s="70" t="str">
        <f>IFERROR(VLOOKUP(Seguimiento!$D84,Placas!$A$1:$B$18,2,0),"")</f>
        <v>BUX806</v>
      </c>
      <c r="I84" s="70" t="str">
        <f>IFERROR(VLOOKUP(Seguimiento!$D84,Placas!$A$1:$D$18,4,0),"")</f>
        <v>CLAUDIO</v>
      </c>
      <c r="J84" s="70" t="str">
        <f>IFERROR(VLOOKUP(Seguimiento!$D84,Placas!$A$1:$E$18,5,0),"")</f>
        <v>MIGUEL Y MARCHENA</v>
      </c>
      <c r="K84" s="72" t="s">
        <v>13</v>
      </c>
      <c r="L84" s="69">
        <v>45165</v>
      </c>
      <c r="M84" s="67" t="s">
        <v>219</v>
      </c>
      <c r="N84" s="73" t="str">
        <f>IF(Seguimiento!$K84="ENTREGADO",IF(Seguimiento!$M84="OK","SI","NO"),"")</f>
        <v/>
      </c>
    </row>
    <row r="85" spans="1:14" hidden="1">
      <c r="A85" s="69">
        <v>45165</v>
      </c>
      <c r="B85" s="70" t="s">
        <v>220</v>
      </c>
      <c r="C85" s="70">
        <v>119</v>
      </c>
      <c r="D85" s="70">
        <v>6</v>
      </c>
      <c r="E85" s="70" t="s">
        <v>221</v>
      </c>
      <c r="F85" s="71">
        <v>5339.42</v>
      </c>
      <c r="G85" s="70" t="str">
        <f>IFERROR(VLOOKUP(Seguimiento!$D85,Placas!$A$1:$E$18,3,0),"")</f>
        <v>PALOMINO</v>
      </c>
      <c r="H85" s="70" t="str">
        <f>IFERROR(VLOOKUP(Seguimiento!$D85,Placas!$A$1:$B$18,2,0),"")</f>
        <v>BUX806</v>
      </c>
      <c r="I85" s="70" t="str">
        <f>IFERROR(VLOOKUP(Seguimiento!$D85,Placas!$A$1:$D$18,4,0),"")</f>
        <v>CLAUDIO</v>
      </c>
      <c r="J85" s="70" t="str">
        <f>IFERROR(VLOOKUP(Seguimiento!$D85,Placas!$A$1:$E$18,5,0),"")</f>
        <v>MIGUEL Y MARCHENA</v>
      </c>
      <c r="K85" s="72" t="s">
        <v>13</v>
      </c>
      <c r="L85" s="69">
        <v>45165</v>
      </c>
      <c r="M85" s="67" t="s">
        <v>14</v>
      </c>
      <c r="N85" s="73" t="str">
        <f>IF(Seguimiento!$K85="ENTREGADO",IF(Seguimiento!$M85="OK","SI","NO"),"")</f>
        <v/>
      </c>
    </row>
    <row r="86" spans="1:14" hidden="1">
      <c r="A86" s="69">
        <v>45165</v>
      </c>
      <c r="B86" s="70" t="s">
        <v>222</v>
      </c>
      <c r="C86" s="70">
        <v>324</v>
      </c>
      <c r="D86" s="70">
        <v>6</v>
      </c>
      <c r="E86" s="70" t="s">
        <v>223</v>
      </c>
      <c r="F86" s="71">
        <v>2106.9499999999998</v>
      </c>
      <c r="G86" s="70" t="str">
        <f>IFERROR(VLOOKUP(Seguimiento!$D86,Placas!$A$1:$E$18,3,0),"")</f>
        <v>PALOMINO</v>
      </c>
      <c r="H86" s="70" t="str">
        <f>IFERROR(VLOOKUP(Seguimiento!$D86,Placas!$A$1:$B$18,2,0),"")</f>
        <v>BUX806</v>
      </c>
      <c r="I86" s="70" t="str">
        <f>IFERROR(VLOOKUP(Seguimiento!$D86,Placas!$A$1:$D$18,4,0),"")</f>
        <v>CLAUDIO</v>
      </c>
      <c r="J86" s="70" t="str">
        <f>IFERROR(VLOOKUP(Seguimiento!$D86,Placas!$A$1:$E$18,5,0),"")</f>
        <v>MIGUEL Y MARCHENA</v>
      </c>
      <c r="K86" s="72" t="s">
        <v>13</v>
      </c>
      <c r="L86" s="69">
        <v>45165</v>
      </c>
      <c r="M86" s="67" t="s">
        <v>28</v>
      </c>
      <c r="N86" s="73" t="str">
        <f>IF(Seguimiento!$K86="ENTREGADO",IF(Seguimiento!$M86="OK","SI","NO"),"")</f>
        <v/>
      </c>
    </row>
    <row r="87" spans="1:14" hidden="1">
      <c r="A87" s="69">
        <v>45165</v>
      </c>
      <c r="B87" s="70" t="s">
        <v>224</v>
      </c>
      <c r="C87" s="70">
        <v>200</v>
      </c>
      <c r="D87" s="70">
        <v>6</v>
      </c>
      <c r="E87" s="70" t="s">
        <v>225</v>
      </c>
      <c r="F87" s="71">
        <v>2089.41</v>
      </c>
      <c r="G87" s="70" t="str">
        <f>IFERROR(VLOOKUP(Seguimiento!$D87,Placas!$A$1:$E$18,3,0),"")</f>
        <v>PALOMINO</v>
      </c>
      <c r="H87" s="70" t="str">
        <f>IFERROR(VLOOKUP(Seguimiento!$D87,Placas!$A$1:$B$18,2,0),"")</f>
        <v>BUX806</v>
      </c>
      <c r="I87" s="70" t="str">
        <f>IFERROR(VLOOKUP(Seguimiento!$D87,Placas!$A$1:$D$18,4,0),"")</f>
        <v>CLAUDIO</v>
      </c>
      <c r="J87" s="70" t="str">
        <f>IFERROR(VLOOKUP(Seguimiento!$D87,Placas!$A$1:$E$18,5,0),"")</f>
        <v>MIGUEL Y MARCHENA</v>
      </c>
      <c r="K87" s="72" t="s">
        <v>13</v>
      </c>
      <c r="L87" s="69">
        <v>45165</v>
      </c>
      <c r="M87" s="67" t="s">
        <v>14</v>
      </c>
      <c r="N87" s="73" t="str">
        <f>IF(Seguimiento!$K87="ENTREGADO",IF(Seguimiento!$M87="OK","SI","NO"),"")</f>
        <v/>
      </c>
    </row>
    <row r="88" spans="1:14" hidden="1">
      <c r="A88" s="69">
        <v>45165</v>
      </c>
      <c r="B88" s="70" t="s">
        <v>226</v>
      </c>
      <c r="C88" s="70"/>
      <c r="D88" s="70">
        <v>6</v>
      </c>
      <c r="E88" s="70" t="s">
        <v>834</v>
      </c>
      <c r="F88" s="71">
        <v>0</v>
      </c>
      <c r="G88" s="70" t="str">
        <f>IFERROR(VLOOKUP(Seguimiento!$D88,Placas!$A$1:$E$18,3,0),"")</f>
        <v>PALOMINO</v>
      </c>
      <c r="H88" s="70" t="str">
        <f>IFERROR(VLOOKUP(Seguimiento!$D88,Placas!$A$1:$B$18,2,0),"")</f>
        <v>BUX806</v>
      </c>
      <c r="I88" s="70" t="str">
        <f>IFERROR(VLOOKUP(Seguimiento!$D88,Placas!$A$1:$D$18,4,0),"")</f>
        <v>CLAUDIO</v>
      </c>
      <c r="J88" s="70" t="str">
        <f>IFERROR(VLOOKUP(Seguimiento!$D88,Placas!$A$1:$E$18,5,0),"")</f>
        <v>MIGUEL Y MARCHENA</v>
      </c>
      <c r="K88" s="72" t="s">
        <v>13</v>
      </c>
      <c r="L88" s="69">
        <v>45165</v>
      </c>
      <c r="M88" s="67" t="s">
        <v>14</v>
      </c>
      <c r="N88" s="73" t="str">
        <f>IF(Seguimiento!$K88="ENTREGADO",IF(Seguimiento!$M88="OK","SI","NO"),"")</f>
        <v/>
      </c>
    </row>
    <row r="89" spans="1:14" hidden="1">
      <c r="A89" s="69">
        <v>45165</v>
      </c>
      <c r="B89" s="70" t="s">
        <v>227</v>
      </c>
      <c r="C89" s="70">
        <v>43</v>
      </c>
      <c r="D89" s="70">
        <v>6</v>
      </c>
      <c r="E89" s="70" t="s">
        <v>228</v>
      </c>
      <c r="F89" s="71">
        <v>1378.47</v>
      </c>
      <c r="G89" s="70" t="str">
        <f>IFERROR(VLOOKUP(Seguimiento!$D89,Placas!$A$1:$E$18,3,0),"")</f>
        <v>PALOMINO</v>
      </c>
      <c r="H89" s="70" t="str">
        <f>IFERROR(VLOOKUP(Seguimiento!$D89,Placas!$A$1:$B$18,2,0),"")</f>
        <v>BUX806</v>
      </c>
      <c r="I89" s="70" t="str">
        <f>IFERROR(VLOOKUP(Seguimiento!$D89,Placas!$A$1:$D$18,4,0),"")</f>
        <v>CLAUDIO</v>
      </c>
      <c r="J89" s="70" t="str">
        <f>IFERROR(VLOOKUP(Seguimiento!$D89,Placas!$A$1:$E$18,5,0),"")</f>
        <v>MIGUEL Y MARCHENA</v>
      </c>
      <c r="K89" s="72" t="s">
        <v>13</v>
      </c>
      <c r="L89" s="69">
        <v>45165</v>
      </c>
      <c r="M89" s="67" t="s">
        <v>14</v>
      </c>
      <c r="N89" s="73" t="str">
        <f>IF(Seguimiento!$K89="ENTREGADO",IF(Seguimiento!$M89="OK","SI","NO"),"")</f>
        <v/>
      </c>
    </row>
    <row r="90" spans="1:14" hidden="1">
      <c r="A90" s="69">
        <v>45165</v>
      </c>
      <c r="B90" s="70" t="s">
        <v>229</v>
      </c>
      <c r="C90" s="70">
        <v>23</v>
      </c>
      <c r="D90" s="70">
        <v>6</v>
      </c>
      <c r="E90" s="70" t="s">
        <v>230</v>
      </c>
      <c r="F90" s="71">
        <v>1245.3399999999999</v>
      </c>
      <c r="G90" s="70" t="str">
        <f>IFERROR(VLOOKUP(Seguimiento!$D90,Placas!$A$1:$E$18,3,0),"")</f>
        <v>PALOMINO</v>
      </c>
      <c r="H90" s="70" t="str">
        <f>IFERROR(VLOOKUP(Seguimiento!$D90,Placas!$A$1:$B$18,2,0),"")</f>
        <v>BUX806</v>
      </c>
      <c r="I90" s="70" t="str">
        <f>IFERROR(VLOOKUP(Seguimiento!$D90,Placas!$A$1:$D$18,4,0),"")</f>
        <v>CLAUDIO</v>
      </c>
      <c r="J90" s="70" t="str">
        <f>IFERROR(VLOOKUP(Seguimiento!$D90,Placas!$A$1:$E$18,5,0),"")</f>
        <v>MIGUEL Y MARCHENA</v>
      </c>
      <c r="K90" s="72" t="s">
        <v>13</v>
      </c>
      <c r="L90" s="69">
        <v>45165</v>
      </c>
      <c r="M90" s="67" t="s">
        <v>91</v>
      </c>
      <c r="N90" s="73" t="str">
        <f>IF(Seguimiento!$K90="ENTREGADO",IF(Seguimiento!$M90="OK","SI","NO"),"")</f>
        <v/>
      </c>
    </row>
    <row r="91" spans="1:14" ht="36.75" hidden="1">
      <c r="A91" s="69">
        <v>45165</v>
      </c>
      <c r="B91" s="70" t="s">
        <v>231</v>
      </c>
      <c r="C91" s="70">
        <v>33</v>
      </c>
      <c r="D91" s="70">
        <v>6</v>
      </c>
      <c r="E91" s="70" t="s">
        <v>232</v>
      </c>
      <c r="F91" s="71">
        <v>1776.86</v>
      </c>
      <c r="G91" s="70" t="str">
        <f>IFERROR(VLOOKUP(Seguimiento!$D91,Placas!$A$1:$E$18,3,0),"")</f>
        <v>PALOMINO</v>
      </c>
      <c r="H91" s="70" t="str">
        <f>IFERROR(VLOOKUP(Seguimiento!$D91,Placas!$A$1:$B$18,2,0),"")</f>
        <v>BUX806</v>
      </c>
      <c r="I91" s="70" t="str">
        <f>IFERROR(VLOOKUP(Seguimiento!$D91,Placas!$A$1:$D$18,4,0),"")</f>
        <v>CLAUDIO</v>
      </c>
      <c r="J91" s="70" t="str">
        <f>IFERROR(VLOOKUP(Seguimiento!$D91,Placas!$A$1:$E$18,5,0),"")</f>
        <v>MIGUEL Y MARCHENA</v>
      </c>
      <c r="K91" s="72" t="s">
        <v>13</v>
      </c>
      <c r="L91" s="69">
        <v>45165</v>
      </c>
      <c r="M91" s="67" t="s">
        <v>233</v>
      </c>
      <c r="N91" s="73" t="str">
        <f>IF(Seguimiento!$K91="ENTREGADO",IF(Seguimiento!$M91="OK","SI","NO"),"")</f>
        <v/>
      </c>
    </row>
    <row r="92" spans="1:14" hidden="1">
      <c r="A92" s="69">
        <v>45165</v>
      </c>
      <c r="B92" s="70" t="s">
        <v>234</v>
      </c>
      <c r="C92" s="70">
        <v>478</v>
      </c>
      <c r="D92" s="70">
        <v>6</v>
      </c>
      <c r="E92" s="70" t="s">
        <v>235</v>
      </c>
      <c r="F92" s="71">
        <v>1885.76</v>
      </c>
      <c r="G92" s="70" t="str">
        <f>IFERROR(VLOOKUP(Seguimiento!$D92,Placas!$A$1:$E$18,3,0),"")</f>
        <v>PALOMINO</v>
      </c>
      <c r="H92" s="70" t="str">
        <f>IFERROR(VLOOKUP(Seguimiento!$D92,Placas!$A$1:$B$18,2,0),"")</f>
        <v>BUX806</v>
      </c>
      <c r="I92" s="70" t="str">
        <f>IFERROR(VLOOKUP(Seguimiento!$D92,Placas!$A$1:$D$18,4,0),"")</f>
        <v>CLAUDIO</v>
      </c>
      <c r="J92" s="70" t="str">
        <f>IFERROR(VLOOKUP(Seguimiento!$D92,Placas!$A$1:$E$18,5,0),"")</f>
        <v>MIGUEL Y MARCHENA</v>
      </c>
      <c r="K92" s="72" t="s">
        <v>13</v>
      </c>
      <c r="L92" s="69">
        <v>45165</v>
      </c>
      <c r="M92" s="67"/>
      <c r="N92" s="73" t="str">
        <f>IF(Seguimiento!$K92="ENTREGADO",IF(Seguimiento!$M92="OK","SI","NO"),"")</f>
        <v/>
      </c>
    </row>
    <row r="93" spans="1:14" hidden="1">
      <c r="A93" s="69">
        <v>45165</v>
      </c>
      <c r="B93" s="70" t="s">
        <v>236</v>
      </c>
      <c r="C93" s="70">
        <v>159</v>
      </c>
      <c r="D93" s="70">
        <v>6</v>
      </c>
      <c r="E93" s="70" t="s">
        <v>237</v>
      </c>
      <c r="F93" s="71">
        <v>1858.22</v>
      </c>
      <c r="G93" s="70" t="str">
        <f>IFERROR(VLOOKUP(Seguimiento!$D93,Placas!$A$1:$E$18,3,0),"")</f>
        <v>PALOMINO</v>
      </c>
      <c r="H93" s="70" t="str">
        <f>IFERROR(VLOOKUP(Seguimiento!$D93,Placas!$A$1:$B$18,2,0),"")</f>
        <v>BUX806</v>
      </c>
      <c r="I93" s="70" t="str">
        <f>IFERROR(VLOOKUP(Seguimiento!$D93,Placas!$A$1:$D$18,4,0),"")</f>
        <v>CLAUDIO</v>
      </c>
      <c r="J93" s="70" t="str">
        <f>IFERROR(VLOOKUP(Seguimiento!$D93,Placas!$A$1:$E$18,5,0),"")</f>
        <v>MIGUEL Y MARCHENA</v>
      </c>
      <c r="K93" s="72" t="s">
        <v>13</v>
      </c>
      <c r="L93" s="69">
        <v>45165</v>
      </c>
      <c r="M93" s="67" t="s">
        <v>14</v>
      </c>
      <c r="N93" s="73" t="str">
        <f>IF(Seguimiento!$K93="ENTREGADO",IF(Seguimiento!$M93="OK","SI","NO"),"")</f>
        <v/>
      </c>
    </row>
    <row r="94" spans="1:14" hidden="1">
      <c r="A94" s="69">
        <v>45165</v>
      </c>
      <c r="B94" s="70" t="s">
        <v>238</v>
      </c>
      <c r="C94" s="70">
        <v>146</v>
      </c>
      <c r="D94" s="70">
        <v>7</v>
      </c>
      <c r="E94" s="70" t="s">
        <v>239</v>
      </c>
      <c r="F94" s="71">
        <v>1781.1</v>
      </c>
      <c r="G94" s="70" t="str">
        <f>IFERROR(VLOOKUP(Seguimiento!$D94,Placas!$A$1:$E$18,3,0),"")</f>
        <v>PALOMINO</v>
      </c>
      <c r="H94" s="70" t="str">
        <f>IFERROR(VLOOKUP(Seguimiento!$D94,Placas!$A$1:$B$18,2,0),"")</f>
        <v>BUU825</v>
      </c>
      <c r="I94" s="70" t="str">
        <f>IFERROR(VLOOKUP(Seguimiento!$D94,Placas!$A$1:$D$18,4,0),"")</f>
        <v xml:space="preserve">MIGUEL ANGEL </v>
      </c>
      <c r="J94" s="70" t="str">
        <f>IFERROR(VLOOKUP(Seguimiento!$D94,Placas!$A$1:$E$18,5,0),"")</f>
        <v xml:space="preserve">MIGUEL ESCOBEDO </v>
      </c>
      <c r="K94" s="72" t="s">
        <v>13</v>
      </c>
      <c r="L94" s="69">
        <v>45165</v>
      </c>
      <c r="M94" s="67" t="s">
        <v>240</v>
      </c>
      <c r="N94" s="73" t="str">
        <f>IF(Seguimiento!$K94="ENTREGADO",IF(Seguimiento!$M94="OK","SI","NO"),"")</f>
        <v/>
      </c>
    </row>
    <row r="95" spans="1:14" hidden="1">
      <c r="A95" s="69">
        <v>45165</v>
      </c>
      <c r="B95" s="70" t="s">
        <v>241</v>
      </c>
      <c r="C95" s="70">
        <v>375</v>
      </c>
      <c r="D95" s="70">
        <v>7</v>
      </c>
      <c r="E95" s="70" t="s">
        <v>242</v>
      </c>
      <c r="F95" s="71">
        <v>1417.88</v>
      </c>
      <c r="G95" s="70" t="str">
        <f>IFERROR(VLOOKUP(Seguimiento!$D95,Placas!$A$1:$E$18,3,0),"")</f>
        <v>PALOMINO</v>
      </c>
      <c r="H95" s="70" t="str">
        <f>IFERROR(VLOOKUP(Seguimiento!$D95,Placas!$A$1:$B$18,2,0),"")</f>
        <v>BUU825</v>
      </c>
      <c r="I95" s="70" t="str">
        <f>IFERROR(VLOOKUP(Seguimiento!$D95,Placas!$A$1:$D$18,4,0),"")</f>
        <v xml:space="preserve">MIGUEL ANGEL </v>
      </c>
      <c r="J95" s="70" t="str">
        <f>IFERROR(VLOOKUP(Seguimiento!$D95,Placas!$A$1:$E$18,5,0),"")</f>
        <v xml:space="preserve">MIGUEL ESCOBEDO </v>
      </c>
      <c r="K95" s="72" t="s">
        <v>13</v>
      </c>
      <c r="L95" s="69">
        <v>45165</v>
      </c>
      <c r="M95" s="67" t="s">
        <v>14</v>
      </c>
      <c r="N95" s="73" t="str">
        <f>IF(Seguimiento!$K95="ENTREGADO",IF(Seguimiento!$M95="OK","SI","NO"),"")</f>
        <v/>
      </c>
    </row>
    <row r="96" spans="1:14" hidden="1">
      <c r="A96" s="69">
        <v>45165</v>
      </c>
      <c r="B96" s="70" t="s">
        <v>243</v>
      </c>
      <c r="C96" s="70">
        <v>493</v>
      </c>
      <c r="D96" s="70">
        <v>7</v>
      </c>
      <c r="E96" s="70" t="s">
        <v>244</v>
      </c>
      <c r="F96" s="71">
        <v>1892.2</v>
      </c>
      <c r="G96" s="70" t="str">
        <f>IFERROR(VLOOKUP(Seguimiento!$D96,Placas!$A$1:$E$18,3,0),"")</f>
        <v>PALOMINO</v>
      </c>
      <c r="H96" s="70" t="str">
        <f>IFERROR(VLOOKUP(Seguimiento!$D96,Placas!$A$1:$B$18,2,0),"")</f>
        <v>BUU825</v>
      </c>
      <c r="I96" s="70" t="str">
        <f>IFERROR(VLOOKUP(Seguimiento!$D96,Placas!$A$1:$D$18,4,0),"")</f>
        <v xml:space="preserve">MIGUEL ANGEL </v>
      </c>
      <c r="J96" s="70" t="str">
        <f>IFERROR(VLOOKUP(Seguimiento!$D96,Placas!$A$1:$E$18,5,0),"")</f>
        <v xml:space="preserve">MIGUEL ESCOBEDO </v>
      </c>
      <c r="K96" s="72" t="s">
        <v>13</v>
      </c>
      <c r="L96" s="69">
        <v>45165</v>
      </c>
      <c r="M96" s="67" t="s">
        <v>28</v>
      </c>
      <c r="N96" s="73" t="str">
        <f>IF(Seguimiento!$K96="ENTREGADO",IF(Seguimiento!$M96="OK","SI","NO"),"")</f>
        <v/>
      </c>
    </row>
    <row r="97" spans="1:14" hidden="1">
      <c r="A97" s="69">
        <v>45165</v>
      </c>
      <c r="B97" s="70" t="s">
        <v>245</v>
      </c>
      <c r="C97" s="70">
        <v>488</v>
      </c>
      <c r="D97" s="70">
        <v>7</v>
      </c>
      <c r="E97" s="70" t="s">
        <v>246</v>
      </c>
      <c r="F97" s="71">
        <v>1120.68</v>
      </c>
      <c r="G97" s="70" t="str">
        <f>IFERROR(VLOOKUP(Seguimiento!$D97,Placas!$A$1:$E$18,3,0),"")</f>
        <v>PALOMINO</v>
      </c>
      <c r="H97" s="70" t="str">
        <f>IFERROR(VLOOKUP(Seguimiento!$D97,Placas!$A$1:$B$18,2,0),"")</f>
        <v>BUU825</v>
      </c>
      <c r="I97" s="70" t="str">
        <f>IFERROR(VLOOKUP(Seguimiento!$D97,Placas!$A$1:$D$18,4,0),"")</f>
        <v xml:space="preserve">MIGUEL ANGEL </v>
      </c>
      <c r="J97" s="70" t="str">
        <f>IFERROR(VLOOKUP(Seguimiento!$D97,Placas!$A$1:$E$18,5,0),"")</f>
        <v xml:space="preserve">MIGUEL ESCOBEDO </v>
      </c>
      <c r="K97" s="72" t="s">
        <v>13</v>
      </c>
      <c r="L97" s="69">
        <v>45165</v>
      </c>
      <c r="M97" s="67" t="s">
        <v>14</v>
      </c>
      <c r="N97" s="73" t="str">
        <f>IF(Seguimiento!$K97="ENTREGADO",IF(Seguimiento!$M97="OK","SI","NO"),"")</f>
        <v/>
      </c>
    </row>
    <row r="98" spans="1:14" ht="72.75" hidden="1">
      <c r="A98" s="69">
        <v>45165</v>
      </c>
      <c r="B98" s="70" t="s">
        <v>247</v>
      </c>
      <c r="C98" s="70">
        <v>390</v>
      </c>
      <c r="D98" s="70">
        <v>7</v>
      </c>
      <c r="E98" s="70" t="s">
        <v>248</v>
      </c>
      <c r="F98" s="71">
        <v>2910.93</v>
      </c>
      <c r="G98" s="70" t="str">
        <f>IFERROR(VLOOKUP(Seguimiento!$D98,Placas!$A$1:$E$18,3,0),"")</f>
        <v>PALOMINO</v>
      </c>
      <c r="H98" s="70" t="str">
        <f>IFERROR(VLOOKUP(Seguimiento!$D98,Placas!$A$1:$B$18,2,0),"")</f>
        <v>BUU825</v>
      </c>
      <c r="I98" s="70" t="str">
        <f>IFERROR(VLOOKUP(Seguimiento!$D98,Placas!$A$1:$D$18,4,0),"")</f>
        <v xml:space="preserve">MIGUEL ANGEL </v>
      </c>
      <c r="J98" s="70" t="str">
        <f>IFERROR(VLOOKUP(Seguimiento!$D98,Placas!$A$1:$E$18,5,0),"")</f>
        <v xml:space="preserve">MIGUEL ESCOBEDO </v>
      </c>
      <c r="K98" s="72" t="s">
        <v>13</v>
      </c>
      <c r="L98" s="69">
        <v>45165</v>
      </c>
      <c r="M98" s="67" t="s">
        <v>249</v>
      </c>
      <c r="N98" s="73" t="str">
        <f>IF(Seguimiento!$K98="ENTREGADO",IF(Seguimiento!$M98="OK","SI","NO"),"")</f>
        <v/>
      </c>
    </row>
    <row r="99" spans="1:14" hidden="1">
      <c r="A99" s="69">
        <v>45165</v>
      </c>
      <c r="B99" s="70" t="s">
        <v>250</v>
      </c>
      <c r="C99" s="70">
        <v>386</v>
      </c>
      <c r="D99" s="70">
        <v>7</v>
      </c>
      <c r="E99" s="70" t="s">
        <v>251</v>
      </c>
      <c r="F99" s="71">
        <v>1772.37</v>
      </c>
      <c r="G99" s="70" t="str">
        <f>IFERROR(VLOOKUP(Seguimiento!$D99,Placas!$A$1:$E$18,3,0),"")</f>
        <v>PALOMINO</v>
      </c>
      <c r="H99" s="70" t="str">
        <f>IFERROR(VLOOKUP(Seguimiento!$D99,Placas!$A$1:$B$18,2,0),"")</f>
        <v>BUU825</v>
      </c>
      <c r="I99" s="70" t="str">
        <f>IFERROR(VLOOKUP(Seguimiento!$D99,Placas!$A$1:$D$18,4,0),"")</f>
        <v xml:space="preserve">MIGUEL ANGEL </v>
      </c>
      <c r="J99" s="70" t="str">
        <f>IFERROR(VLOOKUP(Seguimiento!$D99,Placas!$A$1:$E$18,5,0),"")</f>
        <v xml:space="preserve">MIGUEL ESCOBEDO </v>
      </c>
      <c r="K99" s="72" t="s">
        <v>13</v>
      </c>
      <c r="L99" s="69">
        <v>45165</v>
      </c>
      <c r="M99" s="67" t="s">
        <v>14</v>
      </c>
      <c r="N99" s="73" t="str">
        <f>IF(Seguimiento!$K99="ENTREGADO",IF(Seguimiento!$M99="OK","SI","NO"),"")</f>
        <v/>
      </c>
    </row>
    <row r="100" spans="1:14" hidden="1">
      <c r="A100" s="69">
        <v>45165</v>
      </c>
      <c r="B100" s="70" t="s">
        <v>252</v>
      </c>
      <c r="C100" s="70">
        <v>113</v>
      </c>
      <c r="D100" s="70">
        <v>7</v>
      </c>
      <c r="E100" s="70" t="s">
        <v>253</v>
      </c>
      <c r="F100" s="71">
        <v>963.73</v>
      </c>
      <c r="G100" s="70" t="str">
        <f>IFERROR(VLOOKUP(Seguimiento!$D100,Placas!$A$1:$E$18,3,0),"")</f>
        <v>PALOMINO</v>
      </c>
      <c r="H100" s="70" t="str">
        <f>IFERROR(VLOOKUP(Seguimiento!$D100,Placas!$A$1:$B$18,2,0),"")</f>
        <v>BUU825</v>
      </c>
      <c r="I100" s="70" t="str">
        <f>IFERROR(VLOOKUP(Seguimiento!$D100,Placas!$A$1:$D$18,4,0),"")</f>
        <v xml:space="preserve">MIGUEL ANGEL </v>
      </c>
      <c r="J100" s="70" t="str">
        <f>IFERROR(VLOOKUP(Seguimiento!$D100,Placas!$A$1:$E$18,5,0),"")</f>
        <v xml:space="preserve">MIGUEL ESCOBEDO </v>
      </c>
      <c r="K100" s="72" t="s">
        <v>13</v>
      </c>
      <c r="L100" s="69">
        <v>45165</v>
      </c>
      <c r="M100" s="67" t="s">
        <v>14</v>
      </c>
      <c r="N100" s="73" t="str">
        <f>IF(Seguimiento!$K100="ENTREGADO",IF(Seguimiento!$M100="OK","SI","NO"),"")</f>
        <v/>
      </c>
    </row>
    <row r="101" spans="1:14" ht="60.75" hidden="1">
      <c r="A101" s="69">
        <v>45165</v>
      </c>
      <c r="B101" s="70" t="s">
        <v>254</v>
      </c>
      <c r="C101" s="70">
        <v>363</v>
      </c>
      <c r="D101" s="70">
        <v>7</v>
      </c>
      <c r="E101" s="70" t="s">
        <v>255</v>
      </c>
      <c r="F101" s="71">
        <v>1806.7</v>
      </c>
      <c r="G101" s="70" t="str">
        <f>IFERROR(VLOOKUP(Seguimiento!$D101,Placas!$A$1:$E$18,3,0),"")</f>
        <v>PALOMINO</v>
      </c>
      <c r="H101" s="70" t="str">
        <f>IFERROR(VLOOKUP(Seguimiento!$D101,Placas!$A$1:$B$18,2,0),"")</f>
        <v>BUU825</v>
      </c>
      <c r="I101" s="70" t="str">
        <f>IFERROR(VLOOKUP(Seguimiento!$D101,Placas!$A$1:$D$18,4,0),"")</f>
        <v xml:space="preserve">MIGUEL ANGEL </v>
      </c>
      <c r="J101" s="70" t="str">
        <f>IFERROR(VLOOKUP(Seguimiento!$D101,Placas!$A$1:$E$18,5,0),"")</f>
        <v xml:space="preserve">MIGUEL ESCOBEDO </v>
      </c>
      <c r="K101" s="72" t="s">
        <v>13</v>
      </c>
      <c r="L101" s="69">
        <v>45165</v>
      </c>
      <c r="M101" s="67" t="s">
        <v>839</v>
      </c>
      <c r="N101" s="73" t="str">
        <f>IF(Seguimiento!$K101="ENTREGADO",IF(Seguimiento!$M101="OK","SI","NO"),"")</f>
        <v/>
      </c>
    </row>
    <row r="102" spans="1:14" hidden="1">
      <c r="A102" s="69">
        <v>45165</v>
      </c>
      <c r="B102" s="70" t="s">
        <v>256</v>
      </c>
      <c r="C102" s="70">
        <v>160</v>
      </c>
      <c r="D102" s="70">
        <v>7</v>
      </c>
      <c r="E102" s="70" t="s">
        <v>257</v>
      </c>
      <c r="F102" s="71">
        <v>1697.03</v>
      </c>
      <c r="G102" s="70" t="str">
        <f>IFERROR(VLOOKUP(Seguimiento!$D102,Placas!$A$1:$E$18,3,0),"")</f>
        <v>PALOMINO</v>
      </c>
      <c r="H102" s="70" t="str">
        <f>IFERROR(VLOOKUP(Seguimiento!$D102,Placas!$A$1:$B$18,2,0),"")</f>
        <v>BUU825</v>
      </c>
      <c r="I102" s="70" t="str">
        <f>IFERROR(VLOOKUP(Seguimiento!$D102,Placas!$A$1:$D$18,4,0),"")</f>
        <v xml:space="preserve">MIGUEL ANGEL </v>
      </c>
      <c r="J102" s="70" t="str">
        <f>IFERROR(VLOOKUP(Seguimiento!$D102,Placas!$A$1:$E$18,5,0),"")</f>
        <v xml:space="preserve">MIGUEL ESCOBEDO </v>
      </c>
      <c r="K102" s="72" t="s">
        <v>13</v>
      </c>
      <c r="L102" s="69">
        <v>45165</v>
      </c>
      <c r="M102" s="67" t="s">
        <v>14</v>
      </c>
      <c r="N102" s="73" t="str">
        <f>IF(Seguimiento!$K102="ENTREGADO",IF(Seguimiento!$M102="OK","SI","NO"),"")</f>
        <v/>
      </c>
    </row>
    <row r="103" spans="1:14" hidden="1">
      <c r="A103" s="69">
        <v>45165</v>
      </c>
      <c r="B103" s="70" t="s">
        <v>258</v>
      </c>
      <c r="C103" s="70">
        <v>148</v>
      </c>
      <c r="D103" s="70">
        <v>7</v>
      </c>
      <c r="E103" s="70" t="s">
        <v>259</v>
      </c>
      <c r="F103" s="71">
        <v>1944.92</v>
      </c>
      <c r="G103" s="70" t="str">
        <f>IFERROR(VLOOKUP(Seguimiento!$D103,Placas!$A$1:$E$18,3,0),"")</f>
        <v>PALOMINO</v>
      </c>
      <c r="H103" s="70" t="str">
        <f>IFERROR(VLOOKUP(Seguimiento!$D103,Placas!$A$1:$B$18,2,0),"")</f>
        <v>BUU825</v>
      </c>
      <c r="I103" s="70" t="str">
        <f>IFERROR(VLOOKUP(Seguimiento!$D103,Placas!$A$1:$D$18,4,0),"")</f>
        <v xml:space="preserve">MIGUEL ANGEL </v>
      </c>
      <c r="J103" s="70" t="str">
        <f>IFERROR(VLOOKUP(Seguimiento!$D103,Placas!$A$1:$E$18,5,0),"")</f>
        <v xml:space="preserve">MIGUEL ESCOBEDO </v>
      </c>
      <c r="K103" s="72" t="s">
        <v>13</v>
      </c>
      <c r="L103" s="69">
        <v>45165</v>
      </c>
      <c r="M103" s="67" t="s">
        <v>14</v>
      </c>
      <c r="N103" s="73" t="str">
        <f>IF(Seguimiento!$K103="ENTREGADO",IF(Seguimiento!$M103="OK","SI","NO"),"")</f>
        <v/>
      </c>
    </row>
    <row r="104" spans="1:14" hidden="1">
      <c r="A104" s="69">
        <v>45165</v>
      </c>
      <c r="B104" s="70" t="s">
        <v>260</v>
      </c>
      <c r="C104" s="70"/>
      <c r="D104" s="70">
        <v>7</v>
      </c>
      <c r="E104" s="70" t="s">
        <v>830</v>
      </c>
      <c r="F104" s="71">
        <v>0</v>
      </c>
      <c r="G104" s="70" t="str">
        <f>IFERROR(VLOOKUP(Seguimiento!$D104,Placas!$A$1:$E$18,3,0),"")</f>
        <v>PALOMINO</v>
      </c>
      <c r="H104" s="70" t="str">
        <f>IFERROR(VLOOKUP(Seguimiento!$D104,Placas!$A$1:$B$18,2,0),"")</f>
        <v>BUU825</v>
      </c>
      <c r="I104" s="70" t="str">
        <f>IFERROR(VLOOKUP(Seguimiento!$D104,Placas!$A$1:$D$18,4,0),"")</f>
        <v xml:space="preserve">MIGUEL ANGEL </v>
      </c>
      <c r="J104" s="70" t="str">
        <f>IFERROR(VLOOKUP(Seguimiento!$D104,Placas!$A$1:$E$18,5,0),"")</f>
        <v xml:space="preserve">MIGUEL ESCOBEDO </v>
      </c>
      <c r="K104" s="72" t="s">
        <v>13</v>
      </c>
      <c r="L104" s="69">
        <v>45165</v>
      </c>
      <c r="M104" s="67" t="s">
        <v>14</v>
      </c>
      <c r="N104" s="73"/>
    </row>
    <row r="105" spans="1:14" hidden="1">
      <c r="A105" s="69">
        <v>45165</v>
      </c>
      <c r="B105" s="70" t="s">
        <v>261</v>
      </c>
      <c r="C105" s="70"/>
      <c r="D105" s="70">
        <v>7</v>
      </c>
      <c r="E105" s="70" t="s">
        <v>831</v>
      </c>
      <c r="F105" s="71">
        <v>0</v>
      </c>
      <c r="G105" s="70" t="str">
        <f>IFERROR(VLOOKUP(Seguimiento!$D105,Placas!$A$1:$E$18,3,0),"")</f>
        <v>PALOMINO</v>
      </c>
      <c r="H105" s="70" t="str">
        <f>IFERROR(VLOOKUP(Seguimiento!$D105,Placas!$A$1:$B$18,2,0),"")</f>
        <v>BUU825</v>
      </c>
      <c r="I105" s="70" t="str">
        <f>IFERROR(VLOOKUP(Seguimiento!$D105,Placas!$A$1:$D$18,4,0),"")</f>
        <v xml:space="preserve">MIGUEL ANGEL </v>
      </c>
      <c r="J105" s="70" t="str">
        <f>IFERROR(VLOOKUP(Seguimiento!$D105,Placas!$A$1:$E$18,5,0),"")</f>
        <v xml:space="preserve">MIGUEL ESCOBEDO </v>
      </c>
      <c r="K105" s="72" t="s">
        <v>13</v>
      </c>
      <c r="L105" s="69">
        <v>45165</v>
      </c>
      <c r="M105" s="67" t="s">
        <v>14</v>
      </c>
      <c r="N105" s="73"/>
    </row>
    <row r="106" spans="1:14" hidden="1">
      <c r="A106" s="69">
        <v>45165</v>
      </c>
      <c r="B106" s="70" t="s">
        <v>262</v>
      </c>
      <c r="C106" s="70">
        <v>37</v>
      </c>
      <c r="D106" s="70">
        <v>7</v>
      </c>
      <c r="E106" s="70" t="s">
        <v>263</v>
      </c>
      <c r="F106" s="71">
        <v>1644.07</v>
      </c>
      <c r="G106" s="70" t="str">
        <f>IFERROR(VLOOKUP(Seguimiento!$D106,Placas!$A$1:$E$18,3,0),"")</f>
        <v>PALOMINO</v>
      </c>
      <c r="H106" s="70" t="str">
        <f>IFERROR(VLOOKUP(Seguimiento!$D106,Placas!$A$1:$B$18,2,0),"")</f>
        <v>BUU825</v>
      </c>
      <c r="I106" s="70" t="str">
        <f>IFERROR(VLOOKUP(Seguimiento!$D106,Placas!$A$1:$D$18,4,0),"")</f>
        <v xml:space="preserve">MIGUEL ANGEL </v>
      </c>
      <c r="J106" s="70" t="str">
        <f>IFERROR(VLOOKUP(Seguimiento!$D106,Placas!$A$1:$E$18,5,0),"")</f>
        <v xml:space="preserve">MIGUEL ESCOBEDO </v>
      </c>
      <c r="K106" s="72" t="s">
        <v>13</v>
      </c>
      <c r="L106" s="69">
        <v>45165</v>
      </c>
      <c r="M106" s="67" t="s">
        <v>14</v>
      </c>
      <c r="N106" s="73" t="str">
        <f>IF(Seguimiento!$K106="ENTREGADO",IF(Seguimiento!$M106="OK","SI","NO"),"")</f>
        <v/>
      </c>
    </row>
    <row r="107" spans="1:14" ht="60.75" hidden="1">
      <c r="A107" s="69">
        <v>45165</v>
      </c>
      <c r="B107" s="70" t="s">
        <v>264</v>
      </c>
      <c r="C107" s="70">
        <v>59</v>
      </c>
      <c r="D107" s="70">
        <v>7</v>
      </c>
      <c r="E107" s="70" t="s">
        <v>265</v>
      </c>
      <c r="F107" s="71">
        <v>1998.39</v>
      </c>
      <c r="G107" s="70" t="str">
        <f>IFERROR(VLOOKUP(Seguimiento!$D107,Placas!$A$1:$E$18,3,0),"")</f>
        <v>PALOMINO</v>
      </c>
      <c r="H107" s="70" t="str">
        <f>IFERROR(VLOOKUP(Seguimiento!$D107,Placas!$A$1:$B$18,2,0),"")</f>
        <v>BUU825</v>
      </c>
      <c r="I107" s="70" t="str">
        <f>IFERROR(VLOOKUP(Seguimiento!$D107,Placas!$A$1:$D$18,4,0),"")</f>
        <v xml:space="preserve">MIGUEL ANGEL </v>
      </c>
      <c r="J107" s="70" t="str">
        <f>IFERROR(VLOOKUP(Seguimiento!$D107,Placas!$A$1:$E$18,5,0),"")</f>
        <v xml:space="preserve">MIGUEL ESCOBEDO </v>
      </c>
      <c r="K107" s="72" t="s">
        <v>13</v>
      </c>
      <c r="L107" s="69">
        <v>45165</v>
      </c>
      <c r="M107" s="67" t="s">
        <v>266</v>
      </c>
      <c r="N107" s="73" t="str">
        <f>IF(Seguimiento!$K107="ENTREGADO",IF(Seguimiento!$M107="OK","SI","NO"),"")</f>
        <v/>
      </c>
    </row>
    <row r="108" spans="1:14" hidden="1">
      <c r="A108" s="69">
        <v>45165</v>
      </c>
      <c r="B108" s="70" t="s">
        <v>267</v>
      </c>
      <c r="C108" s="70">
        <v>89</v>
      </c>
      <c r="D108" s="70">
        <v>7</v>
      </c>
      <c r="E108" s="70" t="s">
        <v>268</v>
      </c>
      <c r="F108" s="71">
        <v>1858.05</v>
      </c>
      <c r="G108" s="70" t="str">
        <f>IFERROR(VLOOKUP(Seguimiento!$D108,Placas!$A$1:$E$18,3,0),"")</f>
        <v>PALOMINO</v>
      </c>
      <c r="H108" s="70" t="str">
        <f>IFERROR(VLOOKUP(Seguimiento!$D108,Placas!$A$1:$B$18,2,0),"")</f>
        <v>BUU825</v>
      </c>
      <c r="I108" s="70" t="str">
        <f>IFERROR(VLOOKUP(Seguimiento!$D108,Placas!$A$1:$D$18,4,0),"")</f>
        <v xml:space="preserve">MIGUEL ANGEL </v>
      </c>
      <c r="J108" s="70" t="str">
        <f>IFERROR(VLOOKUP(Seguimiento!$D108,Placas!$A$1:$E$18,5,0),"")</f>
        <v xml:space="preserve">MIGUEL ESCOBEDO </v>
      </c>
      <c r="K108" s="72" t="s">
        <v>13</v>
      </c>
      <c r="L108" s="69">
        <v>45165</v>
      </c>
      <c r="M108" s="67" t="s">
        <v>28</v>
      </c>
      <c r="N108" s="73" t="str">
        <f>IF(Seguimiento!$K108="ENTREGADO",IF(Seguimiento!$M108="OK","SI","NO"),"")</f>
        <v/>
      </c>
    </row>
    <row r="109" spans="1:14" customFormat="1" hidden="1">
      <c r="A109" s="4">
        <v>45165</v>
      </c>
      <c r="B109" s="5" t="s">
        <v>269</v>
      </c>
      <c r="C109" s="5">
        <v>359</v>
      </c>
      <c r="D109" s="5">
        <v>8</v>
      </c>
      <c r="E109" s="5" t="s">
        <v>270</v>
      </c>
      <c r="F109" s="6">
        <v>1430.42</v>
      </c>
      <c r="G109" s="5" t="str">
        <f>IFERROR(VLOOKUP(Seguimiento!$D109,Placas!$A$1:$E$18,3,0),"")</f>
        <v>CANCHARI</v>
      </c>
      <c r="H109" s="5">
        <f>IFERROR(VLOOKUP(Seguimiento!$D109,Placas!$A$1:$B$18,2,0),"")</f>
        <v>0</v>
      </c>
      <c r="I109" s="5">
        <f>IFERROR(VLOOKUP(Seguimiento!$D109,Placas!$A$1:$D$18,4,0),"")</f>
        <v>0</v>
      </c>
      <c r="J109" s="5">
        <f>IFERROR(VLOOKUP(Seguimiento!$D109,Placas!$A$1:$E$18,5,0),"")</f>
        <v>0</v>
      </c>
      <c r="K109" s="7" t="s">
        <v>271</v>
      </c>
      <c r="L109" s="8"/>
      <c r="M109" s="9"/>
      <c r="N109" s="10" t="str">
        <f>IF(Seguimiento!$K109="ENTREGADO",IF(Seguimiento!$M109="OK","SI","NO"),"")</f>
        <v/>
      </c>
    </row>
    <row r="110" spans="1:14" customFormat="1" hidden="1">
      <c r="A110" s="4">
        <v>45165</v>
      </c>
      <c r="B110" s="5" t="s">
        <v>272</v>
      </c>
      <c r="C110" s="5">
        <v>127</v>
      </c>
      <c r="D110" s="5">
        <v>8</v>
      </c>
      <c r="E110" s="5" t="s">
        <v>273</v>
      </c>
      <c r="F110" s="6">
        <v>338.14</v>
      </c>
      <c r="G110" s="5" t="str">
        <f>IFERROR(VLOOKUP(Seguimiento!$D110,Placas!$A$1:$E$18,3,0),"")</f>
        <v>CANCHARI</v>
      </c>
      <c r="H110" s="5">
        <f>IFERROR(VLOOKUP(Seguimiento!$D110,Placas!$A$1:$B$18,2,0),"")</f>
        <v>0</v>
      </c>
      <c r="I110" s="5">
        <f>IFERROR(VLOOKUP(Seguimiento!$D110,Placas!$A$1:$D$18,4,0),"")</f>
        <v>0</v>
      </c>
      <c r="J110" s="5">
        <f>IFERROR(VLOOKUP(Seguimiento!$D110,Placas!$A$1:$E$18,5,0),"")</f>
        <v>0</v>
      </c>
      <c r="K110" s="7" t="s">
        <v>271</v>
      </c>
      <c r="L110" s="8"/>
      <c r="M110" s="9"/>
      <c r="N110" s="10" t="str">
        <f>IF(Seguimiento!$K110="ENTREGADO",IF(Seguimiento!$M110="OK","SI","NO"),"")</f>
        <v/>
      </c>
    </row>
    <row r="111" spans="1:14" customFormat="1" hidden="1">
      <c r="A111" s="4">
        <v>45165</v>
      </c>
      <c r="B111" s="5" t="s">
        <v>274</v>
      </c>
      <c r="C111" s="5">
        <v>448</v>
      </c>
      <c r="D111" s="5">
        <v>8</v>
      </c>
      <c r="E111" s="5" t="s">
        <v>275</v>
      </c>
      <c r="F111" s="6">
        <v>1061.53</v>
      </c>
      <c r="G111" s="5" t="str">
        <f>IFERROR(VLOOKUP(Seguimiento!$D111,Placas!$A$1:$E$18,3,0),"")</f>
        <v>CANCHARI</v>
      </c>
      <c r="H111" s="5">
        <f>IFERROR(VLOOKUP(Seguimiento!$D111,Placas!$A$1:$B$18,2,0),"")</f>
        <v>0</v>
      </c>
      <c r="I111" s="5">
        <f>IFERROR(VLOOKUP(Seguimiento!$D111,Placas!$A$1:$D$18,4,0),"")</f>
        <v>0</v>
      </c>
      <c r="J111" s="5">
        <f>IFERROR(VLOOKUP(Seguimiento!$D111,Placas!$A$1:$E$18,5,0),"")</f>
        <v>0</v>
      </c>
      <c r="K111" s="7" t="s">
        <v>271</v>
      </c>
      <c r="L111" s="8"/>
      <c r="M111" s="9"/>
      <c r="N111" s="10" t="str">
        <f>IF(Seguimiento!$K111="ENTREGADO",IF(Seguimiento!$M111="OK","SI","NO"),"")</f>
        <v/>
      </c>
    </row>
    <row r="112" spans="1:14" customFormat="1" hidden="1">
      <c r="A112" s="4">
        <v>45165</v>
      </c>
      <c r="B112" s="5" t="s">
        <v>276</v>
      </c>
      <c r="C112" s="5">
        <v>520</v>
      </c>
      <c r="D112" s="5">
        <v>8</v>
      </c>
      <c r="E112" s="5" t="s">
        <v>277</v>
      </c>
      <c r="F112" s="6">
        <v>817.37</v>
      </c>
      <c r="G112" s="5" t="str">
        <f>IFERROR(VLOOKUP(Seguimiento!$D112,Placas!$A$1:$E$18,3,0),"")</f>
        <v>CANCHARI</v>
      </c>
      <c r="H112" s="5">
        <f>IFERROR(VLOOKUP(Seguimiento!$D112,Placas!$A$1:$B$18,2,0),"")</f>
        <v>0</v>
      </c>
      <c r="I112" s="5">
        <f>IFERROR(VLOOKUP(Seguimiento!$D112,Placas!$A$1:$D$18,4,0),"")</f>
        <v>0</v>
      </c>
      <c r="J112" s="5">
        <f>IFERROR(VLOOKUP(Seguimiento!$D112,Placas!$A$1:$E$18,5,0),"")</f>
        <v>0</v>
      </c>
      <c r="K112" s="7" t="s">
        <v>271</v>
      </c>
      <c r="L112" s="8"/>
      <c r="M112" s="9"/>
      <c r="N112" s="10" t="str">
        <f>IF(Seguimiento!$K112="ENTREGADO",IF(Seguimiento!$M112="OK","SI","NO"),"")</f>
        <v/>
      </c>
    </row>
    <row r="113" spans="1:14" customFormat="1" hidden="1">
      <c r="A113" s="4">
        <v>45165</v>
      </c>
      <c r="B113" s="5" t="s">
        <v>278</v>
      </c>
      <c r="C113" s="5">
        <v>71</v>
      </c>
      <c r="D113" s="5">
        <v>8</v>
      </c>
      <c r="E113" s="5" t="s">
        <v>279</v>
      </c>
      <c r="F113" s="6">
        <v>1010.08</v>
      </c>
      <c r="G113" s="5" t="str">
        <f>IFERROR(VLOOKUP(Seguimiento!$D113,Placas!$A$1:$E$18,3,0),"")</f>
        <v>CANCHARI</v>
      </c>
      <c r="H113" s="5">
        <f>IFERROR(VLOOKUP(Seguimiento!$D113,Placas!$A$1:$B$18,2,0),"")</f>
        <v>0</v>
      </c>
      <c r="I113" s="5">
        <f>IFERROR(VLOOKUP(Seguimiento!$D113,Placas!$A$1:$D$18,4,0),"")</f>
        <v>0</v>
      </c>
      <c r="J113" s="5">
        <f>IFERROR(VLOOKUP(Seguimiento!$D113,Placas!$A$1:$E$18,5,0),"")</f>
        <v>0</v>
      </c>
      <c r="K113" s="7" t="s">
        <v>271</v>
      </c>
      <c r="L113" s="8"/>
      <c r="M113" s="9"/>
      <c r="N113" s="10" t="str">
        <f>IF(Seguimiento!$K113="ENTREGADO",IF(Seguimiento!$M113="OK","SI","NO"),"")</f>
        <v/>
      </c>
    </row>
    <row r="114" spans="1:14" customFormat="1" hidden="1">
      <c r="A114" s="4">
        <v>45165</v>
      </c>
      <c r="B114" s="5" t="s">
        <v>280</v>
      </c>
      <c r="C114" s="5">
        <v>258</v>
      </c>
      <c r="D114" s="5">
        <v>8</v>
      </c>
      <c r="E114" s="5" t="s">
        <v>281</v>
      </c>
      <c r="F114" s="6">
        <v>1966.44</v>
      </c>
      <c r="G114" s="5" t="str">
        <f>IFERROR(VLOOKUP(Seguimiento!$D114,Placas!$A$1:$E$18,3,0),"")</f>
        <v>CANCHARI</v>
      </c>
      <c r="H114" s="5">
        <f>IFERROR(VLOOKUP(Seguimiento!$D114,Placas!$A$1:$B$18,2,0),"")</f>
        <v>0</v>
      </c>
      <c r="I114" s="5">
        <f>IFERROR(VLOOKUP(Seguimiento!$D114,Placas!$A$1:$D$18,4,0),"")</f>
        <v>0</v>
      </c>
      <c r="J114" s="5">
        <f>IFERROR(VLOOKUP(Seguimiento!$D114,Placas!$A$1:$E$18,5,0),"")</f>
        <v>0</v>
      </c>
      <c r="K114" s="7" t="s">
        <v>271</v>
      </c>
      <c r="L114" s="8"/>
      <c r="M114" s="9"/>
      <c r="N114" s="10" t="str">
        <f>IF(Seguimiento!$K114="ENTREGADO",IF(Seguimiento!$M114="OK","SI","NO"),"")</f>
        <v/>
      </c>
    </row>
    <row r="115" spans="1:14" customFormat="1" hidden="1">
      <c r="A115" s="4">
        <v>45165</v>
      </c>
      <c r="B115" s="5" t="s">
        <v>282</v>
      </c>
      <c r="C115" s="5">
        <v>72</v>
      </c>
      <c r="D115" s="5">
        <v>8</v>
      </c>
      <c r="E115" s="5" t="s">
        <v>283</v>
      </c>
      <c r="F115" s="6">
        <v>1806.78</v>
      </c>
      <c r="G115" s="5" t="str">
        <f>IFERROR(VLOOKUP(Seguimiento!$D115,Placas!$A$1:$E$18,3,0),"")</f>
        <v>CANCHARI</v>
      </c>
      <c r="H115" s="5">
        <f>IFERROR(VLOOKUP(Seguimiento!$D115,Placas!$A$1:$B$18,2,0),"")</f>
        <v>0</v>
      </c>
      <c r="I115" s="5">
        <f>IFERROR(VLOOKUP(Seguimiento!$D115,Placas!$A$1:$D$18,4,0),"")</f>
        <v>0</v>
      </c>
      <c r="J115" s="5">
        <f>IFERROR(VLOOKUP(Seguimiento!$D115,Placas!$A$1:$E$18,5,0),"")</f>
        <v>0</v>
      </c>
      <c r="K115" s="7" t="s">
        <v>271</v>
      </c>
      <c r="L115" s="8"/>
      <c r="M115" s="9"/>
      <c r="N115" s="10" t="str">
        <f>IF(Seguimiento!$K115="ENTREGADO",IF(Seguimiento!$M115="OK","SI","NO"),"")</f>
        <v/>
      </c>
    </row>
    <row r="116" spans="1:14" customFormat="1" hidden="1">
      <c r="A116" s="4">
        <v>45165</v>
      </c>
      <c r="B116" s="5" t="s">
        <v>284</v>
      </c>
      <c r="C116" s="5">
        <v>235</v>
      </c>
      <c r="D116" s="5">
        <v>8</v>
      </c>
      <c r="E116" s="5" t="s">
        <v>285</v>
      </c>
      <c r="F116" s="6">
        <v>1998.39</v>
      </c>
      <c r="G116" s="5" t="str">
        <f>IFERROR(VLOOKUP(Seguimiento!$D116,Placas!$A$1:$E$18,3,0),"")</f>
        <v>CANCHARI</v>
      </c>
      <c r="H116" s="5">
        <f>IFERROR(VLOOKUP(Seguimiento!$D116,Placas!$A$1:$B$18,2,0),"")</f>
        <v>0</v>
      </c>
      <c r="I116" s="5">
        <f>IFERROR(VLOOKUP(Seguimiento!$D116,Placas!$A$1:$D$18,4,0),"")</f>
        <v>0</v>
      </c>
      <c r="J116" s="5">
        <f>IFERROR(VLOOKUP(Seguimiento!$D116,Placas!$A$1:$E$18,5,0),"")</f>
        <v>0</v>
      </c>
      <c r="K116" s="7" t="s">
        <v>271</v>
      </c>
      <c r="L116" s="8"/>
      <c r="M116" s="9"/>
      <c r="N116" s="10" t="str">
        <f>IF(Seguimiento!$K116="ENTREGADO",IF(Seguimiento!$M116="OK","SI","NO"),"")</f>
        <v/>
      </c>
    </row>
    <row r="117" spans="1:14" customFormat="1" hidden="1">
      <c r="A117" s="4">
        <v>45165</v>
      </c>
      <c r="B117" s="5" t="s">
        <v>286</v>
      </c>
      <c r="C117" s="5">
        <v>366</v>
      </c>
      <c r="D117" s="5">
        <v>8</v>
      </c>
      <c r="E117" s="5" t="s">
        <v>287</v>
      </c>
      <c r="F117" s="6">
        <v>1164.4100000000001</v>
      </c>
      <c r="G117" s="5" t="str">
        <f>IFERROR(VLOOKUP(Seguimiento!$D117,Placas!$A$1:$E$18,3,0),"")</f>
        <v>CANCHARI</v>
      </c>
      <c r="H117" s="5">
        <f>IFERROR(VLOOKUP(Seguimiento!$D117,Placas!$A$1:$B$18,2,0),"")</f>
        <v>0</v>
      </c>
      <c r="I117" s="5">
        <f>IFERROR(VLOOKUP(Seguimiento!$D117,Placas!$A$1:$D$18,4,0),"")</f>
        <v>0</v>
      </c>
      <c r="J117" s="5">
        <f>IFERROR(VLOOKUP(Seguimiento!$D117,Placas!$A$1:$E$18,5,0),"")</f>
        <v>0</v>
      </c>
      <c r="K117" s="7" t="s">
        <v>271</v>
      </c>
      <c r="L117" s="8"/>
      <c r="M117" s="9"/>
      <c r="N117" s="10" t="str">
        <f>IF(Seguimiento!$K117="ENTREGADO",IF(Seguimiento!$M117="OK","SI","NO"),"")</f>
        <v/>
      </c>
    </row>
    <row r="118" spans="1:14" customFormat="1" hidden="1">
      <c r="A118" s="4">
        <v>45165</v>
      </c>
      <c r="B118" s="5" t="s">
        <v>288</v>
      </c>
      <c r="C118" s="5">
        <v>179</v>
      </c>
      <c r="D118" s="5">
        <v>8</v>
      </c>
      <c r="E118" s="5" t="s">
        <v>289</v>
      </c>
      <c r="F118" s="6">
        <v>1643.14</v>
      </c>
      <c r="G118" s="5" t="str">
        <f>IFERROR(VLOOKUP(Seguimiento!$D118,Placas!$A$1:$E$18,3,0),"")</f>
        <v>CANCHARI</v>
      </c>
      <c r="H118" s="5">
        <f>IFERROR(VLOOKUP(Seguimiento!$D118,Placas!$A$1:$B$18,2,0),"")</f>
        <v>0</v>
      </c>
      <c r="I118" s="5">
        <f>IFERROR(VLOOKUP(Seguimiento!$D118,Placas!$A$1:$D$18,4,0),"")</f>
        <v>0</v>
      </c>
      <c r="J118" s="5">
        <f>IFERROR(VLOOKUP(Seguimiento!$D118,Placas!$A$1:$E$18,5,0),"")</f>
        <v>0</v>
      </c>
      <c r="K118" s="7" t="s">
        <v>271</v>
      </c>
      <c r="L118" s="8"/>
      <c r="M118" s="9"/>
      <c r="N118" s="10" t="str">
        <f>IF(Seguimiento!$K118="ENTREGADO",IF(Seguimiento!$M118="OK","SI","NO"),"")</f>
        <v/>
      </c>
    </row>
    <row r="119" spans="1:14" customFormat="1" hidden="1">
      <c r="A119" s="4">
        <v>45165</v>
      </c>
      <c r="B119" s="5" t="s">
        <v>290</v>
      </c>
      <c r="C119" s="5">
        <v>54</v>
      </c>
      <c r="D119" s="5">
        <v>8</v>
      </c>
      <c r="E119" s="5" t="s">
        <v>291</v>
      </c>
      <c r="F119" s="6">
        <v>2567.63</v>
      </c>
      <c r="G119" s="5" t="str">
        <f>IFERROR(VLOOKUP(Seguimiento!$D119,Placas!$A$1:$E$18,3,0),"")</f>
        <v>CANCHARI</v>
      </c>
      <c r="H119" s="5">
        <f>IFERROR(VLOOKUP(Seguimiento!$D119,Placas!$A$1:$B$18,2,0),"")</f>
        <v>0</v>
      </c>
      <c r="I119" s="5">
        <f>IFERROR(VLOOKUP(Seguimiento!$D119,Placas!$A$1:$D$18,4,0),"")</f>
        <v>0</v>
      </c>
      <c r="J119" s="5">
        <f>IFERROR(VLOOKUP(Seguimiento!$D119,Placas!$A$1:$E$18,5,0),"")</f>
        <v>0</v>
      </c>
      <c r="K119" s="7" t="s">
        <v>271</v>
      </c>
      <c r="L119" s="8"/>
      <c r="M119" s="9"/>
      <c r="N119" s="10" t="str">
        <f>IF(Seguimiento!$K119="ENTREGADO",IF(Seguimiento!$M119="OK","SI","NO"),"")</f>
        <v/>
      </c>
    </row>
    <row r="120" spans="1:14" customFormat="1" hidden="1">
      <c r="A120" s="4">
        <v>45165</v>
      </c>
      <c r="B120" s="5" t="s">
        <v>292</v>
      </c>
      <c r="C120" s="5">
        <v>25</v>
      </c>
      <c r="D120" s="5">
        <v>8</v>
      </c>
      <c r="E120" s="5" t="s">
        <v>293</v>
      </c>
      <c r="F120" s="6">
        <v>2332.71</v>
      </c>
      <c r="G120" s="5" t="str">
        <f>IFERROR(VLOOKUP(Seguimiento!$D120,Placas!$A$1:$E$18,3,0),"")</f>
        <v>CANCHARI</v>
      </c>
      <c r="H120" s="5">
        <f>IFERROR(VLOOKUP(Seguimiento!$D120,Placas!$A$1:$B$18,2,0),"")</f>
        <v>0</v>
      </c>
      <c r="I120" s="5">
        <f>IFERROR(VLOOKUP(Seguimiento!$D120,Placas!$A$1:$D$18,4,0),"")</f>
        <v>0</v>
      </c>
      <c r="J120" s="5">
        <f>IFERROR(VLOOKUP(Seguimiento!$D120,Placas!$A$1:$E$18,5,0),"")</f>
        <v>0</v>
      </c>
      <c r="K120" s="7" t="s">
        <v>271</v>
      </c>
      <c r="L120" s="8"/>
      <c r="M120" s="9"/>
      <c r="N120" s="10" t="str">
        <f>IF(Seguimiento!$K120="ENTREGADO",IF(Seguimiento!$M120="OK","SI","NO"),"")</f>
        <v/>
      </c>
    </row>
    <row r="121" spans="1:14" customFormat="1" hidden="1">
      <c r="A121" s="4">
        <v>45165</v>
      </c>
      <c r="B121" s="5" t="s">
        <v>294</v>
      </c>
      <c r="C121" s="5">
        <v>9</v>
      </c>
      <c r="D121" s="5">
        <v>8</v>
      </c>
      <c r="E121" s="5" t="s">
        <v>295</v>
      </c>
      <c r="F121" s="6">
        <v>1683.9</v>
      </c>
      <c r="G121" s="5" t="str">
        <f>IFERROR(VLOOKUP(Seguimiento!$D121,Placas!$A$1:$E$18,3,0),"")</f>
        <v>CANCHARI</v>
      </c>
      <c r="H121" s="5">
        <f>IFERROR(VLOOKUP(Seguimiento!$D121,Placas!$A$1:$B$18,2,0),"")</f>
        <v>0</v>
      </c>
      <c r="I121" s="5">
        <f>IFERROR(VLOOKUP(Seguimiento!$D121,Placas!$A$1:$D$18,4,0),"")</f>
        <v>0</v>
      </c>
      <c r="J121" s="5">
        <f>IFERROR(VLOOKUP(Seguimiento!$D121,Placas!$A$1:$E$18,5,0),"")</f>
        <v>0</v>
      </c>
      <c r="K121" s="7" t="s">
        <v>271</v>
      </c>
      <c r="L121" s="8"/>
      <c r="M121" s="9"/>
      <c r="N121" s="10" t="str">
        <f>IF(Seguimiento!$K121="ENTREGADO",IF(Seguimiento!$M121="OK","SI","NO"),"")</f>
        <v/>
      </c>
    </row>
    <row r="122" spans="1:14" customFormat="1" hidden="1">
      <c r="A122" s="4">
        <v>45165</v>
      </c>
      <c r="B122" s="5" t="s">
        <v>296</v>
      </c>
      <c r="C122" s="5">
        <v>50</v>
      </c>
      <c r="D122" s="5">
        <v>8</v>
      </c>
      <c r="E122" s="5" t="s">
        <v>297</v>
      </c>
      <c r="F122" s="6">
        <v>1527.37</v>
      </c>
      <c r="G122" s="5" t="str">
        <f>IFERROR(VLOOKUP(Seguimiento!$D122,Placas!$A$1:$E$18,3,0),"")</f>
        <v>CANCHARI</v>
      </c>
      <c r="H122" s="5">
        <f>IFERROR(VLOOKUP(Seguimiento!$D122,Placas!$A$1:$B$18,2,0),"")</f>
        <v>0</v>
      </c>
      <c r="I122" s="5">
        <f>IFERROR(VLOOKUP(Seguimiento!$D122,Placas!$A$1:$D$18,4,0),"")</f>
        <v>0</v>
      </c>
      <c r="J122" s="5">
        <f>IFERROR(VLOOKUP(Seguimiento!$D122,Placas!$A$1:$E$18,5,0),"")</f>
        <v>0</v>
      </c>
      <c r="K122" s="7" t="s">
        <v>271</v>
      </c>
      <c r="L122" s="8"/>
      <c r="M122" s="9"/>
      <c r="N122" s="10" t="str">
        <f>IF(Seguimiento!$K122="ENTREGADO",IF(Seguimiento!$M122="OK","SI","NO"),"")</f>
        <v/>
      </c>
    </row>
    <row r="123" spans="1:14" customFormat="1" hidden="1">
      <c r="A123" s="4">
        <v>45165</v>
      </c>
      <c r="B123" s="5" t="s">
        <v>298</v>
      </c>
      <c r="C123" s="5">
        <v>38</v>
      </c>
      <c r="D123" s="5">
        <v>8</v>
      </c>
      <c r="E123" s="5" t="s">
        <v>299</v>
      </c>
      <c r="F123" s="6">
        <v>1211.3599999999999</v>
      </c>
      <c r="G123" s="5" t="str">
        <f>IFERROR(VLOOKUP(Seguimiento!$D123,Placas!$A$1:$E$18,3,0),"")</f>
        <v>CANCHARI</v>
      </c>
      <c r="H123" s="5">
        <f>IFERROR(VLOOKUP(Seguimiento!$D123,Placas!$A$1:$B$18,2,0),"")</f>
        <v>0</v>
      </c>
      <c r="I123" s="5">
        <f>IFERROR(VLOOKUP(Seguimiento!$D123,Placas!$A$1:$D$18,4,0),"")</f>
        <v>0</v>
      </c>
      <c r="J123" s="5">
        <f>IFERROR(VLOOKUP(Seguimiento!$D123,Placas!$A$1:$E$18,5,0),"")</f>
        <v>0</v>
      </c>
      <c r="K123" s="7" t="s">
        <v>271</v>
      </c>
      <c r="L123" s="8"/>
      <c r="M123" s="9"/>
      <c r="N123" s="10" t="str">
        <f>IF(Seguimiento!$K123="ENTREGADO",IF(Seguimiento!$M123="OK","SI","NO"),"")</f>
        <v/>
      </c>
    </row>
    <row r="124" spans="1:14" customFormat="1" hidden="1">
      <c r="A124" s="4">
        <v>45165</v>
      </c>
      <c r="B124" s="5" t="s">
        <v>300</v>
      </c>
      <c r="C124" s="5">
        <v>378</v>
      </c>
      <c r="D124" s="5">
        <v>8</v>
      </c>
      <c r="E124" s="5" t="s">
        <v>301</v>
      </c>
      <c r="F124" s="6">
        <v>1400.08</v>
      </c>
      <c r="G124" s="5" t="str">
        <f>IFERROR(VLOOKUP(Seguimiento!$D124,Placas!$A$1:$E$18,3,0),"")</f>
        <v>CANCHARI</v>
      </c>
      <c r="H124" s="5">
        <f>IFERROR(VLOOKUP(Seguimiento!$D124,Placas!$A$1:$B$18,2,0),"")</f>
        <v>0</v>
      </c>
      <c r="I124" s="5">
        <f>IFERROR(VLOOKUP(Seguimiento!$D124,Placas!$A$1:$D$18,4,0),"")</f>
        <v>0</v>
      </c>
      <c r="J124" s="5">
        <f>IFERROR(VLOOKUP(Seguimiento!$D124,Placas!$A$1:$E$18,5,0),"")</f>
        <v>0</v>
      </c>
      <c r="K124" s="7" t="s">
        <v>271</v>
      </c>
      <c r="L124" s="8"/>
      <c r="M124" s="9"/>
      <c r="N124" s="10" t="str">
        <f>IF(Seguimiento!$K124="ENTREGADO",IF(Seguimiento!$M124="OK","SI","NO"),"")</f>
        <v/>
      </c>
    </row>
    <row r="125" spans="1:14" hidden="1">
      <c r="A125" s="69">
        <v>45165</v>
      </c>
      <c r="B125" s="70" t="s">
        <v>302</v>
      </c>
      <c r="C125" s="70">
        <v>514</v>
      </c>
      <c r="D125" s="70">
        <v>9</v>
      </c>
      <c r="E125" s="70" t="s">
        <v>303</v>
      </c>
      <c r="F125" s="71">
        <v>1543.47</v>
      </c>
      <c r="G125" s="70" t="str">
        <f>IFERROR(VLOOKUP(Seguimiento!$D125,Placas!$A$1:$E$18,3,0),"")</f>
        <v>PALOMINO</v>
      </c>
      <c r="H125" s="70" t="str">
        <f>IFERROR(VLOOKUP(Seguimiento!$D125,Placas!$A$1:$B$18,2,0),"")</f>
        <v>BUC806</v>
      </c>
      <c r="I125" s="70" t="str">
        <f>IFERROR(VLOOKUP(Seguimiento!$D125,Placas!$A$1:$D$18,4,0),"")</f>
        <v>EDEN</v>
      </c>
      <c r="J125" s="70" t="str">
        <f>IFERROR(VLOOKUP(Seguimiento!$D125,Placas!$A$1:$E$18,5,0),"")</f>
        <v>ALDER</v>
      </c>
      <c r="K125" s="72" t="s">
        <v>13</v>
      </c>
      <c r="L125" s="69">
        <v>45165</v>
      </c>
      <c r="M125" s="67" t="s">
        <v>91</v>
      </c>
      <c r="N125" s="73" t="str">
        <f>IF(Seguimiento!$K125="ENTREGADO",IF(Seguimiento!$M125="OK","SI","NO"),"")</f>
        <v/>
      </c>
    </row>
    <row r="126" spans="1:14" hidden="1">
      <c r="A126" s="69">
        <v>45165</v>
      </c>
      <c r="B126" s="70" t="s">
        <v>304</v>
      </c>
      <c r="C126" s="70">
        <v>116</v>
      </c>
      <c r="D126" s="70">
        <v>9</v>
      </c>
      <c r="E126" s="70" t="s">
        <v>305</v>
      </c>
      <c r="F126" s="71">
        <v>2202.37</v>
      </c>
      <c r="G126" s="70" t="str">
        <f>IFERROR(VLOOKUP(Seguimiento!$D126,Placas!$A$1:$E$18,3,0),"")</f>
        <v>PALOMINO</v>
      </c>
      <c r="H126" s="70" t="str">
        <f>IFERROR(VLOOKUP(Seguimiento!$D126,Placas!$A$1:$B$18,2,0),"")</f>
        <v>BUC806</v>
      </c>
      <c r="I126" s="70" t="str">
        <f>IFERROR(VLOOKUP(Seguimiento!$D126,Placas!$A$1:$D$18,4,0),"")</f>
        <v>EDEN</v>
      </c>
      <c r="J126" s="70" t="str">
        <f>IFERROR(VLOOKUP(Seguimiento!$D126,Placas!$A$1:$E$18,5,0),"")</f>
        <v>ALDER</v>
      </c>
      <c r="K126" s="72" t="s">
        <v>13</v>
      </c>
      <c r="L126" s="69">
        <v>45165</v>
      </c>
      <c r="M126" s="67" t="s">
        <v>14</v>
      </c>
      <c r="N126" s="73" t="str">
        <f>IF(Seguimiento!$K126="ENTREGADO",IF(Seguimiento!$M126="OK","SI","NO"),"")</f>
        <v/>
      </c>
    </row>
    <row r="127" spans="1:14" hidden="1">
      <c r="A127" s="69">
        <v>45165</v>
      </c>
      <c r="B127" s="70" t="s">
        <v>306</v>
      </c>
      <c r="C127" s="70">
        <v>129</v>
      </c>
      <c r="D127" s="70">
        <v>9</v>
      </c>
      <c r="E127" s="70" t="s">
        <v>307</v>
      </c>
      <c r="F127" s="71">
        <v>1718.14</v>
      </c>
      <c r="G127" s="70" t="str">
        <f>IFERROR(VLOOKUP(Seguimiento!$D127,Placas!$A$1:$E$18,3,0),"")</f>
        <v>PALOMINO</v>
      </c>
      <c r="H127" s="70" t="str">
        <f>IFERROR(VLOOKUP(Seguimiento!$D127,Placas!$A$1:$B$18,2,0),"")</f>
        <v>BUC806</v>
      </c>
      <c r="I127" s="70" t="str">
        <f>IFERROR(VLOOKUP(Seguimiento!$D127,Placas!$A$1:$D$18,4,0),"")</f>
        <v>EDEN</v>
      </c>
      <c r="J127" s="70" t="str">
        <f>IFERROR(VLOOKUP(Seguimiento!$D127,Placas!$A$1:$E$18,5,0),"")</f>
        <v>ALDER</v>
      </c>
      <c r="K127" s="72" t="s">
        <v>13</v>
      </c>
      <c r="L127" s="69">
        <v>45165</v>
      </c>
      <c r="M127" s="67" t="s">
        <v>14</v>
      </c>
      <c r="N127" s="73" t="str">
        <f>IF(Seguimiento!$K127="ENTREGADO",IF(Seguimiento!$M127="OK","SI","NO"),"")</f>
        <v/>
      </c>
    </row>
    <row r="128" spans="1:14" hidden="1">
      <c r="A128" s="69">
        <v>45165</v>
      </c>
      <c r="B128" s="70" t="s">
        <v>308</v>
      </c>
      <c r="C128" s="70">
        <v>122</v>
      </c>
      <c r="D128" s="70">
        <v>9</v>
      </c>
      <c r="E128" s="70" t="s">
        <v>309</v>
      </c>
      <c r="F128" s="71">
        <v>1942.37</v>
      </c>
      <c r="G128" s="70" t="str">
        <f>IFERROR(VLOOKUP(Seguimiento!$D128,Placas!$A$1:$E$18,3,0),"")</f>
        <v>PALOMINO</v>
      </c>
      <c r="H128" s="70" t="str">
        <f>IFERROR(VLOOKUP(Seguimiento!$D128,Placas!$A$1:$B$18,2,0),"")</f>
        <v>BUC806</v>
      </c>
      <c r="I128" s="70" t="str">
        <f>IFERROR(VLOOKUP(Seguimiento!$D128,Placas!$A$1:$D$18,4,0),"")</f>
        <v>EDEN</v>
      </c>
      <c r="J128" s="70" t="str">
        <f>IFERROR(VLOOKUP(Seguimiento!$D128,Placas!$A$1:$E$18,5,0),"")</f>
        <v>ALDER</v>
      </c>
      <c r="K128" s="72" t="s">
        <v>13</v>
      </c>
      <c r="L128" s="69">
        <v>45165</v>
      </c>
      <c r="M128" s="67" t="s">
        <v>14</v>
      </c>
      <c r="N128" s="73" t="str">
        <f>IF(Seguimiento!$K128="ENTREGADO",IF(Seguimiento!$M128="OK","SI","NO"),"")</f>
        <v/>
      </c>
    </row>
    <row r="129" spans="1:14" hidden="1">
      <c r="A129" s="69">
        <v>45165</v>
      </c>
      <c r="B129" s="70" t="s">
        <v>310</v>
      </c>
      <c r="C129" s="70">
        <v>152</v>
      </c>
      <c r="D129" s="70">
        <v>9</v>
      </c>
      <c r="E129" s="70" t="s">
        <v>311</v>
      </c>
      <c r="F129" s="71">
        <v>2007.12</v>
      </c>
      <c r="G129" s="70" t="str">
        <f>IFERROR(VLOOKUP(Seguimiento!$D129,Placas!$A$1:$E$18,3,0),"")</f>
        <v>PALOMINO</v>
      </c>
      <c r="H129" s="70" t="str">
        <f>IFERROR(VLOOKUP(Seguimiento!$D129,Placas!$A$1:$B$18,2,0),"")</f>
        <v>BUC806</v>
      </c>
      <c r="I129" s="70" t="str">
        <f>IFERROR(VLOOKUP(Seguimiento!$D129,Placas!$A$1:$D$18,4,0),"")</f>
        <v>EDEN</v>
      </c>
      <c r="J129" s="70" t="str">
        <f>IFERROR(VLOOKUP(Seguimiento!$D129,Placas!$A$1:$E$18,5,0),"")</f>
        <v>ALDER</v>
      </c>
      <c r="K129" s="72" t="s">
        <v>13</v>
      </c>
      <c r="L129" s="69">
        <v>45165</v>
      </c>
      <c r="M129" s="67" t="s">
        <v>28</v>
      </c>
      <c r="N129" s="73" t="str">
        <f>IF(Seguimiento!$K129="ENTREGADO",IF(Seguimiento!$M129="OK","SI","NO"),"")</f>
        <v/>
      </c>
    </row>
    <row r="130" spans="1:14" hidden="1">
      <c r="A130" s="69">
        <v>45165</v>
      </c>
      <c r="B130" s="70" t="s">
        <v>312</v>
      </c>
      <c r="C130" s="70">
        <v>471</v>
      </c>
      <c r="D130" s="70">
        <v>9</v>
      </c>
      <c r="E130" s="70" t="s">
        <v>313</v>
      </c>
      <c r="F130" s="71">
        <v>1878.14</v>
      </c>
      <c r="G130" s="70" t="str">
        <f>IFERROR(VLOOKUP(Seguimiento!$D130,Placas!$A$1:$E$18,3,0),"")</f>
        <v>PALOMINO</v>
      </c>
      <c r="H130" s="70" t="str">
        <f>IFERROR(VLOOKUP(Seguimiento!$D130,Placas!$A$1:$B$18,2,0),"")</f>
        <v>BUC806</v>
      </c>
      <c r="I130" s="70" t="str">
        <f>IFERROR(VLOOKUP(Seguimiento!$D130,Placas!$A$1:$D$18,4,0),"")</f>
        <v>EDEN</v>
      </c>
      <c r="J130" s="70" t="str">
        <f>IFERROR(VLOOKUP(Seguimiento!$D130,Placas!$A$1:$E$18,5,0),"")</f>
        <v>ALDER</v>
      </c>
      <c r="K130" s="72" t="s">
        <v>13</v>
      </c>
      <c r="L130" s="69">
        <v>45165</v>
      </c>
      <c r="M130" s="67" t="s">
        <v>28</v>
      </c>
      <c r="N130" s="73" t="str">
        <f>IF(Seguimiento!$K130="ENTREGADO",IF(Seguimiento!$M130="OK","SI","NO"),"")</f>
        <v/>
      </c>
    </row>
    <row r="131" spans="1:14" hidden="1">
      <c r="A131" s="69">
        <v>45165</v>
      </c>
      <c r="B131" s="70" t="s">
        <v>314</v>
      </c>
      <c r="C131" s="70">
        <v>482</v>
      </c>
      <c r="D131" s="70">
        <v>9</v>
      </c>
      <c r="E131" s="70" t="s">
        <v>315</v>
      </c>
      <c r="F131" s="71">
        <v>1803.9</v>
      </c>
      <c r="G131" s="70" t="str">
        <f>IFERROR(VLOOKUP(Seguimiento!$D131,Placas!$A$1:$E$18,3,0),"")</f>
        <v>PALOMINO</v>
      </c>
      <c r="H131" s="70" t="str">
        <f>IFERROR(VLOOKUP(Seguimiento!$D131,Placas!$A$1:$B$18,2,0),"")</f>
        <v>BUC806</v>
      </c>
      <c r="I131" s="70" t="str">
        <f>IFERROR(VLOOKUP(Seguimiento!$D131,Placas!$A$1:$D$18,4,0),"")</f>
        <v>EDEN</v>
      </c>
      <c r="J131" s="70" t="str">
        <f>IFERROR(VLOOKUP(Seguimiento!$D131,Placas!$A$1:$E$18,5,0),"")</f>
        <v>ALDER</v>
      </c>
      <c r="K131" s="72" t="s">
        <v>13</v>
      </c>
      <c r="L131" s="69">
        <v>45165</v>
      </c>
      <c r="M131" s="67" t="s">
        <v>14</v>
      </c>
      <c r="N131" s="73" t="str">
        <f>IF(Seguimiento!$K131="ENTREGADO",IF(Seguimiento!$M131="OK","SI","NO"),"")</f>
        <v/>
      </c>
    </row>
    <row r="132" spans="1:14" ht="24.75" hidden="1">
      <c r="A132" s="69">
        <v>45165</v>
      </c>
      <c r="B132" s="70" t="s">
        <v>316</v>
      </c>
      <c r="C132" s="70">
        <v>60</v>
      </c>
      <c r="D132" s="70">
        <v>9</v>
      </c>
      <c r="E132" s="70" t="s">
        <v>317</v>
      </c>
      <c r="F132" s="71">
        <v>1562.12</v>
      </c>
      <c r="G132" s="70" t="str">
        <f>IFERROR(VLOOKUP(Seguimiento!$D132,Placas!$A$1:$E$18,3,0),"")</f>
        <v>PALOMINO</v>
      </c>
      <c r="H132" s="70" t="str">
        <f>IFERROR(VLOOKUP(Seguimiento!$D132,Placas!$A$1:$B$18,2,0),"")</f>
        <v>BUC806</v>
      </c>
      <c r="I132" s="70" t="str">
        <f>IFERROR(VLOOKUP(Seguimiento!$D132,Placas!$A$1:$D$18,4,0),"")</f>
        <v>EDEN</v>
      </c>
      <c r="J132" s="70" t="str">
        <f>IFERROR(VLOOKUP(Seguimiento!$D132,Placas!$A$1:$E$18,5,0),"")</f>
        <v>ALDER</v>
      </c>
      <c r="K132" s="72" t="s">
        <v>13</v>
      </c>
      <c r="L132" s="69">
        <v>45165</v>
      </c>
      <c r="M132" s="67" t="s">
        <v>318</v>
      </c>
      <c r="N132" s="73" t="str">
        <f>IF(Seguimiento!$K132="ENTREGADO",IF(Seguimiento!$M132="OK","SI","NO"),"")</f>
        <v/>
      </c>
    </row>
    <row r="133" spans="1:14" hidden="1">
      <c r="A133" s="69">
        <v>45165</v>
      </c>
      <c r="B133" s="70" t="s">
        <v>319</v>
      </c>
      <c r="C133" s="70">
        <v>58</v>
      </c>
      <c r="D133" s="70">
        <v>9</v>
      </c>
      <c r="E133" s="70" t="s">
        <v>320</v>
      </c>
      <c r="F133" s="71">
        <v>2213.4699999999998</v>
      </c>
      <c r="G133" s="70" t="str">
        <f>IFERROR(VLOOKUP(Seguimiento!$D133,Placas!$A$1:$E$18,3,0),"")</f>
        <v>PALOMINO</v>
      </c>
      <c r="H133" s="70" t="str">
        <f>IFERROR(VLOOKUP(Seguimiento!$D133,Placas!$A$1:$B$18,2,0),"")</f>
        <v>BUC806</v>
      </c>
      <c r="I133" s="70" t="str">
        <f>IFERROR(VLOOKUP(Seguimiento!$D133,Placas!$A$1:$D$18,4,0),"")</f>
        <v>EDEN</v>
      </c>
      <c r="J133" s="70" t="str">
        <f>IFERROR(VLOOKUP(Seguimiento!$D133,Placas!$A$1:$E$18,5,0),"")</f>
        <v>ALDER</v>
      </c>
      <c r="K133" s="72" t="s">
        <v>13</v>
      </c>
      <c r="L133" s="69">
        <v>45165</v>
      </c>
      <c r="M133" s="67" t="s">
        <v>14</v>
      </c>
      <c r="N133" s="73" t="str">
        <f>IF(Seguimiento!$K133="ENTREGADO",IF(Seguimiento!$M133="OK","SI","NO"),"")</f>
        <v/>
      </c>
    </row>
    <row r="134" spans="1:14" hidden="1">
      <c r="A134" s="69">
        <v>45165</v>
      </c>
      <c r="B134" s="70" t="s">
        <v>321</v>
      </c>
      <c r="C134" s="70">
        <v>107</v>
      </c>
      <c r="D134" s="70">
        <v>9</v>
      </c>
      <c r="E134" s="70" t="s">
        <v>322</v>
      </c>
      <c r="F134" s="71">
        <v>1608.05</v>
      </c>
      <c r="G134" s="70" t="str">
        <f>IFERROR(VLOOKUP(Seguimiento!$D134,Placas!$A$1:$E$18,3,0),"")</f>
        <v>PALOMINO</v>
      </c>
      <c r="H134" s="70" t="str">
        <f>IFERROR(VLOOKUP(Seguimiento!$D134,Placas!$A$1:$B$18,2,0),"")</f>
        <v>BUC806</v>
      </c>
      <c r="I134" s="70" t="str">
        <f>IFERROR(VLOOKUP(Seguimiento!$D134,Placas!$A$1:$D$18,4,0),"")</f>
        <v>EDEN</v>
      </c>
      <c r="J134" s="70" t="str">
        <f>IFERROR(VLOOKUP(Seguimiento!$D134,Placas!$A$1:$E$18,5,0),"")</f>
        <v>ALDER</v>
      </c>
      <c r="K134" s="72" t="s">
        <v>13</v>
      </c>
      <c r="L134" s="69">
        <v>45165</v>
      </c>
      <c r="M134" s="67" t="s">
        <v>14</v>
      </c>
      <c r="N134" s="73" t="str">
        <f>IF(Seguimiento!$K134="ENTREGADO",IF(Seguimiento!$M134="OK","SI","NO"),"")</f>
        <v/>
      </c>
    </row>
    <row r="135" spans="1:14" hidden="1">
      <c r="A135" s="69">
        <v>45165</v>
      </c>
      <c r="B135" s="70" t="s">
        <v>323</v>
      </c>
      <c r="C135" s="70">
        <v>246</v>
      </c>
      <c r="D135" s="70">
        <v>9</v>
      </c>
      <c r="E135" s="70" t="s">
        <v>324</v>
      </c>
      <c r="F135" s="71">
        <v>2879.24</v>
      </c>
      <c r="G135" s="70" t="str">
        <f>IFERROR(VLOOKUP(Seguimiento!$D135,Placas!$A$1:$E$18,3,0),"")</f>
        <v>PALOMINO</v>
      </c>
      <c r="H135" s="70" t="str">
        <f>IFERROR(VLOOKUP(Seguimiento!$D135,Placas!$A$1:$B$18,2,0),"")</f>
        <v>BUC806</v>
      </c>
      <c r="I135" s="70" t="str">
        <f>IFERROR(VLOOKUP(Seguimiento!$D135,Placas!$A$1:$D$18,4,0),"")</f>
        <v>EDEN</v>
      </c>
      <c r="J135" s="70" t="str">
        <f>IFERROR(VLOOKUP(Seguimiento!$D135,Placas!$A$1:$E$18,5,0),"")</f>
        <v>ALDER</v>
      </c>
      <c r="K135" s="72" t="s">
        <v>13</v>
      </c>
      <c r="L135" s="69">
        <v>45165</v>
      </c>
      <c r="M135" s="67" t="s">
        <v>14</v>
      </c>
      <c r="N135" s="73" t="str">
        <f>IF(Seguimiento!$K135="ENTREGADO",IF(Seguimiento!$M135="OK","SI","NO"),"")</f>
        <v/>
      </c>
    </row>
    <row r="136" spans="1:14" hidden="1">
      <c r="A136" s="69">
        <v>45165</v>
      </c>
      <c r="B136" s="70" t="s">
        <v>325</v>
      </c>
      <c r="C136" s="70">
        <v>309</v>
      </c>
      <c r="D136" s="70">
        <v>9</v>
      </c>
      <c r="E136" s="70" t="s">
        <v>326</v>
      </c>
      <c r="F136" s="71">
        <v>1254.4100000000001</v>
      </c>
      <c r="G136" s="70" t="str">
        <f>IFERROR(VLOOKUP(Seguimiento!$D136,Placas!$A$1:$E$18,3,0),"")</f>
        <v>PALOMINO</v>
      </c>
      <c r="H136" s="70" t="str">
        <f>IFERROR(VLOOKUP(Seguimiento!$D136,Placas!$A$1:$B$18,2,0),"")</f>
        <v>BUC806</v>
      </c>
      <c r="I136" s="70" t="str">
        <f>IFERROR(VLOOKUP(Seguimiento!$D136,Placas!$A$1:$D$18,4,0),"")</f>
        <v>EDEN</v>
      </c>
      <c r="J136" s="70" t="str">
        <f>IFERROR(VLOOKUP(Seguimiento!$D136,Placas!$A$1:$E$18,5,0),"")</f>
        <v>ALDER</v>
      </c>
      <c r="K136" s="72" t="s">
        <v>13</v>
      </c>
      <c r="L136" s="69">
        <v>45165</v>
      </c>
      <c r="M136" s="67" t="s">
        <v>14</v>
      </c>
      <c r="N136" s="73" t="str">
        <f>IF(Seguimiento!$K136="ENTREGADO",IF(Seguimiento!$M136="OK","SI","NO"),"")</f>
        <v/>
      </c>
    </row>
    <row r="137" spans="1:14" hidden="1">
      <c r="A137" s="69">
        <v>45165</v>
      </c>
      <c r="B137" s="70" t="s">
        <v>327</v>
      </c>
      <c r="C137" s="70">
        <v>153</v>
      </c>
      <c r="D137" s="70">
        <v>9</v>
      </c>
      <c r="E137" s="70" t="s">
        <v>328</v>
      </c>
      <c r="F137" s="71">
        <v>2109.2399999999998</v>
      </c>
      <c r="G137" s="70" t="str">
        <f>IFERROR(VLOOKUP(Seguimiento!$D137,Placas!$A$1:$E$18,3,0),"")</f>
        <v>PALOMINO</v>
      </c>
      <c r="H137" s="70" t="str">
        <f>IFERROR(VLOOKUP(Seguimiento!$D137,Placas!$A$1:$B$18,2,0),"")</f>
        <v>BUC806</v>
      </c>
      <c r="I137" s="70" t="str">
        <f>IFERROR(VLOOKUP(Seguimiento!$D137,Placas!$A$1:$D$18,4,0),"")</f>
        <v>EDEN</v>
      </c>
      <c r="J137" s="70" t="str">
        <f>IFERROR(VLOOKUP(Seguimiento!$D137,Placas!$A$1:$E$18,5,0),"")</f>
        <v>ALDER</v>
      </c>
      <c r="K137" s="72" t="s">
        <v>13</v>
      </c>
      <c r="L137" s="69">
        <v>45165</v>
      </c>
      <c r="M137" s="67" t="s">
        <v>28</v>
      </c>
      <c r="N137" s="73" t="str">
        <f>IF(Seguimiento!$K137="ENTREGADO",IF(Seguimiento!$M137="OK","SI","NO"),"")</f>
        <v/>
      </c>
    </row>
    <row r="138" spans="1:14" ht="72.75" hidden="1">
      <c r="A138" s="69">
        <v>45165</v>
      </c>
      <c r="B138" s="70" t="s">
        <v>329</v>
      </c>
      <c r="C138" s="70">
        <v>16</v>
      </c>
      <c r="D138" s="70">
        <v>9</v>
      </c>
      <c r="E138" s="70" t="s">
        <v>330</v>
      </c>
      <c r="F138" s="71">
        <v>2048.64</v>
      </c>
      <c r="G138" s="70" t="str">
        <f>IFERROR(VLOOKUP(Seguimiento!$D138,Placas!$A$1:$E$18,3,0),"")</f>
        <v>PALOMINO</v>
      </c>
      <c r="H138" s="70" t="str">
        <f>IFERROR(VLOOKUP(Seguimiento!$D138,Placas!$A$1:$B$18,2,0),"")</f>
        <v>BUC806</v>
      </c>
      <c r="I138" s="70" t="str">
        <f>IFERROR(VLOOKUP(Seguimiento!$D138,Placas!$A$1:$D$18,4,0),"")</f>
        <v>EDEN</v>
      </c>
      <c r="J138" s="70" t="str">
        <f>IFERROR(VLOOKUP(Seguimiento!$D138,Placas!$A$1:$E$18,5,0),"")</f>
        <v>ALDER</v>
      </c>
      <c r="K138" s="72" t="s">
        <v>13</v>
      </c>
      <c r="L138" s="69">
        <v>45165</v>
      </c>
      <c r="M138" s="67" t="s">
        <v>842</v>
      </c>
      <c r="N138" s="73" t="str">
        <f>IF(Seguimiento!$K138="ENTREGADO",IF(Seguimiento!$M138="OK","SI","NO"),"")</f>
        <v/>
      </c>
    </row>
    <row r="139" spans="1:14" ht="24.75" hidden="1">
      <c r="A139" s="69">
        <v>45165</v>
      </c>
      <c r="B139" s="70" t="s">
        <v>331</v>
      </c>
      <c r="C139" s="70">
        <v>4</v>
      </c>
      <c r="D139" s="70">
        <v>9</v>
      </c>
      <c r="E139" s="70" t="s">
        <v>332</v>
      </c>
      <c r="F139" s="71">
        <v>2075.25</v>
      </c>
      <c r="G139" s="70" t="str">
        <f>IFERROR(VLOOKUP(Seguimiento!$D139,Placas!$A$1:$E$18,3,0),"")</f>
        <v>PALOMINO</v>
      </c>
      <c r="H139" s="70" t="str">
        <f>IFERROR(VLOOKUP(Seguimiento!$D139,Placas!$A$1:$B$18,2,0),"")</f>
        <v>BUC806</v>
      </c>
      <c r="I139" s="70" t="str">
        <f>IFERROR(VLOOKUP(Seguimiento!$D139,Placas!$A$1:$D$18,4,0),"")</f>
        <v>EDEN</v>
      </c>
      <c r="J139" s="70" t="str">
        <f>IFERROR(VLOOKUP(Seguimiento!$D139,Placas!$A$1:$E$18,5,0),"")</f>
        <v>ALDER</v>
      </c>
      <c r="K139" s="72" t="s">
        <v>13</v>
      </c>
      <c r="L139" s="69">
        <v>45165</v>
      </c>
      <c r="M139" s="67" t="s">
        <v>333</v>
      </c>
      <c r="N139" s="73" t="str">
        <f>IF(Seguimiento!$K139="ENTREGADO",IF(Seguimiento!$M139="OK","SI","NO"),"")</f>
        <v/>
      </c>
    </row>
    <row r="140" spans="1:14" hidden="1">
      <c r="A140" s="69">
        <v>45165</v>
      </c>
      <c r="B140" s="70" t="s">
        <v>334</v>
      </c>
      <c r="C140" s="70"/>
      <c r="D140" s="70">
        <v>10</v>
      </c>
      <c r="E140" s="70" t="s">
        <v>832</v>
      </c>
      <c r="F140" s="71">
        <v>0</v>
      </c>
      <c r="G140" s="70" t="str">
        <f>IFERROR(VLOOKUP(Seguimiento!$D140,Placas!$A$1:$E$18,3,0),"")</f>
        <v>PALOMINO</v>
      </c>
      <c r="H140" s="70" t="str">
        <f>IFERROR(VLOOKUP(Seguimiento!$D140,Placas!$A$1:$B$18,2,0),"")</f>
        <v>AYG838</v>
      </c>
      <c r="I140" s="70" t="str">
        <f>IFERROR(VLOOKUP(Seguimiento!$D140,Placas!$A$1:$D$18,4,0),"")</f>
        <v>ABURTO</v>
      </c>
      <c r="J140" s="70" t="str">
        <f>IFERROR(VLOOKUP(Seguimiento!$D140,Placas!$A$1:$E$18,5,0),"")</f>
        <v xml:space="preserve">ABURTO </v>
      </c>
      <c r="K140" s="72" t="s">
        <v>13</v>
      </c>
      <c r="L140" s="69">
        <v>45165</v>
      </c>
      <c r="M140" s="67" t="s">
        <v>14</v>
      </c>
      <c r="N140" s="73"/>
    </row>
    <row r="141" spans="1:14" hidden="1">
      <c r="A141" s="69">
        <v>45165</v>
      </c>
      <c r="B141" s="70" t="s">
        <v>335</v>
      </c>
      <c r="C141" s="70">
        <v>106</v>
      </c>
      <c r="D141" s="70">
        <v>10</v>
      </c>
      <c r="E141" s="70" t="s">
        <v>336</v>
      </c>
      <c r="F141" s="71">
        <v>1584.15</v>
      </c>
      <c r="G141" s="70" t="str">
        <f>IFERROR(VLOOKUP(Seguimiento!$D141,Placas!$A$1:$E$18,3,0),"")</f>
        <v>PALOMINO</v>
      </c>
      <c r="H141" s="70" t="str">
        <f>IFERROR(VLOOKUP(Seguimiento!$D141,Placas!$A$1:$B$18,2,0),"")</f>
        <v>AYG838</v>
      </c>
      <c r="I141" s="70" t="str">
        <f>IFERROR(VLOOKUP(Seguimiento!$D141,Placas!$A$1:$D$18,4,0),"")</f>
        <v>ABURTO</v>
      </c>
      <c r="J141" s="70" t="str">
        <f>IFERROR(VLOOKUP(Seguimiento!$D141,Placas!$A$1:$E$18,5,0),"")</f>
        <v xml:space="preserve">ABURTO </v>
      </c>
      <c r="K141" s="72" t="s">
        <v>13</v>
      </c>
      <c r="L141" s="69">
        <v>45165</v>
      </c>
      <c r="M141" s="67" t="s">
        <v>14</v>
      </c>
      <c r="N141" s="73" t="str">
        <f>IF(Seguimiento!$K141="ENTREGADO",IF(Seguimiento!$M141="OK","SI","NO"),"")</f>
        <v/>
      </c>
    </row>
    <row r="142" spans="1:14" ht="36.75" hidden="1">
      <c r="A142" s="69">
        <v>45165</v>
      </c>
      <c r="B142" s="70" t="s">
        <v>337</v>
      </c>
      <c r="C142" s="70">
        <v>217</v>
      </c>
      <c r="D142" s="70">
        <v>10</v>
      </c>
      <c r="E142" s="70" t="s">
        <v>338</v>
      </c>
      <c r="F142" s="71">
        <v>1581.1</v>
      </c>
      <c r="G142" s="70" t="str">
        <f>IFERROR(VLOOKUP(Seguimiento!$D142,Placas!$A$1:$E$18,3,0),"")</f>
        <v>PALOMINO</v>
      </c>
      <c r="H142" s="70" t="str">
        <f>IFERROR(VLOOKUP(Seguimiento!$D142,Placas!$A$1:$B$18,2,0),"")</f>
        <v>AYG838</v>
      </c>
      <c r="I142" s="70" t="str">
        <f>IFERROR(VLOOKUP(Seguimiento!$D142,Placas!$A$1:$D$18,4,0),"")</f>
        <v>ABURTO</v>
      </c>
      <c r="J142" s="70" t="str">
        <f>IFERROR(VLOOKUP(Seguimiento!$D142,Placas!$A$1:$E$18,5,0),"")</f>
        <v xml:space="preserve">ABURTO </v>
      </c>
      <c r="K142" s="72" t="s">
        <v>13</v>
      </c>
      <c r="L142" s="69">
        <v>45165</v>
      </c>
      <c r="M142" s="67" t="s">
        <v>840</v>
      </c>
      <c r="N142" s="73" t="str">
        <f>IF(Seguimiento!$K142="ENTREGADO",IF(Seguimiento!$M142="OK","SI","NO"),"")</f>
        <v/>
      </c>
    </row>
    <row r="143" spans="1:14" ht="60.75" hidden="1">
      <c r="A143" s="69">
        <v>45165</v>
      </c>
      <c r="B143" s="70" t="s">
        <v>339</v>
      </c>
      <c r="C143" s="70">
        <v>347</v>
      </c>
      <c r="D143" s="70">
        <v>10</v>
      </c>
      <c r="E143" s="70" t="s">
        <v>340</v>
      </c>
      <c r="F143" s="71">
        <v>2277.88</v>
      </c>
      <c r="G143" s="70" t="str">
        <f>IFERROR(VLOOKUP(Seguimiento!$D143,Placas!$A$1:$E$18,3,0),"")</f>
        <v>PALOMINO</v>
      </c>
      <c r="H143" s="70" t="str">
        <f>IFERROR(VLOOKUP(Seguimiento!$D143,Placas!$A$1:$B$18,2,0),"")</f>
        <v>AYG838</v>
      </c>
      <c r="I143" s="70" t="str">
        <f>IFERROR(VLOOKUP(Seguimiento!$D143,Placas!$A$1:$D$18,4,0),"")</f>
        <v>ABURTO</v>
      </c>
      <c r="J143" s="70" t="str">
        <f>IFERROR(VLOOKUP(Seguimiento!$D143,Placas!$A$1:$E$18,5,0),"")</f>
        <v xml:space="preserve">ABURTO </v>
      </c>
      <c r="K143" s="72" t="s">
        <v>13</v>
      </c>
      <c r="L143" s="69">
        <v>45165</v>
      </c>
      <c r="M143" s="67" t="s">
        <v>341</v>
      </c>
      <c r="N143" s="73" t="str">
        <f>IF(Seguimiento!$K143="ENTREGADO",IF(Seguimiento!$M143="OK","SI","NO"),"")</f>
        <v/>
      </c>
    </row>
    <row r="144" spans="1:14" ht="24.75" hidden="1">
      <c r="A144" s="69">
        <v>45165</v>
      </c>
      <c r="B144" s="70" t="s">
        <v>342</v>
      </c>
      <c r="C144" s="70">
        <v>69</v>
      </c>
      <c r="D144" s="70">
        <v>10</v>
      </c>
      <c r="E144" s="70" t="s">
        <v>343</v>
      </c>
      <c r="F144" s="71">
        <v>767.46</v>
      </c>
      <c r="G144" s="70" t="str">
        <f>IFERROR(VLOOKUP(Seguimiento!$D144,Placas!$A$1:$E$18,3,0),"")</f>
        <v>PALOMINO</v>
      </c>
      <c r="H144" s="70" t="str">
        <f>IFERROR(VLOOKUP(Seguimiento!$D144,Placas!$A$1:$B$18,2,0),"")</f>
        <v>AYG838</v>
      </c>
      <c r="I144" s="70" t="str">
        <f>IFERROR(VLOOKUP(Seguimiento!$D144,Placas!$A$1:$D$18,4,0),"")</f>
        <v>ABURTO</v>
      </c>
      <c r="J144" s="70" t="str">
        <f>IFERROR(VLOOKUP(Seguimiento!$D144,Placas!$A$1:$E$18,5,0),"")</f>
        <v xml:space="preserve">ABURTO </v>
      </c>
      <c r="K144" s="72" t="s">
        <v>13</v>
      </c>
      <c r="L144" s="69">
        <v>45165</v>
      </c>
      <c r="M144" s="67" t="s">
        <v>344</v>
      </c>
      <c r="N144" s="73" t="str">
        <f>IF(Seguimiento!$K144="ENTREGADO",IF(Seguimiento!$M144="OK","SI","NO"),"")</f>
        <v/>
      </c>
    </row>
    <row r="145" spans="1:14" hidden="1">
      <c r="A145" s="69">
        <v>45165</v>
      </c>
      <c r="B145" s="70" t="s">
        <v>345</v>
      </c>
      <c r="C145" s="70">
        <v>261</v>
      </c>
      <c r="D145" s="70">
        <v>10</v>
      </c>
      <c r="E145" s="70" t="s">
        <v>346</v>
      </c>
      <c r="F145" s="71">
        <v>1306.0999999999999</v>
      </c>
      <c r="G145" s="70" t="str">
        <f>IFERROR(VLOOKUP(Seguimiento!$D145,Placas!$A$1:$E$18,3,0),"")</f>
        <v>PALOMINO</v>
      </c>
      <c r="H145" s="70" t="str">
        <f>IFERROR(VLOOKUP(Seguimiento!$D145,Placas!$A$1:$B$18,2,0),"")</f>
        <v>AYG838</v>
      </c>
      <c r="I145" s="70" t="str">
        <f>IFERROR(VLOOKUP(Seguimiento!$D145,Placas!$A$1:$D$18,4,0),"")</f>
        <v>ABURTO</v>
      </c>
      <c r="J145" s="70" t="str">
        <f>IFERROR(VLOOKUP(Seguimiento!$D145,Placas!$A$1:$E$18,5,0),"")</f>
        <v xml:space="preserve">ABURTO </v>
      </c>
      <c r="K145" s="72" t="s">
        <v>13</v>
      </c>
      <c r="L145" s="69">
        <v>45165</v>
      </c>
      <c r="M145" s="67" t="s">
        <v>28</v>
      </c>
      <c r="N145" s="73" t="str">
        <f>IF(Seguimiento!$K145="ENTREGADO",IF(Seguimiento!$M145="OK","SI","NO"),"")</f>
        <v/>
      </c>
    </row>
    <row r="146" spans="1:14" hidden="1">
      <c r="A146" s="69">
        <v>45165</v>
      </c>
      <c r="B146" s="70" t="s">
        <v>347</v>
      </c>
      <c r="C146" s="70">
        <v>166</v>
      </c>
      <c r="D146" s="70">
        <v>10</v>
      </c>
      <c r="E146" s="70" t="s">
        <v>348</v>
      </c>
      <c r="F146" s="71">
        <v>1235</v>
      </c>
      <c r="G146" s="70" t="str">
        <f>IFERROR(VLOOKUP(Seguimiento!$D146,Placas!$A$1:$E$18,3,0),"")</f>
        <v>PALOMINO</v>
      </c>
      <c r="H146" s="70" t="str">
        <f>IFERROR(VLOOKUP(Seguimiento!$D146,Placas!$A$1:$B$18,2,0),"")</f>
        <v>AYG838</v>
      </c>
      <c r="I146" s="70" t="str">
        <f>IFERROR(VLOOKUP(Seguimiento!$D146,Placas!$A$1:$D$18,4,0),"")</f>
        <v>ABURTO</v>
      </c>
      <c r="J146" s="70" t="str">
        <f>IFERROR(VLOOKUP(Seguimiento!$D146,Placas!$A$1:$E$18,5,0),"")</f>
        <v xml:space="preserve">ABURTO </v>
      </c>
      <c r="K146" s="72" t="s">
        <v>13</v>
      </c>
      <c r="L146" s="69">
        <v>45165</v>
      </c>
      <c r="M146" s="67" t="s">
        <v>14</v>
      </c>
      <c r="N146" s="73" t="str">
        <f>IF(Seguimiento!$K146="ENTREGADO",IF(Seguimiento!$M146="OK","SI","NO"),"")</f>
        <v/>
      </c>
    </row>
    <row r="147" spans="1:14" ht="24.75" hidden="1">
      <c r="A147" s="69">
        <v>45165</v>
      </c>
      <c r="B147" s="70" t="s">
        <v>349</v>
      </c>
      <c r="C147" s="70"/>
      <c r="D147" s="70">
        <v>10</v>
      </c>
      <c r="E147" s="70" t="s">
        <v>835</v>
      </c>
      <c r="F147" s="71">
        <v>0</v>
      </c>
      <c r="G147" s="70" t="str">
        <f>IFERROR(VLOOKUP(Seguimiento!$D147,Placas!$A$1:$E$18,3,0),"")</f>
        <v>PALOMINO</v>
      </c>
      <c r="H147" s="70" t="str">
        <f>IFERROR(VLOOKUP(Seguimiento!$D147,Placas!$A$1:$B$18,2,0),"")</f>
        <v>AYG838</v>
      </c>
      <c r="I147" s="70" t="str">
        <f>IFERROR(VLOOKUP(Seguimiento!$D147,Placas!$A$1:$D$18,4,0),"")</f>
        <v>ABURTO</v>
      </c>
      <c r="J147" s="70" t="str">
        <f>IFERROR(VLOOKUP(Seguimiento!$D147,Placas!$A$1:$E$18,5,0),"")</f>
        <v xml:space="preserve">ABURTO </v>
      </c>
      <c r="K147" s="72" t="s">
        <v>271</v>
      </c>
      <c r="L147" s="69">
        <v>45165</v>
      </c>
      <c r="M147" s="67" t="s">
        <v>841</v>
      </c>
      <c r="N147" s="73" t="str">
        <f>IF(Seguimiento!$K147="ENTREGADO",IF(Seguimiento!$M147="OK","SI","NO"),"")</f>
        <v/>
      </c>
    </row>
    <row r="148" spans="1:14" hidden="1">
      <c r="A148" s="69">
        <v>45165</v>
      </c>
      <c r="B148" s="70" t="s">
        <v>350</v>
      </c>
      <c r="C148" s="70">
        <v>101</v>
      </c>
      <c r="D148" s="70">
        <v>10</v>
      </c>
      <c r="E148" s="70" t="s">
        <v>351</v>
      </c>
      <c r="F148" s="71">
        <v>2795</v>
      </c>
      <c r="G148" s="70" t="str">
        <f>IFERROR(VLOOKUP(Seguimiento!$D148,Placas!$A$1:$E$18,3,0),"")</f>
        <v>PALOMINO</v>
      </c>
      <c r="H148" s="70" t="str">
        <f>IFERROR(VLOOKUP(Seguimiento!$D148,Placas!$A$1:$B$18,2,0),"")</f>
        <v>AYG838</v>
      </c>
      <c r="I148" s="70" t="str">
        <f>IFERROR(VLOOKUP(Seguimiento!$D148,Placas!$A$1:$D$18,4,0),"")</f>
        <v>ABURTO</v>
      </c>
      <c r="J148" s="70" t="str">
        <f>IFERROR(VLOOKUP(Seguimiento!$D148,Placas!$A$1:$E$18,5,0),"")</f>
        <v xml:space="preserve">ABURTO </v>
      </c>
      <c r="K148" s="72" t="s">
        <v>13</v>
      </c>
      <c r="L148" s="69">
        <v>45165</v>
      </c>
      <c r="M148" s="67" t="s">
        <v>14</v>
      </c>
      <c r="N148" s="73" t="str">
        <f>IF(Seguimiento!$K148="ENTREGADO",IF(Seguimiento!$M148="OK","SI","NO"),"")</f>
        <v/>
      </c>
    </row>
    <row r="149" spans="1:14" hidden="1">
      <c r="A149" s="69">
        <v>45165</v>
      </c>
      <c r="B149" s="70" t="s">
        <v>352</v>
      </c>
      <c r="C149" s="70">
        <v>316</v>
      </c>
      <c r="D149" s="70">
        <v>10</v>
      </c>
      <c r="E149" s="70" t="s">
        <v>353</v>
      </c>
      <c r="F149" s="71">
        <v>1848.9</v>
      </c>
      <c r="G149" s="70" t="str">
        <f>IFERROR(VLOOKUP(Seguimiento!$D149,Placas!$A$1:$E$18,3,0),"")</f>
        <v>PALOMINO</v>
      </c>
      <c r="H149" s="70" t="str">
        <f>IFERROR(VLOOKUP(Seguimiento!$D149,Placas!$A$1:$B$18,2,0),"")</f>
        <v>AYG838</v>
      </c>
      <c r="I149" s="70" t="str">
        <f>IFERROR(VLOOKUP(Seguimiento!$D149,Placas!$A$1:$D$18,4,0),"")</f>
        <v>ABURTO</v>
      </c>
      <c r="J149" s="70" t="str">
        <f>IFERROR(VLOOKUP(Seguimiento!$D149,Placas!$A$1:$E$18,5,0),"")</f>
        <v xml:space="preserve">ABURTO </v>
      </c>
      <c r="K149" s="72" t="s">
        <v>13</v>
      </c>
      <c r="L149" s="69">
        <v>45165</v>
      </c>
      <c r="M149" s="67" t="s">
        <v>14</v>
      </c>
      <c r="N149" s="73" t="str">
        <f>IF(Seguimiento!$K149="ENTREGADO",IF(Seguimiento!$M149="OK","SI","NO"),"")</f>
        <v/>
      </c>
    </row>
    <row r="150" spans="1:14" hidden="1">
      <c r="A150" s="69">
        <v>45165</v>
      </c>
      <c r="B150" s="70" t="s">
        <v>354</v>
      </c>
      <c r="C150" s="70"/>
      <c r="D150" s="70">
        <v>10</v>
      </c>
      <c r="E150" s="70" t="s">
        <v>833</v>
      </c>
      <c r="F150" s="71">
        <v>0</v>
      </c>
      <c r="G150" s="70" t="str">
        <f>IFERROR(VLOOKUP(Seguimiento!$D150,Placas!$A$1:$E$18,3,0),"")</f>
        <v>PALOMINO</v>
      </c>
      <c r="H150" s="70" t="str">
        <f>IFERROR(VLOOKUP(Seguimiento!$D150,Placas!$A$1:$B$18,2,0),"")</f>
        <v>AYG838</v>
      </c>
      <c r="I150" s="70" t="str">
        <f>IFERROR(VLOOKUP(Seguimiento!$D150,Placas!$A$1:$D$18,4,0),"")</f>
        <v>ABURTO</v>
      </c>
      <c r="J150" s="70" t="str">
        <f>IFERROR(VLOOKUP(Seguimiento!$D150,Placas!$A$1:$E$18,5,0),"")</f>
        <v xml:space="preserve">ABURTO </v>
      </c>
      <c r="K150" s="72" t="s">
        <v>13</v>
      </c>
      <c r="L150" s="69">
        <v>45165</v>
      </c>
      <c r="M150" s="67" t="s">
        <v>14</v>
      </c>
      <c r="N150" s="73"/>
    </row>
    <row r="151" spans="1:14" hidden="1">
      <c r="A151" s="69">
        <v>45165</v>
      </c>
      <c r="B151" s="70" t="s">
        <v>355</v>
      </c>
      <c r="C151" s="70">
        <v>53</v>
      </c>
      <c r="D151" s="70">
        <v>10</v>
      </c>
      <c r="E151" s="70" t="s">
        <v>356</v>
      </c>
      <c r="F151" s="71">
        <v>2137.12</v>
      </c>
      <c r="G151" s="70" t="str">
        <f>IFERROR(VLOOKUP(Seguimiento!$D151,Placas!$A$1:$E$18,3,0),"")</f>
        <v>PALOMINO</v>
      </c>
      <c r="H151" s="70" t="str">
        <f>IFERROR(VLOOKUP(Seguimiento!$D151,Placas!$A$1:$B$18,2,0),"")</f>
        <v>AYG838</v>
      </c>
      <c r="I151" s="70" t="str">
        <f>IFERROR(VLOOKUP(Seguimiento!$D151,Placas!$A$1:$D$18,4,0),"")</f>
        <v>ABURTO</v>
      </c>
      <c r="J151" s="70" t="str">
        <f>IFERROR(VLOOKUP(Seguimiento!$D151,Placas!$A$1:$E$18,5,0),"")</f>
        <v xml:space="preserve">ABURTO </v>
      </c>
      <c r="K151" s="72" t="s">
        <v>13</v>
      </c>
      <c r="L151" s="69">
        <v>45165</v>
      </c>
      <c r="M151" s="67" t="s">
        <v>14</v>
      </c>
      <c r="N151" s="73" t="str">
        <f>IF(Seguimiento!$K151="ENTREGADO",IF(Seguimiento!$M151="OK","SI","NO"),"")</f>
        <v/>
      </c>
    </row>
    <row r="152" spans="1:14" ht="48.75" hidden="1">
      <c r="A152" s="69">
        <v>45165</v>
      </c>
      <c r="B152" s="70" t="s">
        <v>357</v>
      </c>
      <c r="C152" s="70">
        <v>139</v>
      </c>
      <c r="D152" s="70">
        <v>10</v>
      </c>
      <c r="E152" s="70" t="s">
        <v>358</v>
      </c>
      <c r="F152" s="71">
        <v>1548.39</v>
      </c>
      <c r="G152" s="70" t="str">
        <f>IFERROR(VLOOKUP(Seguimiento!$D152,Placas!$A$1:$E$18,3,0),"")</f>
        <v>PALOMINO</v>
      </c>
      <c r="H152" s="70" t="str">
        <f>IFERROR(VLOOKUP(Seguimiento!$D152,Placas!$A$1:$B$18,2,0),"")</f>
        <v>AYG838</v>
      </c>
      <c r="I152" s="70" t="str">
        <f>IFERROR(VLOOKUP(Seguimiento!$D152,Placas!$A$1:$D$18,4,0),"")</f>
        <v>ABURTO</v>
      </c>
      <c r="J152" s="70" t="str">
        <f>IFERROR(VLOOKUP(Seguimiento!$D152,Placas!$A$1:$E$18,5,0),"")</f>
        <v xml:space="preserve">ABURTO </v>
      </c>
      <c r="K152" s="72" t="s">
        <v>13</v>
      </c>
      <c r="L152" s="69">
        <v>45165</v>
      </c>
      <c r="M152" s="67" t="s">
        <v>359</v>
      </c>
      <c r="N152" s="73" t="str">
        <f>IF(Seguimiento!$K152="ENTREGADO",IF(Seguimiento!$M152="OK","SI","NO"),"")</f>
        <v/>
      </c>
    </row>
    <row r="153" spans="1:14" ht="24.75" hidden="1">
      <c r="A153" s="69">
        <v>45165</v>
      </c>
      <c r="B153" s="70" t="s">
        <v>360</v>
      </c>
      <c r="C153" s="70">
        <v>229</v>
      </c>
      <c r="D153" s="70">
        <v>10</v>
      </c>
      <c r="E153" s="70" t="s">
        <v>361</v>
      </c>
      <c r="F153" s="71">
        <v>2008.98</v>
      </c>
      <c r="G153" s="70" t="str">
        <f>IFERROR(VLOOKUP(Seguimiento!$D153,Placas!$A$1:$E$18,3,0),"")</f>
        <v>PALOMINO</v>
      </c>
      <c r="H153" s="70" t="str">
        <f>IFERROR(VLOOKUP(Seguimiento!$D153,Placas!$A$1:$B$18,2,0),"")</f>
        <v>AYG838</v>
      </c>
      <c r="I153" s="70" t="str">
        <f>IFERROR(VLOOKUP(Seguimiento!$D153,Placas!$A$1:$D$18,4,0),"")</f>
        <v>ABURTO</v>
      </c>
      <c r="J153" s="70" t="str">
        <f>IFERROR(VLOOKUP(Seguimiento!$D153,Placas!$A$1:$E$18,5,0),"")</f>
        <v xml:space="preserve">ABURTO </v>
      </c>
      <c r="K153" s="72" t="s">
        <v>13</v>
      </c>
      <c r="L153" s="69">
        <v>45165</v>
      </c>
      <c r="M153" s="67" t="s">
        <v>362</v>
      </c>
      <c r="N153" s="73" t="str">
        <f>IF(Seguimiento!$K153="ENTREGADO",IF(Seguimiento!$M153="OK","SI","NO"),"")</f>
        <v/>
      </c>
    </row>
    <row r="154" spans="1:14">
      <c r="A154" s="69">
        <v>45165</v>
      </c>
      <c r="B154" s="70" t="s">
        <v>363</v>
      </c>
      <c r="C154" s="70">
        <v>76</v>
      </c>
      <c r="D154" s="70">
        <v>11</v>
      </c>
      <c r="E154" s="70" t="s">
        <v>364</v>
      </c>
      <c r="F154" s="71">
        <v>1725.85</v>
      </c>
      <c r="G154" s="70" t="str">
        <f>IFERROR(VLOOKUP(Seguimiento!$D154,Placas!$A$1:$E$18,3,0),"")</f>
        <v>PALOMINO</v>
      </c>
      <c r="H154" s="70" t="str">
        <f>IFERROR(VLOOKUP(Seguimiento!$D154,Placas!$A$1:$B$18,2,0),"")</f>
        <v>BAY837</v>
      </c>
      <c r="I154" s="70" t="str">
        <f>IFERROR(VLOOKUP(Seguimiento!$D154,Placas!$A$1:$D$18,4,0),"")</f>
        <v>TITO</v>
      </c>
      <c r="J154" s="70" t="str">
        <f>IFERROR(VLOOKUP(Seguimiento!$D154,Placas!$A$1:$E$18,5,0),"")</f>
        <v xml:space="preserve">SILVIA </v>
      </c>
      <c r="K154" s="72" t="s">
        <v>13</v>
      </c>
      <c r="L154" s="69">
        <v>45165</v>
      </c>
      <c r="M154" s="67" t="s">
        <v>28</v>
      </c>
      <c r="N154" s="73" t="str">
        <f>IF(Seguimiento!$K154="ENTREGADO",IF(Seguimiento!$M154="OK","SI","NO"),"")</f>
        <v/>
      </c>
    </row>
    <row r="155" spans="1:14">
      <c r="A155" s="69">
        <v>45165</v>
      </c>
      <c r="B155" s="70" t="s">
        <v>365</v>
      </c>
      <c r="C155" s="70">
        <v>395</v>
      </c>
      <c r="D155" s="70">
        <v>11</v>
      </c>
      <c r="E155" s="70" t="s">
        <v>366</v>
      </c>
      <c r="F155" s="71">
        <v>1297.6300000000001</v>
      </c>
      <c r="G155" s="70" t="str">
        <f>IFERROR(VLOOKUP(Seguimiento!$D155,Placas!$A$1:$E$18,3,0),"")</f>
        <v>PALOMINO</v>
      </c>
      <c r="H155" s="70" t="str">
        <f>IFERROR(VLOOKUP(Seguimiento!$D155,Placas!$A$1:$B$18,2,0),"")</f>
        <v>BAY837</v>
      </c>
      <c r="I155" s="70" t="str">
        <f>IFERROR(VLOOKUP(Seguimiento!$D155,Placas!$A$1:$D$18,4,0),"")</f>
        <v>TITO</v>
      </c>
      <c r="J155" s="70" t="str">
        <f>IFERROR(VLOOKUP(Seguimiento!$D155,Placas!$A$1:$E$18,5,0),"")</f>
        <v xml:space="preserve">SILVIA </v>
      </c>
      <c r="K155" s="72" t="s">
        <v>13</v>
      </c>
      <c r="L155" s="69">
        <v>45165</v>
      </c>
      <c r="M155" s="67" t="s">
        <v>28</v>
      </c>
      <c r="N155" s="73" t="str">
        <f>IF(Seguimiento!$K155="ENTREGADO",IF(Seguimiento!$M155="OK","SI","NO"),"")</f>
        <v/>
      </c>
    </row>
    <row r="156" spans="1:14" ht="24.75">
      <c r="A156" s="69">
        <v>45165</v>
      </c>
      <c r="B156" s="70" t="s">
        <v>367</v>
      </c>
      <c r="C156" s="70">
        <v>176</v>
      </c>
      <c r="D156" s="70">
        <v>11</v>
      </c>
      <c r="E156" s="70" t="s">
        <v>368</v>
      </c>
      <c r="F156" s="71">
        <v>2138.14</v>
      </c>
      <c r="G156" s="70" t="str">
        <f>IFERROR(VLOOKUP(Seguimiento!$D156,Placas!$A$1:$E$18,3,0),"")</f>
        <v>PALOMINO</v>
      </c>
      <c r="H156" s="70" t="str">
        <f>IFERROR(VLOOKUP(Seguimiento!$D156,Placas!$A$1:$B$18,2,0),"")</f>
        <v>BAY837</v>
      </c>
      <c r="I156" s="70" t="str">
        <f>IFERROR(VLOOKUP(Seguimiento!$D156,Placas!$A$1:$D$18,4,0),"")</f>
        <v>TITO</v>
      </c>
      <c r="J156" s="70" t="str">
        <f>IFERROR(VLOOKUP(Seguimiento!$D156,Placas!$A$1:$E$18,5,0),"")</f>
        <v xml:space="preserve">SILVIA </v>
      </c>
      <c r="K156" s="72" t="s">
        <v>13</v>
      </c>
      <c r="L156" s="69">
        <v>45165</v>
      </c>
      <c r="M156" s="67" t="s">
        <v>369</v>
      </c>
      <c r="N156" s="73" t="str">
        <f>IF(Seguimiento!$K156="ENTREGADO",IF(Seguimiento!$M156="OK","SI","NO"),"")</f>
        <v/>
      </c>
    </row>
    <row r="157" spans="1:14">
      <c r="A157" s="69">
        <v>45165</v>
      </c>
      <c r="B157" s="70" t="s">
        <v>370</v>
      </c>
      <c r="C157" s="70">
        <v>318</v>
      </c>
      <c r="D157" s="70">
        <v>11</v>
      </c>
      <c r="E157" s="70" t="s">
        <v>371</v>
      </c>
      <c r="F157" s="71">
        <v>1406.86</v>
      </c>
      <c r="G157" s="70" t="str">
        <f>IFERROR(VLOOKUP(Seguimiento!$D157,Placas!$A$1:$E$18,3,0),"")</f>
        <v>PALOMINO</v>
      </c>
      <c r="H157" s="70" t="str">
        <f>IFERROR(VLOOKUP(Seguimiento!$D157,Placas!$A$1:$B$18,2,0),"")</f>
        <v>BAY837</v>
      </c>
      <c r="I157" s="70" t="str">
        <f>IFERROR(VLOOKUP(Seguimiento!$D157,Placas!$A$1:$D$18,4,0),"")</f>
        <v>TITO</v>
      </c>
      <c r="J157" s="70" t="str">
        <f>IFERROR(VLOOKUP(Seguimiento!$D157,Placas!$A$1:$E$18,5,0),"")</f>
        <v xml:space="preserve">SILVIA </v>
      </c>
      <c r="K157" s="72" t="s">
        <v>13</v>
      </c>
      <c r="L157" s="69">
        <v>45165</v>
      </c>
      <c r="M157" s="67" t="s">
        <v>91</v>
      </c>
      <c r="N157" s="73" t="str">
        <f>IF(Seguimiento!$K157="ENTREGADO",IF(Seguimiento!$M157="OK","SI","NO"),"")</f>
        <v/>
      </c>
    </row>
    <row r="158" spans="1:14">
      <c r="A158" s="69">
        <v>45165</v>
      </c>
      <c r="B158" s="70" t="s">
        <v>372</v>
      </c>
      <c r="C158" s="70">
        <v>181</v>
      </c>
      <c r="D158" s="70">
        <v>11</v>
      </c>
      <c r="E158" s="70" t="s">
        <v>373</v>
      </c>
      <c r="F158" s="71">
        <v>1525.68</v>
      </c>
      <c r="G158" s="70" t="str">
        <f>IFERROR(VLOOKUP(Seguimiento!$D158,Placas!$A$1:$E$18,3,0),"")</f>
        <v>PALOMINO</v>
      </c>
      <c r="H158" s="70" t="str">
        <f>IFERROR(VLOOKUP(Seguimiento!$D158,Placas!$A$1:$B$18,2,0),"")</f>
        <v>BAY837</v>
      </c>
      <c r="I158" s="70" t="str">
        <f>IFERROR(VLOOKUP(Seguimiento!$D158,Placas!$A$1:$D$18,4,0),"")</f>
        <v>TITO</v>
      </c>
      <c r="J158" s="70" t="str">
        <f>IFERROR(VLOOKUP(Seguimiento!$D158,Placas!$A$1:$E$18,5,0),"")</f>
        <v xml:space="preserve">SILVIA </v>
      </c>
      <c r="K158" s="72" t="s">
        <v>13</v>
      </c>
      <c r="L158" s="69">
        <v>45165</v>
      </c>
      <c r="M158" s="67" t="s">
        <v>28</v>
      </c>
      <c r="N158" s="73" t="str">
        <f>IF(Seguimiento!$K158="ENTREGADO",IF(Seguimiento!$M158="OK","SI","NO"),"")</f>
        <v/>
      </c>
    </row>
    <row r="159" spans="1:14" ht="24.75">
      <c r="A159" s="69">
        <v>45165</v>
      </c>
      <c r="B159" s="70" t="s">
        <v>374</v>
      </c>
      <c r="C159" s="70">
        <v>102</v>
      </c>
      <c r="D159" s="70">
        <v>11</v>
      </c>
      <c r="E159" s="70" t="s">
        <v>375</v>
      </c>
      <c r="F159" s="71">
        <v>2161.7800000000002</v>
      </c>
      <c r="G159" s="70" t="str">
        <f>IFERROR(VLOOKUP(Seguimiento!$D159,Placas!$A$1:$E$18,3,0),"")</f>
        <v>PALOMINO</v>
      </c>
      <c r="H159" s="70" t="str">
        <f>IFERROR(VLOOKUP(Seguimiento!$D159,Placas!$A$1:$B$18,2,0),"")</f>
        <v>BAY837</v>
      </c>
      <c r="I159" s="70" t="str">
        <f>IFERROR(VLOOKUP(Seguimiento!$D159,Placas!$A$1:$D$18,4,0),"")</f>
        <v>TITO</v>
      </c>
      <c r="J159" s="70" t="str">
        <f>IFERROR(VLOOKUP(Seguimiento!$D159,Placas!$A$1:$E$18,5,0),"")</f>
        <v xml:space="preserve">SILVIA </v>
      </c>
      <c r="K159" s="72" t="s">
        <v>13</v>
      </c>
      <c r="L159" s="69">
        <v>45165</v>
      </c>
      <c r="M159" s="67" t="s">
        <v>376</v>
      </c>
      <c r="N159" s="73" t="str">
        <f>IF(Seguimiento!$K159="ENTREGADO",IF(Seguimiento!$M159="OK","SI","NO"),"")</f>
        <v/>
      </c>
    </row>
    <row r="160" spans="1:14">
      <c r="A160" s="69">
        <v>45165</v>
      </c>
      <c r="B160" s="70" t="s">
        <v>377</v>
      </c>
      <c r="C160" s="70">
        <v>168</v>
      </c>
      <c r="D160" s="70">
        <v>11</v>
      </c>
      <c r="E160" s="70" t="s">
        <v>378</v>
      </c>
      <c r="F160" s="71">
        <v>1869.49</v>
      </c>
      <c r="G160" s="70" t="str">
        <f>IFERROR(VLOOKUP(Seguimiento!$D160,Placas!$A$1:$E$18,3,0),"")</f>
        <v>PALOMINO</v>
      </c>
      <c r="H160" s="70" t="str">
        <f>IFERROR(VLOOKUP(Seguimiento!$D160,Placas!$A$1:$B$18,2,0),"")</f>
        <v>BAY837</v>
      </c>
      <c r="I160" s="70" t="str">
        <f>IFERROR(VLOOKUP(Seguimiento!$D160,Placas!$A$1:$D$18,4,0),"")</f>
        <v>TITO</v>
      </c>
      <c r="J160" s="70" t="str">
        <f>IFERROR(VLOOKUP(Seguimiento!$D160,Placas!$A$1:$E$18,5,0),"")</f>
        <v xml:space="preserve">SILVIA </v>
      </c>
      <c r="K160" s="72" t="s">
        <v>13</v>
      </c>
      <c r="L160" s="69">
        <v>45165</v>
      </c>
      <c r="M160" s="67" t="s">
        <v>379</v>
      </c>
      <c r="N160" s="73" t="str">
        <f>IF(Seguimiento!$K160="ENTREGADO",IF(Seguimiento!$M160="OK","SI","NO"),"")</f>
        <v/>
      </c>
    </row>
    <row r="161" spans="1:14">
      <c r="A161" s="69">
        <v>45165</v>
      </c>
      <c r="B161" s="70" t="s">
        <v>380</v>
      </c>
      <c r="C161" s="70">
        <v>84</v>
      </c>
      <c r="D161" s="70">
        <v>11</v>
      </c>
      <c r="E161" s="70" t="s">
        <v>381</v>
      </c>
      <c r="F161" s="71">
        <v>1120.3399999999999</v>
      </c>
      <c r="G161" s="70" t="str">
        <f>IFERROR(VLOOKUP(Seguimiento!$D161,Placas!$A$1:$E$18,3,0),"")</f>
        <v>PALOMINO</v>
      </c>
      <c r="H161" s="70" t="str">
        <f>IFERROR(VLOOKUP(Seguimiento!$D161,Placas!$A$1:$B$18,2,0),"")</f>
        <v>BAY837</v>
      </c>
      <c r="I161" s="70" t="str">
        <f>IFERROR(VLOOKUP(Seguimiento!$D161,Placas!$A$1:$D$18,4,0),"")</f>
        <v>TITO</v>
      </c>
      <c r="J161" s="70" t="str">
        <f>IFERROR(VLOOKUP(Seguimiento!$D161,Placas!$A$1:$E$18,5,0),"")</f>
        <v xml:space="preserve">SILVIA </v>
      </c>
      <c r="K161" s="72" t="s">
        <v>13</v>
      </c>
      <c r="L161" s="69">
        <v>45165</v>
      </c>
      <c r="M161" s="67" t="s">
        <v>28</v>
      </c>
      <c r="N161" s="73" t="str">
        <f>IF(Seguimiento!$K161="ENTREGADO",IF(Seguimiento!$M161="OK","SI","NO"),"")</f>
        <v/>
      </c>
    </row>
    <row r="162" spans="1:14">
      <c r="A162" s="69">
        <v>45165</v>
      </c>
      <c r="B162" s="70" t="s">
        <v>382</v>
      </c>
      <c r="C162" s="70">
        <v>337</v>
      </c>
      <c r="D162" s="70">
        <v>11</v>
      </c>
      <c r="E162" s="70" t="s">
        <v>383</v>
      </c>
      <c r="F162" s="71">
        <v>1608.31</v>
      </c>
      <c r="G162" s="70" t="str">
        <f>IFERROR(VLOOKUP(Seguimiento!$D162,Placas!$A$1:$E$18,3,0),"")</f>
        <v>PALOMINO</v>
      </c>
      <c r="H162" s="70" t="str">
        <f>IFERROR(VLOOKUP(Seguimiento!$D162,Placas!$A$1:$B$18,2,0),"")</f>
        <v>BAY837</v>
      </c>
      <c r="I162" s="70" t="str">
        <f>IFERROR(VLOOKUP(Seguimiento!$D162,Placas!$A$1:$D$18,4,0),"")</f>
        <v>TITO</v>
      </c>
      <c r="J162" s="70" t="str">
        <f>IFERROR(VLOOKUP(Seguimiento!$D162,Placas!$A$1:$E$18,5,0),"")</f>
        <v xml:space="preserve">SILVIA </v>
      </c>
      <c r="K162" s="72" t="s">
        <v>13</v>
      </c>
      <c r="L162" s="69">
        <v>45165</v>
      </c>
      <c r="M162" s="67" t="s">
        <v>28</v>
      </c>
      <c r="N162" s="73" t="str">
        <f>IF(Seguimiento!$K162="ENTREGADO",IF(Seguimiento!$M162="OK","SI","NO"),"")</f>
        <v/>
      </c>
    </row>
    <row r="163" spans="1:14">
      <c r="A163" s="69">
        <v>45165</v>
      </c>
      <c r="B163" s="70" t="s">
        <v>384</v>
      </c>
      <c r="C163" s="70">
        <v>19</v>
      </c>
      <c r="D163" s="70">
        <v>11</v>
      </c>
      <c r="E163" s="70" t="s">
        <v>385</v>
      </c>
      <c r="F163" s="71">
        <v>1719.41</v>
      </c>
      <c r="G163" s="70" t="str">
        <f>IFERROR(VLOOKUP(Seguimiento!$D163,Placas!$A$1:$E$18,3,0),"")</f>
        <v>PALOMINO</v>
      </c>
      <c r="H163" s="70" t="str">
        <f>IFERROR(VLOOKUP(Seguimiento!$D163,Placas!$A$1:$B$18,2,0),"")</f>
        <v>BAY837</v>
      </c>
      <c r="I163" s="70" t="str">
        <f>IFERROR(VLOOKUP(Seguimiento!$D163,Placas!$A$1:$D$18,4,0),"")</f>
        <v>TITO</v>
      </c>
      <c r="J163" s="70" t="str">
        <f>IFERROR(VLOOKUP(Seguimiento!$D163,Placas!$A$1:$E$18,5,0),"")</f>
        <v xml:space="preserve">SILVIA </v>
      </c>
      <c r="K163" s="72" t="s">
        <v>13</v>
      </c>
      <c r="L163" s="69">
        <v>45165</v>
      </c>
      <c r="M163" s="67" t="s">
        <v>28</v>
      </c>
      <c r="N163" s="73" t="str">
        <f>IF(Seguimiento!$K163="ENTREGADO",IF(Seguimiento!$M163="OK","SI","NO"),"")</f>
        <v/>
      </c>
    </row>
    <row r="164" spans="1:14">
      <c r="A164" s="69">
        <v>45165</v>
      </c>
      <c r="B164" s="70" t="s">
        <v>386</v>
      </c>
      <c r="C164" s="70">
        <v>35</v>
      </c>
      <c r="D164" s="70">
        <v>11</v>
      </c>
      <c r="E164" s="70" t="s">
        <v>387</v>
      </c>
      <c r="F164" s="71">
        <v>1406.02</v>
      </c>
      <c r="G164" s="70" t="str">
        <f>IFERROR(VLOOKUP(Seguimiento!$D164,Placas!$A$1:$E$18,3,0),"")</f>
        <v>PALOMINO</v>
      </c>
      <c r="H164" s="70" t="str">
        <f>IFERROR(VLOOKUP(Seguimiento!$D164,Placas!$A$1:$B$18,2,0),"")</f>
        <v>BAY837</v>
      </c>
      <c r="I164" s="70" t="str">
        <f>IFERROR(VLOOKUP(Seguimiento!$D164,Placas!$A$1:$D$18,4,0),"")</f>
        <v>TITO</v>
      </c>
      <c r="J164" s="70" t="str">
        <f>IFERROR(VLOOKUP(Seguimiento!$D164,Placas!$A$1:$E$18,5,0),"")</f>
        <v xml:space="preserve">SILVIA </v>
      </c>
      <c r="K164" s="72" t="s">
        <v>13</v>
      </c>
      <c r="L164" s="69">
        <v>45165</v>
      </c>
      <c r="M164" s="67" t="s">
        <v>28</v>
      </c>
      <c r="N164" s="73" t="str">
        <f>IF(Seguimiento!$K164="ENTREGADO",IF(Seguimiento!$M164="OK","SI","NO"),"")</f>
        <v/>
      </c>
    </row>
    <row r="165" spans="1:14">
      <c r="A165" s="69">
        <v>45165</v>
      </c>
      <c r="B165" s="70" t="s">
        <v>388</v>
      </c>
      <c r="C165" s="70">
        <v>536</v>
      </c>
      <c r="D165" s="70">
        <v>11</v>
      </c>
      <c r="E165" s="70" t="s">
        <v>389</v>
      </c>
      <c r="F165" s="71">
        <v>1554.66</v>
      </c>
      <c r="G165" s="70" t="str">
        <f>IFERROR(VLOOKUP(Seguimiento!$D165,Placas!$A$1:$E$18,3,0),"")</f>
        <v>PALOMINO</v>
      </c>
      <c r="H165" s="70" t="str">
        <f>IFERROR(VLOOKUP(Seguimiento!$D165,Placas!$A$1:$B$18,2,0),"")</f>
        <v>BAY837</v>
      </c>
      <c r="I165" s="70" t="str">
        <f>IFERROR(VLOOKUP(Seguimiento!$D165,Placas!$A$1:$D$18,4,0),"")</f>
        <v>TITO</v>
      </c>
      <c r="J165" s="70" t="str">
        <f>IFERROR(VLOOKUP(Seguimiento!$D165,Placas!$A$1:$E$18,5,0),"")</f>
        <v xml:space="preserve">SILVIA </v>
      </c>
      <c r="K165" s="72" t="s">
        <v>13</v>
      </c>
      <c r="L165" s="69">
        <v>45165</v>
      </c>
      <c r="M165" s="67" t="s">
        <v>28</v>
      </c>
      <c r="N165" s="73" t="str">
        <f>IF(Seguimiento!$K165="ENTREGADO",IF(Seguimiento!$M165="OK","SI","NO"),"")</f>
        <v/>
      </c>
    </row>
    <row r="166" spans="1:14">
      <c r="A166" s="69">
        <v>45165</v>
      </c>
      <c r="B166" s="70" t="s">
        <v>390</v>
      </c>
      <c r="C166" s="70">
        <v>205</v>
      </c>
      <c r="D166" s="70">
        <v>11</v>
      </c>
      <c r="E166" s="70" t="s">
        <v>391</v>
      </c>
      <c r="F166" s="71">
        <v>2231.19</v>
      </c>
      <c r="G166" s="70" t="str">
        <f>IFERROR(VLOOKUP(Seguimiento!$D166,Placas!$A$1:$E$18,3,0),"")</f>
        <v>PALOMINO</v>
      </c>
      <c r="H166" s="70" t="str">
        <f>IFERROR(VLOOKUP(Seguimiento!$D166,Placas!$A$1:$B$18,2,0),"")</f>
        <v>BAY837</v>
      </c>
      <c r="I166" s="70" t="str">
        <f>IFERROR(VLOOKUP(Seguimiento!$D166,Placas!$A$1:$D$18,4,0),"")</f>
        <v>TITO</v>
      </c>
      <c r="J166" s="70" t="str">
        <f>IFERROR(VLOOKUP(Seguimiento!$D166,Placas!$A$1:$E$18,5,0),"")</f>
        <v xml:space="preserve">SILVIA </v>
      </c>
      <c r="K166" s="72" t="s">
        <v>13</v>
      </c>
      <c r="L166" s="69">
        <v>45165</v>
      </c>
      <c r="M166" s="67" t="s">
        <v>28</v>
      </c>
      <c r="N166" s="73" t="str">
        <f>IF(Seguimiento!$K166="ENTREGADO",IF(Seguimiento!$M166="OK","SI","NO"),"")</f>
        <v/>
      </c>
    </row>
    <row r="167" spans="1:14" ht="24.75">
      <c r="A167" s="69">
        <v>45165</v>
      </c>
      <c r="B167" s="70" t="s">
        <v>392</v>
      </c>
      <c r="C167" s="70">
        <v>70</v>
      </c>
      <c r="D167" s="70">
        <v>11</v>
      </c>
      <c r="E167" s="70" t="s">
        <v>393</v>
      </c>
      <c r="F167" s="71">
        <v>2038.39</v>
      </c>
      <c r="G167" s="70" t="str">
        <f>IFERROR(VLOOKUP(Seguimiento!$D167,Placas!$A$1:$E$18,3,0),"")</f>
        <v>PALOMINO</v>
      </c>
      <c r="H167" s="70" t="str">
        <f>IFERROR(VLOOKUP(Seguimiento!$D167,Placas!$A$1:$B$18,2,0),"")</f>
        <v>BAY837</v>
      </c>
      <c r="I167" s="70" t="str">
        <f>IFERROR(VLOOKUP(Seguimiento!$D167,Placas!$A$1:$D$18,4,0),"")</f>
        <v>TITO</v>
      </c>
      <c r="J167" s="70" t="str">
        <f>IFERROR(VLOOKUP(Seguimiento!$D167,Placas!$A$1:$E$18,5,0),"")</f>
        <v xml:space="preserve">SILVIA </v>
      </c>
      <c r="K167" s="72" t="s">
        <v>13</v>
      </c>
      <c r="L167" s="69">
        <v>45165</v>
      </c>
      <c r="M167" s="67" t="s">
        <v>394</v>
      </c>
      <c r="N167" s="73" t="str">
        <f>IF(Seguimiento!$K167="ENTREGADO",IF(Seguimiento!$M167="OK","SI","NO"),"")</f>
        <v/>
      </c>
    </row>
    <row r="168" spans="1:14">
      <c r="A168" s="69">
        <v>45165</v>
      </c>
      <c r="B168" s="70" t="s">
        <v>395</v>
      </c>
      <c r="C168" s="70">
        <v>322</v>
      </c>
      <c r="D168" s="70">
        <v>11</v>
      </c>
      <c r="E168" s="70" t="s">
        <v>396</v>
      </c>
      <c r="F168" s="71">
        <v>1566.53</v>
      </c>
      <c r="G168" s="70" t="str">
        <f>IFERROR(VLOOKUP(Seguimiento!$D168,Placas!$A$1:$E$18,3,0),"")</f>
        <v>PALOMINO</v>
      </c>
      <c r="H168" s="70" t="str">
        <f>IFERROR(VLOOKUP(Seguimiento!$D168,Placas!$A$1:$B$18,2,0),"")</f>
        <v>BAY837</v>
      </c>
      <c r="I168" s="70" t="str">
        <f>IFERROR(VLOOKUP(Seguimiento!$D168,Placas!$A$1:$D$18,4,0),"")</f>
        <v>TITO</v>
      </c>
      <c r="J168" s="70" t="str">
        <f>IFERROR(VLOOKUP(Seguimiento!$D168,Placas!$A$1:$E$18,5,0),"")</f>
        <v xml:space="preserve">SILVIA </v>
      </c>
      <c r="K168" s="72" t="s">
        <v>13</v>
      </c>
      <c r="L168" s="69">
        <v>45165</v>
      </c>
      <c r="M168" s="67" t="s">
        <v>14</v>
      </c>
      <c r="N168" s="73" t="str">
        <f>IF(Seguimiento!$K168="ENTREGADO",IF(Seguimiento!$M168="OK","SI","NO"),"")</f>
        <v/>
      </c>
    </row>
    <row r="169" spans="1:14" customFormat="1" hidden="1">
      <c r="A169" s="4">
        <v>45165</v>
      </c>
      <c r="B169" s="5" t="s">
        <v>397</v>
      </c>
      <c r="C169" s="5">
        <v>241</v>
      </c>
      <c r="D169" s="5">
        <v>12</v>
      </c>
      <c r="E169" s="5" t="s">
        <v>398</v>
      </c>
      <c r="F169" s="6">
        <v>1343.31</v>
      </c>
      <c r="G169" s="5" t="str">
        <f>IFERROR(VLOOKUP(Seguimiento!$D169,Placas!$A$1:$E$18,3,0),"")</f>
        <v>CEVA</v>
      </c>
      <c r="H169" s="5">
        <f>IFERROR(VLOOKUP(Seguimiento!$D169,Placas!$A$1:$B$18,2,0),"")</f>
        <v>0</v>
      </c>
      <c r="I169" s="5">
        <f>IFERROR(VLOOKUP(Seguimiento!$D169,Placas!$A$1:$D$18,4,0),"")</f>
        <v>0</v>
      </c>
      <c r="J169" s="5">
        <f>IFERROR(VLOOKUP(Seguimiento!$D169,Placas!$A$1:$E$18,5,0),"")</f>
        <v>0</v>
      </c>
      <c r="K169" s="7" t="s">
        <v>271</v>
      </c>
      <c r="L169" s="8"/>
      <c r="M169" s="9"/>
      <c r="N169" s="10" t="str">
        <f>IF(Seguimiento!$K169="ENTREGADO",IF(Seguimiento!$M169="OK","SI","NO"),"")</f>
        <v/>
      </c>
    </row>
    <row r="170" spans="1:14" customFormat="1" hidden="1">
      <c r="A170" s="4">
        <v>45165</v>
      </c>
      <c r="B170" s="5" t="s">
        <v>399</v>
      </c>
      <c r="C170" s="5">
        <v>319</v>
      </c>
      <c r="D170" s="5">
        <v>12</v>
      </c>
      <c r="E170" s="5" t="s">
        <v>400</v>
      </c>
      <c r="F170" s="6">
        <v>1247.97</v>
      </c>
      <c r="G170" s="5" t="str">
        <f>IFERROR(VLOOKUP(Seguimiento!$D170,Placas!$A$1:$E$18,3,0),"")</f>
        <v>CEVA</v>
      </c>
      <c r="H170" s="5">
        <f>IFERROR(VLOOKUP(Seguimiento!$D170,Placas!$A$1:$B$18,2,0),"")</f>
        <v>0</v>
      </c>
      <c r="I170" s="5">
        <f>IFERROR(VLOOKUP(Seguimiento!$D170,Placas!$A$1:$D$18,4,0),"")</f>
        <v>0</v>
      </c>
      <c r="J170" s="5">
        <f>IFERROR(VLOOKUP(Seguimiento!$D170,Placas!$A$1:$E$18,5,0),"")</f>
        <v>0</v>
      </c>
      <c r="K170" s="7" t="s">
        <v>271</v>
      </c>
      <c r="L170" s="8"/>
      <c r="M170" s="9"/>
      <c r="N170" s="10" t="str">
        <f>IF(Seguimiento!$K170="ENTREGADO",IF(Seguimiento!$M170="OK","SI","NO"),"")</f>
        <v/>
      </c>
    </row>
    <row r="171" spans="1:14" customFormat="1" hidden="1">
      <c r="A171" s="4">
        <v>45165</v>
      </c>
      <c r="B171" s="5" t="s">
        <v>401</v>
      </c>
      <c r="C171" s="5">
        <v>365</v>
      </c>
      <c r="D171" s="5">
        <v>12</v>
      </c>
      <c r="E171" s="5" t="s">
        <v>402</v>
      </c>
      <c r="F171" s="6">
        <v>1106.95</v>
      </c>
      <c r="G171" s="5" t="str">
        <f>IFERROR(VLOOKUP(Seguimiento!$D171,Placas!$A$1:$E$18,3,0),"")</f>
        <v>CEVA</v>
      </c>
      <c r="H171" s="5">
        <f>IFERROR(VLOOKUP(Seguimiento!$D171,Placas!$A$1:$B$18,2,0),"")</f>
        <v>0</v>
      </c>
      <c r="I171" s="5">
        <f>IFERROR(VLOOKUP(Seguimiento!$D171,Placas!$A$1:$D$18,4,0),"")</f>
        <v>0</v>
      </c>
      <c r="J171" s="5">
        <f>IFERROR(VLOOKUP(Seguimiento!$D171,Placas!$A$1:$E$18,5,0),"")</f>
        <v>0</v>
      </c>
      <c r="K171" s="7" t="s">
        <v>271</v>
      </c>
      <c r="L171" s="8"/>
      <c r="M171" s="9"/>
      <c r="N171" s="10" t="str">
        <f>IF(Seguimiento!$K171="ENTREGADO",IF(Seguimiento!$M171="OK","SI","NO"),"")</f>
        <v/>
      </c>
    </row>
    <row r="172" spans="1:14" customFormat="1" hidden="1">
      <c r="A172" s="4">
        <v>45165</v>
      </c>
      <c r="B172" s="5" t="s">
        <v>403</v>
      </c>
      <c r="C172" s="5">
        <v>208</v>
      </c>
      <c r="D172" s="5">
        <v>12</v>
      </c>
      <c r="E172" s="5" t="s">
        <v>404</v>
      </c>
      <c r="F172" s="6">
        <v>1091.19</v>
      </c>
      <c r="G172" s="5" t="str">
        <f>IFERROR(VLOOKUP(Seguimiento!$D172,Placas!$A$1:$E$18,3,0),"")</f>
        <v>CEVA</v>
      </c>
      <c r="H172" s="5">
        <f>IFERROR(VLOOKUP(Seguimiento!$D172,Placas!$A$1:$B$18,2,0),"")</f>
        <v>0</v>
      </c>
      <c r="I172" s="5">
        <f>IFERROR(VLOOKUP(Seguimiento!$D172,Placas!$A$1:$D$18,4,0),"")</f>
        <v>0</v>
      </c>
      <c r="J172" s="5">
        <f>IFERROR(VLOOKUP(Seguimiento!$D172,Placas!$A$1:$E$18,5,0),"")</f>
        <v>0</v>
      </c>
      <c r="K172" s="7" t="s">
        <v>271</v>
      </c>
      <c r="L172" s="8"/>
      <c r="M172" s="9"/>
      <c r="N172" s="10" t="str">
        <f>IF(Seguimiento!$K172="ENTREGADO",IF(Seguimiento!$M172="OK","SI","NO"),"")</f>
        <v/>
      </c>
    </row>
    <row r="173" spans="1:14" customFormat="1" hidden="1">
      <c r="A173" s="4">
        <v>45165</v>
      </c>
      <c r="B173" s="5" t="s">
        <v>405</v>
      </c>
      <c r="C173" s="5">
        <v>511</v>
      </c>
      <c r="D173" s="5">
        <v>12</v>
      </c>
      <c r="E173" s="5" t="s">
        <v>406</v>
      </c>
      <c r="F173" s="6">
        <v>761.44</v>
      </c>
      <c r="G173" s="5" t="str">
        <f>IFERROR(VLOOKUP(Seguimiento!$D173,Placas!$A$1:$E$18,3,0),"")</f>
        <v>CEVA</v>
      </c>
      <c r="H173" s="5">
        <f>IFERROR(VLOOKUP(Seguimiento!$D173,Placas!$A$1:$B$18,2,0),"")</f>
        <v>0</v>
      </c>
      <c r="I173" s="5">
        <f>IFERROR(VLOOKUP(Seguimiento!$D173,Placas!$A$1:$D$18,4,0),"")</f>
        <v>0</v>
      </c>
      <c r="J173" s="5">
        <f>IFERROR(VLOOKUP(Seguimiento!$D173,Placas!$A$1:$E$18,5,0),"")</f>
        <v>0</v>
      </c>
      <c r="K173" s="7" t="s">
        <v>271</v>
      </c>
      <c r="L173" s="8"/>
      <c r="M173" s="9"/>
      <c r="N173" s="10" t="str">
        <f>IF(Seguimiento!$K173="ENTREGADO",IF(Seguimiento!$M173="OK","SI","NO"),"")</f>
        <v/>
      </c>
    </row>
    <row r="174" spans="1:14" customFormat="1" hidden="1">
      <c r="A174" s="4">
        <v>45165</v>
      </c>
      <c r="B174" s="5" t="s">
        <v>407</v>
      </c>
      <c r="C174" s="5">
        <v>352</v>
      </c>
      <c r="D174" s="5">
        <v>12</v>
      </c>
      <c r="E174" s="5" t="s">
        <v>408</v>
      </c>
      <c r="F174" s="6">
        <v>1478.73</v>
      </c>
      <c r="G174" s="5" t="str">
        <f>IFERROR(VLOOKUP(Seguimiento!$D174,Placas!$A$1:$E$18,3,0),"")</f>
        <v>CEVA</v>
      </c>
      <c r="H174" s="5">
        <f>IFERROR(VLOOKUP(Seguimiento!$D174,Placas!$A$1:$B$18,2,0),"")</f>
        <v>0</v>
      </c>
      <c r="I174" s="5">
        <f>IFERROR(VLOOKUP(Seguimiento!$D174,Placas!$A$1:$D$18,4,0),"")</f>
        <v>0</v>
      </c>
      <c r="J174" s="5">
        <f>IFERROR(VLOOKUP(Seguimiento!$D174,Placas!$A$1:$E$18,5,0),"")</f>
        <v>0</v>
      </c>
      <c r="K174" s="7" t="s">
        <v>271</v>
      </c>
      <c r="L174" s="8"/>
      <c r="M174" s="9"/>
      <c r="N174" s="10" t="str">
        <f>IF(Seguimiento!$K174="ENTREGADO",IF(Seguimiento!$M174="OK","SI","NO"),"")</f>
        <v/>
      </c>
    </row>
    <row r="175" spans="1:14" customFormat="1" hidden="1">
      <c r="A175" s="4">
        <v>45165</v>
      </c>
      <c r="B175" s="5" t="s">
        <v>409</v>
      </c>
      <c r="C175" s="5">
        <v>77</v>
      </c>
      <c r="D175" s="5">
        <v>12</v>
      </c>
      <c r="E175" s="5" t="s">
        <v>410</v>
      </c>
      <c r="F175" s="6">
        <v>1653.81</v>
      </c>
      <c r="G175" s="5" t="str">
        <f>IFERROR(VLOOKUP(Seguimiento!$D175,Placas!$A$1:$E$18,3,0),"")</f>
        <v>CEVA</v>
      </c>
      <c r="H175" s="5">
        <f>IFERROR(VLOOKUP(Seguimiento!$D175,Placas!$A$1:$B$18,2,0),"")</f>
        <v>0</v>
      </c>
      <c r="I175" s="5">
        <f>IFERROR(VLOOKUP(Seguimiento!$D175,Placas!$A$1:$D$18,4,0),"")</f>
        <v>0</v>
      </c>
      <c r="J175" s="5">
        <f>IFERROR(VLOOKUP(Seguimiento!$D175,Placas!$A$1:$E$18,5,0),"")</f>
        <v>0</v>
      </c>
      <c r="K175" s="7" t="s">
        <v>271</v>
      </c>
      <c r="L175" s="8"/>
      <c r="M175" s="9"/>
      <c r="N175" s="10" t="str">
        <f>IF(Seguimiento!$K175="ENTREGADO",IF(Seguimiento!$M175="OK","SI","NO"),"")</f>
        <v/>
      </c>
    </row>
    <row r="176" spans="1:14" customFormat="1" hidden="1">
      <c r="A176" s="4">
        <v>45165</v>
      </c>
      <c r="B176" s="5" t="s">
        <v>411</v>
      </c>
      <c r="C176" s="5">
        <v>140</v>
      </c>
      <c r="D176" s="5">
        <v>12</v>
      </c>
      <c r="E176" s="5" t="s">
        <v>412</v>
      </c>
      <c r="F176" s="6">
        <v>1342.2</v>
      </c>
      <c r="G176" s="5" t="str">
        <f>IFERROR(VLOOKUP(Seguimiento!$D176,Placas!$A$1:$E$18,3,0),"")</f>
        <v>CEVA</v>
      </c>
      <c r="H176" s="5">
        <f>IFERROR(VLOOKUP(Seguimiento!$D176,Placas!$A$1:$B$18,2,0),"")</f>
        <v>0</v>
      </c>
      <c r="I176" s="5">
        <f>IFERROR(VLOOKUP(Seguimiento!$D176,Placas!$A$1:$D$18,4,0),"")</f>
        <v>0</v>
      </c>
      <c r="J176" s="5">
        <f>IFERROR(VLOOKUP(Seguimiento!$D176,Placas!$A$1:$E$18,5,0),"")</f>
        <v>0</v>
      </c>
      <c r="K176" s="7" t="s">
        <v>271</v>
      </c>
      <c r="L176" s="8"/>
      <c r="M176" s="9"/>
      <c r="N176" s="10" t="str">
        <f>IF(Seguimiento!$K176="ENTREGADO",IF(Seguimiento!$M176="OK","SI","NO"),"")</f>
        <v/>
      </c>
    </row>
    <row r="177" spans="1:14" customFormat="1" hidden="1">
      <c r="A177" s="4">
        <v>45165</v>
      </c>
      <c r="B177" s="5" t="s">
        <v>413</v>
      </c>
      <c r="C177" s="5">
        <v>196</v>
      </c>
      <c r="D177" s="5">
        <v>12</v>
      </c>
      <c r="E177" s="5" t="s">
        <v>414</v>
      </c>
      <c r="F177" s="6">
        <v>3247.03</v>
      </c>
      <c r="G177" s="5" t="str">
        <f>IFERROR(VLOOKUP(Seguimiento!$D177,Placas!$A$1:$E$18,3,0),"")</f>
        <v>CEVA</v>
      </c>
      <c r="H177" s="5">
        <f>IFERROR(VLOOKUP(Seguimiento!$D177,Placas!$A$1:$B$18,2,0),"")</f>
        <v>0</v>
      </c>
      <c r="I177" s="5">
        <f>IFERROR(VLOOKUP(Seguimiento!$D177,Placas!$A$1:$D$18,4,0),"")</f>
        <v>0</v>
      </c>
      <c r="J177" s="5">
        <f>IFERROR(VLOOKUP(Seguimiento!$D177,Placas!$A$1:$E$18,5,0),"")</f>
        <v>0</v>
      </c>
      <c r="K177" s="7" t="s">
        <v>271</v>
      </c>
      <c r="L177" s="8"/>
      <c r="M177" s="9"/>
      <c r="N177" s="10" t="str">
        <f>IF(Seguimiento!$K177="ENTREGADO",IF(Seguimiento!$M177="OK","SI","NO"),"")</f>
        <v/>
      </c>
    </row>
    <row r="178" spans="1:14" customFormat="1" hidden="1">
      <c r="A178" s="4">
        <v>45165</v>
      </c>
      <c r="B178" s="5" t="s">
        <v>415</v>
      </c>
      <c r="C178" s="5">
        <v>274</v>
      </c>
      <c r="D178" s="5">
        <v>12</v>
      </c>
      <c r="E178" s="5" t="s">
        <v>416</v>
      </c>
      <c r="F178" s="6">
        <v>1598.64</v>
      </c>
      <c r="G178" s="5" t="str">
        <f>IFERROR(VLOOKUP(Seguimiento!$D178,Placas!$A$1:$E$18,3,0),"")</f>
        <v>CEVA</v>
      </c>
      <c r="H178" s="5">
        <f>IFERROR(VLOOKUP(Seguimiento!$D178,Placas!$A$1:$B$18,2,0),"")</f>
        <v>0</v>
      </c>
      <c r="I178" s="5">
        <f>IFERROR(VLOOKUP(Seguimiento!$D178,Placas!$A$1:$D$18,4,0),"")</f>
        <v>0</v>
      </c>
      <c r="J178" s="5">
        <f>IFERROR(VLOOKUP(Seguimiento!$D178,Placas!$A$1:$E$18,5,0),"")</f>
        <v>0</v>
      </c>
      <c r="K178" s="7" t="s">
        <v>271</v>
      </c>
      <c r="L178" s="8"/>
      <c r="M178" s="9"/>
      <c r="N178" s="10" t="str">
        <f>IF(Seguimiento!$K178="ENTREGADO",IF(Seguimiento!$M178="OK","SI","NO"),"")</f>
        <v/>
      </c>
    </row>
    <row r="179" spans="1:14" customFormat="1" hidden="1">
      <c r="A179" s="4">
        <v>45165</v>
      </c>
      <c r="B179" s="5" t="s">
        <v>417</v>
      </c>
      <c r="C179" s="5">
        <v>408</v>
      </c>
      <c r="D179" s="5">
        <v>12</v>
      </c>
      <c r="E179" s="5" t="s">
        <v>418</v>
      </c>
      <c r="F179" s="6">
        <v>1105.68</v>
      </c>
      <c r="G179" s="5" t="str">
        <f>IFERROR(VLOOKUP(Seguimiento!$D179,Placas!$A$1:$E$18,3,0),"")</f>
        <v>CEVA</v>
      </c>
      <c r="H179" s="5">
        <f>IFERROR(VLOOKUP(Seguimiento!$D179,Placas!$A$1:$B$18,2,0),"")</f>
        <v>0</v>
      </c>
      <c r="I179" s="5">
        <f>IFERROR(VLOOKUP(Seguimiento!$D179,Placas!$A$1:$D$18,4,0),"")</f>
        <v>0</v>
      </c>
      <c r="J179" s="5">
        <f>IFERROR(VLOOKUP(Seguimiento!$D179,Placas!$A$1:$E$18,5,0),"")</f>
        <v>0</v>
      </c>
      <c r="K179" s="7" t="s">
        <v>271</v>
      </c>
      <c r="L179" s="8"/>
      <c r="M179" s="9"/>
      <c r="N179" s="10" t="str">
        <f>IF(Seguimiento!$K179="ENTREGADO",IF(Seguimiento!$M179="OK","SI","NO"),"")</f>
        <v/>
      </c>
    </row>
    <row r="180" spans="1:14" customFormat="1" hidden="1">
      <c r="A180" s="4">
        <v>45165</v>
      </c>
      <c r="B180" s="5" t="s">
        <v>419</v>
      </c>
      <c r="C180" s="5">
        <v>41</v>
      </c>
      <c r="D180" s="5">
        <v>12</v>
      </c>
      <c r="E180" s="5" t="s">
        <v>420</v>
      </c>
      <c r="F180" s="6">
        <v>2550.25</v>
      </c>
      <c r="G180" s="5" t="str">
        <f>IFERROR(VLOOKUP(Seguimiento!$D180,Placas!$A$1:$E$18,3,0),"")</f>
        <v>CEVA</v>
      </c>
      <c r="H180" s="5">
        <f>IFERROR(VLOOKUP(Seguimiento!$D180,Placas!$A$1:$B$18,2,0),"")</f>
        <v>0</v>
      </c>
      <c r="I180" s="5">
        <f>IFERROR(VLOOKUP(Seguimiento!$D180,Placas!$A$1:$D$18,4,0),"")</f>
        <v>0</v>
      </c>
      <c r="J180" s="5">
        <f>IFERROR(VLOOKUP(Seguimiento!$D180,Placas!$A$1:$E$18,5,0),"")</f>
        <v>0</v>
      </c>
      <c r="K180" s="7" t="s">
        <v>271</v>
      </c>
      <c r="L180" s="8"/>
      <c r="M180" s="9"/>
      <c r="N180" s="10" t="str">
        <f>IF(Seguimiento!$K180="ENTREGADO",IF(Seguimiento!$M180="OK","SI","NO"),"")</f>
        <v/>
      </c>
    </row>
    <row r="181" spans="1:14" customFormat="1" hidden="1">
      <c r="A181" s="4">
        <v>45165</v>
      </c>
      <c r="B181" s="5" t="s">
        <v>421</v>
      </c>
      <c r="C181" s="5">
        <v>30</v>
      </c>
      <c r="D181" s="5">
        <v>12</v>
      </c>
      <c r="E181" s="5" t="s">
        <v>422</v>
      </c>
      <c r="F181" s="6">
        <v>15057.06</v>
      </c>
      <c r="G181" s="5" t="str">
        <f>IFERROR(VLOOKUP(Seguimiento!$D181,Placas!$A$1:$E$18,3,0),"")</f>
        <v>CEVA</v>
      </c>
      <c r="H181" s="5">
        <f>IFERROR(VLOOKUP(Seguimiento!$D181,Placas!$A$1:$B$18,2,0),"")</f>
        <v>0</v>
      </c>
      <c r="I181" s="5">
        <f>IFERROR(VLOOKUP(Seguimiento!$D181,Placas!$A$1:$D$18,4,0),"")</f>
        <v>0</v>
      </c>
      <c r="J181" s="5">
        <f>IFERROR(VLOOKUP(Seguimiento!$D181,Placas!$A$1:$E$18,5,0),"")</f>
        <v>0</v>
      </c>
      <c r="K181" s="7" t="s">
        <v>271</v>
      </c>
      <c r="L181" s="8"/>
      <c r="M181" s="9"/>
      <c r="N181" s="10" t="str">
        <f>IF(Seguimiento!$K181="ENTREGADO",IF(Seguimiento!$M181="OK","SI","NO"),"")</f>
        <v/>
      </c>
    </row>
    <row r="182" spans="1:14" customFormat="1" hidden="1">
      <c r="A182" s="4">
        <v>45165</v>
      </c>
      <c r="B182" s="5" t="s">
        <v>423</v>
      </c>
      <c r="C182" s="5">
        <v>237</v>
      </c>
      <c r="D182" s="5">
        <v>12</v>
      </c>
      <c r="E182" s="5" t="s">
        <v>424</v>
      </c>
      <c r="F182" s="6">
        <v>1444.41</v>
      </c>
      <c r="G182" s="5" t="str">
        <f>IFERROR(VLOOKUP(Seguimiento!$D182,Placas!$A$1:$E$18,3,0),"")</f>
        <v>CEVA</v>
      </c>
      <c r="H182" s="5">
        <f>IFERROR(VLOOKUP(Seguimiento!$D182,Placas!$A$1:$B$18,2,0),"")</f>
        <v>0</v>
      </c>
      <c r="I182" s="5">
        <f>IFERROR(VLOOKUP(Seguimiento!$D182,Placas!$A$1:$D$18,4,0),"")</f>
        <v>0</v>
      </c>
      <c r="J182" s="5">
        <f>IFERROR(VLOOKUP(Seguimiento!$D182,Placas!$A$1:$E$18,5,0),"")</f>
        <v>0</v>
      </c>
      <c r="K182" s="7" t="s">
        <v>271</v>
      </c>
      <c r="L182" s="8"/>
      <c r="M182" s="9"/>
      <c r="N182" s="10" t="str">
        <f>IF(Seguimiento!$K182="ENTREGADO",IF(Seguimiento!$M182="OK","SI","NO"),"")</f>
        <v/>
      </c>
    </row>
    <row r="183" spans="1:14" customFormat="1" hidden="1">
      <c r="A183" s="4">
        <v>45165</v>
      </c>
      <c r="B183" s="5" t="s">
        <v>425</v>
      </c>
      <c r="C183" s="5">
        <v>384</v>
      </c>
      <c r="D183" s="5">
        <v>13</v>
      </c>
      <c r="E183" s="5" t="s">
        <v>426</v>
      </c>
      <c r="F183" s="6">
        <v>1289.83</v>
      </c>
      <c r="G183" s="5" t="str">
        <f>IFERROR(VLOOKUP(Seguimiento!$D183,Placas!$A$1:$E$18,3,0),"")</f>
        <v>CEVA</v>
      </c>
      <c r="H183" s="5">
        <f>IFERROR(VLOOKUP(Seguimiento!$D183,Placas!$A$1:$B$18,2,0),"")</f>
        <v>0</v>
      </c>
      <c r="I183" s="5">
        <f>IFERROR(VLOOKUP(Seguimiento!$D183,Placas!$A$1:$D$18,4,0),"")</f>
        <v>0</v>
      </c>
      <c r="J183" s="5">
        <f>IFERROR(VLOOKUP(Seguimiento!$D183,Placas!$A$1:$E$18,5,0),"")</f>
        <v>0</v>
      </c>
      <c r="K183" s="7" t="s">
        <v>271</v>
      </c>
      <c r="L183" s="8"/>
      <c r="M183" s="9"/>
      <c r="N183" s="10" t="str">
        <f>IF(Seguimiento!$K183="ENTREGADO",IF(Seguimiento!$M183="OK","SI","NO"),"")</f>
        <v/>
      </c>
    </row>
    <row r="184" spans="1:14" customFormat="1" hidden="1">
      <c r="A184" s="4">
        <v>45165</v>
      </c>
      <c r="B184" s="5" t="s">
        <v>427</v>
      </c>
      <c r="C184" s="5">
        <v>87</v>
      </c>
      <c r="D184" s="5">
        <v>13</v>
      </c>
      <c r="E184" s="5" t="s">
        <v>428</v>
      </c>
      <c r="F184" s="6">
        <v>1388.22</v>
      </c>
      <c r="G184" s="5" t="str">
        <f>IFERROR(VLOOKUP(Seguimiento!$D184,Placas!$A$1:$E$18,3,0),"")</f>
        <v>CEVA</v>
      </c>
      <c r="H184" s="5">
        <f>IFERROR(VLOOKUP(Seguimiento!$D184,Placas!$A$1:$B$18,2,0),"")</f>
        <v>0</v>
      </c>
      <c r="I184" s="5">
        <f>IFERROR(VLOOKUP(Seguimiento!$D184,Placas!$A$1:$D$18,4,0),"")</f>
        <v>0</v>
      </c>
      <c r="J184" s="5">
        <f>IFERROR(VLOOKUP(Seguimiento!$D184,Placas!$A$1:$E$18,5,0),"")</f>
        <v>0</v>
      </c>
      <c r="K184" s="7" t="s">
        <v>271</v>
      </c>
      <c r="L184" s="8"/>
      <c r="M184" s="9"/>
      <c r="N184" s="10" t="str">
        <f>IF(Seguimiento!$K184="ENTREGADO",IF(Seguimiento!$M184="OK","SI","NO"),"")</f>
        <v/>
      </c>
    </row>
    <row r="185" spans="1:14" customFormat="1" hidden="1">
      <c r="A185" s="4">
        <v>45165</v>
      </c>
      <c r="B185" s="5" t="s">
        <v>429</v>
      </c>
      <c r="C185" s="5">
        <v>537</v>
      </c>
      <c r="D185" s="5">
        <v>13</v>
      </c>
      <c r="E185" s="5" t="s">
        <v>430</v>
      </c>
      <c r="F185" s="6">
        <v>1130.3399999999999</v>
      </c>
      <c r="G185" s="5" t="str">
        <f>IFERROR(VLOOKUP(Seguimiento!$D185,Placas!$A$1:$E$18,3,0),"")</f>
        <v>CEVA</v>
      </c>
      <c r="H185" s="5">
        <f>IFERROR(VLOOKUP(Seguimiento!$D185,Placas!$A$1:$B$18,2,0),"")</f>
        <v>0</v>
      </c>
      <c r="I185" s="5">
        <f>IFERROR(VLOOKUP(Seguimiento!$D185,Placas!$A$1:$D$18,4,0),"")</f>
        <v>0</v>
      </c>
      <c r="J185" s="5">
        <f>IFERROR(VLOOKUP(Seguimiento!$D185,Placas!$A$1:$E$18,5,0),"")</f>
        <v>0</v>
      </c>
      <c r="K185" s="7" t="s">
        <v>271</v>
      </c>
      <c r="L185" s="8"/>
      <c r="M185" s="9"/>
      <c r="N185" s="10" t="str">
        <f>IF(Seguimiento!$K185="ENTREGADO",IF(Seguimiento!$M185="OK","SI","NO"),"")</f>
        <v/>
      </c>
    </row>
    <row r="186" spans="1:14" customFormat="1" hidden="1">
      <c r="A186" s="4">
        <v>45165</v>
      </c>
      <c r="B186" s="5" t="s">
        <v>431</v>
      </c>
      <c r="C186" s="5">
        <v>368</v>
      </c>
      <c r="D186" s="5">
        <v>13</v>
      </c>
      <c r="E186" s="5" t="s">
        <v>432</v>
      </c>
      <c r="F186" s="6">
        <v>1234.07</v>
      </c>
      <c r="G186" s="5" t="str">
        <f>IFERROR(VLOOKUP(Seguimiento!$D186,Placas!$A$1:$E$18,3,0),"")</f>
        <v>CEVA</v>
      </c>
      <c r="H186" s="5">
        <f>IFERROR(VLOOKUP(Seguimiento!$D186,Placas!$A$1:$B$18,2,0),"")</f>
        <v>0</v>
      </c>
      <c r="I186" s="5">
        <f>IFERROR(VLOOKUP(Seguimiento!$D186,Placas!$A$1:$D$18,4,0),"")</f>
        <v>0</v>
      </c>
      <c r="J186" s="5">
        <f>IFERROR(VLOOKUP(Seguimiento!$D186,Placas!$A$1:$E$18,5,0),"")</f>
        <v>0</v>
      </c>
      <c r="K186" s="7" t="s">
        <v>271</v>
      </c>
      <c r="L186" s="8"/>
      <c r="M186" s="9"/>
      <c r="N186" s="10" t="str">
        <f>IF(Seguimiento!$K186="ENTREGADO",IF(Seguimiento!$M186="OK","SI","NO"),"")</f>
        <v/>
      </c>
    </row>
    <row r="187" spans="1:14" customFormat="1" hidden="1">
      <c r="A187" s="4">
        <v>45165</v>
      </c>
      <c r="B187" s="5" t="s">
        <v>433</v>
      </c>
      <c r="C187" s="5">
        <v>503</v>
      </c>
      <c r="D187" s="5">
        <v>13</v>
      </c>
      <c r="E187" s="5" t="s">
        <v>434</v>
      </c>
      <c r="F187" s="6">
        <v>1372.97</v>
      </c>
      <c r="G187" s="5" t="str">
        <f>IFERROR(VLOOKUP(Seguimiento!$D187,Placas!$A$1:$E$18,3,0),"")</f>
        <v>CEVA</v>
      </c>
      <c r="H187" s="5">
        <f>IFERROR(VLOOKUP(Seguimiento!$D187,Placas!$A$1:$B$18,2,0),"")</f>
        <v>0</v>
      </c>
      <c r="I187" s="5">
        <f>IFERROR(VLOOKUP(Seguimiento!$D187,Placas!$A$1:$D$18,4,0),"")</f>
        <v>0</v>
      </c>
      <c r="J187" s="5">
        <f>IFERROR(VLOOKUP(Seguimiento!$D187,Placas!$A$1:$E$18,5,0),"")</f>
        <v>0</v>
      </c>
      <c r="K187" s="7" t="s">
        <v>271</v>
      </c>
      <c r="L187" s="8"/>
      <c r="M187" s="9"/>
      <c r="N187" s="10" t="str">
        <f>IF(Seguimiento!$K187="ENTREGADO",IF(Seguimiento!$M187="OK","SI","NO"),"")</f>
        <v/>
      </c>
    </row>
    <row r="188" spans="1:14" customFormat="1" hidden="1">
      <c r="A188" s="4">
        <v>45165</v>
      </c>
      <c r="B188" s="5" t="s">
        <v>435</v>
      </c>
      <c r="C188" s="5">
        <v>345</v>
      </c>
      <c r="D188" s="5">
        <v>13</v>
      </c>
      <c r="E188" s="5" t="s">
        <v>436</v>
      </c>
      <c r="F188" s="6">
        <v>2954.24</v>
      </c>
      <c r="G188" s="5" t="str">
        <f>IFERROR(VLOOKUP(Seguimiento!$D188,Placas!$A$1:$E$18,3,0),"")</f>
        <v>CEVA</v>
      </c>
      <c r="H188" s="5">
        <f>IFERROR(VLOOKUP(Seguimiento!$D188,Placas!$A$1:$B$18,2,0),"")</f>
        <v>0</v>
      </c>
      <c r="I188" s="5">
        <f>IFERROR(VLOOKUP(Seguimiento!$D188,Placas!$A$1:$D$18,4,0),"")</f>
        <v>0</v>
      </c>
      <c r="J188" s="5">
        <f>IFERROR(VLOOKUP(Seguimiento!$D188,Placas!$A$1:$E$18,5,0),"")</f>
        <v>0</v>
      </c>
      <c r="K188" s="7" t="s">
        <v>271</v>
      </c>
      <c r="L188" s="8"/>
      <c r="M188" s="9"/>
      <c r="N188" s="10" t="str">
        <f>IF(Seguimiento!$K188="ENTREGADO",IF(Seguimiento!$M188="OK","SI","NO"),"")</f>
        <v/>
      </c>
    </row>
    <row r="189" spans="1:14" customFormat="1" hidden="1">
      <c r="A189" s="4">
        <v>45165</v>
      </c>
      <c r="B189" s="5" t="s">
        <v>437</v>
      </c>
      <c r="C189" s="5">
        <v>177</v>
      </c>
      <c r="D189" s="5">
        <v>13</v>
      </c>
      <c r="E189" s="5" t="s">
        <v>438</v>
      </c>
      <c r="F189" s="6">
        <v>2676.1</v>
      </c>
      <c r="G189" s="5" t="str">
        <f>IFERROR(VLOOKUP(Seguimiento!$D189,Placas!$A$1:$E$18,3,0),"")</f>
        <v>CEVA</v>
      </c>
      <c r="H189" s="5">
        <f>IFERROR(VLOOKUP(Seguimiento!$D189,Placas!$A$1:$B$18,2,0),"")</f>
        <v>0</v>
      </c>
      <c r="I189" s="5">
        <f>IFERROR(VLOOKUP(Seguimiento!$D189,Placas!$A$1:$D$18,4,0),"")</f>
        <v>0</v>
      </c>
      <c r="J189" s="5">
        <f>IFERROR(VLOOKUP(Seguimiento!$D189,Placas!$A$1:$E$18,5,0),"")</f>
        <v>0</v>
      </c>
      <c r="K189" s="7" t="s">
        <v>271</v>
      </c>
      <c r="L189" s="8"/>
      <c r="M189" s="9"/>
      <c r="N189" s="10" t="str">
        <f>IF(Seguimiento!$K189="ENTREGADO",IF(Seguimiento!$M189="OK","SI","NO"),"")</f>
        <v/>
      </c>
    </row>
    <row r="190" spans="1:14" customFormat="1" hidden="1">
      <c r="A190" s="4">
        <v>45165</v>
      </c>
      <c r="B190" s="5" t="s">
        <v>439</v>
      </c>
      <c r="C190" s="5">
        <v>172</v>
      </c>
      <c r="D190" s="5">
        <v>13</v>
      </c>
      <c r="E190" s="5" t="s">
        <v>440</v>
      </c>
      <c r="F190" s="6">
        <v>1701.02</v>
      </c>
      <c r="G190" s="5" t="str">
        <f>IFERROR(VLOOKUP(Seguimiento!$D190,Placas!$A$1:$E$18,3,0),"")</f>
        <v>CEVA</v>
      </c>
      <c r="H190" s="5">
        <f>IFERROR(VLOOKUP(Seguimiento!$D190,Placas!$A$1:$B$18,2,0),"")</f>
        <v>0</v>
      </c>
      <c r="I190" s="5">
        <f>IFERROR(VLOOKUP(Seguimiento!$D190,Placas!$A$1:$D$18,4,0),"")</f>
        <v>0</v>
      </c>
      <c r="J190" s="5">
        <f>IFERROR(VLOOKUP(Seguimiento!$D190,Placas!$A$1:$E$18,5,0),"")</f>
        <v>0</v>
      </c>
      <c r="K190" s="7" t="s">
        <v>271</v>
      </c>
      <c r="L190" s="8"/>
      <c r="M190" s="9"/>
      <c r="N190" s="10" t="str">
        <f>IF(Seguimiento!$K190="ENTREGADO",IF(Seguimiento!$M190="OK","SI","NO"),"")</f>
        <v/>
      </c>
    </row>
    <row r="191" spans="1:14" customFormat="1" hidden="1">
      <c r="A191" s="4">
        <v>45165</v>
      </c>
      <c r="B191" s="5" t="s">
        <v>441</v>
      </c>
      <c r="C191" s="5">
        <v>497</v>
      </c>
      <c r="D191" s="5">
        <v>13</v>
      </c>
      <c r="E191" s="5" t="s">
        <v>442</v>
      </c>
      <c r="F191" s="6">
        <v>1666.1</v>
      </c>
      <c r="G191" s="5" t="str">
        <f>IFERROR(VLOOKUP(Seguimiento!$D191,Placas!$A$1:$E$18,3,0),"")</f>
        <v>CEVA</v>
      </c>
      <c r="H191" s="5">
        <f>IFERROR(VLOOKUP(Seguimiento!$D191,Placas!$A$1:$B$18,2,0),"")</f>
        <v>0</v>
      </c>
      <c r="I191" s="5">
        <f>IFERROR(VLOOKUP(Seguimiento!$D191,Placas!$A$1:$D$18,4,0),"")</f>
        <v>0</v>
      </c>
      <c r="J191" s="5">
        <f>IFERROR(VLOOKUP(Seguimiento!$D191,Placas!$A$1:$E$18,5,0),"")</f>
        <v>0</v>
      </c>
      <c r="K191" s="7" t="s">
        <v>271</v>
      </c>
      <c r="L191" s="8"/>
      <c r="M191" s="9"/>
      <c r="N191" s="10" t="str">
        <f>IF(Seguimiento!$K191="ENTREGADO",IF(Seguimiento!$M191="OK","SI","NO"),"")</f>
        <v/>
      </c>
    </row>
    <row r="192" spans="1:14" customFormat="1" hidden="1">
      <c r="A192" s="4">
        <v>45165</v>
      </c>
      <c r="B192" s="5" t="s">
        <v>443</v>
      </c>
      <c r="C192" s="5">
        <v>298</v>
      </c>
      <c r="D192" s="5">
        <v>13</v>
      </c>
      <c r="E192" s="5" t="s">
        <v>444</v>
      </c>
      <c r="F192" s="6">
        <v>2419.92</v>
      </c>
      <c r="G192" s="5" t="str">
        <f>IFERROR(VLOOKUP(Seguimiento!$D192,Placas!$A$1:$E$18,3,0),"")</f>
        <v>CEVA</v>
      </c>
      <c r="H192" s="5">
        <f>IFERROR(VLOOKUP(Seguimiento!$D192,Placas!$A$1:$B$18,2,0),"")</f>
        <v>0</v>
      </c>
      <c r="I192" s="5">
        <f>IFERROR(VLOOKUP(Seguimiento!$D192,Placas!$A$1:$D$18,4,0),"")</f>
        <v>0</v>
      </c>
      <c r="J192" s="5">
        <f>IFERROR(VLOOKUP(Seguimiento!$D192,Placas!$A$1:$E$18,5,0),"")</f>
        <v>0</v>
      </c>
      <c r="K192" s="7" t="s">
        <v>271</v>
      </c>
      <c r="L192" s="8"/>
      <c r="M192" s="9"/>
      <c r="N192" s="10" t="str">
        <f>IF(Seguimiento!$K192="ENTREGADO",IF(Seguimiento!$M192="OK","SI","NO"),"")</f>
        <v/>
      </c>
    </row>
    <row r="193" spans="1:14" customFormat="1" hidden="1">
      <c r="A193" s="4">
        <v>45165</v>
      </c>
      <c r="B193" s="5" t="s">
        <v>445</v>
      </c>
      <c r="C193" s="5">
        <v>132</v>
      </c>
      <c r="D193" s="5">
        <v>13</v>
      </c>
      <c r="E193" s="5" t="s">
        <v>446</v>
      </c>
      <c r="F193" s="6">
        <v>1344.49</v>
      </c>
      <c r="G193" s="5" t="str">
        <f>IFERROR(VLOOKUP(Seguimiento!$D193,Placas!$A$1:$E$18,3,0),"")</f>
        <v>CEVA</v>
      </c>
      <c r="H193" s="5">
        <f>IFERROR(VLOOKUP(Seguimiento!$D193,Placas!$A$1:$B$18,2,0),"")</f>
        <v>0</v>
      </c>
      <c r="I193" s="5">
        <f>IFERROR(VLOOKUP(Seguimiento!$D193,Placas!$A$1:$D$18,4,0),"")</f>
        <v>0</v>
      </c>
      <c r="J193" s="5">
        <f>IFERROR(VLOOKUP(Seguimiento!$D193,Placas!$A$1:$E$18,5,0),"")</f>
        <v>0</v>
      </c>
      <c r="K193" s="7" t="s">
        <v>271</v>
      </c>
      <c r="L193" s="8"/>
      <c r="M193" s="9"/>
      <c r="N193" s="10" t="str">
        <f>IF(Seguimiento!$K193="ENTREGADO",IF(Seguimiento!$M193="OK","SI","NO"),"")</f>
        <v/>
      </c>
    </row>
    <row r="194" spans="1:14" customFormat="1" hidden="1">
      <c r="A194" s="4">
        <v>45165</v>
      </c>
      <c r="B194" s="5" t="s">
        <v>447</v>
      </c>
      <c r="C194" s="5">
        <v>171</v>
      </c>
      <c r="D194" s="5">
        <v>13</v>
      </c>
      <c r="E194" s="5" t="s">
        <v>448</v>
      </c>
      <c r="F194" s="6">
        <v>1689.32</v>
      </c>
      <c r="G194" s="5" t="str">
        <f>IFERROR(VLOOKUP(Seguimiento!$D194,Placas!$A$1:$E$18,3,0),"")</f>
        <v>CEVA</v>
      </c>
      <c r="H194" s="5">
        <f>IFERROR(VLOOKUP(Seguimiento!$D194,Placas!$A$1:$B$18,2,0),"")</f>
        <v>0</v>
      </c>
      <c r="I194" s="5">
        <f>IFERROR(VLOOKUP(Seguimiento!$D194,Placas!$A$1:$D$18,4,0),"")</f>
        <v>0</v>
      </c>
      <c r="J194" s="5">
        <f>IFERROR(VLOOKUP(Seguimiento!$D194,Placas!$A$1:$E$18,5,0),"")</f>
        <v>0</v>
      </c>
      <c r="K194" s="7" t="s">
        <v>271</v>
      </c>
      <c r="L194" s="8"/>
      <c r="M194" s="9"/>
      <c r="N194" s="10" t="str">
        <f>IF(Seguimiento!$K194="ENTREGADO",IF(Seguimiento!$M194="OK","SI","NO"),"")</f>
        <v/>
      </c>
    </row>
    <row r="195" spans="1:14" customFormat="1" hidden="1">
      <c r="A195" s="4">
        <v>45165</v>
      </c>
      <c r="B195" s="5" t="s">
        <v>449</v>
      </c>
      <c r="C195" s="5">
        <v>175</v>
      </c>
      <c r="D195" s="5">
        <v>13</v>
      </c>
      <c r="E195" s="5" t="s">
        <v>450</v>
      </c>
      <c r="F195" s="6">
        <v>1975.93</v>
      </c>
      <c r="G195" s="5" t="str">
        <f>IFERROR(VLOOKUP(Seguimiento!$D195,Placas!$A$1:$E$18,3,0),"")</f>
        <v>CEVA</v>
      </c>
      <c r="H195" s="5">
        <f>IFERROR(VLOOKUP(Seguimiento!$D195,Placas!$A$1:$B$18,2,0),"")</f>
        <v>0</v>
      </c>
      <c r="I195" s="5">
        <f>IFERROR(VLOOKUP(Seguimiento!$D195,Placas!$A$1:$D$18,4,0),"")</f>
        <v>0</v>
      </c>
      <c r="J195" s="5">
        <f>IFERROR(VLOOKUP(Seguimiento!$D195,Placas!$A$1:$E$18,5,0),"")</f>
        <v>0</v>
      </c>
      <c r="K195" s="7" t="s">
        <v>271</v>
      </c>
      <c r="L195" s="8"/>
      <c r="M195" s="9"/>
      <c r="N195" s="10" t="str">
        <f>IF(Seguimiento!$K195="ENTREGADO",IF(Seguimiento!$M195="OK","SI","NO"),"")</f>
        <v/>
      </c>
    </row>
    <row r="196" spans="1:14" customFormat="1" hidden="1">
      <c r="A196" s="4">
        <v>45165</v>
      </c>
      <c r="B196" s="5" t="s">
        <v>451</v>
      </c>
      <c r="C196" s="5">
        <v>51</v>
      </c>
      <c r="D196" s="5">
        <v>13</v>
      </c>
      <c r="E196" s="5" t="s">
        <v>452</v>
      </c>
      <c r="F196" s="6">
        <v>2279.15</v>
      </c>
      <c r="G196" s="5" t="str">
        <f>IFERROR(VLOOKUP(Seguimiento!$D196,Placas!$A$1:$E$18,3,0),"")</f>
        <v>CEVA</v>
      </c>
      <c r="H196" s="5">
        <f>IFERROR(VLOOKUP(Seguimiento!$D196,Placas!$A$1:$B$18,2,0),"")</f>
        <v>0</v>
      </c>
      <c r="I196" s="5">
        <f>IFERROR(VLOOKUP(Seguimiento!$D196,Placas!$A$1:$D$18,4,0),"")</f>
        <v>0</v>
      </c>
      <c r="J196" s="5">
        <f>IFERROR(VLOOKUP(Seguimiento!$D196,Placas!$A$1:$E$18,5,0),"")</f>
        <v>0</v>
      </c>
      <c r="K196" s="7" t="s">
        <v>271</v>
      </c>
      <c r="L196" s="8"/>
      <c r="M196" s="9"/>
      <c r="N196" s="10" t="str">
        <f>IF(Seguimiento!$K196="ENTREGADO",IF(Seguimiento!$M196="OK","SI","NO"),"")</f>
        <v/>
      </c>
    </row>
    <row r="197" spans="1:14" customFormat="1" hidden="1">
      <c r="A197" s="4">
        <v>45165</v>
      </c>
      <c r="B197" s="5" t="s">
        <v>453</v>
      </c>
      <c r="C197" s="5">
        <v>411</v>
      </c>
      <c r="D197" s="5">
        <v>14</v>
      </c>
      <c r="E197" s="5" t="s">
        <v>454</v>
      </c>
      <c r="F197" s="6">
        <v>2550.7600000000002</v>
      </c>
      <c r="G197" s="5" t="str">
        <f>IFERROR(VLOOKUP(Seguimiento!$D197,Placas!$A$1:$E$18,3,0),"")</f>
        <v>DINET</v>
      </c>
      <c r="H197" s="5">
        <f>IFERROR(VLOOKUP(Seguimiento!$D197,Placas!$A$1:$B$18,2,0),"")</f>
        <v>0</v>
      </c>
      <c r="I197" s="5">
        <f>IFERROR(VLOOKUP(Seguimiento!$D197,Placas!$A$1:$D$18,4,0),"")</f>
        <v>0</v>
      </c>
      <c r="J197" s="5">
        <f>IFERROR(VLOOKUP(Seguimiento!$D197,Placas!$A$1:$E$18,5,0),"")</f>
        <v>0</v>
      </c>
      <c r="K197" s="7" t="s">
        <v>271</v>
      </c>
      <c r="L197" s="8"/>
      <c r="M197" s="9"/>
      <c r="N197" s="10" t="str">
        <f>IF(Seguimiento!$K197="ENTREGADO",IF(Seguimiento!$M197="OK","SI","NO"),"")</f>
        <v/>
      </c>
    </row>
    <row r="198" spans="1:14" customFormat="1" hidden="1">
      <c r="A198" s="4">
        <v>45165</v>
      </c>
      <c r="B198" s="5" t="s">
        <v>455</v>
      </c>
      <c r="C198" s="5">
        <v>226</v>
      </c>
      <c r="D198" s="5">
        <v>14</v>
      </c>
      <c r="E198" s="5" t="s">
        <v>456</v>
      </c>
      <c r="F198" s="6">
        <v>941.36</v>
      </c>
      <c r="G198" s="5" t="str">
        <f>IFERROR(VLOOKUP(Seguimiento!$D198,Placas!$A$1:$E$18,3,0),"")</f>
        <v>DINET</v>
      </c>
      <c r="H198" s="5">
        <f>IFERROR(VLOOKUP(Seguimiento!$D198,Placas!$A$1:$B$18,2,0),"")</f>
        <v>0</v>
      </c>
      <c r="I198" s="5">
        <f>IFERROR(VLOOKUP(Seguimiento!$D198,Placas!$A$1:$D$18,4,0),"")</f>
        <v>0</v>
      </c>
      <c r="J198" s="5">
        <f>IFERROR(VLOOKUP(Seguimiento!$D198,Placas!$A$1:$E$18,5,0),"")</f>
        <v>0</v>
      </c>
      <c r="K198" s="7" t="s">
        <v>271</v>
      </c>
      <c r="L198" s="8"/>
      <c r="M198" s="9"/>
      <c r="N198" s="10" t="str">
        <f>IF(Seguimiento!$K198="ENTREGADO",IF(Seguimiento!$M198="OK","SI","NO"),"")</f>
        <v/>
      </c>
    </row>
    <row r="199" spans="1:14" customFormat="1" hidden="1">
      <c r="A199" s="4">
        <v>45165</v>
      </c>
      <c r="B199" s="5" t="s">
        <v>457</v>
      </c>
      <c r="C199" s="5">
        <v>278</v>
      </c>
      <c r="D199" s="5">
        <v>14</v>
      </c>
      <c r="E199" s="5" t="s">
        <v>458</v>
      </c>
      <c r="F199" s="6">
        <v>958.98</v>
      </c>
      <c r="G199" s="5" t="str">
        <f>IFERROR(VLOOKUP(Seguimiento!$D199,Placas!$A$1:$E$18,3,0),"")</f>
        <v>DINET</v>
      </c>
      <c r="H199" s="5">
        <f>IFERROR(VLOOKUP(Seguimiento!$D199,Placas!$A$1:$B$18,2,0),"")</f>
        <v>0</v>
      </c>
      <c r="I199" s="5">
        <f>IFERROR(VLOOKUP(Seguimiento!$D199,Placas!$A$1:$D$18,4,0),"")</f>
        <v>0</v>
      </c>
      <c r="J199" s="5">
        <f>IFERROR(VLOOKUP(Seguimiento!$D199,Placas!$A$1:$E$18,5,0),"")</f>
        <v>0</v>
      </c>
      <c r="K199" s="7" t="s">
        <v>271</v>
      </c>
      <c r="L199" s="8"/>
      <c r="M199" s="9"/>
      <c r="N199" s="10" t="str">
        <f>IF(Seguimiento!$K199="ENTREGADO",IF(Seguimiento!$M199="OK","SI","NO"),"")</f>
        <v/>
      </c>
    </row>
    <row r="200" spans="1:14" customFormat="1" hidden="1">
      <c r="A200" s="4">
        <v>45165</v>
      </c>
      <c r="B200" s="5" t="s">
        <v>459</v>
      </c>
      <c r="C200" s="5">
        <v>487</v>
      </c>
      <c r="D200" s="5">
        <v>14</v>
      </c>
      <c r="E200" s="5" t="s">
        <v>460</v>
      </c>
      <c r="F200" s="6">
        <v>1366.61</v>
      </c>
      <c r="G200" s="5" t="str">
        <f>IFERROR(VLOOKUP(Seguimiento!$D200,Placas!$A$1:$E$18,3,0),"")</f>
        <v>DINET</v>
      </c>
      <c r="H200" s="5">
        <f>IFERROR(VLOOKUP(Seguimiento!$D200,Placas!$A$1:$B$18,2,0),"")</f>
        <v>0</v>
      </c>
      <c r="I200" s="5">
        <f>IFERROR(VLOOKUP(Seguimiento!$D200,Placas!$A$1:$D$18,4,0),"")</f>
        <v>0</v>
      </c>
      <c r="J200" s="5">
        <f>IFERROR(VLOOKUP(Seguimiento!$D200,Placas!$A$1:$E$18,5,0),"")</f>
        <v>0</v>
      </c>
      <c r="K200" s="7" t="s">
        <v>271</v>
      </c>
      <c r="L200" s="8"/>
      <c r="M200" s="9"/>
      <c r="N200" s="10" t="str">
        <f>IF(Seguimiento!$K200="ENTREGADO",IF(Seguimiento!$M200="OK","SI","NO"),"")</f>
        <v/>
      </c>
    </row>
    <row r="201" spans="1:14" customFormat="1" hidden="1">
      <c r="A201" s="4">
        <v>45165</v>
      </c>
      <c r="B201" s="5" t="s">
        <v>461</v>
      </c>
      <c r="C201" s="5">
        <v>404</v>
      </c>
      <c r="D201" s="5">
        <v>14</v>
      </c>
      <c r="E201" s="5" t="s">
        <v>462</v>
      </c>
      <c r="F201" s="6">
        <v>963.56</v>
      </c>
      <c r="G201" s="5" t="str">
        <f>IFERROR(VLOOKUP(Seguimiento!$D201,Placas!$A$1:$E$18,3,0),"")</f>
        <v>DINET</v>
      </c>
      <c r="H201" s="5">
        <f>IFERROR(VLOOKUP(Seguimiento!$D201,Placas!$A$1:$B$18,2,0),"")</f>
        <v>0</v>
      </c>
      <c r="I201" s="5">
        <f>IFERROR(VLOOKUP(Seguimiento!$D201,Placas!$A$1:$D$18,4,0),"")</f>
        <v>0</v>
      </c>
      <c r="J201" s="5">
        <f>IFERROR(VLOOKUP(Seguimiento!$D201,Placas!$A$1:$E$18,5,0),"")</f>
        <v>0</v>
      </c>
      <c r="K201" s="7" t="s">
        <v>271</v>
      </c>
      <c r="L201" s="8"/>
      <c r="M201" s="9"/>
      <c r="N201" s="10" t="str">
        <f>IF(Seguimiento!$K201="ENTREGADO",IF(Seguimiento!$M201="OK","SI","NO"),"")</f>
        <v/>
      </c>
    </row>
    <row r="202" spans="1:14" customFormat="1" hidden="1">
      <c r="A202" s="4">
        <v>45165</v>
      </c>
      <c r="B202" s="5" t="s">
        <v>463</v>
      </c>
      <c r="C202" s="5">
        <v>64</v>
      </c>
      <c r="D202" s="5">
        <v>14</v>
      </c>
      <c r="E202" s="5" t="s">
        <v>464</v>
      </c>
      <c r="F202" s="6">
        <v>2130.09</v>
      </c>
      <c r="G202" s="5" t="str">
        <f>IFERROR(VLOOKUP(Seguimiento!$D202,Placas!$A$1:$E$18,3,0),"")</f>
        <v>DINET</v>
      </c>
      <c r="H202" s="5">
        <f>IFERROR(VLOOKUP(Seguimiento!$D202,Placas!$A$1:$B$18,2,0),"")</f>
        <v>0</v>
      </c>
      <c r="I202" s="5">
        <f>IFERROR(VLOOKUP(Seguimiento!$D202,Placas!$A$1:$D$18,4,0),"")</f>
        <v>0</v>
      </c>
      <c r="J202" s="5">
        <f>IFERROR(VLOOKUP(Seguimiento!$D202,Placas!$A$1:$E$18,5,0),"")</f>
        <v>0</v>
      </c>
      <c r="K202" s="7" t="s">
        <v>271</v>
      </c>
      <c r="L202" s="8"/>
      <c r="M202" s="9"/>
      <c r="N202" s="10" t="str">
        <f>IF(Seguimiento!$K202="ENTREGADO",IF(Seguimiento!$M202="OK","SI","NO"),"")</f>
        <v/>
      </c>
    </row>
    <row r="203" spans="1:14" customFormat="1" hidden="1">
      <c r="A203" s="4">
        <v>45165</v>
      </c>
      <c r="B203" s="5" t="s">
        <v>465</v>
      </c>
      <c r="C203" s="5">
        <v>157</v>
      </c>
      <c r="D203" s="5">
        <v>14</v>
      </c>
      <c r="E203" s="5" t="s">
        <v>466</v>
      </c>
      <c r="F203" s="6">
        <v>1641.19</v>
      </c>
      <c r="G203" s="5" t="str">
        <f>IFERROR(VLOOKUP(Seguimiento!$D203,Placas!$A$1:$E$18,3,0),"")</f>
        <v>DINET</v>
      </c>
      <c r="H203" s="5">
        <f>IFERROR(VLOOKUP(Seguimiento!$D203,Placas!$A$1:$B$18,2,0),"")</f>
        <v>0</v>
      </c>
      <c r="I203" s="5">
        <f>IFERROR(VLOOKUP(Seguimiento!$D203,Placas!$A$1:$D$18,4,0),"")</f>
        <v>0</v>
      </c>
      <c r="J203" s="5">
        <f>IFERROR(VLOOKUP(Seguimiento!$D203,Placas!$A$1:$E$18,5,0),"")</f>
        <v>0</v>
      </c>
      <c r="K203" s="7" t="s">
        <v>271</v>
      </c>
      <c r="L203" s="8"/>
      <c r="M203" s="9"/>
      <c r="N203" s="10" t="str">
        <f>IF(Seguimiento!$K203="ENTREGADO",IF(Seguimiento!$M203="OK","SI","NO"),"")</f>
        <v/>
      </c>
    </row>
    <row r="204" spans="1:14" customFormat="1" hidden="1">
      <c r="A204" s="4">
        <v>45165</v>
      </c>
      <c r="B204" s="5" t="s">
        <v>467</v>
      </c>
      <c r="C204" s="5">
        <v>214</v>
      </c>
      <c r="D204" s="5">
        <v>14</v>
      </c>
      <c r="E204" s="5" t="s">
        <v>468</v>
      </c>
      <c r="F204" s="6">
        <v>1391.86</v>
      </c>
      <c r="G204" s="5" t="str">
        <f>IFERROR(VLOOKUP(Seguimiento!$D204,Placas!$A$1:$E$18,3,0),"")</f>
        <v>DINET</v>
      </c>
      <c r="H204" s="5">
        <f>IFERROR(VLOOKUP(Seguimiento!$D204,Placas!$A$1:$B$18,2,0),"")</f>
        <v>0</v>
      </c>
      <c r="I204" s="5">
        <f>IFERROR(VLOOKUP(Seguimiento!$D204,Placas!$A$1:$D$18,4,0),"")</f>
        <v>0</v>
      </c>
      <c r="J204" s="5">
        <f>IFERROR(VLOOKUP(Seguimiento!$D204,Placas!$A$1:$E$18,5,0),"")</f>
        <v>0</v>
      </c>
      <c r="K204" s="7" t="s">
        <v>271</v>
      </c>
      <c r="L204" s="8"/>
      <c r="M204" s="9"/>
      <c r="N204" s="10" t="str">
        <f>IF(Seguimiento!$K204="ENTREGADO",IF(Seguimiento!$M204="OK","SI","NO"),"")</f>
        <v/>
      </c>
    </row>
    <row r="205" spans="1:14" customFormat="1" hidden="1">
      <c r="A205" s="4">
        <v>45165</v>
      </c>
      <c r="B205" s="5" t="s">
        <v>469</v>
      </c>
      <c r="C205" s="5">
        <v>485</v>
      </c>
      <c r="D205" s="5">
        <v>14</v>
      </c>
      <c r="E205" s="5" t="s">
        <v>470</v>
      </c>
      <c r="F205" s="6">
        <v>1770.93</v>
      </c>
      <c r="G205" s="5" t="str">
        <f>IFERROR(VLOOKUP(Seguimiento!$D205,Placas!$A$1:$E$18,3,0),"")</f>
        <v>DINET</v>
      </c>
      <c r="H205" s="5">
        <f>IFERROR(VLOOKUP(Seguimiento!$D205,Placas!$A$1:$B$18,2,0),"")</f>
        <v>0</v>
      </c>
      <c r="I205" s="5">
        <f>IFERROR(VLOOKUP(Seguimiento!$D205,Placas!$A$1:$D$18,4,0),"")</f>
        <v>0</v>
      </c>
      <c r="J205" s="5">
        <f>IFERROR(VLOOKUP(Seguimiento!$D205,Placas!$A$1:$E$18,5,0),"")</f>
        <v>0</v>
      </c>
      <c r="K205" s="7" t="s">
        <v>271</v>
      </c>
      <c r="L205" s="8"/>
      <c r="M205" s="9"/>
      <c r="N205" s="10" t="str">
        <f>IF(Seguimiento!$K205="ENTREGADO",IF(Seguimiento!$M205="OK","SI","NO"),"")</f>
        <v/>
      </c>
    </row>
    <row r="206" spans="1:14" customFormat="1" hidden="1">
      <c r="A206" s="4">
        <v>45165</v>
      </c>
      <c r="B206" s="5" t="s">
        <v>471</v>
      </c>
      <c r="C206" s="5">
        <v>293</v>
      </c>
      <c r="D206" s="5">
        <v>14</v>
      </c>
      <c r="E206" s="5" t="s">
        <v>472</v>
      </c>
      <c r="F206" s="6">
        <v>1538.05</v>
      </c>
      <c r="G206" s="5" t="str">
        <f>IFERROR(VLOOKUP(Seguimiento!$D206,Placas!$A$1:$E$18,3,0),"")</f>
        <v>DINET</v>
      </c>
      <c r="H206" s="5">
        <f>IFERROR(VLOOKUP(Seguimiento!$D206,Placas!$A$1:$B$18,2,0),"")</f>
        <v>0</v>
      </c>
      <c r="I206" s="5">
        <f>IFERROR(VLOOKUP(Seguimiento!$D206,Placas!$A$1:$D$18,4,0),"")</f>
        <v>0</v>
      </c>
      <c r="J206" s="5">
        <f>IFERROR(VLOOKUP(Seguimiento!$D206,Placas!$A$1:$E$18,5,0),"")</f>
        <v>0</v>
      </c>
      <c r="K206" s="7" t="s">
        <v>271</v>
      </c>
      <c r="L206" s="8"/>
      <c r="M206" s="9"/>
      <c r="N206" s="10" t="str">
        <f>IF(Seguimiento!$K206="ENTREGADO",IF(Seguimiento!$M206="OK","SI","NO"),"")</f>
        <v/>
      </c>
    </row>
    <row r="207" spans="1:14" customFormat="1" hidden="1">
      <c r="A207" s="4">
        <v>45165</v>
      </c>
      <c r="B207" s="5" t="s">
        <v>473</v>
      </c>
      <c r="C207" s="5">
        <v>92</v>
      </c>
      <c r="D207" s="5">
        <v>14</v>
      </c>
      <c r="E207" s="5" t="s">
        <v>474</v>
      </c>
      <c r="F207" s="6">
        <v>1467.8</v>
      </c>
      <c r="G207" s="5" t="str">
        <f>IFERROR(VLOOKUP(Seguimiento!$D207,Placas!$A$1:$E$18,3,0),"")</f>
        <v>DINET</v>
      </c>
      <c r="H207" s="5">
        <f>IFERROR(VLOOKUP(Seguimiento!$D207,Placas!$A$1:$B$18,2,0),"")</f>
        <v>0</v>
      </c>
      <c r="I207" s="5">
        <f>IFERROR(VLOOKUP(Seguimiento!$D207,Placas!$A$1:$D$18,4,0),"")</f>
        <v>0</v>
      </c>
      <c r="J207" s="5">
        <f>IFERROR(VLOOKUP(Seguimiento!$D207,Placas!$A$1:$E$18,5,0),"")</f>
        <v>0</v>
      </c>
      <c r="K207" s="7" t="s">
        <v>271</v>
      </c>
      <c r="L207" s="8"/>
      <c r="M207" s="9"/>
      <c r="N207" s="10" t="str">
        <f>IF(Seguimiento!$K207="ENTREGADO",IF(Seguimiento!$M207="OK","SI","NO"),"")</f>
        <v/>
      </c>
    </row>
    <row r="208" spans="1:14" customFormat="1" hidden="1">
      <c r="A208" s="4">
        <v>45165</v>
      </c>
      <c r="B208" s="5" t="s">
        <v>475</v>
      </c>
      <c r="C208" s="5">
        <v>29</v>
      </c>
      <c r="D208" s="5">
        <v>14</v>
      </c>
      <c r="E208" s="5" t="s">
        <v>476</v>
      </c>
      <c r="F208" s="6">
        <v>1105.76</v>
      </c>
      <c r="G208" s="5" t="str">
        <f>IFERROR(VLOOKUP(Seguimiento!$D208,Placas!$A$1:$E$18,3,0),"")</f>
        <v>DINET</v>
      </c>
      <c r="H208" s="5">
        <f>IFERROR(VLOOKUP(Seguimiento!$D208,Placas!$A$1:$B$18,2,0),"")</f>
        <v>0</v>
      </c>
      <c r="I208" s="5">
        <f>IFERROR(VLOOKUP(Seguimiento!$D208,Placas!$A$1:$D$18,4,0),"")</f>
        <v>0</v>
      </c>
      <c r="J208" s="5">
        <f>IFERROR(VLOOKUP(Seguimiento!$D208,Placas!$A$1:$E$18,5,0),"")</f>
        <v>0</v>
      </c>
      <c r="K208" s="7" t="s">
        <v>271</v>
      </c>
      <c r="L208" s="8"/>
      <c r="M208" s="9"/>
      <c r="N208" s="10" t="str">
        <f>IF(Seguimiento!$K208="ENTREGADO",IF(Seguimiento!$M208="OK","SI","NO"),"")</f>
        <v/>
      </c>
    </row>
    <row r="209" spans="1:14" customFormat="1" hidden="1">
      <c r="A209" s="4">
        <v>45165</v>
      </c>
      <c r="B209" s="5" t="s">
        <v>477</v>
      </c>
      <c r="C209" s="5">
        <v>32</v>
      </c>
      <c r="D209" s="5">
        <v>14</v>
      </c>
      <c r="E209" s="5" t="s">
        <v>478</v>
      </c>
      <c r="F209" s="6">
        <v>1354.07</v>
      </c>
      <c r="G209" s="5" t="str">
        <f>IFERROR(VLOOKUP(Seguimiento!$D209,Placas!$A$1:$E$18,3,0),"")</f>
        <v>DINET</v>
      </c>
      <c r="H209" s="5">
        <f>IFERROR(VLOOKUP(Seguimiento!$D209,Placas!$A$1:$B$18,2,0),"")</f>
        <v>0</v>
      </c>
      <c r="I209" s="5">
        <f>IFERROR(VLOOKUP(Seguimiento!$D209,Placas!$A$1:$D$18,4,0),"")</f>
        <v>0</v>
      </c>
      <c r="J209" s="5">
        <f>IFERROR(VLOOKUP(Seguimiento!$D209,Placas!$A$1:$E$18,5,0),"")</f>
        <v>0</v>
      </c>
      <c r="K209" s="7" t="s">
        <v>271</v>
      </c>
      <c r="L209" s="8"/>
      <c r="M209" s="9"/>
      <c r="N209" s="10" t="str">
        <f>IF(Seguimiento!$K209="ENTREGADO",IF(Seguimiento!$M209="OK","SI","NO"),"")</f>
        <v/>
      </c>
    </row>
    <row r="210" spans="1:14" customFormat="1" hidden="1">
      <c r="A210" s="4">
        <v>45165</v>
      </c>
      <c r="B210" s="5" t="s">
        <v>479</v>
      </c>
      <c r="C210" s="5">
        <v>424</v>
      </c>
      <c r="D210" s="5">
        <v>14</v>
      </c>
      <c r="E210" s="5" t="s">
        <v>480</v>
      </c>
      <c r="F210" s="6">
        <v>1154.75</v>
      </c>
      <c r="G210" s="5" t="str">
        <f>IFERROR(VLOOKUP(Seguimiento!$D210,Placas!$A$1:$E$18,3,0),"")</f>
        <v>DINET</v>
      </c>
      <c r="H210" s="5">
        <f>IFERROR(VLOOKUP(Seguimiento!$D210,Placas!$A$1:$B$18,2,0),"")</f>
        <v>0</v>
      </c>
      <c r="I210" s="5">
        <f>IFERROR(VLOOKUP(Seguimiento!$D210,Placas!$A$1:$D$18,4,0),"")</f>
        <v>0</v>
      </c>
      <c r="J210" s="5">
        <f>IFERROR(VLOOKUP(Seguimiento!$D210,Placas!$A$1:$E$18,5,0),"")</f>
        <v>0</v>
      </c>
      <c r="K210" s="7" t="s">
        <v>271</v>
      </c>
      <c r="L210" s="8"/>
      <c r="M210" s="9"/>
      <c r="N210" s="10" t="str">
        <f>IF(Seguimiento!$K210="ENTREGADO",IF(Seguimiento!$M210="OK","SI","NO"),"")</f>
        <v/>
      </c>
    </row>
    <row r="211" spans="1:14" customFormat="1" hidden="1">
      <c r="A211" s="4">
        <v>45165</v>
      </c>
      <c r="B211" s="5" t="s">
        <v>481</v>
      </c>
      <c r="C211" s="5">
        <v>254</v>
      </c>
      <c r="D211" s="5">
        <v>15</v>
      </c>
      <c r="E211" s="5" t="s">
        <v>482</v>
      </c>
      <c r="F211" s="6">
        <v>3250.85</v>
      </c>
      <c r="G211" s="5" t="str">
        <f>IFERROR(VLOOKUP(Seguimiento!$D211,Placas!$A$1:$E$18,3,0),"")</f>
        <v>CEVA</v>
      </c>
      <c r="H211" s="5">
        <f>IFERROR(VLOOKUP(Seguimiento!$D211,Placas!$A$1:$B$18,2,0),"")</f>
        <v>0</v>
      </c>
      <c r="I211" s="5">
        <f>IFERROR(VLOOKUP(Seguimiento!$D211,Placas!$A$1:$D$18,4,0),"")</f>
        <v>0</v>
      </c>
      <c r="J211" s="5">
        <f>IFERROR(VLOOKUP(Seguimiento!$D211,Placas!$A$1:$E$18,5,0),"")</f>
        <v>0</v>
      </c>
      <c r="K211" s="7" t="s">
        <v>271</v>
      </c>
      <c r="L211" s="8"/>
      <c r="M211" s="9"/>
      <c r="N211" s="10" t="str">
        <f>IF(Seguimiento!$K211="ENTREGADO",IF(Seguimiento!$M211="OK","SI","NO"),"")</f>
        <v/>
      </c>
    </row>
    <row r="212" spans="1:14" customFormat="1" hidden="1">
      <c r="A212" s="4">
        <v>45165</v>
      </c>
      <c r="B212" s="5" t="s">
        <v>483</v>
      </c>
      <c r="C212" s="5">
        <v>414</v>
      </c>
      <c r="D212" s="5">
        <v>15</v>
      </c>
      <c r="E212" s="5" t="s">
        <v>484</v>
      </c>
      <c r="F212" s="6">
        <v>1953.56</v>
      </c>
      <c r="G212" s="5" t="str">
        <f>IFERROR(VLOOKUP(Seguimiento!$D212,Placas!$A$1:$E$18,3,0),"")</f>
        <v>CEVA</v>
      </c>
      <c r="H212" s="5">
        <f>IFERROR(VLOOKUP(Seguimiento!$D212,Placas!$A$1:$B$18,2,0),"")</f>
        <v>0</v>
      </c>
      <c r="I212" s="5">
        <f>IFERROR(VLOOKUP(Seguimiento!$D212,Placas!$A$1:$D$18,4,0),"")</f>
        <v>0</v>
      </c>
      <c r="J212" s="5">
        <f>IFERROR(VLOOKUP(Seguimiento!$D212,Placas!$A$1:$E$18,5,0),"")</f>
        <v>0</v>
      </c>
      <c r="K212" s="7" t="s">
        <v>271</v>
      </c>
      <c r="L212" s="8"/>
      <c r="M212" s="9"/>
      <c r="N212" s="10" t="str">
        <f>IF(Seguimiento!$K212="ENTREGADO",IF(Seguimiento!$M212="OK","SI","NO"),"")</f>
        <v/>
      </c>
    </row>
    <row r="213" spans="1:14" customFormat="1" hidden="1">
      <c r="A213" s="4">
        <v>45165</v>
      </c>
      <c r="B213" s="5" t="s">
        <v>485</v>
      </c>
      <c r="C213" s="5">
        <v>495</v>
      </c>
      <c r="D213" s="5">
        <v>15</v>
      </c>
      <c r="E213" s="5" t="s">
        <v>486</v>
      </c>
      <c r="F213" s="6">
        <v>1486.44</v>
      </c>
      <c r="G213" s="5" t="str">
        <f>IFERROR(VLOOKUP(Seguimiento!$D213,Placas!$A$1:$E$18,3,0),"")</f>
        <v>CEVA</v>
      </c>
      <c r="H213" s="5">
        <f>IFERROR(VLOOKUP(Seguimiento!$D213,Placas!$A$1:$B$18,2,0),"")</f>
        <v>0</v>
      </c>
      <c r="I213" s="5">
        <f>IFERROR(VLOOKUP(Seguimiento!$D213,Placas!$A$1:$D$18,4,0),"")</f>
        <v>0</v>
      </c>
      <c r="J213" s="5">
        <f>IFERROR(VLOOKUP(Seguimiento!$D213,Placas!$A$1:$E$18,5,0),"")</f>
        <v>0</v>
      </c>
      <c r="K213" s="7" t="s">
        <v>271</v>
      </c>
      <c r="L213" s="8"/>
      <c r="M213" s="9"/>
      <c r="N213" s="10" t="str">
        <f>IF(Seguimiento!$K213="ENTREGADO",IF(Seguimiento!$M213="OK","SI","NO"),"")</f>
        <v/>
      </c>
    </row>
    <row r="214" spans="1:14" customFormat="1" hidden="1">
      <c r="A214" s="4">
        <v>45165</v>
      </c>
      <c r="B214" s="5" t="s">
        <v>487</v>
      </c>
      <c r="C214" s="5">
        <v>158</v>
      </c>
      <c r="D214" s="5">
        <v>15</v>
      </c>
      <c r="E214" s="5" t="s">
        <v>488</v>
      </c>
      <c r="F214" s="6">
        <v>1439.58</v>
      </c>
      <c r="G214" s="5" t="str">
        <f>IFERROR(VLOOKUP(Seguimiento!$D214,Placas!$A$1:$E$18,3,0),"")</f>
        <v>CEVA</v>
      </c>
      <c r="H214" s="5">
        <f>IFERROR(VLOOKUP(Seguimiento!$D214,Placas!$A$1:$B$18,2,0),"")</f>
        <v>0</v>
      </c>
      <c r="I214" s="5">
        <f>IFERROR(VLOOKUP(Seguimiento!$D214,Placas!$A$1:$D$18,4,0),"")</f>
        <v>0</v>
      </c>
      <c r="J214" s="5">
        <f>IFERROR(VLOOKUP(Seguimiento!$D214,Placas!$A$1:$E$18,5,0),"")</f>
        <v>0</v>
      </c>
      <c r="K214" s="7" t="s">
        <v>271</v>
      </c>
      <c r="L214" s="8"/>
      <c r="M214" s="9"/>
      <c r="N214" s="10" t="str">
        <f>IF(Seguimiento!$K214="ENTREGADO",IF(Seguimiento!$M214="OK","SI","NO"),"")</f>
        <v/>
      </c>
    </row>
    <row r="215" spans="1:14" customFormat="1" hidden="1">
      <c r="A215" s="4">
        <v>45165</v>
      </c>
      <c r="B215" s="5" t="s">
        <v>489</v>
      </c>
      <c r="C215" s="5">
        <v>307</v>
      </c>
      <c r="D215" s="5">
        <v>15</v>
      </c>
      <c r="E215" s="5" t="s">
        <v>490</v>
      </c>
      <c r="F215" s="6">
        <v>1662.03</v>
      </c>
      <c r="G215" s="5" t="str">
        <f>IFERROR(VLOOKUP(Seguimiento!$D215,Placas!$A$1:$E$18,3,0),"")</f>
        <v>CEVA</v>
      </c>
      <c r="H215" s="5">
        <f>IFERROR(VLOOKUP(Seguimiento!$D215,Placas!$A$1:$B$18,2,0),"")</f>
        <v>0</v>
      </c>
      <c r="I215" s="5">
        <f>IFERROR(VLOOKUP(Seguimiento!$D215,Placas!$A$1:$D$18,4,0),"")</f>
        <v>0</v>
      </c>
      <c r="J215" s="5">
        <f>IFERROR(VLOOKUP(Seguimiento!$D215,Placas!$A$1:$E$18,5,0),"")</f>
        <v>0</v>
      </c>
      <c r="K215" s="7" t="s">
        <v>271</v>
      </c>
      <c r="L215" s="8"/>
      <c r="M215" s="9"/>
      <c r="N215" s="10" t="str">
        <f>IF(Seguimiento!$K215="ENTREGADO",IF(Seguimiento!$M215="OK","SI","NO"),"")</f>
        <v/>
      </c>
    </row>
    <row r="216" spans="1:14" customFormat="1" hidden="1">
      <c r="A216" s="4">
        <v>45165</v>
      </c>
      <c r="B216" s="5" t="s">
        <v>491</v>
      </c>
      <c r="C216" s="5">
        <v>510</v>
      </c>
      <c r="D216" s="5">
        <v>15</v>
      </c>
      <c r="E216" s="5" t="s">
        <v>492</v>
      </c>
      <c r="F216" s="6">
        <v>1145.76</v>
      </c>
      <c r="G216" s="5" t="str">
        <f>IFERROR(VLOOKUP(Seguimiento!$D216,Placas!$A$1:$E$18,3,0),"")</f>
        <v>CEVA</v>
      </c>
      <c r="H216" s="5">
        <f>IFERROR(VLOOKUP(Seguimiento!$D216,Placas!$A$1:$B$18,2,0),"")</f>
        <v>0</v>
      </c>
      <c r="I216" s="5">
        <f>IFERROR(VLOOKUP(Seguimiento!$D216,Placas!$A$1:$D$18,4,0),"")</f>
        <v>0</v>
      </c>
      <c r="J216" s="5">
        <f>IFERROR(VLOOKUP(Seguimiento!$D216,Placas!$A$1:$E$18,5,0),"")</f>
        <v>0</v>
      </c>
      <c r="K216" s="7" t="s">
        <v>271</v>
      </c>
      <c r="L216" s="8"/>
      <c r="M216" s="9"/>
      <c r="N216" s="10" t="str">
        <f>IF(Seguimiento!$K216="ENTREGADO",IF(Seguimiento!$M216="OK","SI","NO"),"")</f>
        <v/>
      </c>
    </row>
    <row r="217" spans="1:14" customFormat="1" hidden="1">
      <c r="A217" s="4">
        <v>45165</v>
      </c>
      <c r="B217" s="5" t="s">
        <v>493</v>
      </c>
      <c r="C217" s="5">
        <v>505</v>
      </c>
      <c r="D217" s="5">
        <v>15</v>
      </c>
      <c r="E217" s="5" t="s">
        <v>494</v>
      </c>
      <c r="F217" s="6">
        <v>1368.81</v>
      </c>
      <c r="G217" s="5" t="str">
        <f>IFERROR(VLOOKUP(Seguimiento!$D217,Placas!$A$1:$E$18,3,0),"")</f>
        <v>CEVA</v>
      </c>
      <c r="H217" s="5">
        <f>IFERROR(VLOOKUP(Seguimiento!$D217,Placas!$A$1:$B$18,2,0),"")</f>
        <v>0</v>
      </c>
      <c r="I217" s="5">
        <f>IFERROR(VLOOKUP(Seguimiento!$D217,Placas!$A$1:$D$18,4,0),"")</f>
        <v>0</v>
      </c>
      <c r="J217" s="5">
        <f>IFERROR(VLOOKUP(Seguimiento!$D217,Placas!$A$1:$E$18,5,0),"")</f>
        <v>0</v>
      </c>
      <c r="K217" s="7" t="s">
        <v>271</v>
      </c>
      <c r="L217" s="8"/>
      <c r="M217" s="9"/>
      <c r="N217" s="10" t="str">
        <f>IF(Seguimiento!$K217="ENTREGADO",IF(Seguimiento!$M217="OK","SI","NO"),"")</f>
        <v/>
      </c>
    </row>
    <row r="218" spans="1:14" customFormat="1" hidden="1">
      <c r="A218" s="4">
        <v>45165</v>
      </c>
      <c r="B218" s="5" t="s">
        <v>495</v>
      </c>
      <c r="C218" s="5">
        <v>326</v>
      </c>
      <c r="D218" s="5">
        <v>15</v>
      </c>
      <c r="E218" s="5" t="s">
        <v>496</v>
      </c>
      <c r="F218" s="6">
        <v>2588.73</v>
      </c>
      <c r="G218" s="5" t="str">
        <f>IFERROR(VLOOKUP(Seguimiento!$D218,Placas!$A$1:$E$18,3,0),"")</f>
        <v>CEVA</v>
      </c>
      <c r="H218" s="5">
        <f>IFERROR(VLOOKUP(Seguimiento!$D218,Placas!$A$1:$B$18,2,0),"")</f>
        <v>0</v>
      </c>
      <c r="I218" s="5">
        <f>IFERROR(VLOOKUP(Seguimiento!$D218,Placas!$A$1:$D$18,4,0),"")</f>
        <v>0</v>
      </c>
      <c r="J218" s="5">
        <f>IFERROR(VLOOKUP(Seguimiento!$D218,Placas!$A$1:$E$18,5,0),"")</f>
        <v>0</v>
      </c>
      <c r="K218" s="7" t="s">
        <v>271</v>
      </c>
      <c r="L218" s="8"/>
      <c r="M218" s="9"/>
      <c r="N218" s="10" t="str">
        <f>IF(Seguimiento!$K218="ENTREGADO",IF(Seguimiento!$M218="OK","SI","NO"),"")</f>
        <v/>
      </c>
    </row>
    <row r="219" spans="1:14" customFormat="1" hidden="1">
      <c r="A219" s="4">
        <v>45165</v>
      </c>
      <c r="B219" s="5" t="s">
        <v>497</v>
      </c>
      <c r="C219" s="5">
        <v>343</v>
      </c>
      <c r="D219" s="5">
        <v>15</v>
      </c>
      <c r="E219" s="5" t="s">
        <v>498</v>
      </c>
      <c r="F219" s="6">
        <v>1441.02</v>
      </c>
      <c r="G219" s="5" t="str">
        <f>IFERROR(VLOOKUP(Seguimiento!$D219,Placas!$A$1:$E$18,3,0),"")</f>
        <v>CEVA</v>
      </c>
      <c r="H219" s="5">
        <f>IFERROR(VLOOKUP(Seguimiento!$D219,Placas!$A$1:$B$18,2,0),"")</f>
        <v>0</v>
      </c>
      <c r="I219" s="5">
        <f>IFERROR(VLOOKUP(Seguimiento!$D219,Placas!$A$1:$D$18,4,0),"")</f>
        <v>0</v>
      </c>
      <c r="J219" s="5">
        <f>IFERROR(VLOOKUP(Seguimiento!$D219,Placas!$A$1:$E$18,5,0),"")</f>
        <v>0</v>
      </c>
      <c r="K219" s="7" t="s">
        <v>271</v>
      </c>
      <c r="L219" s="8"/>
      <c r="M219" s="9"/>
      <c r="N219" s="10" t="str">
        <f>IF(Seguimiento!$K219="ENTREGADO",IF(Seguimiento!$M219="OK","SI","NO"),"")</f>
        <v/>
      </c>
    </row>
    <row r="220" spans="1:14" customFormat="1" hidden="1">
      <c r="A220" s="4">
        <v>45165</v>
      </c>
      <c r="B220" s="5" t="s">
        <v>499</v>
      </c>
      <c r="C220" s="5">
        <v>10</v>
      </c>
      <c r="D220" s="5">
        <v>15</v>
      </c>
      <c r="E220" s="5" t="s">
        <v>500</v>
      </c>
      <c r="F220" s="6">
        <v>1198.05</v>
      </c>
      <c r="G220" s="5" t="str">
        <f>IFERROR(VLOOKUP(Seguimiento!$D220,Placas!$A$1:$E$18,3,0),"")</f>
        <v>CEVA</v>
      </c>
      <c r="H220" s="5">
        <f>IFERROR(VLOOKUP(Seguimiento!$D220,Placas!$A$1:$B$18,2,0),"")</f>
        <v>0</v>
      </c>
      <c r="I220" s="5">
        <f>IFERROR(VLOOKUP(Seguimiento!$D220,Placas!$A$1:$D$18,4,0),"")</f>
        <v>0</v>
      </c>
      <c r="J220" s="5">
        <f>IFERROR(VLOOKUP(Seguimiento!$D220,Placas!$A$1:$E$18,5,0),"")</f>
        <v>0</v>
      </c>
      <c r="K220" s="7" t="s">
        <v>271</v>
      </c>
      <c r="L220" s="8"/>
      <c r="M220" s="9"/>
      <c r="N220" s="10" t="str">
        <f>IF(Seguimiento!$K220="ENTREGADO",IF(Seguimiento!$M220="OK","SI","NO"),"")</f>
        <v/>
      </c>
    </row>
    <row r="221" spans="1:14" customFormat="1" hidden="1">
      <c r="A221" s="4">
        <v>45165</v>
      </c>
      <c r="B221" s="5" t="s">
        <v>501</v>
      </c>
      <c r="C221" s="5">
        <v>397</v>
      </c>
      <c r="D221" s="5">
        <v>15</v>
      </c>
      <c r="E221" s="5" t="s">
        <v>502</v>
      </c>
      <c r="F221" s="6">
        <v>2479.2399999999998</v>
      </c>
      <c r="G221" s="5" t="str">
        <f>IFERROR(VLOOKUP(Seguimiento!$D221,Placas!$A$1:$E$18,3,0),"")</f>
        <v>CEVA</v>
      </c>
      <c r="H221" s="5">
        <f>IFERROR(VLOOKUP(Seguimiento!$D221,Placas!$A$1:$B$18,2,0),"")</f>
        <v>0</v>
      </c>
      <c r="I221" s="5">
        <f>IFERROR(VLOOKUP(Seguimiento!$D221,Placas!$A$1:$D$18,4,0),"")</f>
        <v>0</v>
      </c>
      <c r="J221" s="5">
        <f>IFERROR(VLOOKUP(Seguimiento!$D221,Placas!$A$1:$E$18,5,0),"")</f>
        <v>0</v>
      </c>
      <c r="K221" s="7" t="s">
        <v>271</v>
      </c>
      <c r="L221" s="8"/>
      <c r="M221" s="9"/>
      <c r="N221" s="10" t="str">
        <f>IF(Seguimiento!$K221="ENTREGADO",IF(Seguimiento!$M221="OK","SI","NO"),"")</f>
        <v/>
      </c>
    </row>
    <row r="222" spans="1:14" customFormat="1" hidden="1">
      <c r="A222" s="4">
        <v>45165</v>
      </c>
      <c r="B222" s="5" t="s">
        <v>503</v>
      </c>
      <c r="C222" s="5">
        <v>285</v>
      </c>
      <c r="D222" s="5">
        <v>15</v>
      </c>
      <c r="E222" s="5" t="s">
        <v>504</v>
      </c>
      <c r="F222" s="6">
        <v>1964.49</v>
      </c>
      <c r="G222" s="5" t="str">
        <f>IFERROR(VLOOKUP(Seguimiento!$D222,Placas!$A$1:$E$18,3,0),"")</f>
        <v>CEVA</v>
      </c>
      <c r="H222" s="5">
        <f>IFERROR(VLOOKUP(Seguimiento!$D222,Placas!$A$1:$B$18,2,0),"")</f>
        <v>0</v>
      </c>
      <c r="I222" s="5">
        <f>IFERROR(VLOOKUP(Seguimiento!$D222,Placas!$A$1:$D$18,4,0),"")</f>
        <v>0</v>
      </c>
      <c r="J222" s="5">
        <f>IFERROR(VLOOKUP(Seguimiento!$D222,Placas!$A$1:$E$18,5,0),"")</f>
        <v>0</v>
      </c>
      <c r="K222" s="7" t="s">
        <v>271</v>
      </c>
      <c r="L222" s="8"/>
      <c r="M222" s="9"/>
      <c r="N222" s="10" t="str">
        <f>IF(Seguimiento!$K222="ENTREGADO",IF(Seguimiento!$M222="OK","SI","NO"),"")</f>
        <v/>
      </c>
    </row>
    <row r="223" spans="1:14" customFormat="1" hidden="1">
      <c r="A223" s="4">
        <v>45165</v>
      </c>
      <c r="B223" s="5" t="s">
        <v>505</v>
      </c>
      <c r="C223" s="5">
        <v>332</v>
      </c>
      <c r="D223" s="5">
        <v>15</v>
      </c>
      <c r="E223" s="5" t="s">
        <v>506</v>
      </c>
      <c r="F223" s="6">
        <v>1037.8800000000001</v>
      </c>
      <c r="G223" s="5" t="str">
        <f>IFERROR(VLOOKUP(Seguimiento!$D223,Placas!$A$1:$E$18,3,0),"")</f>
        <v>CEVA</v>
      </c>
      <c r="H223" s="5">
        <f>IFERROR(VLOOKUP(Seguimiento!$D223,Placas!$A$1:$B$18,2,0),"")</f>
        <v>0</v>
      </c>
      <c r="I223" s="5">
        <f>IFERROR(VLOOKUP(Seguimiento!$D223,Placas!$A$1:$D$18,4,0),"")</f>
        <v>0</v>
      </c>
      <c r="J223" s="5">
        <f>IFERROR(VLOOKUP(Seguimiento!$D223,Placas!$A$1:$E$18,5,0),"")</f>
        <v>0</v>
      </c>
      <c r="K223" s="7" t="s">
        <v>271</v>
      </c>
      <c r="L223" s="8"/>
      <c r="M223" s="9"/>
      <c r="N223" s="10" t="str">
        <f>IF(Seguimiento!$K223="ENTREGADO",IF(Seguimiento!$M223="OK","SI","NO"),"")</f>
        <v/>
      </c>
    </row>
    <row r="224" spans="1:14" customFormat="1" hidden="1">
      <c r="A224" s="4">
        <v>45165</v>
      </c>
      <c r="B224" s="5" t="s">
        <v>507</v>
      </c>
      <c r="C224" s="5">
        <v>522</v>
      </c>
      <c r="D224" s="5">
        <v>15</v>
      </c>
      <c r="E224" s="5" t="s">
        <v>508</v>
      </c>
      <c r="F224" s="6">
        <v>1185.08</v>
      </c>
      <c r="G224" s="5" t="str">
        <f>IFERROR(VLOOKUP(Seguimiento!$D224,Placas!$A$1:$E$18,3,0),"")</f>
        <v>CEVA</v>
      </c>
      <c r="H224" s="5">
        <f>IFERROR(VLOOKUP(Seguimiento!$D224,Placas!$A$1:$B$18,2,0),"")</f>
        <v>0</v>
      </c>
      <c r="I224" s="5">
        <f>IFERROR(VLOOKUP(Seguimiento!$D224,Placas!$A$1:$D$18,4,0),"")</f>
        <v>0</v>
      </c>
      <c r="J224" s="5">
        <f>IFERROR(VLOOKUP(Seguimiento!$D224,Placas!$A$1:$E$18,5,0),"")</f>
        <v>0</v>
      </c>
      <c r="K224" s="7" t="s">
        <v>271</v>
      </c>
      <c r="L224" s="8"/>
      <c r="M224" s="9"/>
      <c r="N224" s="10" t="str">
        <f>IF(Seguimiento!$K224="ENTREGADO",IF(Seguimiento!$M224="OK","SI","NO"),"")</f>
        <v/>
      </c>
    </row>
    <row r="225" spans="1:14" customFormat="1" hidden="1">
      <c r="A225" s="4">
        <v>45165</v>
      </c>
      <c r="B225" s="5" t="s">
        <v>509</v>
      </c>
      <c r="C225" s="5">
        <v>123</v>
      </c>
      <c r="D225" s="5">
        <v>16</v>
      </c>
      <c r="E225" s="5" t="s">
        <v>510</v>
      </c>
      <c r="F225" s="6">
        <v>1292.46</v>
      </c>
      <c r="G225" s="5" t="str">
        <f>IFERROR(VLOOKUP(Seguimiento!$D225,Placas!$A$1:$E$18,3,0),"")</f>
        <v>LEYVA</v>
      </c>
      <c r="H225" s="5">
        <f>IFERROR(VLOOKUP(Seguimiento!$D225,Placas!$A$1:$B$18,2,0),"")</f>
        <v>0</v>
      </c>
      <c r="I225" s="5">
        <f>IFERROR(VLOOKUP(Seguimiento!$D225,Placas!$A$1:$D$18,4,0),"")</f>
        <v>0</v>
      </c>
      <c r="J225" s="5">
        <f>IFERROR(VLOOKUP(Seguimiento!$D225,Placas!$A$1:$E$18,5,0),"")</f>
        <v>0</v>
      </c>
      <c r="K225" s="7" t="s">
        <v>271</v>
      </c>
      <c r="L225" s="8"/>
      <c r="M225" s="9"/>
      <c r="N225" s="10" t="str">
        <f>IF(Seguimiento!$K225="ENTREGADO",IF(Seguimiento!$M225="OK","SI","NO"),"")</f>
        <v/>
      </c>
    </row>
    <row r="226" spans="1:14" customFormat="1" hidden="1">
      <c r="A226" s="4">
        <v>45165</v>
      </c>
      <c r="B226" s="5" t="s">
        <v>511</v>
      </c>
      <c r="C226" s="5">
        <v>472</v>
      </c>
      <c r="D226" s="5">
        <v>16</v>
      </c>
      <c r="E226" s="5" t="s">
        <v>512</v>
      </c>
      <c r="F226" s="6">
        <v>849.24</v>
      </c>
      <c r="G226" s="5" t="str">
        <f>IFERROR(VLOOKUP(Seguimiento!$D226,Placas!$A$1:$E$18,3,0),"")</f>
        <v>LEYVA</v>
      </c>
      <c r="H226" s="5">
        <f>IFERROR(VLOOKUP(Seguimiento!$D226,Placas!$A$1:$B$18,2,0),"")</f>
        <v>0</v>
      </c>
      <c r="I226" s="5">
        <f>IFERROR(VLOOKUP(Seguimiento!$D226,Placas!$A$1:$D$18,4,0),"")</f>
        <v>0</v>
      </c>
      <c r="J226" s="5">
        <f>IFERROR(VLOOKUP(Seguimiento!$D226,Placas!$A$1:$E$18,5,0),"")</f>
        <v>0</v>
      </c>
      <c r="K226" s="7" t="s">
        <v>271</v>
      </c>
      <c r="L226" s="8"/>
      <c r="M226" s="9"/>
      <c r="N226" s="10" t="str">
        <f>IF(Seguimiento!$K226="ENTREGADO",IF(Seguimiento!$M226="OK","SI","NO"),"")</f>
        <v/>
      </c>
    </row>
    <row r="227" spans="1:14" customFormat="1" hidden="1">
      <c r="A227" s="4">
        <v>45165</v>
      </c>
      <c r="B227" s="5" t="s">
        <v>513</v>
      </c>
      <c r="C227" s="5">
        <v>349</v>
      </c>
      <c r="D227" s="5">
        <v>16</v>
      </c>
      <c r="E227" s="5" t="s">
        <v>514</v>
      </c>
      <c r="F227" s="6">
        <v>1790.08</v>
      </c>
      <c r="G227" s="5" t="str">
        <f>IFERROR(VLOOKUP(Seguimiento!$D227,Placas!$A$1:$E$18,3,0),"")</f>
        <v>LEYVA</v>
      </c>
      <c r="H227" s="5">
        <f>IFERROR(VLOOKUP(Seguimiento!$D227,Placas!$A$1:$B$18,2,0),"")</f>
        <v>0</v>
      </c>
      <c r="I227" s="5">
        <f>IFERROR(VLOOKUP(Seguimiento!$D227,Placas!$A$1:$D$18,4,0),"")</f>
        <v>0</v>
      </c>
      <c r="J227" s="5">
        <f>IFERROR(VLOOKUP(Seguimiento!$D227,Placas!$A$1:$E$18,5,0),"")</f>
        <v>0</v>
      </c>
      <c r="K227" s="7" t="s">
        <v>271</v>
      </c>
      <c r="L227" s="8"/>
      <c r="M227" s="9"/>
      <c r="N227" s="10" t="str">
        <f>IF(Seguimiento!$K227="ENTREGADO",IF(Seguimiento!$M227="OK","SI","NO"),"")</f>
        <v/>
      </c>
    </row>
    <row r="228" spans="1:14" customFormat="1" hidden="1">
      <c r="A228" s="4">
        <v>45165</v>
      </c>
      <c r="B228" s="5" t="s">
        <v>515</v>
      </c>
      <c r="C228" s="5">
        <v>245</v>
      </c>
      <c r="D228" s="5">
        <v>16</v>
      </c>
      <c r="E228" s="5" t="s">
        <v>516</v>
      </c>
      <c r="F228" s="6">
        <v>740.25</v>
      </c>
      <c r="G228" s="5" t="str">
        <f>IFERROR(VLOOKUP(Seguimiento!$D228,Placas!$A$1:$E$18,3,0),"")</f>
        <v>LEYVA</v>
      </c>
      <c r="H228" s="5">
        <f>IFERROR(VLOOKUP(Seguimiento!$D228,Placas!$A$1:$B$18,2,0),"")</f>
        <v>0</v>
      </c>
      <c r="I228" s="5">
        <f>IFERROR(VLOOKUP(Seguimiento!$D228,Placas!$A$1:$D$18,4,0),"")</f>
        <v>0</v>
      </c>
      <c r="J228" s="5">
        <f>IFERROR(VLOOKUP(Seguimiento!$D228,Placas!$A$1:$E$18,5,0),"")</f>
        <v>0</v>
      </c>
      <c r="K228" s="7" t="s">
        <v>271</v>
      </c>
      <c r="L228" s="8"/>
      <c r="M228" s="9"/>
      <c r="N228" s="10" t="str">
        <f>IF(Seguimiento!$K228="ENTREGADO",IF(Seguimiento!$M228="OK","SI","NO"),"")</f>
        <v/>
      </c>
    </row>
    <row r="229" spans="1:14" customFormat="1" hidden="1">
      <c r="A229" s="4">
        <v>45165</v>
      </c>
      <c r="B229" s="5" t="s">
        <v>517</v>
      </c>
      <c r="C229" s="5">
        <v>435</v>
      </c>
      <c r="D229" s="5">
        <v>16</v>
      </c>
      <c r="E229" s="5" t="s">
        <v>518</v>
      </c>
      <c r="F229" s="6">
        <v>1355.59</v>
      </c>
      <c r="G229" s="5" t="str">
        <f>IFERROR(VLOOKUP(Seguimiento!$D229,Placas!$A$1:$E$18,3,0),"")</f>
        <v>LEYVA</v>
      </c>
      <c r="H229" s="5">
        <f>IFERROR(VLOOKUP(Seguimiento!$D229,Placas!$A$1:$B$18,2,0),"")</f>
        <v>0</v>
      </c>
      <c r="I229" s="5">
        <f>IFERROR(VLOOKUP(Seguimiento!$D229,Placas!$A$1:$D$18,4,0),"")</f>
        <v>0</v>
      </c>
      <c r="J229" s="5">
        <f>IFERROR(VLOOKUP(Seguimiento!$D229,Placas!$A$1:$E$18,5,0),"")</f>
        <v>0</v>
      </c>
      <c r="K229" s="7" t="s">
        <v>271</v>
      </c>
      <c r="L229" s="8"/>
      <c r="M229" s="9"/>
      <c r="N229" s="10" t="str">
        <f>IF(Seguimiento!$K229="ENTREGADO",IF(Seguimiento!$M229="OK","SI","NO"),"")</f>
        <v/>
      </c>
    </row>
    <row r="230" spans="1:14" customFormat="1" hidden="1">
      <c r="A230" s="4">
        <v>45165</v>
      </c>
      <c r="B230" s="5" t="s">
        <v>519</v>
      </c>
      <c r="C230" s="5">
        <v>62</v>
      </c>
      <c r="D230" s="5">
        <v>16</v>
      </c>
      <c r="E230" s="5" t="s">
        <v>520</v>
      </c>
      <c r="F230" s="6">
        <v>623.73</v>
      </c>
      <c r="G230" s="5" t="str">
        <f>IFERROR(VLOOKUP(Seguimiento!$D230,Placas!$A$1:$E$18,3,0),"")</f>
        <v>LEYVA</v>
      </c>
      <c r="H230" s="5">
        <f>IFERROR(VLOOKUP(Seguimiento!$D230,Placas!$A$1:$B$18,2,0),"")</f>
        <v>0</v>
      </c>
      <c r="I230" s="5">
        <f>IFERROR(VLOOKUP(Seguimiento!$D230,Placas!$A$1:$D$18,4,0),"")</f>
        <v>0</v>
      </c>
      <c r="J230" s="5">
        <f>IFERROR(VLOOKUP(Seguimiento!$D230,Placas!$A$1:$E$18,5,0),"")</f>
        <v>0</v>
      </c>
      <c r="K230" s="7" t="s">
        <v>271</v>
      </c>
      <c r="L230" s="8"/>
      <c r="M230" s="9"/>
      <c r="N230" s="10" t="str">
        <f>IF(Seguimiento!$K230="ENTREGADO",IF(Seguimiento!$M230="OK","SI","NO"),"")</f>
        <v/>
      </c>
    </row>
    <row r="231" spans="1:14" customFormat="1" hidden="1">
      <c r="A231" s="4">
        <v>45165</v>
      </c>
      <c r="B231" s="5" t="s">
        <v>521</v>
      </c>
      <c r="C231" s="5">
        <v>430</v>
      </c>
      <c r="D231" s="5">
        <v>16</v>
      </c>
      <c r="E231" s="5" t="s">
        <v>522</v>
      </c>
      <c r="F231" s="6">
        <v>1988.73</v>
      </c>
      <c r="G231" s="5" t="str">
        <f>IFERROR(VLOOKUP(Seguimiento!$D231,Placas!$A$1:$E$18,3,0),"")</f>
        <v>LEYVA</v>
      </c>
      <c r="H231" s="5">
        <f>IFERROR(VLOOKUP(Seguimiento!$D231,Placas!$A$1:$B$18,2,0),"")</f>
        <v>0</v>
      </c>
      <c r="I231" s="5">
        <f>IFERROR(VLOOKUP(Seguimiento!$D231,Placas!$A$1:$D$18,4,0),"")</f>
        <v>0</v>
      </c>
      <c r="J231" s="5">
        <f>IFERROR(VLOOKUP(Seguimiento!$D231,Placas!$A$1:$E$18,5,0),"")</f>
        <v>0</v>
      </c>
      <c r="K231" s="7" t="s">
        <v>271</v>
      </c>
      <c r="L231" s="8"/>
      <c r="M231" s="9"/>
      <c r="N231" s="10" t="str">
        <f>IF(Seguimiento!$K231="ENTREGADO",IF(Seguimiento!$M231="OK","SI","NO"),"")</f>
        <v/>
      </c>
    </row>
    <row r="232" spans="1:14" customFormat="1" hidden="1">
      <c r="A232" s="4">
        <v>45165</v>
      </c>
      <c r="B232" s="5" t="s">
        <v>523</v>
      </c>
      <c r="C232" s="5">
        <v>409</v>
      </c>
      <c r="D232" s="5">
        <v>16</v>
      </c>
      <c r="E232" s="5" t="s">
        <v>524</v>
      </c>
      <c r="F232" s="6">
        <v>1103.9000000000001</v>
      </c>
      <c r="G232" s="5" t="str">
        <f>IFERROR(VLOOKUP(Seguimiento!$D232,Placas!$A$1:$E$18,3,0),"")</f>
        <v>LEYVA</v>
      </c>
      <c r="H232" s="5">
        <f>IFERROR(VLOOKUP(Seguimiento!$D232,Placas!$A$1:$B$18,2,0),"")</f>
        <v>0</v>
      </c>
      <c r="I232" s="5">
        <f>IFERROR(VLOOKUP(Seguimiento!$D232,Placas!$A$1:$D$18,4,0),"")</f>
        <v>0</v>
      </c>
      <c r="J232" s="5">
        <f>IFERROR(VLOOKUP(Seguimiento!$D232,Placas!$A$1:$E$18,5,0),"")</f>
        <v>0</v>
      </c>
      <c r="K232" s="7" t="s">
        <v>271</v>
      </c>
      <c r="L232" s="8"/>
      <c r="M232" s="9"/>
      <c r="N232" s="10" t="str">
        <f>IF(Seguimiento!$K232="ENTREGADO",IF(Seguimiento!$M232="OK","SI","NO"),"")</f>
        <v/>
      </c>
    </row>
    <row r="233" spans="1:14" customFormat="1" hidden="1">
      <c r="A233" s="4">
        <v>45165</v>
      </c>
      <c r="B233" s="5" t="s">
        <v>525</v>
      </c>
      <c r="C233" s="5">
        <v>545</v>
      </c>
      <c r="D233" s="5">
        <v>16</v>
      </c>
      <c r="E233" s="5" t="s">
        <v>526</v>
      </c>
      <c r="F233" s="6">
        <v>1562.12</v>
      </c>
      <c r="G233" s="5" t="str">
        <f>IFERROR(VLOOKUP(Seguimiento!$D233,Placas!$A$1:$E$18,3,0),"")</f>
        <v>LEYVA</v>
      </c>
      <c r="H233" s="5">
        <f>IFERROR(VLOOKUP(Seguimiento!$D233,Placas!$A$1:$B$18,2,0),"")</f>
        <v>0</v>
      </c>
      <c r="I233" s="5">
        <f>IFERROR(VLOOKUP(Seguimiento!$D233,Placas!$A$1:$D$18,4,0),"")</f>
        <v>0</v>
      </c>
      <c r="J233" s="5">
        <f>IFERROR(VLOOKUP(Seguimiento!$D233,Placas!$A$1:$E$18,5,0),"")</f>
        <v>0</v>
      </c>
      <c r="K233" s="7" t="s">
        <v>271</v>
      </c>
      <c r="L233" s="8"/>
      <c r="M233" s="9"/>
      <c r="N233" s="10" t="str">
        <f>IF(Seguimiento!$K233="ENTREGADO",IF(Seguimiento!$M233="OK","SI","NO"),"")</f>
        <v/>
      </c>
    </row>
    <row r="234" spans="1:14" customFormat="1" hidden="1">
      <c r="A234" s="4">
        <v>45165</v>
      </c>
      <c r="B234" s="5" t="s">
        <v>527</v>
      </c>
      <c r="C234" s="5">
        <v>190</v>
      </c>
      <c r="D234" s="5">
        <v>16</v>
      </c>
      <c r="E234" s="5" t="s">
        <v>528</v>
      </c>
      <c r="F234" s="6">
        <v>832.12</v>
      </c>
      <c r="G234" s="5" t="str">
        <f>IFERROR(VLOOKUP(Seguimiento!$D234,Placas!$A$1:$E$18,3,0),"")</f>
        <v>LEYVA</v>
      </c>
      <c r="H234" s="5">
        <f>IFERROR(VLOOKUP(Seguimiento!$D234,Placas!$A$1:$B$18,2,0),"")</f>
        <v>0</v>
      </c>
      <c r="I234" s="5">
        <f>IFERROR(VLOOKUP(Seguimiento!$D234,Placas!$A$1:$D$18,4,0),"")</f>
        <v>0</v>
      </c>
      <c r="J234" s="5">
        <f>IFERROR(VLOOKUP(Seguimiento!$D234,Placas!$A$1:$E$18,5,0),"")</f>
        <v>0</v>
      </c>
      <c r="K234" s="7" t="s">
        <v>271</v>
      </c>
      <c r="L234" s="8"/>
      <c r="M234" s="9"/>
      <c r="N234" s="10" t="str">
        <f>IF(Seguimiento!$K234="ENTREGADO",IF(Seguimiento!$M234="OK","SI","NO"),"")</f>
        <v/>
      </c>
    </row>
    <row r="235" spans="1:14" customFormat="1" hidden="1">
      <c r="A235" s="4">
        <v>45165</v>
      </c>
      <c r="B235" s="5" t="s">
        <v>529</v>
      </c>
      <c r="C235" s="5">
        <v>276</v>
      </c>
      <c r="D235" s="5">
        <v>16</v>
      </c>
      <c r="E235" s="5" t="s">
        <v>530</v>
      </c>
      <c r="F235" s="6">
        <v>2037.8</v>
      </c>
      <c r="G235" s="5" t="str">
        <f>IFERROR(VLOOKUP(Seguimiento!$D235,Placas!$A$1:$E$18,3,0),"")</f>
        <v>LEYVA</v>
      </c>
      <c r="H235" s="5">
        <f>IFERROR(VLOOKUP(Seguimiento!$D235,Placas!$A$1:$B$18,2,0),"")</f>
        <v>0</v>
      </c>
      <c r="I235" s="5">
        <f>IFERROR(VLOOKUP(Seguimiento!$D235,Placas!$A$1:$D$18,4,0),"")</f>
        <v>0</v>
      </c>
      <c r="J235" s="5">
        <f>IFERROR(VLOOKUP(Seguimiento!$D235,Placas!$A$1:$E$18,5,0),"")</f>
        <v>0</v>
      </c>
      <c r="K235" s="7" t="s">
        <v>271</v>
      </c>
      <c r="L235" s="8"/>
      <c r="M235" s="9"/>
      <c r="N235" s="10" t="str">
        <f>IF(Seguimiento!$K235="ENTREGADO",IF(Seguimiento!$M235="OK","SI","NO"),"")</f>
        <v/>
      </c>
    </row>
    <row r="236" spans="1:14" customFormat="1" hidden="1">
      <c r="A236" s="4">
        <v>45165</v>
      </c>
      <c r="B236" s="5" t="s">
        <v>531</v>
      </c>
      <c r="C236" s="5">
        <v>224</v>
      </c>
      <c r="D236" s="5">
        <v>16</v>
      </c>
      <c r="E236" s="5" t="s">
        <v>532</v>
      </c>
      <c r="F236" s="6">
        <v>2315</v>
      </c>
      <c r="G236" s="5" t="str">
        <f>IFERROR(VLOOKUP(Seguimiento!$D236,Placas!$A$1:$E$18,3,0),"")</f>
        <v>LEYVA</v>
      </c>
      <c r="H236" s="5">
        <f>IFERROR(VLOOKUP(Seguimiento!$D236,Placas!$A$1:$B$18,2,0),"")</f>
        <v>0</v>
      </c>
      <c r="I236" s="5">
        <f>IFERROR(VLOOKUP(Seguimiento!$D236,Placas!$A$1:$D$18,4,0),"")</f>
        <v>0</v>
      </c>
      <c r="J236" s="5">
        <f>IFERROR(VLOOKUP(Seguimiento!$D236,Placas!$A$1:$E$18,5,0),"")</f>
        <v>0</v>
      </c>
      <c r="K236" s="7" t="s">
        <v>271</v>
      </c>
      <c r="L236" s="8"/>
      <c r="M236" s="9"/>
      <c r="N236" s="10" t="str">
        <f>IF(Seguimiento!$K236="ENTREGADO",IF(Seguimiento!$M236="OK","SI","NO"),"")</f>
        <v/>
      </c>
    </row>
    <row r="237" spans="1:14" customFormat="1" hidden="1">
      <c r="A237" s="4">
        <v>45165</v>
      </c>
      <c r="B237" s="5" t="s">
        <v>533</v>
      </c>
      <c r="C237" s="5">
        <v>342</v>
      </c>
      <c r="D237" s="5">
        <v>16</v>
      </c>
      <c r="E237" s="5" t="s">
        <v>534</v>
      </c>
      <c r="F237" s="6">
        <v>1509.41</v>
      </c>
      <c r="G237" s="5" t="str">
        <f>IFERROR(VLOOKUP(Seguimiento!$D237,Placas!$A$1:$E$18,3,0),"")</f>
        <v>LEYVA</v>
      </c>
      <c r="H237" s="5">
        <f>IFERROR(VLOOKUP(Seguimiento!$D237,Placas!$A$1:$B$18,2,0),"")</f>
        <v>0</v>
      </c>
      <c r="I237" s="5">
        <f>IFERROR(VLOOKUP(Seguimiento!$D237,Placas!$A$1:$D$18,4,0),"")</f>
        <v>0</v>
      </c>
      <c r="J237" s="5">
        <f>IFERROR(VLOOKUP(Seguimiento!$D237,Placas!$A$1:$E$18,5,0),"")</f>
        <v>0</v>
      </c>
      <c r="K237" s="7" t="s">
        <v>271</v>
      </c>
      <c r="L237" s="8"/>
      <c r="M237" s="9"/>
      <c r="N237" s="10" t="str">
        <f>IF(Seguimiento!$K237="ENTREGADO",IF(Seguimiento!$M237="OK","SI","NO"),"")</f>
        <v/>
      </c>
    </row>
    <row r="238" spans="1:14" customFormat="1" hidden="1">
      <c r="A238" s="4">
        <v>45165</v>
      </c>
      <c r="B238" s="5" t="s">
        <v>535</v>
      </c>
      <c r="C238" s="5">
        <v>303</v>
      </c>
      <c r="D238" s="5">
        <v>16</v>
      </c>
      <c r="E238" s="5" t="s">
        <v>536</v>
      </c>
      <c r="F238" s="6">
        <v>1307.29</v>
      </c>
      <c r="G238" s="5" t="str">
        <f>IFERROR(VLOOKUP(Seguimiento!$D238,Placas!$A$1:$E$18,3,0),"")</f>
        <v>LEYVA</v>
      </c>
      <c r="H238" s="5">
        <f>IFERROR(VLOOKUP(Seguimiento!$D238,Placas!$A$1:$B$18,2,0),"")</f>
        <v>0</v>
      </c>
      <c r="I238" s="5">
        <f>IFERROR(VLOOKUP(Seguimiento!$D238,Placas!$A$1:$D$18,4,0),"")</f>
        <v>0</v>
      </c>
      <c r="J238" s="5">
        <f>IFERROR(VLOOKUP(Seguimiento!$D238,Placas!$A$1:$E$18,5,0),"")</f>
        <v>0</v>
      </c>
      <c r="K238" s="7" t="s">
        <v>271</v>
      </c>
      <c r="L238" s="8"/>
      <c r="M238" s="9"/>
      <c r="N238" s="10" t="str">
        <f>IF(Seguimiento!$K238="ENTREGADO",IF(Seguimiento!$M238="OK","SI","NO"),"")</f>
        <v/>
      </c>
    </row>
    <row r="239" spans="1:14" customFormat="1" hidden="1">
      <c r="A239" s="4">
        <v>45165</v>
      </c>
      <c r="B239" s="5" t="s">
        <v>537</v>
      </c>
      <c r="C239" s="5">
        <v>27</v>
      </c>
      <c r="D239" s="5">
        <v>16</v>
      </c>
      <c r="E239" s="5" t="s">
        <v>538</v>
      </c>
      <c r="F239" s="6">
        <v>1557.46</v>
      </c>
      <c r="G239" s="5" t="str">
        <f>IFERROR(VLOOKUP(Seguimiento!$D239,Placas!$A$1:$E$18,3,0),"")</f>
        <v>LEYVA</v>
      </c>
      <c r="H239" s="5">
        <f>IFERROR(VLOOKUP(Seguimiento!$D239,Placas!$A$1:$B$18,2,0),"")</f>
        <v>0</v>
      </c>
      <c r="I239" s="5">
        <f>IFERROR(VLOOKUP(Seguimiento!$D239,Placas!$A$1:$D$18,4,0),"")</f>
        <v>0</v>
      </c>
      <c r="J239" s="5">
        <f>IFERROR(VLOOKUP(Seguimiento!$D239,Placas!$A$1:$E$18,5,0),"")</f>
        <v>0</v>
      </c>
      <c r="K239" s="7" t="s">
        <v>271</v>
      </c>
      <c r="L239" s="8"/>
      <c r="M239" s="9"/>
      <c r="N239" s="10" t="str">
        <f>IF(Seguimiento!$K239="ENTREGADO",IF(Seguimiento!$M239="OK","SI","NO"),"")</f>
        <v/>
      </c>
    </row>
    <row r="240" spans="1:14" customFormat="1" hidden="1">
      <c r="A240" s="4">
        <v>45165</v>
      </c>
      <c r="B240" s="5" t="s">
        <v>539</v>
      </c>
      <c r="C240" s="5">
        <v>427</v>
      </c>
      <c r="D240" s="5">
        <v>17</v>
      </c>
      <c r="E240" s="5" t="s">
        <v>540</v>
      </c>
      <c r="F240" s="6">
        <v>2935.85</v>
      </c>
      <c r="G240" s="5" t="str">
        <f>IFERROR(VLOOKUP(Seguimiento!$D240,Placas!$A$1:$E$18,3,0),"")</f>
        <v>LEYVA</v>
      </c>
      <c r="H240" s="5">
        <f>IFERROR(VLOOKUP(Seguimiento!$D240,Placas!$A$1:$B$18,2,0),"")</f>
        <v>0</v>
      </c>
      <c r="I240" s="5">
        <f>IFERROR(VLOOKUP(Seguimiento!$D240,Placas!$A$1:$D$18,4,0),"")</f>
        <v>0</v>
      </c>
      <c r="J240" s="5">
        <f>IFERROR(VLOOKUP(Seguimiento!$D240,Placas!$A$1:$E$18,5,0),"")</f>
        <v>0</v>
      </c>
      <c r="K240" s="7" t="s">
        <v>271</v>
      </c>
      <c r="L240" s="8"/>
      <c r="M240" s="9"/>
      <c r="N240" s="10" t="str">
        <f>IF(Seguimiento!$K240="ENTREGADO",IF(Seguimiento!$M240="OK","SI","NO"),"")</f>
        <v/>
      </c>
    </row>
    <row r="241" spans="1:14" customFormat="1" hidden="1">
      <c r="A241" s="4">
        <v>45165</v>
      </c>
      <c r="B241" s="5" t="s">
        <v>541</v>
      </c>
      <c r="C241" s="5">
        <v>524</v>
      </c>
      <c r="D241" s="5">
        <v>17</v>
      </c>
      <c r="E241" s="5" t="s">
        <v>542</v>
      </c>
      <c r="F241" s="6">
        <v>3288.05</v>
      </c>
      <c r="G241" s="5" t="str">
        <f>IFERROR(VLOOKUP(Seguimiento!$D241,Placas!$A$1:$E$18,3,0),"")</f>
        <v>LEYVA</v>
      </c>
      <c r="H241" s="5">
        <f>IFERROR(VLOOKUP(Seguimiento!$D241,Placas!$A$1:$B$18,2,0),"")</f>
        <v>0</v>
      </c>
      <c r="I241" s="5">
        <f>IFERROR(VLOOKUP(Seguimiento!$D241,Placas!$A$1:$D$18,4,0),"")</f>
        <v>0</v>
      </c>
      <c r="J241" s="5">
        <f>IFERROR(VLOOKUP(Seguimiento!$D241,Placas!$A$1:$E$18,5,0),"")</f>
        <v>0</v>
      </c>
      <c r="K241" s="7" t="s">
        <v>271</v>
      </c>
      <c r="L241" s="8"/>
      <c r="M241" s="9"/>
      <c r="N241" s="10" t="str">
        <f>IF(Seguimiento!$K241="ENTREGADO",IF(Seguimiento!$M241="OK","SI","NO"),"")</f>
        <v/>
      </c>
    </row>
    <row r="242" spans="1:14" customFormat="1" hidden="1">
      <c r="A242" s="4">
        <v>45165</v>
      </c>
      <c r="B242" s="5" t="s">
        <v>543</v>
      </c>
      <c r="C242" s="5">
        <v>518</v>
      </c>
      <c r="D242" s="5">
        <v>17</v>
      </c>
      <c r="E242" s="5" t="s">
        <v>544</v>
      </c>
      <c r="F242" s="6">
        <v>3718.64</v>
      </c>
      <c r="G242" s="5" t="str">
        <f>IFERROR(VLOOKUP(Seguimiento!$D242,Placas!$A$1:$E$18,3,0),"")</f>
        <v>LEYVA</v>
      </c>
      <c r="H242" s="5">
        <f>IFERROR(VLOOKUP(Seguimiento!$D242,Placas!$A$1:$B$18,2,0),"")</f>
        <v>0</v>
      </c>
      <c r="I242" s="5">
        <f>IFERROR(VLOOKUP(Seguimiento!$D242,Placas!$A$1:$D$18,4,0),"")</f>
        <v>0</v>
      </c>
      <c r="J242" s="5">
        <f>IFERROR(VLOOKUP(Seguimiento!$D242,Placas!$A$1:$E$18,5,0),"")</f>
        <v>0</v>
      </c>
      <c r="K242" s="7" t="s">
        <v>271</v>
      </c>
      <c r="L242" s="8"/>
      <c r="M242" s="9"/>
      <c r="N242" s="10" t="str">
        <f>IF(Seguimiento!$K242="ENTREGADO",IF(Seguimiento!$M242="OK","SI","NO"),"")</f>
        <v/>
      </c>
    </row>
    <row r="243" spans="1:14" customFormat="1" hidden="1">
      <c r="A243" s="4">
        <v>45165</v>
      </c>
      <c r="B243" s="5" t="s">
        <v>545</v>
      </c>
      <c r="C243" s="5">
        <v>481</v>
      </c>
      <c r="D243" s="5">
        <v>17</v>
      </c>
      <c r="E243" s="5" t="s">
        <v>546</v>
      </c>
      <c r="F243" s="6">
        <v>1292.8</v>
      </c>
      <c r="G243" s="5" t="str">
        <f>IFERROR(VLOOKUP(Seguimiento!$D243,Placas!$A$1:$E$18,3,0),"")</f>
        <v>LEYVA</v>
      </c>
      <c r="H243" s="5">
        <f>IFERROR(VLOOKUP(Seguimiento!$D243,Placas!$A$1:$B$18,2,0),"")</f>
        <v>0</v>
      </c>
      <c r="I243" s="5">
        <f>IFERROR(VLOOKUP(Seguimiento!$D243,Placas!$A$1:$D$18,4,0),"")</f>
        <v>0</v>
      </c>
      <c r="J243" s="5">
        <f>IFERROR(VLOOKUP(Seguimiento!$D243,Placas!$A$1:$E$18,5,0),"")</f>
        <v>0</v>
      </c>
      <c r="K243" s="7" t="s">
        <v>271</v>
      </c>
      <c r="L243" s="8"/>
      <c r="M243" s="9"/>
      <c r="N243" s="10" t="str">
        <f>IF(Seguimiento!$K243="ENTREGADO",IF(Seguimiento!$M243="OK","SI","NO"),"")</f>
        <v/>
      </c>
    </row>
    <row r="244" spans="1:14" customFormat="1" hidden="1">
      <c r="A244" s="4">
        <v>45165</v>
      </c>
      <c r="B244" s="5" t="s">
        <v>547</v>
      </c>
      <c r="C244" s="5">
        <v>315</v>
      </c>
      <c r="D244" s="5">
        <v>17</v>
      </c>
      <c r="E244" s="5" t="s">
        <v>548</v>
      </c>
      <c r="F244" s="6">
        <v>1806.36</v>
      </c>
      <c r="G244" s="5" t="str">
        <f>IFERROR(VLOOKUP(Seguimiento!$D244,Placas!$A$1:$E$18,3,0),"")</f>
        <v>LEYVA</v>
      </c>
      <c r="H244" s="5">
        <f>IFERROR(VLOOKUP(Seguimiento!$D244,Placas!$A$1:$B$18,2,0),"")</f>
        <v>0</v>
      </c>
      <c r="I244" s="5">
        <f>IFERROR(VLOOKUP(Seguimiento!$D244,Placas!$A$1:$D$18,4,0),"")</f>
        <v>0</v>
      </c>
      <c r="J244" s="5">
        <f>IFERROR(VLOOKUP(Seguimiento!$D244,Placas!$A$1:$E$18,5,0),"")</f>
        <v>0</v>
      </c>
      <c r="K244" s="7" t="s">
        <v>271</v>
      </c>
      <c r="L244" s="8"/>
      <c r="M244" s="9"/>
      <c r="N244" s="10" t="str">
        <f>IF(Seguimiento!$K244="ENTREGADO",IF(Seguimiento!$M244="OK","SI","NO"),"")</f>
        <v/>
      </c>
    </row>
    <row r="245" spans="1:14" customFormat="1" hidden="1">
      <c r="A245" s="4">
        <v>45165</v>
      </c>
      <c r="B245" s="5" t="s">
        <v>549</v>
      </c>
      <c r="C245" s="5">
        <v>305</v>
      </c>
      <c r="D245" s="5">
        <v>17</v>
      </c>
      <c r="E245" s="5" t="s">
        <v>550</v>
      </c>
      <c r="F245" s="6">
        <v>1571.19</v>
      </c>
      <c r="G245" s="5" t="str">
        <f>IFERROR(VLOOKUP(Seguimiento!$D245,Placas!$A$1:$E$18,3,0),"")</f>
        <v>LEYVA</v>
      </c>
      <c r="H245" s="5">
        <f>IFERROR(VLOOKUP(Seguimiento!$D245,Placas!$A$1:$B$18,2,0),"")</f>
        <v>0</v>
      </c>
      <c r="I245" s="5">
        <f>IFERROR(VLOOKUP(Seguimiento!$D245,Placas!$A$1:$D$18,4,0),"")</f>
        <v>0</v>
      </c>
      <c r="J245" s="5">
        <f>IFERROR(VLOOKUP(Seguimiento!$D245,Placas!$A$1:$E$18,5,0),"")</f>
        <v>0</v>
      </c>
      <c r="K245" s="7" t="s">
        <v>271</v>
      </c>
      <c r="L245" s="8"/>
      <c r="M245" s="9"/>
      <c r="N245" s="10" t="str">
        <f>IF(Seguimiento!$K245="ENTREGADO",IF(Seguimiento!$M245="OK","SI","NO"),"")</f>
        <v/>
      </c>
    </row>
    <row r="246" spans="1:14" customFormat="1" hidden="1">
      <c r="A246" s="4">
        <v>45165</v>
      </c>
      <c r="B246" s="5" t="s">
        <v>551</v>
      </c>
      <c r="C246" s="5">
        <v>507</v>
      </c>
      <c r="D246" s="5">
        <v>17</v>
      </c>
      <c r="E246" s="5" t="s">
        <v>552</v>
      </c>
      <c r="F246" s="6">
        <v>1875.59</v>
      </c>
      <c r="G246" s="5" t="str">
        <f>IFERROR(VLOOKUP(Seguimiento!$D246,Placas!$A$1:$E$18,3,0),"")</f>
        <v>LEYVA</v>
      </c>
      <c r="H246" s="5">
        <f>IFERROR(VLOOKUP(Seguimiento!$D246,Placas!$A$1:$B$18,2,0),"")</f>
        <v>0</v>
      </c>
      <c r="I246" s="5">
        <f>IFERROR(VLOOKUP(Seguimiento!$D246,Placas!$A$1:$D$18,4,0),"")</f>
        <v>0</v>
      </c>
      <c r="J246" s="5">
        <f>IFERROR(VLOOKUP(Seguimiento!$D246,Placas!$A$1:$E$18,5,0),"")</f>
        <v>0</v>
      </c>
      <c r="K246" s="7" t="s">
        <v>271</v>
      </c>
      <c r="L246" s="8"/>
      <c r="M246" s="9"/>
      <c r="N246" s="10" t="str">
        <f>IF(Seguimiento!$K246="ENTREGADO",IF(Seguimiento!$M246="OK","SI","NO"),"")</f>
        <v/>
      </c>
    </row>
    <row r="247" spans="1:14" customFormat="1" hidden="1">
      <c r="A247" s="4">
        <v>45165</v>
      </c>
      <c r="B247" s="5" t="s">
        <v>553</v>
      </c>
      <c r="C247" s="5">
        <v>538</v>
      </c>
      <c r="D247" s="5">
        <v>17</v>
      </c>
      <c r="E247" s="5" t="s">
        <v>554</v>
      </c>
      <c r="F247" s="6">
        <v>914.49</v>
      </c>
      <c r="G247" s="5" t="str">
        <f>IFERROR(VLOOKUP(Seguimiento!$D247,Placas!$A$1:$E$18,3,0),"")</f>
        <v>LEYVA</v>
      </c>
      <c r="H247" s="5">
        <f>IFERROR(VLOOKUP(Seguimiento!$D247,Placas!$A$1:$B$18,2,0),"")</f>
        <v>0</v>
      </c>
      <c r="I247" s="5">
        <f>IFERROR(VLOOKUP(Seguimiento!$D247,Placas!$A$1:$D$18,4,0),"")</f>
        <v>0</v>
      </c>
      <c r="J247" s="5">
        <f>IFERROR(VLOOKUP(Seguimiento!$D247,Placas!$A$1:$E$18,5,0),"")</f>
        <v>0</v>
      </c>
      <c r="K247" s="7" t="s">
        <v>271</v>
      </c>
      <c r="L247" s="8"/>
      <c r="M247" s="9"/>
      <c r="N247" s="10" t="str">
        <f>IF(Seguimiento!$K247="ENTREGADO",IF(Seguimiento!$M247="OK","SI","NO"),"")</f>
        <v/>
      </c>
    </row>
    <row r="248" spans="1:14" customFormat="1" hidden="1">
      <c r="A248" s="4">
        <v>45165</v>
      </c>
      <c r="B248" s="5" t="s">
        <v>555</v>
      </c>
      <c r="C248" s="5">
        <v>489</v>
      </c>
      <c r="D248" s="5">
        <v>17</v>
      </c>
      <c r="E248" s="5" t="s">
        <v>556</v>
      </c>
      <c r="F248" s="6">
        <v>1246.27</v>
      </c>
      <c r="G248" s="5" t="str">
        <f>IFERROR(VLOOKUP(Seguimiento!$D248,Placas!$A$1:$E$18,3,0),"")</f>
        <v>LEYVA</v>
      </c>
      <c r="H248" s="5">
        <f>IFERROR(VLOOKUP(Seguimiento!$D248,Placas!$A$1:$B$18,2,0),"")</f>
        <v>0</v>
      </c>
      <c r="I248" s="5">
        <f>IFERROR(VLOOKUP(Seguimiento!$D248,Placas!$A$1:$D$18,4,0),"")</f>
        <v>0</v>
      </c>
      <c r="J248" s="5">
        <f>IFERROR(VLOOKUP(Seguimiento!$D248,Placas!$A$1:$E$18,5,0),"")</f>
        <v>0</v>
      </c>
      <c r="K248" s="7" t="s">
        <v>271</v>
      </c>
      <c r="L248" s="8"/>
      <c r="M248" s="9"/>
      <c r="N248" s="10" t="str">
        <f>IF(Seguimiento!$K248="ENTREGADO",IF(Seguimiento!$M248="OK","SI","NO"),"")</f>
        <v/>
      </c>
    </row>
    <row r="249" spans="1:14" customFormat="1" hidden="1">
      <c r="A249" s="4">
        <v>45165</v>
      </c>
      <c r="B249" s="5" t="s">
        <v>557</v>
      </c>
      <c r="C249" s="5">
        <v>45</v>
      </c>
      <c r="D249" s="5">
        <v>17</v>
      </c>
      <c r="E249" s="5" t="s">
        <v>558</v>
      </c>
      <c r="F249" s="6">
        <v>1655.93</v>
      </c>
      <c r="G249" s="5" t="str">
        <f>IFERROR(VLOOKUP(Seguimiento!$D249,Placas!$A$1:$E$18,3,0),"")</f>
        <v>LEYVA</v>
      </c>
      <c r="H249" s="5">
        <f>IFERROR(VLOOKUP(Seguimiento!$D249,Placas!$A$1:$B$18,2,0),"")</f>
        <v>0</v>
      </c>
      <c r="I249" s="5">
        <f>IFERROR(VLOOKUP(Seguimiento!$D249,Placas!$A$1:$D$18,4,0),"")</f>
        <v>0</v>
      </c>
      <c r="J249" s="5">
        <f>IFERROR(VLOOKUP(Seguimiento!$D249,Placas!$A$1:$E$18,5,0),"")</f>
        <v>0</v>
      </c>
      <c r="K249" s="7" t="s">
        <v>271</v>
      </c>
      <c r="L249" s="8"/>
      <c r="M249" s="9"/>
      <c r="N249" s="10" t="str">
        <f>IF(Seguimiento!$K249="ENTREGADO",IF(Seguimiento!$M249="OK","SI","NO"),"")</f>
        <v/>
      </c>
    </row>
    <row r="250" spans="1:14" customFormat="1" hidden="1">
      <c r="A250" s="4">
        <v>45165</v>
      </c>
      <c r="B250" s="5" t="s">
        <v>559</v>
      </c>
      <c r="C250" s="5">
        <v>539</v>
      </c>
      <c r="D250" s="5">
        <v>17</v>
      </c>
      <c r="E250" s="5" t="s">
        <v>560</v>
      </c>
      <c r="F250" s="6">
        <v>2577.1999999999998</v>
      </c>
      <c r="G250" s="5" t="str">
        <f>IFERROR(VLOOKUP(Seguimiento!$D250,Placas!$A$1:$E$18,3,0),"")</f>
        <v>LEYVA</v>
      </c>
      <c r="H250" s="5">
        <f>IFERROR(VLOOKUP(Seguimiento!$D250,Placas!$A$1:$B$18,2,0),"")</f>
        <v>0</v>
      </c>
      <c r="I250" s="5">
        <f>IFERROR(VLOOKUP(Seguimiento!$D250,Placas!$A$1:$D$18,4,0),"")</f>
        <v>0</v>
      </c>
      <c r="J250" s="5">
        <f>IFERROR(VLOOKUP(Seguimiento!$D250,Placas!$A$1:$E$18,5,0),"")</f>
        <v>0</v>
      </c>
      <c r="K250" s="7" t="s">
        <v>271</v>
      </c>
      <c r="L250" s="8"/>
      <c r="M250" s="9"/>
      <c r="N250" s="10" t="str">
        <f>IF(Seguimiento!$K250="ENTREGADO",IF(Seguimiento!$M250="OK","SI","NO"),"")</f>
        <v/>
      </c>
    </row>
  </sheetData>
  <autoFilter ref="A1:N250" xr:uid="{00000000-0001-0000-0000-000000000000}">
    <filterColumn colId="6">
      <filters>
        <filter val="PALOMINO"/>
      </filters>
    </filterColumn>
    <filterColumn colId="8">
      <filters>
        <filter val="TITO"/>
      </filters>
    </filterColumn>
  </autoFilter>
  <conditionalFormatting sqref="K109:L124 K2:K108 K169:L250 K125:K168">
    <cfRule type="containsText" dxfId="4" priority="1" operator="containsText" text="EN RUTA">
      <formula>NOT(ISERROR(SEARCH(("EN RUTA"),(K2))))</formula>
    </cfRule>
  </conditionalFormatting>
  <conditionalFormatting sqref="K109:L124 K2:K108 K169:L250 K125:K168">
    <cfRule type="containsText" dxfId="3" priority="2" operator="containsText" text="ENTREGADO">
      <formula>NOT(ISERROR(SEARCH(("ENTREGADO"),(K2))))</formula>
    </cfRule>
  </conditionalFormatting>
  <conditionalFormatting sqref="K109:L124 K2:K108 K169:L250 K125:K168">
    <cfRule type="containsText" dxfId="2" priority="3" operator="containsText" text="REZAGADO">
      <formula>NOT(ISERROR(SEARCH(("REZAGADO"),(K2))))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showGridLines="0" workbookViewId="0">
      <selection activeCell="E4" sqref="E4"/>
    </sheetView>
  </sheetViews>
  <sheetFormatPr baseColWidth="10" defaultColWidth="14.42578125" defaultRowHeight="15" customHeight="1"/>
  <cols>
    <col min="1" max="1" width="22.28515625" customWidth="1"/>
    <col min="2" max="2" width="10.140625" customWidth="1"/>
    <col min="3" max="4" width="11.5703125" customWidth="1"/>
    <col min="5" max="5" width="22.28515625" customWidth="1"/>
    <col min="6" max="6" width="9.7109375" customWidth="1"/>
    <col min="7" max="8" width="11.5703125" customWidth="1"/>
    <col min="9" max="9" width="22.28515625" customWidth="1"/>
    <col min="10" max="10" width="9.7109375" customWidth="1"/>
    <col min="11" max="12" width="11.5703125" customWidth="1"/>
    <col min="13" max="13" width="22.28515625" customWidth="1"/>
    <col min="14" max="14" width="9.7109375" customWidth="1"/>
    <col min="15" max="15" width="11.5703125" customWidth="1"/>
  </cols>
  <sheetData>
    <row r="1" spans="1:15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2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2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2.75" customHeight="1">
      <c r="A5" s="11" t="s">
        <v>5</v>
      </c>
      <c r="B5" s="11" t="s">
        <v>561</v>
      </c>
      <c r="C5" s="11"/>
      <c r="D5" s="11"/>
      <c r="E5" s="11" t="s">
        <v>5</v>
      </c>
      <c r="F5" s="11" t="s">
        <v>562</v>
      </c>
      <c r="G5" s="11"/>
      <c r="H5" s="11"/>
      <c r="I5" s="11" t="s">
        <v>5</v>
      </c>
      <c r="J5" s="11" t="s">
        <v>563</v>
      </c>
      <c r="K5" s="11"/>
      <c r="L5" s="11"/>
      <c r="M5" s="11" t="s">
        <v>5</v>
      </c>
      <c r="N5" s="11" t="s">
        <v>564</v>
      </c>
      <c r="O5" s="11"/>
    </row>
    <row r="6" spans="1:15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2.75" customHeight="1">
      <c r="A7" s="12" t="s">
        <v>565</v>
      </c>
      <c r="B7" s="13" t="s">
        <v>566</v>
      </c>
      <c r="C7" s="11"/>
      <c r="D7" s="11"/>
      <c r="E7" s="12" t="s">
        <v>565</v>
      </c>
      <c r="F7" s="13" t="s">
        <v>566</v>
      </c>
      <c r="G7" s="11"/>
      <c r="H7" s="11"/>
      <c r="I7" s="12" t="s">
        <v>565</v>
      </c>
      <c r="J7" s="13" t="s">
        <v>566</v>
      </c>
      <c r="K7" s="11"/>
      <c r="L7" s="11"/>
      <c r="M7" s="12" t="s">
        <v>565</v>
      </c>
      <c r="N7" s="13" t="s">
        <v>566</v>
      </c>
      <c r="O7" s="11"/>
    </row>
    <row r="8" spans="1:15" ht="12.75" customHeight="1">
      <c r="A8" s="14" t="s">
        <v>567</v>
      </c>
      <c r="B8" s="15">
        <f>COUNTIFS(Seguimiento!$K$2:$K$250,kpi!A8,Seguimiento!$G$2:$G$250,kpi!$B$5)</f>
        <v>0</v>
      </c>
      <c r="C8" s="11"/>
      <c r="D8" s="11"/>
      <c r="E8" s="14" t="s">
        <v>567</v>
      </c>
      <c r="F8" s="15">
        <f>COUNTIFS(Seguimiento!$K$2:$K$250,kpi!E8,Seguimiento!$G$2:$G$250,$F$5)</f>
        <v>0</v>
      </c>
      <c r="G8" s="11"/>
      <c r="H8" s="11"/>
      <c r="I8" s="14" t="s">
        <v>567</v>
      </c>
      <c r="J8" s="15">
        <f>COUNTIFS(Seguimiento!$K$2:$K$250,kpi!I8,Seguimiento!$G$2:$G$250,$J$5)</f>
        <v>0</v>
      </c>
      <c r="K8" s="11"/>
      <c r="L8" s="11"/>
      <c r="M8" s="14" t="s">
        <v>567</v>
      </c>
      <c r="N8" s="15">
        <f>COUNTIFS(Seguimiento!$K$2:$K$250,kpi!M8,Seguimiento!$G$2:$G$250,$N$5)</f>
        <v>0</v>
      </c>
      <c r="O8" s="11"/>
    </row>
    <row r="9" spans="1:15" ht="12.75" customHeight="1">
      <c r="A9" s="14" t="s">
        <v>271</v>
      </c>
      <c r="B9" s="15">
        <f>COUNTIFS(Seguimiento!$K$2:$K$250,kpi!A9,Seguimiento!$G$2:$G$250,kpi!$B$5)</f>
        <v>1</v>
      </c>
      <c r="C9" s="11"/>
      <c r="D9" s="11"/>
      <c r="E9" s="14" t="s">
        <v>271</v>
      </c>
      <c r="F9" s="15">
        <f>COUNTIFS(Seguimiento!$K$2:$K$250,kpi!E9,Seguimiento!$G$2:$G$250,$F$5)</f>
        <v>0</v>
      </c>
      <c r="G9" s="11"/>
      <c r="H9" s="11"/>
      <c r="I9" s="14" t="s">
        <v>271</v>
      </c>
      <c r="J9" s="15">
        <f>COUNTIFS(Seguimiento!$K$2:$K$250,kpi!I9,Seguimiento!$G$2:$G$250,$J$5)</f>
        <v>14</v>
      </c>
      <c r="K9" s="11"/>
      <c r="L9" s="11"/>
      <c r="M9" s="14" t="s">
        <v>271</v>
      </c>
      <c r="N9" s="15">
        <f>COUNTIFS(Seguimiento!$K$2:$K$250,kpi!M9,Seguimiento!$G$2:$G$250,$N$5)</f>
        <v>26</v>
      </c>
      <c r="O9" s="11"/>
    </row>
    <row r="10" spans="1:15" ht="12.75" customHeight="1">
      <c r="A10" s="14" t="s">
        <v>568</v>
      </c>
      <c r="B10" s="15">
        <f>COUNTIFS(Seguimiento!$K$2:$K$250,kpi!A10,Seguimiento!$G$2:$G$250,kpi!$B$5)</f>
        <v>0</v>
      </c>
      <c r="C10" s="11"/>
      <c r="D10" s="11"/>
      <c r="E10" s="14" t="s">
        <v>568</v>
      </c>
      <c r="F10" s="15">
        <f>COUNTIFS(Seguimiento!$K$2:$K$250,kpi!E10,Seguimiento!$G$2:$G$250,$F$5)</f>
        <v>0</v>
      </c>
      <c r="G10" s="11"/>
      <c r="H10" s="11"/>
      <c r="I10" s="14" t="s">
        <v>568</v>
      </c>
      <c r="J10" s="15">
        <f>COUNTIFS(Seguimiento!$K$2:$K$250,kpi!I10,Seguimiento!$G$2:$G$250,$J$5)</f>
        <v>0</v>
      </c>
      <c r="K10" s="11"/>
      <c r="L10" s="11"/>
      <c r="M10" s="14" t="s">
        <v>568</v>
      </c>
      <c r="N10" s="15">
        <f>COUNTIFS(Seguimiento!$K$2:$K$250,kpi!M10,Seguimiento!$G$2:$G$250,$N$5)</f>
        <v>0</v>
      </c>
      <c r="O10" s="11"/>
    </row>
    <row r="11" spans="1:15" ht="12.75" customHeight="1">
      <c r="A11" s="16" t="s">
        <v>569</v>
      </c>
      <c r="B11" s="17">
        <f>SUM(B8:B10)</f>
        <v>1</v>
      </c>
      <c r="C11" s="11"/>
      <c r="D11" s="11"/>
      <c r="E11" s="16" t="s">
        <v>569</v>
      </c>
      <c r="F11" s="17">
        <f>SUM(F8:F10)</f>
        <v>0</v>
      </c>
      <c r="G11" s="11"/>
      <c r="H11" s="11"/>
      <c r="I11" s="16" t="s">
        <v>569</v>
      </c>
      <c r="J11" s="17">
        <f>SUM(J8:J10)</f>
        <v>14</v>
      </c>
      <c r="K11" s="11"/>
      <c r="L11" s="11"/>
      <c r="M11" s="16" t="s">
        <v>569</v>
      </c>
      <c r="N11" s="17">
        <f>SUM(N8:N10)</f>
        <v>26</v>
      </c>
      <c r="O11" s="11"/>
    </row>
    <row r="12" spans="1:15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2.75" customHeight="1">
      <c r="A13" s="12" t="s">
        <v>570</v>
      </c>
      <c r="B13" s="13" t="s">
        <v>566</v>
      </c>
      <c r="C13" s="11"/>
      <c r="D13" s="11"/>
      <c r="E13" s="12" t="s">
        <v>570</v>
      </c>
      <c r="F13" s="13" t="s">
        <v>566</v>
      </c>
      <c r="G13" s="11"/>
      <c r="H13" s="11"/>
      <c r="I13" s="12" t="s">
        <v>570</v>
      </c>
      <c r="J13" s="13" t="s">
        <v>566</v>
      </c>
      <c r="K13" s="11"/>
      <c r="L13" s="11"/>
      <c r="M13" s="12" t="s">
        <v>570</v>
      </c>
      <c r="N13" s="13" t="s">
        <v>566</v>
      </c>
      <c r="O13" s="11"/>
    </row>
    <row r="14" spans="1:15" ht="12.75" customHeight="1">
      <c r="A14" s="14" t="s">
        <v>571</v>
      </c>
      <c r="B14" s="18">
        <f>B8/B11</f>
        <v>0</v>
      </c>
      <c r="C14" s="11"/>
      <c r="D14" s="11"/>
      <c r="E14" s="14" t="s">
        <v>571</v>
      </c>
      <c r="F14" s="18" t="e">
        <f>F8/F11</f>
        <v>#DIV/0!</v>
      </c>
      <c r="G14" s="11"/>
      <c r="H14" s="11"/>
      <c r="I14" s="14" t="s">
        <v>571</v>
      </c>
      <c r="J14" s="18">
        <f>J8/J11</f>
        <v>0</v>
      </c>
      <c r="K14" s="11"/>
      <c r="L14" s="11"/>
      <c r="M14" s="14" t="s">
        <v>571</v>
      </c>
      <c r="N14" s="18">
        <f>N8/N11</f>
        <v>0</v>
      </c>
      <c r="O14" s="11"/>
    </row>
    <row r="15" spans="1:15" ht="12.75" customHeight="1">
      <c r="A15" s="14" t="s">
        <v>572</v>
      </c>
      <c r="B15" s="18">
        <f>B9/B11</f>
        <v>1</v>
      </c>
      <c r="C15" s="11"/>
      <c r="D15" s="11"/>
      <c r="E15" s="14" t="s">
        <v>572</v>
      </c>
      <c r="F15" s="18" t="e">
        <f>F9/F11</f>
        <v>#DIV/0!</v>
      </c>
      <c r="G15" s="11"/>
      <c r="H15" s="11"/>
      <c r="I15" s="14" t="s">
        <v>572</v>
      </c>
      <c r="J15" s="18">
        <f>J9/J11</f>
        <v>1</v>
      </c>
      <c r="K15" s="11"/>
      <c r="L15" s="11"/>
      <c r="M15" s="14" t="s">
        <v>572</v>
      </c>
      <c r="N15" s="18">
        <f>N9/N11</f>
        <v>1</v>
      </c>
      <c r="O15" s="11"/>
    </row>
    <row r="16" spans="1:15" ht="12.75" customHeight="1">
      <c r="A16" s="19" t="s">
        <v>573</v>
      </c>
      <c r="B16" s="20">
        <f>B10/B11</f>
        <v>0</v>
      </c>
      <c r="C16" s="11"/>
      <c r="D16" s="11"/>
      <c r="E16" s="19" t="s">
        <v>573</v>
      </c>
      <c r="F16" s="20" t="e">
        <f>F10/F11</f>
        <v>#DIV/0!</v>
      </c>
      <c r="G16" s="11"/>
      <c r="H16" s="11"/>
      <c r="I16" s="19" t="s">
        <v>573</v>
      </c>
      <c r="J16" s="20">
        <f>J10/J11</f>
        <v>0</v>
      </c>
      <c r="K16" s="11"/>
      <c r="L16" s="11"/>
      <c r="M16" s="19" t="s">
        <v>573</v>
      </c>
      <c r="N16" s="20">
        <f>N10/N11</f>
        <v>0</v>
      </c>
      <c r="O16" s="11"/>
    </row>
    <row r="17" spans="1:15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2.75" customHeight="1">
      <c r="A18" s="21" t="s">
        <v>570</v>
      </c>
      <c r="B18" s="22" t="s">
        <v>566</v>
      </c>
      <c r="C18" s="23" t="s">
        <v>574</v>
      </c>
      <c r="D18" s="11"/>
      <c r="E18" s="21" t="s">
        <v>570</v>
      </c>
      <c r="F18" s="22" t="s">
        <v>566</v>
      </c>
      <c r="G18" s="23" t="s">
        <v>574</v>
      </c>
      <c r="H18" s="11"/>
      <c r="I18" s="21" t="s">
        <v>570</v>
      </c>
      <c r="J18" s="22" t="s">
        <v>566</v>
      </c>
      <c r="K18" s="23" t="s">
        <v>574</v>
      </c>
      <c r="L18" s="11"/>
      <c r="M18" s="21" t="s">
        <v>570</v>
      </c>
      <c r="N18" s="22" t="s">
        <v>566</v>
      </c>
      <c r="O18" s="23" t="s">
        <v>574</v>
      </c>
    </row>
    <row r="19" spans="1:15" ht="12.75" customHeight="1">
      <c r="A19" s="24" t="s">
        <v>575</v>
      </c>
      <c r="B19" s="25">
        <f>COUNTIFS(Seguimiento!$N$2:$N$250,"SI",Seguimiento!$G$2:$G$250,kpi!$B$5)</f>
        <v>0</v>
      </c>
      <c r="C19" s="26">
        <f>B19/B11</f>
        <v>0</v>
      </c>
      <c r="D19" s="11"/>
      <c r="E19" s="24" t="s">
        <v>575</v>
      </c>
      <c r="F19" s="25">
        <f>COUNTIFS(Seguimiento!$N$2:$N$250,"SI",Seguimiento!$G$2:$G$250,kpi!$F$5)</f>
        <v>0</v>
      </c>
      <c r="G19" s="26" t="e">
        <f>F19/F11</f>
        <v>#DIV/0!</v>
      </c>
      <c r="H19" s="11"/>
      <c r="I19" s="24" t="s">
        <v>575</v>
      </c>
      <c r="J19" s="25">
        <f>COUNTIFS(Seguimiento!$N$2:$N$250,"SI",Seguimiento!$G$2:$G$250,kpi!$J$5)</f>
        <v>0</v>
      </c>
      <c r="K19" s="26">
        <f>J19/J11</f>
        <v>0</v>
      </c>
      <c r="L19" s="11"/>
      <c r="M19" s="24" t="s">
        <v>575</v>
      </c>
      <c r="N19" s="25">
        <f>COUNTIFS(Seguimiento!$N$2:$N$250,"SI",Seguimiento!$G$2:$G$250,kpi!$N$5)</f>
        <v>0</v>
      </c>
      <c r="O19" s="26">
        <f>N19/N11</f>
        <v>0</v>
      </c>
    </row>
    <row r="20" spans="1:15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2.75" customHeight="1">
      <c r="A21" s="11" t="s">
        <v>576</v>
      </c>
      <c r="B21" s="27">
        <f>B11-B8</f>
        <v>1</v>
      </c>
      <c r="C21" s="11"/>
      <c r="D21" s="11"/>
      <c r="E21" s="11" t="s">
        <v>576</v>
      </c>
      <c r="F21" s="27">
        <f>F11-F8</f>
        <v>0</v>
      </c>
      <c r="G21" s="11"/>
      <c r="H21" s="11"/>
      <c r="I21" s="11" t="s">
        <v>576</v>
      </c>
      <c r="J21" s="27">
        <f>J11-J8</f>
        <v>14</v>
      </c>
      <c r="K21" s="11"/>
      <c r="L21" s="11"/>
      <c r="M21" s="11" t="s">
        <v>576</v>
      </c>
      <c r="N21" s="27">
        <f>N11-N8</f>
        <v>26</v>
      </c>
      <c r="O21" s="11"/>
    </row>
    <row r="22" spans="1:15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</sheetData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Tablas!$A$3:$A$6</xm:f>
          </x14:formula1>
          <xm:sqref>B5 F5 J5 N5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1.140625" customWidth="1"/>
    <col min="3" max="4" width="12.85546875" customWidth="1"/>
    <col min="5" max="5" width="15" customWidth="1"/>
    <col min="6" max="10" width="10.7109375" customWidth="1"/>
    <col min="11" max="11" width="32.42578125" customWidth="1"/>
    <col min="12" max="12" width="10.7109375" customWidth="1"/>
    <col min="13" max="13" width="11.5703125" customWidth="1"/>
    <col min="14" max="16" width="10.7109375" customWidth="1"/>
  </cols>
  <sheetData>
    <row r="1" spans="1:16" ht="14.25" customHeight="1">
      <c r="A1" s="28" t="s">
        <v>1</v>
      </c>
      <c r="B1" s="29" t="s">
        <v>0</v>
      </c>
      <c r="C1" s="29" t="s">
        <v>5</v>
      </c>
      <c r="D1" s="30" t="s">
        <v>577</v>
      </c>
      <c r="E1" s="30" t="s">
        <v>10</v>
      </c>
      <c r="F1" s="29" t="s">
        <v>578</v>
      </c>
      <c r="G1" s="29" t="s">
        <v>579</v>
      </c>
      <c r="H1" s="29" t="s">
        <v>580</v>
      </c>
      <c r="I1" s="29" t="s">
        <v>581</v>
      </c>
      <c r="J1" s="29" t="s">
        <v>582</v>
      </c>
      <c r="K1" s="29" t="s">
        <v>583</v>
      </c>
      <c r="L1" s="29" t="s">
        <v>584</v>
      </c>
      <c r="M1" s="31" t="s">
        <v>585</v>
      </c>
    </row>
    <row r="2" spans="1:16" ht="14.25" customHeight="1">
      <c r="A2" s="32"/>
      <c r="B2" s="33"/>
      <c r="C2" s="33"/>
      <c r="D2" s="34"/>
      <c r="E2" s="35"/>
      <c r="M2" s="36"/>
    </row>
    <row r="3" spans="1:16" ht="14.25" customHeight="1">
      <c r="A3" s="32"/>
      <c r="B3" s="33"/>
      <c r="C3" s="33"/>
      <c r="D3" s="34"/>
      <c r="E3" s="35"/>
      <c r="M3" s="36"/>
    </row>
    <row r="4" spans="1:16" ht="14.25" customHeight="1">
      <c r="A4" s="32"/>
      <c r="B4" s="33"/>
      <c r="C4" s="33"/>
      <c r="D4" s="34"/>
      <c r="E4" s="35"/>
      <c r="M4" s="36"/>
    </row>
    <row r="5" spans="1:16" ht="14.25" customHeight="1">
      <c r="A5" s="32"/>
      <c r="B5" s="33"/>
      <c r="C5" s="33"/>
      <c r="D5" s="34"/>
      <c r="E5" s="35"/>
      <c r="M5" s="36"/>
    </row>
    <row r="6" spans="1:16" ht="14.25" customHeight="1">
      <c r="A6" s="32"/>
      <c r="B6" s="33"/>
      <c r="C6" s="33"/>
      <c r="D6" s="34"/>
      <c r="E6" s="35"/>
      <c r="M6" s="36"/>
    </row>
    <row r="7" spans="1:16" ht="14.25" customHeight="1">
      <c r="A7" s="32"/>
      <c r="B7" s="33"/>
      <c r="C7" s="33"/>
      <c r="D7" s="34"/>
      <c r="E7" s="35"/>
      <c r="M7" s="36"/>
    </row>
    <row r="8" spans="1:16" ht="14.25" customHeight="1">
      <c r="A8" s="32"/>
      <c r="B8" s="33"/>
      <c r="C8" s="33"/>
      <c r="D8" s="34"/>
      <c r="E8" s="35"/>
      <c r="M8" s="36"/>
    </row>
    <row r="9" spans="1:16" ht="14.25" customHeight="1">
      <c r="A9" s="32"/>
      <c r="B9" s="33"/>
      <c r="C9" s="33"/>
      <c r="D9" s="34"/>
      <c r="E9" s="35"/>
      <c r="M9" s="36"/>
    </row>
    <row r="10" spans="1:16" ht="14.25" customHeight="1">
      <c r="A10" s="32"/>
      <c r="B10" s="33"/>
      <c r="C10" s="33"/>
      <c r="D10" s="34"/>
      <c r="E10" s="35"/>
      <c r="M10" s="36"/>
    </row>
    <row r="11" spans="1:16" ht="14.25" customHeight="1">
      <c r="A11" s="32"/>
      <c r="B11" s="33"/>
      <c r="C11" s="33"/>
      <c r="D11" s="34"/>
      <c r="E11" s="35"/>
      <c r="M11" s="36"/>
      <c r="P11" s="37"/>
    </row>
    <row r="12" spans="1:16" ht="14.25" customHeight="1">
      <c r="A12" s="32"/>
      <c r="B12" s="33"/>
      <c r="C12" s="33"/>
      <c r="D12" s="34"/>
      <c r="E12" s="35"/>
      <c r="M12" s="36"/>
    </row>
    <row r="13" spans="1:16" ht="14.25" customHeight="1">
      <c r="A13" s="32"/>
      <c r="B13" s="33"/>
      <c r="C13" s="33"/>
      <c r="D13" s="34"/>
      <c r="E13" s="35"/>
      <c r="M13" s="36"/>
    </row>
    <row r="14" spans="1:16" ht="14.25" customHeight="1">
      <c r="A14" s="32"/>
      <c r="B14" s="33"/>
      <c r="C14" s="33"/>
      <c r="D14" s="34"/>
      <c r="E14" s="35"/>
      <c r="M14" s="36"/>
    </row>
    <row r="15" spans="1:16" ht="14.25" customHeight="1">
      <c r="A15" s="32"/>
      <c r="B15" s="33"/>
      <c r="C15" s="33"/>
      <c r="D15" s="34"/>
      <c r="E15" s="35"/>
      <c r="M15" s="36"/>
    </row>
    <row r="16" spans="1:16" ht="14.25" customHeight="1">
      <c r="A16" s="32"/>
      <c r="B16" s="33"/>
      <c r="C16" s="33"/>
      <c r="D16" s="34"/>
      <c r="E16" s="35"/>
      <c r="M16" s="36"/>
    </row>
    <row r="17" spans="1:13" ht="14.25" customHeight="1">
      <c r="A17" s="32"/>
      <c r="B17" s="33"/>
      <c r="C17" s="33"/>
      <c r="D17" s="34"/>
      <c r="E17" s="35"/>
      <c r="M17" s="36"/>
    </row>
    <row r="18" spans="1:13" ht="14.25" customHeight="1">
      <c r="A18" s="32"/>
      <c r="B18" s="33"/>
      <c r="C18" s="33"/>
      <c r="D18" s="34"/>
      <c r="E18" s="35"/>
      <c r="M18" s="36"/>
    </row>
    <row r="19" spans="1:13" ht="14.25" customHeight="1">
      <c r="A19" s="32"/>
      <c r="B19" s="33"/>
      <c r="C19" s="33"/>
      <c r="D19" s="34"/>
      <c r="E19" s="35"/>
      <c r="M19" s="36"/>
    </row>
    <row r="20" spans="1:13" ht="14.25" customHeight="1">
      <c r="A20" s="32"/>
      <c r="B20" s="33"/>
      <c r="C20" s="33"/>
      <c r="D20" s="34"/>
      <c r="E20" s="35"/>
      <c r="M20" s="36"/>
    </row>
    <row r="21" spans="1:13" ht="14.25" customHeight="1">
      <c r="A21" s="32"/>
      <c r="B21" s="33"/>
      <c r="C21" s="33"/>
      <c r="D21" s="34"/>
      <c r="E21" s="35"/>
      <c r="M21" s="36"/>
    </row>
    <row r="22" spans="1:13" ht="14.25" customHeight="1">
      <c r="A22" s="32"/>
      <c r="B22" s="33"/>
      <c r="C22" s="33"/>
      <c r="D22" s="34"/>
      <c r="E22" s="35"/>
      <c r="M22" s="36"/>
    </row>
    <row r="23" spans="1:13" ht="14.25" customHeight="1">
      <c r="A23" s="32"/>
      <c r="B23" s="33"/>
      <c r="C23" s="33"/>
      <c r="D23" s="34"/>
      <c r="E23" s="35"/>
      <c r="M23" s="36"/>
    </row>
    <row r="24" spans="1:13" ht="14.25" customHeight="1">
      <c r="A24" s="32"/>
      <c r="B24" s="33"/>
      <c r="C24" s="33"/>
      <c r="D24" s="34"/>
      <c r="E24" s="35"/>
      <c r="M24" s="36"/>
    </row>
    <row r="25" spans="1:13" ht="14.25" customHeight="1">
      <c r="A25" s="32"/>
      <c r="B25" s="33"/>
      <c r="C25" s="33"/>
      <c r="D25" s="34"/>
      <c r="E25" s="35"/>
      <c r="M25" s="36"/>
    </row>
    <row r="26" spans="1:13" ht="14.25" customHeight="1">
      <c r="A26" s="32"/>
      <c r="B26" s="33"/>
      <c r="C26" s="33"/>
      <c r="D26" s="34"/>
      <c r="E26" s="35"/>
      <c r="M26" s="36"/>
    </row>
    <row r="27" spans="1:13" ht="14.25" customHeight="1">
      <c r="A27" s="32"/>
      <c r="B27" s="33"/>
      <c r="C27" s="33"/>
      <c r="D27" s="34"/>
      <c r="E27" s="35"/>
      <c r="M27" s="36"/>
    </row>
    <row r="28" spans="1:13" ht="14.25" customHeight="1">
      <c r="A28" s="32"/>
      <c r="B28" s="33"/>
      <c r="C28" s="33"/>
      <c r="D28" s="34"/>
      <c r="E28" s="35"/>
      <c r="M28" s="36"/>
    </row>
    <row r="29" spans="1:13" ht="14.25" customHeight="1">
      <c r="A29" s="32"/>
      <c r="B29" s="33"/>
      <c r="C29" s="33"/>
      <c r="D29" s="34"/>
      <c r="E29" s="35"/>
      <c r="M29" s="36"/>
    </row>
    <row r="30" spans="1:13" ht="14.25" customHeight="1">
      <c r="A30" s="32"/>
      <c r="B30" s="33"/>
      <c r="C30" s="33"/>
      <c r="D30" s="34"/>
      <c r="E30" s="35"/>
      <c r="M30" s="36"/>
    </row>
    <row r="31" spans="1:13" ht="14.25" customHeight="1">
      <c r="A31" s="32"/>
      <c r="B31" s="33"/>
      <c r="C31" s="33"/>
      <c r="D31" s="34"/>
      <c r="E31" s="35"/>
      <c r="M31" s="36"/>
    </row>
    <row r="32" spans="1:13" ht="14.25" customHeight="1">
      <c r="A32" s="32"/>
      <c r="B32" s="33"/>
      <c r="C32" s="33"/>
      <c r="D32" s="34"/>
      <c r="E32" s="35"/>
      <c r="M32" s="36"/>
    </row>
    <row r="33" spans="1:13" ht="14.25" customHeight="1">
      <c r="A33" s="32"/>
      <c r="B33" s="33"/>
      <c r="C33" s="33"/>
      <c r="D33" s="34"/>
      <c r="E33" s="35"/>
      <c r="M33" s="36"/>
    </row>
    <row r="34" spans="1:13" ht="14.25" customHeight="1">
      <c r="A34" s="32"/>
      <c r="B34" s="33"/>
      <c r="C34" s="33"/>
      <c r="D34" s="34"/>
      <c r="E34" s="35"/>
      <c r="M34" s="36"/>
    </row>
    <row r="35" spans="1:13" ht="14.25" customHeight="1">
      <c r="A35" s="32"/>
      <c r="B35" s="33"/>
      <c r="C35" s="33"/>
      <c r="D35" s="34"/>
      <c r="E35" s="35"/>
      <c r="M35" s="36"/>
    </row>
    <row r="36" spans="1:13" ht="14.25" customHeight="1">
      <c r="A36" s="32"/>
      <c r="B36" s="33"/>
      <c r="C36" s="33"/>
      <c r="D36" s="34"/>
      <c r="E36" s="35"/>
      <c r="M36" s="36"/>
    </row>
    <row r="37" spans="1:13" ht="14.25" customHeight="1">
      <c r="A37" s="32"/>
      <c r="B37" s="33"/>
      <c r="C37" s="33"/>
      <c r="D37" s="34"/>
      <c r="E37" s="35"/>
      <c r="M37" s="36"/>
    </row>
    <row r="38" spans="1:13" ht="14.25" customHeight="1">
      <c r="A38" s="32"/>
      <c r="B38" s="33"/>
      <c r="C38" s="33"/>
      <c r="D38" s="34"/>
      <c r="E38" s="35"/>
      <c r="M38" s="36"/>
    </row>
    <row r="39" spans="1:13" ht="14.25" customHeight="1">
      <c r="A39" s="32"/>
      <c r="B39" s="33"/>
      <c r="C39" s="33"/>
      <c r="D39" s="34"/>
      <c r="E39" s="35"/>
      <c r="M39" s="36"/>
    </row>
    <row r="40" spans="1:13" ht="14.25" customHeight="1">
      <c r="A40" s="32"/>
      <c r="B40" s="33"/>
      <c r="C40" s="33"/>
      <c r="D40" s="34"/>
      <c r="E40" s="35"/>
      <c r="M40" s="36"/>
    </row>
    <row r="41" spans="1:13" ht="14.25" customHeight="1">
      <c r="A41" s="32"/>
      <c r="B41" s="33"/>
      <c r="C41" s="33"/>
      <c r="D41" s="34"/>
      <c r="E41" s="35"/>
      <c r="M41" s="36"/>
    </row>
    <row r="42" spans="1:13" ht="14.25" customHeight="1">
      <c r="A42" s="32"/>
      <c r="B42" s="33"/>
      <c r="C42" s="33"/>
      <c r="D42" s="34"/>
      <c r="E42" s="35"/>
      <c r="M42" s="36"/>
    </row>
    <row r="43" spans="1:13" ht="14.25" customHeight="1">
      <c r="A43" s="32"/>
      <c r="B43" s="33"/>
      <c r="C43" s="33"/>
      <c r="D43" s="34"/>
      <c r="E43" s="35"/>
      <c r="M43" s="36"/>
    </row>
    <row r="44" spans="1:13" ht="14.25" customHeight="1">
      <c r="A44" s="32"/>
      <c r="B44" s="33"/>
      <c r="C44" s="33"/>
      <c r="D44" s="34"/>
      <c r="E44" s="35"/>
      <c r="M44" s="36"/>
    </row>
    <row r="45" spans="1:13" ht="14.25" customHeight="1">
      <c r="A45" s="32"/>
      <c r="B45" s="33"/>
      <c r="C45" s="33"/>
      <c r="D45" s="34"/>
      <c r="E45" s="35"/>
      <c r="M45" s="36"/>
    </row>
    <row r="46" spans="1:13" ht="14.25" customHeight="1">
      <c r="A46" s="32"/>
      <c r="B46" s="33"/>
      <c r="C46" s="33"/>
      <c r="D46" s="34"/>
      <c r="E46" s="35"/>
      <c r="M46" s="36"/>
    </row>
    <row r="47" spans="1:13" ht="14.25" customHeight="1">
      <c r="A47" s="32"/>
      <c r="B47" s="33"/>
      <c r="C47" s="33"/>
      <c r="D47" s="34"/>
      <c r="E47" s="35"/>
      <c r="M47" s="36"/>
    </row>
    <row r="48" spans="1:13" ht="14.25" customHeight="1">
      <c r="A48" s="32"/>
      <c r="B48" s="33"/>
      <c r="C48" s="33"/>
      <c r="D48" s="34"/>
      <c r="E48" s="35"/>
      <c r="M48" s="36"/>
    </row>
    <row r="49" spans="1:13" ht="14.25" customHeight="1">
      <c r="A49" s="32"/>
      <c r="B49" s="33"/>
      <c r="C49" s="33"/>
      <c r="D49" s="34"/>
      <c r="E49" s="35"/>
      <c r="M49" s="36"/>
    </row>
    <row r="50" spans="1:13" ht="14.25" customHeight="1">
      <c r="A50" s="32"/>
      <c r="B50" s="33"/>
      <c r="C50" s="33"/>
      <c r="D50" s="34"/>
      <c r="E50" s="35"/>
      <c r="M50" s="36"/>
    </row>
    <row r="51" spans="1:13" ht="14.25" customHeight="1">
      <c r="A51" s="32"/>
      <c r="B51" s="33"/>
      <c r="C51" s="33"/>
      <c r="D51" s="34"/>
      <c r="E51" s="35"/>
      <c r="M51" s="36"/>
    </row>
    <row r="52" spans="1:13" ht="14.25" customHeight="1">
      <c r="A52" s="32"/>
      <c r="B52" s="33"/>
      <c r="C52" s="33"/>
      <c r="D52" s="34"/>
      <c r="E52" s="35"/>
      <c r="M52" s="36"/>
    </row>
    <row r="53" spans="1:13" ht="14.25" customHeight="1">
      <c r="A53" s="32"/>
      <c r="B53" s="33"/>
      <c r="C53" s="33"/>
      <c r="D53" s="34"/>
      <c r="E53" s="35"/>
      <c r="M53" s="36"/>
    </row>
    <row r="54" spans="1:13" ht="14.25" customHeight="1">
      <c r="A54" s="32"/>
      <c r="B54" s="33"/>
      <c r="C54" s="33"/>
      <c r="D54" s="34"/>
      <c r="E54" s="35"/>
      <c r="M54" s="36"/>
    </row>
    <row r="55" spans="1:13" ht="14.25" customHeight="1">
      <c r="A55" s="32"/>
      <c r="B55" s="33"/>
      <c r="C55" s="33"/>
      <c r="D55" s="34"/>
      <c r="E55" s="35"/>
      <c r="M55" s="36"/>
    </row>
    <row r="56" spans="1:13" ht="14.25" customHeight="1">
      <c r="A56" s="32"/>
      <c r="B56" s="33"/>
      <c r="C56" s="33"/>
      <c r="D56" s="34"/>
      <c r="E56" s="35"/>
      <c r="M56" s="36"/>
    </row>
    <row r="57" spans="1:13" ht="14.25" customHeight="1">
      <c r="A57" s="32"/>
      <c r="B57" s="33"/>
      <c r="C57" s="33"/>
      <c r="D57" s="34"/>
      <c r="E57" s="35"/>
      <c r="M57" s="36"/>
    </row>
    <row r="58" spans="1:13" ht="14.25" customHeight="1">
      <c r="A58" s="32"/>
      <c r="B58" s="33"/>
      <c r="C58" s="33"/>
      <c r="D58" s="34"/>
      <c r="E58" s="35"/>
      <c r="M58" s="36"/>
    </row>
    <row r="59" spans="1:13" ht="14.25" customHeight="1">
      <c r="A59" s="32"/>
      <c r="B59" s="33"/>
      <c r="C59" s="33"/>
      <c r="D59" s="34"/>
      <c r="E59" s="35"/>
      <c r="M59" s="36"/>
    </row>
    <row r="60" spans="1:13" ht="14.25" customHeight="1">
      <c r="A60" s="32"/>
      <c r="B60" s="33"/>
      <c r="C60" s="33"/>
      <c r="D60" s="34"/>
      <c r="E60" s="35"/>
      <c r="M60" s="36"/>
    </row>
    <row r="61" spans="1:13" ht="14.25" customHeight="1">
      <c r="A61" s="32"/>
      <c r="B61" s="33"/>
      <c r="C61" s="33"/>
      <c r="D61" s="34"/>
      <c r="E61" s="35"/>
      <c r="M61" s="36"/>
    </row>
    <row r="62" spans="1:13" ht="14.25" customHeight="1">
      <c r="A62" s="32"/>
      <c r="B62" s="33"/>
      <c r="C62" s="33"/>
      <c r="D62" s="34"/>
      <c r="E62" s="35"/>
      <c r="M62" s="36"/>
    </row>
    <row r="63" spans="1:13" ht="14.25" customHeight="1">
      <c r="A63" s="32"/>
      <c r="B63" s="33"/>
      <c r="C63" s="33"/>
      <c r="D63" s="34"/>
      <c r="E63" s="35"/>
      <c r="M63" s="36"/>
    </row>
    <row r="64" spans="1:13" ht="14.25" customHeight="1">
      <c r="A64" s="32"/>
      <c r="B64" s="33"/>
      <c r="C64" s="33"/>
      <c r="D64" s="34"/>
      <c r="E64" s="35"/>
      <c r="M64" s="36"/>
    </row>
    <row r="65" spans="1:13" ht="14.25" customHeight="1">
      <c r="A65" s="32"/>
      <c r="B65" s="33"/>
      <c r="C65" s="33"/>
      <c r="D65" s="34"/>
      <c r="E65" s="35"/>
      <c r="M65" s="36"/>
    </row>
    <row r="66" spans="1:13" ht="14.25" customHeight="1">
      <c r="A66" s="32"/>
      <c r="B66" s="33"/>
      <c r="C66" s="33"/>
      <c r="D66" s="34"/>
      <c r="E66" s="35"/>
      <c r="M66" s="36"/>
    </row>
    <row r="67" spans="1:13" ht="14.25" customHeight="1">
      <c r="A67" s="32"/>
      <c r="B67" s="33"/>
      <c r="C67" s="33"/>
      <c r="D67" s="34"/>
      <c r="E67" s="35"/>
      <c r="M67" s="36"/>
    </row>
    <row r="68" spans="1:13" ht="14.25" customHeight="1">
      <c r="A68" s="32"/>
      <c r="B68" s="33"/>
      <c r="C68" s="33"/>
      <c r="D68" s="34"/>
      <c r="E68" s="35"/>
      <c r="M68" s="36"/>
    </row>
    <row r="69" spans="1:13" ht="14.25" customHeight="1">
      <c r="A69" s="32"/>
      <c r="B69" s="33"/>
      <c r="C69" s="33"/>
      <c r="D69" s="34"/>
      <c r="E69" s="35"/>
      <c r="M69" s="36"/>
    </row>
    <row r="70" spans="1:13" ht="14.25" customHeight="1">
      <c r="A70" s="32"/>
      <c r="B70" s="33"/>
      <c r="C70" s="33"/>
      <c r="D70" s="34"/>
      <c r="E70" s="35"/>
      <c r="M70" s="36"/>
    </row>
    <row r="71" spans="1:13" ht="14.25" customHeight="1">
      <c r="A71" s="32"/>
      <c r="B71" s="33"/>
      <c r="C71" s="33"/>
      <c r="D71" s="34"/>
      <c r="E71" s="35"/>
      <c r="M71" s="36"/>
    </row>
    <row r="72" spans="1:13" ht="14.25" customHeight="1">
      <c r="A72" s="32"/>
      <c r="B72" s="33"/>
      <c r="C72" s="33"/>
      <c r="D72" s="34"/>
      <c r="E72" s="35"/>
      <c r="M72" s="36"/>
    </row>
    <row r="73" spans="1:13" ht="14.25" customHeight="1">
      <c r="A73" s="32"/>
      <c r="B73" s="33"/>
      <c r="C73" s="33"/>
      <c r="D73" s="34"/>
      <c r="E73" s="35"/>
      <c r="M73" s="36"/>
    </row>
    <row r="74" spans="1:13" ht="14.25" customHeight="1">
      <c r="A74" s="32"/>
      <c r="B74" s="33"/>
      <c r="C74" s="33"/>
      <c r="D74" s="34"/>
      <c r="E74" s="35"/>
      <c r="M74" s="36"/>
    </row>
    <row r="75" spans="1:13" ht="14.25" customHeight="1">
      <c r="A75" s="32"/>
      <c r="B75" s="33"/>
      <c r="C75" s="33"/>
      <c r="D75" s="34"/>
      <c r="E75" s="35"/>
      <c r="M75" s="36"/>
    </row>
    <row r="76" spans="1:13" ht="14.25" customHeight="1">
      <c r="A76" s="32"/>
      <c r="B76" s="33"/>
      <c r="C76" s="33"/>
      <c r="D76" s="34"/>
      <c r="E76" s="35"/>
      <c r="M76" s="36"/>
    </row>
    <row r="77" spans="1:13" ht="14.25" customHeight="1">
      <c r="A77" s="32"/>
      <c r="B77" s="33"/>
      <c r="C77" s="33"/>
      <c r="D77" s="34"/>
      <c r="E77" s="35"/>
      <c r="M77" s="36"/>
    </row>
    <row r="78" spans="1:13" ht="14.25" customHeight="1">
      <c r="A78" s="32"/>
      <c r="B78" s="33"/>
      <c r="C78" s="33"/>
      <c r="D78" s="34"/>
      <c r="E78" s="35"/>
      <c r="M78" s="36"/>
    </row>
    <row r="79" spans="1:13" ht="14.25" customHeight="1">
      <c r="A79" s="32"/>
      <c r="B79" s="33"/>
      <c r="C79" s="33"/>
      <c r="D79" s="34"/>
      <c r="E79" s="35"/>
      <c r="M79" s="36"/>
    </row>
    <row r="80" spans="1:13" ht="14.25" customHeight="1">
      <c r="A80" s="32"/>
      <c r="B80" s="33"/>
      <c r="C80" s="33"/>
      <c r="D80" s="34"/>
      <c r="E80" s="35"/>
      <c r="M80" s="36"/>
    </row>
    <row r="81" spans="1:13" ht="14.25" customHeight="1">
      <c r="A81" s="32"/>
      <c r="B81" s="33"/>
      <c r="C81" s="33"/>
      <c r="D81" s="34"/>
      <c r="E81" s="35"/>
      <c r="M81" s="36"/>
    </row>
    <row r="82" spans="1:13" ht="14.25" customHeight="1">
      <c r="A82" s="32"/>
      <c r="B82" s="33"/>
      <c r="C82" s="33"/>
      <c r="D82" s="34"/>
      <c r="E82" s="35"/>
      <c r="M82" s="36"/>
    </row>
    <row r="83" spans="1:13" ht="14.25" customHeight="1">
      <c r="A83" s="32"/>
      <c r="B83" s="33"/>
      <c r="C83" s="33"/>
      <c r="D83" s="34"/>
      <c r="E83" s="35"/>
      <c r="M83" s="36"/>
    </row>
    <row r="84" spans="1:13" ht="14.25" customHeight="1">
      <c r="A84" s="32"/>
      <c r="B84" s="33"/>
      <c r="C84" s="33"/>
      <c r="D84" s="34"/>
      <c r="E84" s="35"/>
      <c r="M84" s="36"/>
    </row>
    <row r="85" spans="1:13" ht="14.25" customHeight="1">
      <c r="A85" s="32"/>
      <c r="B85" s="33"/>
      <c r="C85" s="33"/>
      <c r="D85" s="34"/>
      <c r="E85" s="35"/>
      <c r="M85" s="36"/>
    </row>
    <row r="86" spans="1:13" ht="14.25" customHeight="1">
      <c r="E86" s="38"/>
      <c r="M86" s="36"/>
    </row>
    <row r="87" spans="1:13" ht="14.25" customHeight="1">
      <c r="E87" s="38"/>
      <c r="M87" s="36"/>
    </row>
    <row r="88" spans="1:13" ht="14.25" customHeight="1">
      <c r="E88" s="38"/>
      <c r="M88" s="36"/>
    </row>
    <row r="89" spans="1:13" ht="14.25" customHeight="1">
      <c r="E89" s="38"/>
      <c r="M89" s="36"/>
    </row>
    <row r="90" spans="1:13" ht="14.25" customHeight="1">
      <c r="E90" s="38"/>
      <c r="M90" s="36"/>
    </row>
    <row r="91" spans="1:13" ht="14.25" customHeight="1">
      <c r="E91" s="38"/>
      <c r="M91" s="36"/>
    </row>
    <row r="92" spans="1:13" ht="14.25" customHeight="1">
      <c r="E92" s="38"/>
      <c r="M92" s="36"/>
    </row>
    <row r="93" spans="1:13" ht="14.25" customHeight="1">
      <c r="E93" s="38"/>
      <c r="M93" s="36"/>
    </row>
    <row r="94" spans="1:13" ht="14.25" customHeight="1">
      <c r="E94" s="38"/>
      <c r="M94" s="36"/>
    </row>
    <row r="95" spans="1:13" ht="14.25" customHeight="1">
      <c r="E95" s="38"/>
      <c r="M95" s="36"/>
    </row>
    <row r="96" spans="1:13" ht="14.25" customHeight="1">
      <c r="E96" s="38"/>
      <c r="M96" s="36"/>
    </row>
    <row r="97" spans="5:13" ht="14.25" customHeight="1">
      <c r="E97" s="38"/>
      <c r="M97" s="36"/>
    </row>
    <row r="98" spans="5:13" ht="14.25" customHeight="1">
      <c r="E98" s="38"/>
      <c r="M98" s="36"/>
    </row>
    <row r="99" spans="5:13" ht="14.25" customHeight="1">
      <c r="E99" s="38"/>
      <c r="M99" s="36"/>
    </row>
    <row r="100" spans="5:13" ht="14.25" customHeight="1">
      <c r="E100" s="38"/>
      <c r="M100" s="36"/>
    </row>
  </sheetData>
  <conditionalFormatting sqref="H1:J100">
    <cfRule type="containsText" dxfId="1" priority="1" operator="containsText" text="SOBRANTE">
      <formula>NOT(ISERROR(SEARCH(("SOBRANTE"),(H1))))</formula>
    </cfRule>
  </conditionalFormatting>
  <conditionalFormatting sqref="H1:J100">
    <cfRule type="containsText" dxfId="0" priority="2" operator="containsText" text="FALTANTE">
      <formula>NOT(ISERROR(SEARCH(("FALTANTE"),(H1))))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6"/>
  <sheetViews>
    <sheetView workbookViewId="0"/>
  </sheetViews>
  <sheetFormatPr baseColWidth="10" defaultColWidth="14.42578125" defaultRowHeight="15" customHeight="1"/>
  <cols>
    <col min="1" max="1" width="13.28515625" customWidth="1"/>
    <col min="2" max="6" width="10.7109375" customWidth="1"/>
  </cols>
  <sheetData>
    <row r="1" spans="1:5" ht="14.25" customHeight="1"/>
    <row r="2" spans="1:5" ht="14.25" customHeight="1">
      <c r="A2" s="39" t="s">
        <v>5</v>
      </c>
      <c r="D2" s="40" t="s">
        <v>586</v>
      </c>
      <c r="E2" s="41" t="s">
        <v>587</v>
      </c>
    </row>
    <row r="3" spans="1:5" ht="14.25" customHeight="1">
      <c r="A3" s="39" t="s">
        <v>561</v>
      </c>
      <c r="D3" s="42">
        <v>291</v>
      </c>
      <c r="E3" s="43" t="s">
        <v>588</v>
      </c>
    </row>
    <row r="4" spans="1:5" ht="14.25" customHeight="1">
      <c r="A4" s="39" t="s">
        <v>564</v>
      </c>
      <c r="D4" s="44">
        <v>165</v>
      </c>
      <c r="E4" s="45" t="s">
        <v>589</v>
      </c>
    </row>
    <row r="5" spans="1:5" ht="14.25" customHeight="1">
      <c r="A5" s="39" t="s">
        <v>563</v>
      </c>
      <c r="D5" s="46">
        <v>336</v>
      </c>
      <c r="E5" s="47" t="s">
        <v>590</v>
      </c>
    </row>
    <row r="6" spans="1:5" ht="14.25" customHeight="1">
      <c r="A6" s="39" t="s">
        <v>562</v>
      </c>
      <c r="D6" s="44">
        <v>49</v>
      </c>
      <c r="E6" s="45" t="s">
        <v>591</v>
      </c>
    </row>
    <row r="7" spans="1:5" ht="14.25" customHeight="1">
      <c r="A7" s="39" t="s">
        <v>592</v>
      </c>
      <c r="D7" s="46">
        <v>247</v>
      </c>
      <c r="E7" s="47" t="s">
        <v>593</v>
      </c>
    </row>
    <row r="8" spans="1:5" ht="14.25" customHeight="1">
      <c r="A8" s="39" t="s">
        <v>594</v>
      </c>
      <c r="D8" s="44">
        <v>12</v>
      </c>
      <c r="E8" s="45" t="s">
        <v>595</v>
      </c>
    </row>
    <row r="9" spans="1:5" ht="14.25" customHeight="1">
      <c r="D9" s="46">
        <v>21</v>
      </c>
      <c r="E9" s="47" t="s">
        <v>596</v>
      </c>
    </row>
    <row r="10" spans="1:5" ht="14.25" customHeight="1">
      <c r="D10" s="44">
        <v>476</v>
      </c>
      <c r="E10" s="45" t="s">
        <v>597</v>
      </c>
    </row>
    <row r="11" spans="1:5" ht="14.25" customHeight="1">
      <c r="D11" s="46">
        <v>457</v>
      </c>
      <c r="E11" s="47" t="s">
        <v>598</v>
      </c>
    </row>
    <row r="12" spans="1:5" ht="14.25" customHeight="1">
      <c r="D12" s="44">
        <v>57</v>
      </c>
      <c r="E12" s="45" t="s">
        <v>599</v>
      </c>
    </row>
    <row r="13" spans="1:5" ht="14.25" customHeight="1">
      <c r="D13" s="46">
        <v>236</v>
      </c>
      <c r="E13" s="47" t="s">
        <v>600</v>
      </c>
    </row>
    <row r="14" spans="1:5" ht="14.25" customHeight="1">
      <c r="D14" s="44">
        <v>186</v>
      </c>
      <c r="E14" s="45" t="s">
        <v>601</v>
      </c>
    </row>
    <row r="15" spans="1:5" ht="14.25" customHeight="1">
      <c r="D15" s="46">
        <v>139</v>
      </c>
      <c r="E15" s="47" t="s">
        <v>602</v>
      </c>
    </row>
    <row r="16" spans="1:5" ht="14.25" customHeight="1">
      <c r="D16" s="44">
        <v>100</v>
      </c>
      <c r="E16" s="45" t="s">
        <v>603</v>
      </c>
    </row>
    <row r="17" spans="4:5" ht="14.25" customHeight="1">
      <c r="D17" s="46">
        <v>490</v>
      </c>
      <c r="E17" s="47" t="s">
        <v>604</v>
      </c>
    </row>
    <row r="18" spans="4:5" ht="14.25" customHeight="1">
      <c r="D18" s="44">
        <v>392</v>
      </c>
      <c r="E18" s="45" t="s">
        <v>605</v>
      </c>
    </row>
    <row r="19" spans="4:5" ht="14.25" customHeight="1">
      <c r="D19" s="46">
        <v>96</v>
      </c>
      <c r="E19" s="47" t="s">
        <v>606</v>
      </c>
    </row>
    <row r="20" spans="4:5" ht="14.25" customHeight="1">
      <c r="D20" s="44">
        <v>340</v>
      </c>
      <c r="E20" s="45" t="s">
        <v>607</v>
      </c>
    </row>
    <row r="21" spans="4:5" ht="14.25" customHeight="1">
      <c r="D21" s="46">
        <v>119</v>
      </c>
      <c r="E21" s="47" t="s">
        <v>608</v>
      </c>
    </row>
    <row r="22" spans="4:5" ht="14.25" customHeight="1">
      <c r="D22" s="44">
        <v>128</v>
      </c>
      <c r="E22" s="45" t="s">
        <v>609</v>
      </c>
    </row>
    <row r="23" spans="4:5" ht="14.25" customHeight="1">
      <c r="D23" s="46">
        <v>156</v>
      </c>
      <c r="E23" s="47" t="s">
        <v>610</v>
      </c>
    </row>
    <row r="24" spans="4:5" ht="14.25" customHeight="1">
      <c r="D24" s="44">
        <v>396</v>
      </c>
      <c r="E24" s="45" t="s">
        <v>611</v>
      </c>
    </row>
    <row r="25" spans="4:5" ht="14.25" customHeight="1">
      <c r="D25" s="46">
        <v>65</v>
      </c>
      <c r="E25" s="47" t="s">
        <v>612</v>
      </c>
    </row>
    <row r="26" spans="4:5" ht="14.25" customHeight="1">
      <c r="D26" s="44">
        <v>129</v>
      </c>
      <c r="E26" s="45" t="s">
        <v>613</v>
      </c>
    </row>
    <row r="27" spans="4:5" ht="14.25" customHeight="1">
      <c r="D27" s="46">
        <v>504</v>
      </c>
      <c r="E27" s="47" t="s">
        <v>614</v>
      </c>
    </row>
    <row r="28" spans="4:5" ht="14.25" customHeight="1">
      <c r="D28" s="44">
        <v>118</v>
      </c>
      <c r="E28" s="45" t="s">
        <v>615</v>
      </c>
    </row>
    <row r="29" spans="4:5" ht="14.25" customHeight="1">
      <c r="D29" s="46">
        <v>174</v>
      </c>
      <c r="E29" s="47" t="s">
        <v>616</v>
      </c>
    </row>
    <row r="30" spans="4:5" ht="14.25" customHeight="1">
      <c r="D30" s="44">
        <v>269</v>
      </c>
      <c r="E30" s="45" t="s">
        <v>617</v>
      </c>
    </row>
    <row r="31" spans="4:5" ht="14.25" customHeight="1">
      <c r="D31" s="46">
        <v>141</v>
      </c>
      <c r="E31" s="47" t="s">
        <v>618</v>
      </c>
    </row>
    <row r="32" spans="4:5" ht="14.25" customHeight="1">
      <c r="D32" s="44">
        <v>67</v>
      </c>
      <c r="E32" s="45" t="s">
        <v>619</v>
      </c>
    </row>
    <row r="33" spans="4:5" ht="14.25" customHeight="1">
      <c r="D33" s="46">
        <v>348</v>
      </c>
      <c r="E33" s="47" t="s">
        <v>620</v>
      </c>
    </row>
    <row r="34" spans="4:5" ht="14.25" customHeight="1">
      <c r="D34" s="44">
        <v>371</v>
      </c>
      <c r="E34" s="45" t="s">
        <v>621</v>
      </c>
    </row>
    <row r="35" spans="4:5" ht="14.25" customHeight="1">
      <c r="D35" s="46">
        <v>417</v>
      </c>
      <c r="E35" s="47" t="s">
        <v>622</v>
      </c>
    </row>
    <row r="36" spans="4:5" ht="14.25" customHeight="1">
      <c r="D36" s="44">
        <v>412</v>
      </c>
      <c r="E36" s="45" t="s">
        <v>623</v>
      </c>
    </row>
    <row r="37" spans="4:5" ht="14.25" customHeight="1">
      <c r="D37" s="46">
        <v>403</v>
      </c>
      <c r="E37" s="47" t="s">
        <v>624</v>
      </c>
    </row>
    <row r="38" spans="4:5" ht="14.25" customHeight="1">
      <c r="D38" s="44">
        <v>176</v>
      </c>
      <c r="E38" s="45" t="s">
        <v>625</v>
      </c>
    </row>
    <row r="39" spans="4:5" ht="14.25" customHeight="1">
      <c r="D39" s="46">
        <v>513</v>
      </c>
      <c r="E39" s="47" t="s">
        <v>626</v>
      </c>
    </row>
    <row r="40" spans="4:5" ht="14.25" customHeight="1">
      <c r="D40" s="44">
        <v>361</v>
      </c>
      <c r="E40" s="45" t="s">
        <v>627</v>
      </c>
    </row>
    <row r="41" spans="4:5" ht="14.25" customHeight="1">
      <c r="D41" s="46">
        <v>22</v>
      </c>
      <c r="E41" s="47" t="s">
        <v>628</v>
      </c>
    </row>
    <row r="42" spans="4:5" ht="14.25" customHeight="1">
      <c r="D42" s="44">
        <v>515</v>
      </c>
      <c r="E42" s="45" t="s">
        <v>629</v>
      </c>
    </row>
    <row r="43" spans="4:5" ht="14.25" customHeight="1">
      <c r="D43" s="46">
        <v>382</v>
      </c>
      <c r="E43" s="47" t="s">
        <v>630</v>
      </c>
    </row>
    <row r="44" spans="4:5" ht="14.25" customHeight="1">
      <c r="D44" s="44">
        <v>333</v>
      </c>
      <c r="E44" s="45" t="s">
        <v>631</v>
      </c>
    </row>
    <row r="45" spans="4:5" ht="14.25" customHeight="1">
      <c r="D45" s="46">
        <v>521</v>
      </c>
      <c r="E45" s="47" t="s">
        <v>632</v>
      </c>
    </row>
    <row r="46" spans="4:5" ht="14.25" customHeight="1">
      <c r="D46" s="44">
        <v>327</v>
      </c>
      <c r="E46" s="45" t="s">
        <v>633</v>
      </c>
    </row>
    <row r="47" spans="4:5" ht="14.25" customHeight="1">
      <c r="D47" s="46">
        <v>8</v>
      </c>
      <c r="E47" s="47" t="s">
        <v>634</v>
      </c>
    </row>
    <row r="48" spans="4:5" ht="14.25" customHeight="1">
      <c r="D48" s="44">
        <v>415</v>
      </c>
      <c r="E48" s="45" t="s">
        <v>635</v>
      </c>
    </row>
    <row r="49" spans="4:5" ht="14.25" customHeight="1">
      <c r="D49" s="46">
        <v>184</v>
      </c>
      <c r="E49" s="47" t="s">
        <v>636</v>
      </c>
    </row>
    <row r="50" spans="4:5" ht="14.25" customHeight="1">
      <c r="D50" s="44">
        <v>444</v>
      </c>
      <c r="E50" s="45" t="s">
        <v>637</v>
      </c>
    </row>
    <row r="51" spans="4:5" ht="14.25" customHeight="1">
      <c r="D51" s="46">
        <v>257</v>
      </c>
      <c r="E51" s="47" t="s">
        <v>638</v>
      </c>
    </row>
    <row r="52" spans="4:5" ht="14.25" customHeight="1">
      <c r="D52" s="44">
        <v>68</v>
      </c>
      <c r="E52" s="45" t="s">
        <v>639</v>
      </c>
    </row>
    <row r="53" spans="4:5" ht="14.25" customHeight="1">
      <c r="D53" s="46">
        <v>506</v>
      </c>
      <c r="E53" s="47" t="s">
        <v>640</v>
      </c>
    </row>
    <row r="54" spans="4:5" ht="14.25" customHeight="1">
      <c r="D54" s="44">
        <v>166</v>
      </c>
      <c r="E54" s="45" t="s">
        <v>641</v>
      </c>
    </row>
    <row r="55" spans="4:5" ht="14.25" customHeight="1">
      <c r="D55" s="46">
        <v>164</v>
      </c>
      <c r="E55" s="47" t="s">
        <v>642</v>
      </c>
    </row>
    <row r="56" spans="4:5" ht="14.25" customHeight="1">
      <c r="D56" s="44">
        <v>297</v>
      </c>
      <c r="E56" s="45" t="s">
        <v>643</v>
      </c>
    </row>
    <row r="57" spans="4:5" ht="14.25" customHeight="1">
      <c r="D57" s="46">
        <v>101</v>
      </c>
      <c r="E57" s="47" t="s">
        <v>644</v>
      </c>
    </row>
    <row r="58" spans="4:5" ht="14.25" customHeight="1">
      <c r="D58" s="44">
        <v>195</v>
      </c>
      <c r="E58" s="45" t="s">
        <v>645</v>
      </c>
    </row>
    <row r="59" spans="4:5" ht="14.25" customHeight="1">
      <c r="D59" s="46">
        <v>127</v>
      </c>
      <c r="E59" s="47" t="s">
        <v>646</v>
      </c>
    </row>
    <row r="60" spans="4:5" ht="14.25" customHeight="1">
      <c r="D60" s="44">
        <v>183</v>
      </c>
      <c r="E60" s="45" t="s">
        <v>647</v>
      </c>
    </row>
    <row r="61" spans="4:5" ht="14.25" customHeight="1">
      <c r="D61" s="46">
        <v>193</v>
      </c>
      <c r="E61" s="47" t="s">
        <v>648</v>
      </c>
    </row>
    <row r="62" spans="4:5" ht="14.25" customHeight="1">
      <c r="D62" s="44">
        <v>56</v>
      </c>
      <c r="E62" s="45" t="s">
        <v>649</v>
      </c>
    </row>
    <row r="63" spans="4:5" ht="14.25" customHeight="1">
      <c r="D63" s="46">
        <v>341</v>
      </c>
      <c r="E63" s="47" t="s">
        <v>650</v>
      </c>
    </row>
    <row r="64" spans="4:5" ht="14.25" customHeight="1">
      <c r="D64" s="44">
        <v>212</v>
      </c>
      <c r="E64" s="45" t="s">
        <v>651</v>
      </c>
    </row>
    <row r="65" spans="4:5" ht="14.25" customHeight="1">
      <c r="D65" s="46">
        <v>242</v>
      </c>
      <c r="E65" s="47" t="s">
        <v>652</v>
      </c>
    </row>
    <row r="66" spans="4:5" ht="14.25" customHeight="1">
      <c r="D66" s="44">
        <v>532</v>
      </c>
      <c r="E66" s="45" t="s">
        <v>653</v>
      </c>
    </row>
    <row r="67" spans="4:5" ht="14.25" customHeight="1">
      <c r="D67" s="46">
        <v>316</v>
      </c>
      <c r="E67" s="47" t="s">
        <v>654</v>
      </c>
    </row>
    <row r="68" spans="4:5" ht="14.25" customHeight="1">
      <c r="D68" s="44">
        <v>209</v>
      </c>
      <c r="E68" s="45" t="s">
        <v>655</v>
      </c>
    </row>
    <row r="69" spans="4:5" ht="14.25" customHeight="1">
      <c r="D69" s="46">
        <v>233</v>
      </c>
      <c r="E69" s="47" t="s">
        <v>656</v>
      </c>
    </row>
    <row r="70" spans="4:5" ht="14.25" customHeight="1">
      <c r="D70" s="44">
        <v>93</v>
      </c>
      <c r="E70" s="45" t="s">
        <v>657</v>
      </c>
    </row>
    <row r="71" spans="4:5" ht="14.25" customHeight="1">
      <c r="D71" s="46">
        <v>474</v>
      </c>
      <c r="E71" s="47" t="s">
        <v>658</v>
      </c>
    </row>
    <row r="72" spans="4:5" ht="14.25" customHeight="1">
      <c r="D72" s="44">
        <v>198</v>
      </c>
      <c r="E72" s="45" t="s">
        <v>659</v>
      </c>
    </row>
    <row r="73" spans="4:5" ht="14.25" customHeight="1">
      <c r="D73" s="46">
        <v>228</v>
      </c>
      <c r="E73" s="47" t="s">
        <v>660</v>
      </c>
    </row>
    <row r="74" spans="4:5" ht="14.25" customHeight="1">
      <c r="D74" s="44">
        <v>40</v>
      </c>
      <c r="E74" s="45" t="s">
        <v>661</v>
      </c>
    </row>
    <row r="75" spans="4:5" ht="14.25" customHeight="1">
      <c r="D75" s="46">
        <v>309</v>
      </c>
      <c r="E75" s="47" t="s">
        <v>662</v>
      </c>
    </row>
    <row r="76" spans="4:5" ht="14.25" customHeight="1">
      <c r="D76" s="44">
        <v>75</v>
      </c>
      <c r="E76" s="45" t="s">
        <v>663</v>
      </c>
    </row>
    <row r="77" spans="4:5" ht="14.25" customHeight="1">
      <c r="D77" s="46">
        <v>74</v>
      </c>
      <c r="E77" s="47" t="s">
        <v>664</v>
      </c>
    </row>
    <row r="78" spans="4:5" ht="14.25" customHeight="1">
      <c r="D78" s="44">
        <v>375</v>
      </c>
      <c r="E78" s="45" t="s">
        <v>665</v>
      </c>
    </row>
    <row r="79" spans="4:5" ht="14.25" customHeight="1">
      <c r="D79" s="46">
        <v>470</v>
      </c>
      <c r="E79" s="47" t="s">
        <v>666</v>
      </c>
    </row>
    <row r="80" spans="4:5" ht="14.25" customHeight="1">
      <c r="D80" s="44">
        <v>447</v>
      </c>
      <c r="E80" s="45" t="s">
        <v>667</v>
      </c>
    </row>
    <row r="81" spans="4:5" ht="14.25" customHeight="1">
      <c r="D81" s="46">
        <v>413</v>
      </c>
      <c r="E81" s="47" t="s">
        <v>668</v>
      </c>
    </row>
    <row r="82" spans="4:5" ht="14.25" customHeight="1">
      <c r="D82" s="44">
        <v>471</v>
      </c>
      <c r="E82" s="45" t="s">
        <v>669</v>
      </c>
    </row>
    <row r="83" spans="4:5" ht="14.25" customHeight="1">
      <c r="D83" s="46">
        <v>364</v>
      </c>
      <c r="E83" s="47" t="s">
        <v>670</v>
      </c>
    </row>
    <row r="84" spans="4:5" ht="14.25" customHeight="1">
      <c r="D84" s="44">
        <v>206</v>
      </c>
      <c r="E84" s="45" t="s">
        <v>671</v>
      </c>
    </row>
    <row r="85" spans="4:5" ht="14.25" customHeight="1">
      <c r="D85" s="46">
        <v>26</v>
      </c>
      <c r="E85" s="47" t="s">
        <v>672</v>
      </c>
    </row>
    <row r="86" spans="4:5" ht="14.25" customHeight="1">
      <c r="D86" s="44">
        <v>499</v>
      </c>
      <c r="E86" s="45" t="s">
        <v>673</v>
      </c>
    </row>
    <row r="87" spans="4:5" ht="14.25" customHeight="1">
      <c r="D87" s="46">
        <v>87</v>
      </c>
      <c r="E87" s="47" t="s">
        <v>674</v>
      </c>
    </row>
    <row r="88" spans="4:5" ht="14.25" customHeight="1">
      <c r="D88" s="44">
        <v>512</v>
      </c>
      <c r="E88" s="45" t="s">
        <v>675</v>
      </c>
    </row>
    <row r="89" spans="4:5" ht="14.25" customHeight="1">
      <c r="D89" s="46">
        <v>285</v>
      </c>
      <c r="E89" s="47" t="s">
        <v>676</v>
      </c>
    </row>
    <row r="90" spans="4:5" ht="14.25" customHeight="1">
      <c r="D90" s="44">
        <v>432</v>
      </c>
      <c r="E90" s="45" t="s">
        <v>677</v>
      </c>
    </row>
    <row r="91" spans="4:5" ht="14.25" customHeight="1">
      <c r="D91" s="46">
        <v>422</v>
      </c>
      <c r="E91" s="47" t="s">
        <v>678</v>
      </c>
    </row>
    <row r="92" spans="4:5" ht="14.25" customHeight="1">
      <c r="D92" s="44">
        <v>52</v>
      </c>
      <c r="E92" s="45" t="s">
        <v>679</v>
      </c>
    </row>
    <row r="93" spans="4:5" ht="14.25" customHeight="1">
      <c r="D93" s="46">
        <v>321</v>
      </c>
      <c r="E93" s="47" t="s">
        <v>680</v>
      </c>
    </row>
    <row r="94" spans="4:5" ht="14.25" customHeight="1">
      <c r="D94" s="44">
        <v>34</v>
      </c>
      <c r="E94" s="45" t="s">
        <v>681</v>
      </c>
    </row>
    <row r="95" spans="4:5" ht="14.25" customHeight="1">
      <c r="D95" s="46">
        <v>301</v>
      </c>
      <c r="E95" s="47" t="s">
        <v>682</v>
      </c>
    </row>
    <row r="96" spans="4:5" ht="14.25" customHeight="1">
      <c r="D96" s="44">
        <v>357</v>
      </c>
      <c r="E96" s="45" t="s">
        <v>683</v>
      </c>
    </row>
    <row r="97" spans="4:5" ht="14.25" customHeight="1">
      <c r="D97" s="46">
        <v>391</v>
      </c>
      <c r="E97" s="47" t="s">
        <v>684</v>
      </c>
    </row>
    <row r="98" spans="4:5" ht="14.25" customHeight="1">
      <c r="D98" s="44">
        <v>124</v>
      </c>
      <c r="E98" s="45" t="s">
        <v>685</v>
      </c>
    </row>
    <row r="99" spans="4:5" ht="14.25" customHeight="1">
      <c r="D99" s="46">
        <v>320</v>
      </c>
      <c r="E99" s="47" t="s">
        <v>686</v>
      </c>
    </row>
    <row r="100" spans="4:5" ht="14.25" customHeight="1">
      <c r="D100" s="44">
        <v>529</v>
      </c>
      <c r="E100" s="45" t="s">
        <v>687</v>
      </c>
    </row>
    <row r="101" spans="4:5" ht="14.25" customHeight="1">
      <c r="D101" s="46">
        <v>273</v>
      </c>
      <c r="E101" s="47" t="s">
        <v>688</v>
      </c>
    </row>
    <row r="102" spans="4:5" ht="14.25" customHeight="1">
      <c r="D102" s="44">
        <v>385</v>
      </c>
      <c r="E102" s="45" t="s">
        <v>689</v>
      </c>
    </row>
    <row r="103" spans="4:5" ht="14.25" customHeight="1">
      <c r="D103" s="46">
        <v>344</v>
      </c>
      <c r="E103" s="47" t="s">
        <v>690</v>
      </c>
    </row>
    <row r="104" spans="4:5" ht="14.25" customHeight="1">
      <c r="D104" s="44">
        <v>147</v>
      </c>
      <c r="E104" s="45" t="s">
        <v>691</v>
      </c>
    </row>
    <row r="105" spans="4:5" ht="14.25" customHeight="1">
      <c r="D105" s="46">
        <v>173</v>
      </c>
      <c r="E105" s="47" t="s">
        <v>692</v>
      </c>
    </row>
    <row r="106" spans="4:5" ht="14.25" customHeight="1">
      <c r="D106" s="44">
        <v>15</v>
      </c>
      <c r="E106" s="45" t="s">
        <v>693</v>
      </c>
    </row>
    <row r="107" spans="4:5" ht="14.25" customHeight="1">
      <c r="D107" s="46">
        <v>323</v>
      </c>
      <c r="E107" s="47" t="s">
        <v>694</v>
      </c>
    </row>
    <row r="108" spans="4:5" ht="14.25" customHeight="1">
      <c r="D108" s="44">
        <v>61</v>
      </c>
      <c r="E108" s="45" t="s">
        <v>695</v>
      </c>
    </row>
    <row r="109" spans="4:5" ht="14.25" customHeight="1">
      <c r="D109" s="46">
        <v>230</v>
      </c>
      <c r="E109" s="47" t="s">
        <v>696</v>
      </c>
    </row>
    <row r="110" spans="4:5" ht="14.25" customHeight="1">
      <c r="D110" s="44">
        <v>78</v>
      </c>
      <c r="E110" s="45" t="s">
        <v>697</v>
      </c>
    </row>
    <row r="111" spans="4:5" ht="14.25" customHeight="1">
      <c r="D111" s="46">
        <v>402</v>
      </c>
      <c r="E111" s="47" t="s">
        <v>698</v>
      </c>
    </row>
    <row r="112" spans="4:5" ht="14.25" customHeight="1">
      <c r="D112" s="44">
        <v>133</v>
      </c>
      <c r="E112" s="45" t="s">
        <v>699</v>
      </c>
    </row>
    <row r="113" spans="4:5" ht="14.25" customHeight="1">
      <c r="D113" s="46">
        <v>221</v>
      </c>
      <c r="E113" s="47" t="s">
        <v>700</v>
      </c>
    </row>
    <row r="114" spans="4:5" ht="14.25" customHeight="1">
      <c r="D114" s="44">
        <v>90</v>
      </c>
      <c r="E114" s="45" t="s">
        <v>701</v>
      </c>
    </row>
    <row r="115" spans="4:5" ht="14.25" customHeight="1">
      <c r="D115" s="46">
        <v>203</v>
      </c>
      <c r="E115" s="47" t="s">
        <v>702</v>
      </c>
    </row>
    <row r="116" spans="4:5" ht="14.25" customHeight="1">
      <c r="D116" s="44">
        <v>117</v>
      </c>
      <c r="E116" s="45" t="s">
        <v>703</v>
      </c>
    </row>
    <row r="117" spans="4:5" ht="14.25" customHeight="1">
      <c r="D117" s="46">
        <v>455</v>
      </c>
      <c r="E117" s="47" t="s">
        <v>704</v>
      </c>
    </row>
    <row r="118" spans="4:5" ht="14.25" customHeight="1">
      <c r="D118" s="44">
        <v>48</v>
      </c>
      <c r="E118" s="45" t="s">
        <v>705</v>
      </c>
    </row>
    <row r="119" spans="4:5" ht="14.25" customHeight="1">
      <c r="D119" s="46">
        <v>243</v>
      </c>
      <c r="E119" s="47" t="s">
        <v>706</v>
      </c>
    </row>
    <row r="120" spans="4:5" ht="14.25" customHeight="1">
      <c r="D120" s="44">
        <v>292</v>
      </c>
      <c r="E120" s="45" t="s">
        <v>707</v>
      </c>
    </row>
    <row r="121" spans="4:5" ht="14.25" customHeight="1">
      <c r="D121" s="46">
        <v>477</v>
      </c>
      <c r="E121" s="47" t="s">
        <v>708</v>
      </c>
    </row>
    <row r="122" spans="4:5" ht="14.25" customHeight="1">
      <c r="D122" s="44">
        <v>152</v>
      </c>
      <c r="E122" s="45" t="s">
        <v>709</v>
      </c>
    </row>
    <row r="123" spans="4:5" ht="14.25" customHeight="1">
      <c r="D123" s="46">
        <v>30</v>
      </c>
      <c r="E123" s="47" t="s">
        <v>710</v>
      </c>
    </row>
    <row r="124" spans="4:5" ht="14.25" customHeight="1">
      <c r="D124" s="44">
        <v>114</v>
      </c>
      <c r="E124" s="45" t="s">
        <v>711</v>
      </c>
    </row>
    <row r="125" spans="4:5" ht="14.25" customHeight="1">
      <c r="D125" s="46">
        <v>189</v>
      </c>
      <c r="E125" s="47" t="s">
        <v>712</v>
      </c>
    </row>
    <row r="126" spans="4:5" ht="14.25" customHeight="1">
      <c r="D126" s="44">
        <v>328</v>
      </c>
      <c r="E126" s="45" t="s">
        <v>713</v>
      </c>
    </row>
    <row r="127" spans="4:5" ht="14.25" customHeight="1">
      <c r="D127" s="46">
        <v>480</v>
      </c>
      <c r="E127" s="47" t="s">
        <v>714</v>
      </c>
    </row>
    <row r="128" spans="4:5" ht="14.25" customHeight="1">
      <c r="D128" s="44">
        <v>508</v>
      </c>
      <c r="E128" s="45" t="s">
        <v>715</v>
      </c>
    </row>
    <row r="129" spans="4:5" ht="14.25" customHeight="1">
      <c r="D129" s="46">
        <v>530</v>
      </c>
      <c r="E129" s="47" t="s">
        <v>716</v>
      </c>
    </row>
    <row r="130" spans="4:5" ht="14.25" customHeight="1">
      <c r="D130" s="44">
        <v>355</v>
      </c>
      <c r="E130" s="45" t="s">
        <v>717</v>
      </c>
    </row>
    <row r="131" spans="4:5" ht="14.25" customHeight="1">
      <c r="D131" s="46">
        <v>137</v>
      </c>
      <c r="E131" s="47" t="s">
        <v>718</v>
      </c>
    </row>
    <row r="132" spans="4:5" ht="14.25" customHeight="1">
      <c r="D132" s="44">
        <v>426</v>
      </c>
      <c r="E132" s="45" t="s">
        <v>719</v>
      </c>
    </row>
    <row r="133" spans="4:5" ht="14.25" customHeight="1">
      <c r="D133" s="46">
        <v>468</v>
      </c>
      <c r="E133" s="47" t="s">
        <v>720</v>
      </c>
    </row>
    <row r="134" spans="4:5" ht="14.25" customHeight="1">
      <c r="D134" s="44">
        <v>106</v>
      </c>
      <c r="E134" s="45" t="s">
        <v>721</v>
      </c>
    </row>
    <row r="135" spans="4:5" ht="14.25" customHeight="1">
      <c r="D135" s="46">
        <v>229</v>
      </c>
      <c r="E135" s="47" t="s">
        <v>722</v>
      </c>
    </row>
    <row r="136" spans="4:5" ht="14.25" customHeight="1">
      <c r="D136" s="44">
        <v>289</v>
      </c>
      <c r="E136" s="45" t="s">
        <v>723</v>
      </c>
    </row>
    <row r="137" spans="4:5" ht="14.25" customHeight="1">
      <c r="D137" s="46">
        <v>261</v>
      </c>
      <c r="E137" s="47" t="s">
        <v>724</v>
      </c>
    </row>
    <row r="138" spans="4:5" ht="14.25" customHeight="1">
      <c r="D138" s="44">
        <v>151</v>
      </c>
      <c r="E138" s="45" t="s">
        <v>725</v>
      </c>
    </row>
    <row r="139" spans="4:5" ht="14.25" customHeight="1">
      <c r="D139" s="46">
        <v>188</v>
      </c>
      <c r="E139" s="47" t="s">
        <v>726</v>
      </c>
    </row>
    <row r="140" spans="4:5" ht="14.25" customHeight="1">
      <c r="D140" s="44">
        <v>225</v>
      </c>
      <c r="E140" s="45" t="s">
        <v>727</v>
      </c>
    </row>
    <row r="141" spans="4:5" ht="14.25" customHeight="1">
      <c r="D141" s="46">
        <v>153</v>
      </c>
      <c r="E141" s="47" t="s">
        <v>728</v>
      </c>
    </row>
    <row r="142" spans="4:5" ht="14.25" customHeight="1">
      <c r="D142" s="44">
        <v>36</v>
      </c>
      <c r="E142" s="45" t="s">
        <v>729</v>
      </c>
    </row>
    <row r="143" spans="4:5" ht="14.25" customHeight="1">
      <c r="D143" s="46">
        <v>215</v>
      </c>
      <c r="E143" s="47" t="s">
        <v>730</v>
      </c>
    </row>
    <row r="144" spans="4:5" ht="14.25" customHeight="1">
      <c r="D144" s="44">
        <v>169</v>
      </c>
      <c r="E144" s="45" t="s">
        <v>731</v>
      </c>
    </row>
    <row r="145" spans="4:5" ht="14.25" customHeight="1">
      <c r="D145" s="46">
        <v>246</v>
      </c>
      <c r="E145" s="47" t="s">
        <v>732</v>
      </c>
    </row>
    <row r="146" spans="4:5" ht="14.25" customHeight="1">
      <c r="D146" s="44">
        <v>51</v>
      </c>
      <c r="E146" s="45" t="s">
        <v>733</v>
      </c>
    </row>
    <row r="147" spans="4:5" ht="14.25" customHeight="1">
      <c r="D147" s="46">
        <v>351</v>
      </c>
      <c r="E147" s="47" t="s">
        <v>734</v>
      </c>
    </row>
    <row r="148" spans="4:5" ht="14.25" customHeight="1">
      <c r="D148" s="44">
        <v>131</v>
      </c>
      <c r="E148" s="45" t="s">
        <v>735</v>
      </c>
    </row>
    <row r="149" spans="4:5" ht="14.25" customHeight="1">
      <c r="D149" s="46">
        <v>105</v>
      </c>
      <c r="E149" s="47" t="s">
        <v>736</v>
      </c>
    </row>
    <row r="150" spans="4:5" ht="14.25" customHeight="1">
      <c r="D150" s="44">
        <v>123</v>
      </c>
      <c r="E150" s="45" t="s">
        <v>737</v>
      </c>
    </row>
    <row r="151" spans="4:5" ht="14.25" customHeight="1">
      <c r="D151" s="46">
        <v>318</v>
      </c>
      <c r="E151" s="47" t="s">
        <v>738</v>
      </c>
    </row>
    <row r="152" spans="4:5" ht="14.25" customHeight="1">
      <c r="D152" s="44">
        <v>525</v>
      </c>
      <c r="E152" s="45" t="s">
        <v>739</v>
      </c>
    </row>
    <row r="153" spans="4:5" ht="14.25" customHeight="1">
      <c r="D153" s="46">
        <v>44</v>
      </c>
      <c r="E153" s="47" t="s">
        <v>740</v>
      </c>
    </row>
    <row r="154" spans="4:5" ht="14.25" customHeight="1">
      <c r="D154" s="44">
        <v>201</v>
      </c>
      <c r="E154" s="45" t="s">
        <v>741</v>
      </c>
    </row>
    <row r="155" spans="4:5" ht="14.25" customHeight="1">
      <c r="D155" s="46">
        <v>259</v>
      </c>
      <c r="E155" s="47" t="s">
        <v>742</v>
      </c>
    </row>
    <row r="156" spans="4:5" ht="14.25" customHeight="1">
      <c r="D156" s="44">
        <v>353</v>
      </c>
      <c r="E156" s="45" t="s">
        <v>743</v>
      </c>
    </row>
    <row r="157" spans="4:5" ht="14.25" customHeight="1">
      <c r="D157" s="46">
        <v>84</v>
      </c>
      <c r="E157" s="47" t="s">
        <v>744</v>
      </c>
    </row>
    <row r="158" spans="4:5" ht="14.25" customHeight="1">
      <c r="D158" s="44">
        <v>11</v>
      </c>
      <c r="E158" s="45" t="s">
        <v>745</v>
      </c>
    </row>
    <row r="159" spans="4:5" ht="14.25" customHeight="1">
      <c r="D159" s="46">
        <v>163</v>
      </c>
      <c r="E159" s="47" t="s">
        <v>746</v>
      </c>
    </row>
    <row r="160" spans="4:5" ht="14.25" customHeight="1">
      <c r="D160" s="44">
        <v>478</v>
      </c>
      <c r="E160" s="45" t="s">
        <v>747</v>
      </c>
    </row>
    <row r="161" spans="4:5" ht="14.25" customHeight="1">
      <c r="D161" s="46">
        <v>234</v>
      </c>
      <c r="E161" s="47" t="s">
        <v>748</v>
      </c>
    </row>
    <row r="162" spans="4:5" ht="14.25" customHeight="1">
      <c r="D162" s="44">
        <v>390</v>
      </c>
      <c r="E162" s="45" t="s">
        <v>749</v>
      </c>
    </row>
    <row r="163" spans="4:5" ht="14.25" customHeight="1">
      <c r="D163" s="46">
        <v>103</v>
      </c>
      <c r="E163" s="47" t="s">
        <v>750</v>
      </c>
    </row>
    <row r="164" spans="4:5" ht="14.25" customHeight="1">
      <c r="D164" s="44">
        <v>149</v>
      </c>
      <c r="E164" s="45" t="s">
        <v>751</v>
      </c>
    </row>
    <row r="165" spans="4:5" ht="14.25" customHeight="1">
      <c r="D165" s="46">
        <v>150</v>
      </c>
      <c r="E165" s="47" t="s">
        <v>752</v>
      </c>
    </row>
    <row r="166" spans="4:5" ht="14.25" customHeight="1">
      <c r="D166" s="44">
        <v>85</v>
      </c>
      <c r="E166" s="45" t="s">
        <v>753</v>
      </c>
    </row>
    <row r="167" spans="4:5" ht="14.25" customHeight="1">
      <c r="D167" s="46">
        <v>33</v>
      </c>
      <c r="E167" s="47" t="s">
        <v>754</v>
      </c>
    </row>
    <row r="168" spans="4:5" ht="14.25" customHeight="1">
      <c r="D168" s="44">
        <v>238</v>
      </c>
      <c r="E168" s="45" t="s">
        <v>755</v>
      </c>
    </row>
    <row r="169" spans="4:5" ht="14.25" customHeight="1">
      <c r="D169" s="46">
        <v>511</v>
      </c>
      <c r="E169" s="47" t="s">
        <v>756</v>
      </c>
    </row>
    <row r="170" spans="4:5" ht="14.25" customHeight="1">
      <c r="D170" s="44">
        <v>208</v>
      </c>
      <c r="E170" s="45" t="s">
        <v>757</v>
      </c>
    </row>
    <row r="171" spans="4:5" ht="14.25" customHeight="1">
      <c r="D171" s="46">
        <v>420</v>
      </c>
      <c r="E171" s="47" t="s">
        <v>758</v>
      </c>
    </row>
    <row r="172" spans="4:5" ht="14.25" customHeight="1">
      <c r="D172" s="44">
        <v>207</v>
      </c>
      <c r="E172" s="45" t="s">
        <v>759</v>
      </c>
    </row>
    <row r="173" spans="4:5" ht="14.25" customHeight="1">
      <c r="D173" s="46">
        <v>325</v>
      </c>
      <c r="E173" s="47" t="s">
        <v>760</v>
      </c>
    </row>
    <row r="174" spans="4:5" ht="14.25" customHeight="1">
      <c r="D174" s="44">
        <v>192</v>
      </c>
      <c r="E174" s="45" t="s">
        <v>761</v>
      </c>
    </row>
    <row r="175" spans="4:5" ht="14.25" customHeight="1">
      <c r="D175" s="46">
        <v>377</v>
      </c>
      <c r="E175" s="47" t="s">
        <v>762</v>
      </c>
    </row>
    <row r="176" spans="4:5" ht="14.25" customHeight="1">
      <c r="D176" s="44">
        <v>80</v>
      </c>
      <c r="E176" s="45" t="s">
        <v>763</v>
      </c>
    </row>
    <row r="177" spans="4:5" ht="14.25" customHeight="1">
      <c r="D177" s="46">
        <v>122</v>
      </c>
      <c r="E177" s="47" t="s">
        <v>764</v>
      </c>
    </row>
    <row r="178" spans="4:5" ht="14.25" customHeight="1">
      <c r="D178" s="44">
        <v>82</v>
      </c>
      <c r="E178" s="45" t="s">
        <v>765</v>
      </c>
    </row>
    <row r="179" spans="4:5" ht="14.25" customHeight="1">
      <c r="D179" s="46">
        <v>219</v>
      </c>
      <c r="E179" s="47" t="s">
        <v>766</v>
      </c>
    </row>
    <row r="180" spans="4:5" ht="14.25" customHeight="1">
      <c r="D180" s="44">
        <v>433</v>
      </c>
      <c r="E180" s="45" t="s">
        <v>767</v>
      </c>
    </row>
    <row r="181" spans="4:5" ht="14.25" customHeight="1">
      <c r="D181" s="46">
        <v>460</v>
      </c>
      <c r="E181" s="47" t="s">
        <v>768</v>
      </c>
    </row>
    <row r="182" spans="4:5" ht="14.25" customHeight="1">
      <c r="D182" s="44">
        <v>121</v>
      </c>
      <c r="E182" s="45" t="s">
        <v>769</v>
      </c>
    </row>
    <row r="183" spans="4:5" ht="14.25" customHeight="1">
      <c r="D183" s="46">
        <v>35</v>
      </c>
      <c r="E183" s="47" t="s">
        <v>770</v>
      </c>
    </row>
    <row r="184" spans="4:5" ht="14.25" customHeight="1">
      <c r="D184" s="44">
        <v>19</v>
      </c>
      <c r="E184" s="45" t="s">
        <v>771</v>
      </c>
    </row>
    <row r="185" spans="4:5" ht="14.25" customHeight="1">
      <c r="D185" s="46">
        <v>115</v>
      </c>
      <c r="E185" s="47" t="s">
        <v>772</v>
      </c>
    </row>
    <row r="186" spans="4:5" ht="14.25" customHeight="1">
      <c r="D186" s="44">
        <v>50</v>
      </c>
      <c r="E186" s="45" t="s">
        <v>773</v>
      </c>
    </row>
    <row r="187" spans="4:5" ht="14.25" customHeight="1">
      <c r="D187" s="46">
        <v>97</v>
      </c>
      <c r="E187" s="47" t="s">
        <v>774</v>
      </c>
    </row>
    <row r="188" spans="4:5" ht="14.25" customHeight="1">
      <c r="D188" s="44">
        <v>425</v>
      </c>
      <c r="E188" s="45" t="s">
        <v>775</v>
      </c>
    </row>
    <row r="189" spans="4:5" ht="14.25" customHeight="1">
      <c r="D189" s="46">
        <v>112</v>
      </c>
      <c r="E189" s="47" t="s">
        <v>776</v>
      </c>
    </row>
    <row r="190" spans="4:5" ht="14.25" customHeight="1">
      <c r="D190" s="44">
        <v>339</v>
      </c>
      <c r="E190" s="45" t="s">
        <v>777</v>
      </c>
    </row>
    <row r="191" spans="4:5" ht="14.25" customHeight="1">
      <c r="D191" s="46">
        <v>241</v>
      </c>
      <c r="E191" s="47" t="s">
        <v>778</v>
      </c>
    </row>
    <row r="192" spans="4:5" ht="14.25" customHeight="1">
      <c r="D192" s="44">
        <v>28</v>
      </c>
      <c r="E192" s="45" t="s">
        <v>779</v>
      </c>
    </row>
    <row r="193" spans="4:5" ht="14.25" customHeight="1">
      <c r="D193" s="46">
        <v>155</v>
      </c>
      <c r="E193" s="47" t="s">
        <v>780</v>
      </c>
    </row>
    <row r="194" spans="4:5" ht="14.25" customHeight="1">
      <c r="D194" s="44">
        <v>519</v>
      </c>
      <c r="E194" s="45" t="s">
        <v>781</v>
      </c>
    </row>
    <row r="195" spans="4:5" ht="14.25" customHeight="1">
      <c r="D195" s="46">
        <v>394</v>
      </c>
      <c r="E195" s="47" t="s">
        <v>782</v>
      </c>
    </row>
    <row r="196" spans="4:5" ht="14.25" customHeight="1">
      <c r="D196" s="44">
        <v>434</v>
      </c>
      <c r="E196" s="45" t="s">
        <v>783</v>
      </c>
    </row>
    <row r="197" spans="4:5" ht="14.25" customHeight="1">
      <c r="D197" s="46">
        <v>486</v>
      </c>
      <c r="E197" s="47" t="s">
        <v>784</v>
      </c>
    </row>
    <row r="198" spans="4:5" ht="14.25" customHeight="1">
      <c r="D198" s="44">
        <v>14</v>
      </c>
      <c r="E198" s="45" t="s">
        <v>785</v>
      </c>
    </row>
    <row r="199" spans="4:5" ht="14.25" customHeight="1">
      <c r="D199" s="46">
        <v>3</v>
      </c>
      <c r="E199" s="47" t="s">
        <v>786</v>
      </c>
    </row>
    <row r="200" spans="4:5" ht="14.25" customHeight="1">
      <c r="D200" s="44">
        <v>109</v>
      </c>
      <c r="E200" s="45" t="s">
        <v>787</v>
      </c>
    </row>
    <row r="201" spans="4:5" ht="14.25" customHeight="1">
      <c r="D201" s="46">
        <v>401</v>
      </c>
      <c r="E201" s="47" t="s">
        <v>788</v>
      </c>
    </row>
    <row r="202" spans="4:5" ht="14.25" customHeight="1">
      <c r="D202" s="44">
        <v>360</v>
      </c>
      <c r="E202" s="45" t="s">
        <v>789</v>
      </c>
    </row>
    <row r="203" spans="4:5" ht="14.25" customHeight="1">
      <c r="D203" s="46">
        <v>196</v>
      </c>
      <c r="E203" s="47" t="s">
        <v>790</v>
      </c>
    </row>
    <row r="204" spans="4:5" ht="14.25" customHeight="1">
      <c r="D204" s="44">
        <v>134</v>
      </c>
      <c r="E204" s="45" t="s">
        <v>791</v>
      </c>
    </row>
    <row r="205" spans="4:5" ht="14.25" customHeight="1">
      <c r="D205" s="46">
        <v>143</v>
      </c>
      <c r="E205" s="47" t="s">
        <v>792</v>
      </c>
    </row>
    <row r="206" spans="4:5" ht="14.25" customHeight="1">
      <c r="D206" s="44">
        <v>1</v>
      </c>
      <c r="E206" s="45" t="s">
        <v>793</v>
      </c>
    </row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100"/>
  <sheetViews>
    <sheetView workbookViewId="0">
      <selection activeCell="E3" sqref="E3"/>
    </sheetView>
  </sheetViews>
  <sheetFormatPr baseColWidth="10" defaultColWidth="14.42578125" defaultRowHeight="15" customHeight="1"/>
  <cols>
    <col min="1" max="1" width="7.5703125" customWidth="1"/>
    <col min="2" max="2" width="9.42578125" customWidth="1"/>
    <col min="3" max="3" width="13.28515625" customWidth="1"/>
    <col min="4" max="4" width="11.5703125" customWidth="1"/>
    <col min="5" max="5" width="21.28515625" customWidth="1"/>
    <col min="6" max="11" width="11.5703125" customWidth="1"/>
  </cols>
  <sheetData>
    <row r="1" spans="1:11" ht="12.75" customHeight="1">
      <c r="A1" s="48" t="s">
        <v>2</v>
      </c>
      <c r="B1" s="49" t="s">
        <v>794</v>
      </c>
      <c r="C1" s="50" t="s">
        <v>5</v>
      </c>
      <c r="D1" s="51" t="s">
        <v>7</v>
      </c>
      <c r="E1" s="51" t="s">
        <v>8</v>
      </c>
      <c r="F1" s="11"/>
      <c r="G1" s="11"/>
      <c r="H1" s="11"/>
      <c r="I1" s="11"/>
      <c r="J1" s="11"/>
      <c r="K1" s="11"/>
    </row>
    <row r="2" spans="1:11" ht="12.75" customHeight="1">
      <c r="A2" s="52">
        <v>1</v>
      </c>
      <c r="B2" s="53" t="s">
        <v>826</v>
      </c>
      <c r="C2" s="33" t="s">
        <v>561</v>
      </c>
      <c r="D2" s="54" t="s">
        <v>827</v>
      </c>
      <c r="E2" s="54" t="s">
        <v>828</v>
      </c>
      <c r="F2" s="11"/>
      <c r="G2" s="11"/>
      <c r="H2" s="11"/>
      <c r="I2" s="11"/>
      <c r="J2" s="11"/>
      <c r="K2" s="11"/>
    </row>
    <row r="3" spans="1:11" ht="12.75" customHeight="1">
      <c r="A3" s="52">
        <v>2</v>
      </c>
      <c r="B3" s="55" t="s">
        <v>823</v>
      </c>
      <c r="C3" s="33" t="s">
        <v>561</v>
      </c>
      <c r="D3" s="54" t="s">
        <v>824</v>
      </c>
      <c r="E3" s="54" t="s">
        <v>825</v>
      </c>
      <c r="F3" s="11"/>
      <c r="G3" s="11"/>
      <c r="H3" s="11"/>
      <c r="I3" s="11"/>
      <c r="J3" s="11"/>
      <c r="K3" s="11"/>
    </row>
    <row r="4" spans="1:11" ht="12.75" customHeight="1">
      <c r="A4" s="52">
        <v>3</v>
      </c>
      <c r="B4" s="55" t="s">
        <v>820</v>
      </c>
      <c r="C4" s="33" t="s">
        <v>561</v>
      </c>
      <c r="D4" s="54" t="s">
        <v>821</v>
      </c>
      <c r="E4" s="54" t="s">
        <v>822</v>
      </c>
      <c r="F4" s="11"/>
      <c r="G4" s="11"/>
      <c r="H4" s="11"/>
      <c r="I4" s="11"/>
      <c r="J4" s="11"/>
      <c r="K4" s="11"/>
    </row>
    <row r="5" spans="1:11" ht="12.75" customHeight="1">
      <c r="A5" s="52">
        <v>4</v>
      </c>
      <c r="B5" s="55" t="s">
        <v>817</v>
      </c>
      <c r="C5" s="33" t="s">
        <v>561</v>
      </c>
      <c r="D5" s="54" t="s">
        <v>818</v>
      </c>
      <c r="E5" s="54" t="s">
        <v>819</v>
      </c>
      <c r="F5" s="11"/>
      <c r="G5" s="11"/>
      <c r="H5" s="11"/>
      <c r="I5" s="11"/>
      <c r="J5" s="11"/>
      <c r="K5" s="11"/>
    </row>
    <row r="6" spans="1:11" ht="12.75" customHeight="1">
      <c r="A6" s="52">
        <v>5</v>
      </c>
      <c r="B6" s="56" t="s">
        <v>795</v>
      </c>
      <c r="C6" s="33" t="s">
        <v>561</v>
      </c>
      <c r="D6" s="57" t="s">
        <v>796</v>
      </c>
      <c r="E6" s="57" t="s">
        <v>797</v>
      </c>
      <c r="F6" s="11"/>
      <c r="G6" s="11"/>
      <c r="H6" s="11"/>
      <c r="I6" s="11"/>
      <c r="J6" s="11"/>
      <c r="K6" s="11"/>
    </row>
    <row r="7" spans="1:11" ht="12.75" customHeight="1">
      <c r="A7" s="52">
        <v>6</v>
      </c>
      <c r="B7" s="55" t="s">
        <v>814</v>
      </c>
      <c r="C7" s="33" t="s">
        <v>561</v>
      </c>
      <c r="D7" s="54" t="s">
        <v>815</v>
      </c>
      <c r="E7" s="54" t="s">
        <v>816</v>
      </c>
      <c r="F7" s="11"/>
      <c r="G7" s="11"/>
      <c r="H7" s="11"/>
      <c r="I7" s="11"/>
      <c r="J7" s="11"/>
      <c r="K7" s="11"/>
    </row>
    <row r="8" spans="1:11" ht="12.75" customHeight="1">
      <c r="A8" s="52">
        <v>7</v>
      </c>
      <c r="B8" s="56" t="s">
        <v>798</v>
      </c>
      <c r="C8" s="33" t="s">
        <v>561</v>
      </c>
      <c r="D8" s="57" t="s">
        <v>799</v>
      </c>
      <c r="E8" s="57" t="s">
        <v>800</v>
      </c>
      <c r="F8" s="11"/>
      <c r="G8" s="11"/>
      <c r="H8" s="11"/>
      <c r="I8" s="11"/>
      <c r="J8" s="11"/>
      <c r="K8" s="11"/>
    </row>
    <row r="9" spans="1:11" ht="12.75" hidden="1" customHeight="1">
      <c r="A9" s="52">
        <v>8</v>
      </c>
      <c r="B9" s="55"/>
      <c r="C9" s="33" t="s">
        <v>592</v>
      </c>
      <c r="D9" s="54"/>
      <c r="E9" s="54"/>
      <c r="F9" s="11"/>
      <c r="G9" s="11"/>
      <c r="H9" s="11"/>
      <c r="I9" s="11"/>
      <c r="J9" s="11"/>
      <c r="K9" s="11"/>
    </row>
    <row r="10" spans="1:11" ht="12.75" customHeight="1">
      <c r="A10" s="52">
        <v>9</v>
      </c>
      <c r="B10" s="55" t="s">
        <v>811</v>
      </c>
      <c r="C10" s="33" t="s">
        <v>561</v>
      </c>
      <c r="D10" s="54" t="s">
        <v>812</v>
      </c>
      <c r="E10" s="54" t="s">
        <v>813</v>
      </c>
      <c r="F10" s="11"/>
      <c r="G10" s="11"/>
      <c r="H10" s="11"/>
      <c r="I10" s="11"/>
      <c r="J10" s="11"/>
      <c r="K10" s="11"/>
    </row>
    <row r="11" spans="1:11" ht="12.75" customHeight="1">
      <c r="A11" s="52">
        <v>10</v>
      </c>
      <c r="B11" s="56" t="s">
        <v>801</v>
      </c>
      <c r="C11" s="33" t="s">
        <v>561</v>
      </c>
      <c r="D11" s="57" t="s">
        <v>802</v>
      </c>
      <c r="E11" s="57" t="s">
        <v>803</v>
      </c>
      <c r="F11" s="11"/>
      <c r="G11" s="11"/>
      <c r="H11" s="11"/>
      <c r="I11" s="11"/>
      <c r="J11" s="11"/>
      <c r="K11" s="11"/>
    </row>
    <row r="12" spans="1:11" ht="12.75" customHeight="1">
      <c r="A12" s="52">
        <v>11</v>
      </c>
      <c r="B12" s="56" t="s">
        <v>804</v>
      </c>
      <c r="C12" s="33" t="s">
        <v>561</v>
      </c>
      <c r="D12" s="57" t="s">
        <v>805</v>
      </c>
      <c r="E12" s="57" t="s">
        <v>806</v>
      </c>
      <c r="F12" s="11"/>
      <c r="G12" s="11"/>
      <c r="H12" s="11"/>
      <c r="I12" s="11"/>
      <c r="J12" s="11"/>
      <c r="K12" s="11"/>
    </row>
    <row r="13" spans="1:11" ht="12.75" hidden="1" customHeight="1">
      <c r="A13" s="52">
        <v>12</v>
      </c>
      <c r="B13" s="55"/>
      <c r="C13" s="33" t="s">
        <v>807</v>
      </c>
      <c r="D13" s="54"/>
      <c r="E13" s="54"/>
      <c r="F13" s="11"/>
      <c r="G13" s="11"/>
      <c r="H13" s="11"/>
      <c r="I13" s="11"/>
      <c r="J13" s="11"/>
      <c r="K13" s="11"/>
    </row>
    <row r="14" spans="1:11" ht="12.75" hidden="1" customHeight="1">
      <c r="A14" s="52">
        <v>13</v>
      </c>
      <c r="B14" s="53"/>
      <c r="C14" s="33" t="s">
        <v>807</v>
      </c>
      <c r="D14" s="54"/>
      <c r="E14" s="54"/>
      <c r="F14" s="11"/>
      <c r="G14" s="11"/>
      <c r="H14" s="11"/>
      <c r="I14" s="11"/>
      <c r="J14" s="11"/>
      <c r="K14" s="11"/>
    </row>
    <row r="15" spans="1:11" ht="12.75" hidden="1" customHeight="1">
      <c r="A15" s="52">
        <v>14</v>
      </c>
      <c r="B15" s="53"/>
      <c r="C15" s="33" t="s">
        <v>563</v>
      </c>
      <c r="D15" s="54"/>
      <c r="E15" s="54"/>
      <c r="F15" s="11"/>
      <c r="G15" s="11"/>
      <c r="H15" s="11"/>
      <c r="I15" s="11"/>
      <c r="J15" s="11"/>
      <c r="K15" s="11"/>
    </row>
    <row r="16" spans="1:11" ht="12.75" hidden="1" customHeight="1">
      <c r="A16" s="52">
        <v>15</v>
      </c>
      <c r="B16" s="55"/>
      <c r="C16" s="33" t="s">
        <v>807</v>
      </c>
      <c r="D16" s="54"/>
      <c r="E16" s="54"/>
      <c r="F16" s="11"/>
      <c r="G16" s="11"/>
      <c r="H16" s="11"/>
      <c r="I16" s="11"/>
      <c r="J16" s="11"/>
      <c r="K16" s="11"/>
    </row>
    <row r="17" spans="1:11" ht="12.75" hidden="1" customHeight="1">
      <c r="A17" s="52">
        <v>16</v>
      </c>
      <c r="B17" s="55"/>
      <c r="C17" s="33" t="s">
        <v>564</v>
      </c>
      <c r="D17" s="54"/>
      <c r="E17" s="54"/>
      <c r="F17" s="11"/>
      <c r="G17" s="11"/>
      <c r="H17" s="11"/>
      <c r="I17" s="11"/>
      <c r="J17" s="11"/>
      <c r="K17" s="11"/>
    </row>
    <row r="18" spans="1:11" ht="12.75" hidden="1" customHeight="1">
      <c r="A18" s="52">
        <v>17</v>
      </c>
      <c r="B18" s="55"/>
      <c r="C18" s="33" t="s">
        <v>564</v>
      </c>
      <c r="D18" s="54"/>
      <c r="E18" s="54"/>
      <c r="F18" s="11"/>
      <c r="G18" s="11"/>
      <c r="H18" s="11"/>
      <c r="I18" s="11"/>
      <c r="J18" s="11"/>
      <c r="K18" s="11"/>
    </row>
    <row r="19" spans="1:11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1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</sheetData>
  <autoFilter ref="A1:E18" xr:uid="{00000000-0009-0000-0000-000004000000}">
    <filterColumn colId="2">
      <filters>
        <filter val="PALOMINO"/>
      </filters>
    </filterColumn>
  </autoFilter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1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6.7109375" customWidth="1"/>
    <col min="3" max="5" width="10.7109375" customWidth="1"/>
    <col min="6" max="6" width="11.7109375" customWidth="1"/>
  </cols>
  <sheetData>
    <row r="1" spans="1:6" ht="14.25" customHeight="1">
      <c r="A1" s="58" t="s">
        <v>808</v>
      </c>
      <c r="B1" s="58" t="s">
        <v>2</v>
      </c>
      <c r="C1" s="58" t="s">
        <v>566</v>
      </c>
      <c r="D1" s="58" t="s">
        <v>567</v>
      </c>
      <c r="E1" s="58" t="s">
        <v>271</v>
      </c>
      <c r="F1" s="59" t="s">
        <v>809</v>
      </c>
    </row>
    <row r="2" spans="1:6" ht="14.25" customHeight="1">
      <c r="A2" s="60" t="str">
        <f>VLOOKUP(B2,Seguimiento!D:G,4,0)</f>
        <v>PALOMINO</v>
      </c>
      <c r="B2" s="61">
        <v>1</v>
      </c>
      <c r="C2" s="62">
        <f>COUNTIFS(Seguimiento!$D$2:$D$250,STATUS!B2)</f>
        <v>12</v>
      </c>
      <c r="D2" s="62">
        <f t="shared" ref="D2:D17" si="0">C2-E2</f>
        <v>12</v>
      </c>
      <c r="E2" s="62">
        <f>COUNTIFS(Seguimiento!D:D,STATUS!B2,Seguimiento!K:K,"EN RUTA")</f>
        <v>0</v>
      </c>
      <c r="F2" s="63">
        <f t="shared" ref="F2:F18" si="1">D2/C2</f>
        <v>1</v>
      </c>
    </row>
    <row r="3" spans="1:6" ht="14.25" customHeight="1">
      <c r="A3" s="60" t="str">
        <f>VLOOKUP(B3,Seguimiento!D:G,4,0)</f>
        <v>PALOMINO</v>
      </c>
      <c r="B3" s="61">
        <v>2</v>
      </c>
      <c r="C3" s="62">
        <f>COUNTIFS(Seguimiento!$D$2:$D$250,STATUS!B3)</f>
        <v>14</v>
      </c>
      <c r="D3" s="62">
        <f t="shared" si="0"/>
        <v>14</v>
      </c>
      <c r="E3" s="62">
        <f>COUNTIFS(Seguimiento!D:D,STATUS!B3,Seguimiento!K:K,"EN RUTA")</f>
        <v>0</v>
      </c>
      <c r="F3" s="63">
        <f t="shared" si="1"/>
        <v>1</v>
      </c>
    </row>
    <row r="4" spans="1:6" ht="14.25" customHeight="1">
      <c r="A4" s="60" t="str">
        <f>VLOOKUP(B4,Seguimiento!D:G,4,0)</f>
        <v>PALOMINO</v>
      </c>
      <c r="B4" s="61">
        <v>3</v>
      </c>
      <c r="C4" s="62">
        <f>COUNTIFS(Seguimiento!$D$2:$D$250,STATUS!B4)</f>
        <v>16</v>
      </c>
      <c r="D4" s="62">
        <f t="shared" si="0"/>
        <v>16</v>
      </c>
      <c r="E4" s="62">
        <f>COUNTIFS(Seguimiento!D:D,STATUS!B4,Seguimiento!K:K,"EN RUTA")</f>
        <v>0</v>
      </c>
      <c r="F4" s="63">
        <f t="shared" si="1"/>
        <v>1</v>
      </c>
    </row>
    <row r="5" spans="1:6" ht="14.25" customHeight="1">
      <c r="A5" s="60" t="str">
        <f>VLOOKUP(B5,Seguimiento!D:G,4,0)</f>
        <v>PALOMINO</v>
      </c>
      <c r="B5" s="61">
        <v>4</v>
      </c>
      <c r="C5" s="62">
        <f>COUNTIFS(Seguimiento!$D$2:$D$250,STATUS!B5)</f>
        <v>17</v>
      </c>
      <c r="D5" s="62">
        <f t="shared" si="0"/>
        <v>17</v>
      </c>
      <c r="E5" s="62">
        <f>COUNTIFS(Seguimiento!D:D,STATUS!B5,Seguimiento!K:K,"EN RUTA")</f>
        <v>0</v>
      </c>
      <c r="F5" s="63">
        <f t="shared" si="1"/>
        <v>1</v>
      </c>
    </row>
    <row r="6" spans="1:6" ht="14.25" customHeight="1">
      <c r="A6" s="60" t="str">
        <f>VLOOKUP(B6,Seguimiento!D:G,4,0)</f>
        <v>PALOMINO</v>
      </c>
      <c r="B6" s="61">
        <v>5</v>
      </c>
      <c r="C6" s="62">
        <f>COUNTIFS(Seguimiento!$D$2:$D$250,STATUS!B6)</f>
        <v>18</v>
      </c>
      <c r="D6" s="62">
        <f t="shared" si="0"/>
        <v>18</v>
      </c>
      <c r="E6" s="62">
        <f>COUNTIFS(Seguimiento!D:D,STATUS!B6,Seguimiento!K:K,"EN RUTA")</f>
        <v>0</v>
      </c>
      <c r="F6" s="63">
        <f t="shared" si="1"/>
        <v>1</v>
      </c>
    </row>
    <row r="7" spans="1:6" ht="14.25" customHeight="1">
      <c r="A7" s="60" t="str">
        <f>VLOOKUP(B7,Seguimiento!D:G,4,0)</f>
        <v>PALOMINO</v>
      </c>
      <c r="B7" s="61">
        <v>6</v>
      </c>
      <c r="C7" s="62">
        <f>COUNTIFS(Seguimiento!$D$2:$D$250,STATUS!B7)</f>
        <v>15</v>
      </c>
      <c r="D7" s="62">
        <f t="shared" si="0"/>
        <v>15</v>
      </c>
      <c r="E7" s="62">
        <f>COUNTIFS(Seguimiento!D:D,STATUS!B7,Seguimiento!K:K,"EN RUTA")</f>
        <v>0</v>
      </c>
      <c r="F7" s="63">
        <f t="shared" si="1"/>
        <v>1</v>
      </c>
    </row>
    <row r="8" spans="1:6" ht="14.25" customHeight="1">
      <c r="A8" s="60" t="str">
        <f>VLOOKUP(B8,Seguimiento!D:G,4,0)</f>
        <v>PALOMINO</v>
      </c>
      <c r="B8" s="61">
        <v>7</v>
      </c>
      <c r="C8" s="62">
        <f>COUNTIFS(Seguimiento!$D$2:$D$250,STATUS!B8)</f>
        <v>15</v>
      </c>
      <c r="D8" s="62">
        <f t="shared" si="0"/>
        <v>15</v>
      </c>
      <c r="E8" s="62">
        <f>COUNTIFS(Seguimiento!D:D,STATUS!B8,Seguimiento!K:K,"EN RUTA")</f>
        <v>0</v>
      </c>
      <c r="F8" s="63">
        <f t="shared" si="1"/>
        <v>1</v>
      </c>
    </row>
    <row r="9" spans="1:6" ht="14.25" hidden="1" customHeight="1">
      <c r="A9" s="60" t="str">
        <f>VLOOKUP(B9,Seguimiento!D:G,4,0)</f>
        <v>CANCHARI</v>
      </c>
      <c r="B9" s="61">
        <v>8</v>
      </c>
      <c r="C9" s="62">
        <f>COUNTIFS(Seguimiento!$D$2:$D$250,STATUS!B9)</f>
        <v>16</v>
      </c>
      <c r="D9" s="62">
        <f t="shared" si="0"/>
        <v>0</v>
      </c>
      <c r="E9" s="62">
        <f>COUNTIFS(Seguimiento!D:D,STATUS!B9,Seguimiento!K:K,"EN RUTA")</f>
        <v>16</v>
      </c>
      <c r="F9" s="63">
        <f t="shared" si="1"/>
        <v>0</v>
      </c>
    </row>
    <row r="10" spans="1:6" ht="14.25" customHeight="1">
      <c r="A10" s="60" t="str">
        <f>VLOOKUP(B10,Seguimiento!D:G,4,0)</f>
        <v>PALOMINO</v>
      </c>
      <c r="B10" s="61">
        <v>9</v>
      </c>
      <c r="C10" s="62">
        <f>COUNTIFS(Seguimiento!$D$2:$D$250,STATUS!B10)</f>
        <v>15</v>
      </c>
      <c r="D10" s="62">
        <f t="shared" si="0"/>
        <v>15</v>
      </c>
      <c r="E10" s="62">
        <f>COUNTIFS(Seguimiento!D:D,STATUS!B10,Seguimiento!K:K,"EN RUTA")</f>
        <v>0</v>
      </c>
      <c r="F10" s="63">
        <f t="shared" si="1"/>
        <v>1</v>
      </c>
    </row>
    <row r="11" spans="1:6" ht="14.25" customHeight="1">
      <c r="A11" s="60" t="str">
        <f>VLOOKUP(B11,Seguimiento!D:G,4,0)</f>
        <v>PALOMINO</v>
      </c>
      <c r="B11" s="61">
        <v>10</v>
      </c>
      <c r="C11" s="62">
        <f>COUNTIFS(Seguimiento!$D$2:$D$250,STATUS!B11)</f>
        <v>14</v>
      </c>
      <c r="D11" s="62">
        <f t="shared" si="0"/>
        <v>13</v>
      </c>
      <c r="E11" s="62">
        <f>COUNTIFS(Seguimiento!D:D,STATUS!B11,Seguimiento!K:K,"EN RUTA")</f>
        <v>1</v>
      </c>
      <c r="F11" s="63">
        <f t="shared" si="1"/>
        <v>0.9285714285714286</v>
      </c>
    </row>
    <row r="12" spans="1:6" ht="14.25" hidden="1" customHeight="1">
      <c r="A12" s="62" t="str">
        <f>VLOOKUP(B12,Seguimiento!D:G,4,0)</f>
        <v>CEVA</v>
      </c>
      <c r="B12" s="61">
        <v>12</v>
      </c>
      <c r="C12" s="62">
        <f>COUNTIFS(Seguimiento!$D$2:$D$250,STATUS!B12)</f>
        <v>14</v>
      </c>
      <c r="D12" s="62">
        <f t="shared" si="0"/>
        <v>0</v>
      </c>
      <c r="E12" s="62">
        <f>COUNTIFS(Seguimiento!D:D,STATUS!B12,Seguimiento!K:K,"EN RUTA")</f>
        <v>14</v>
      </c>
      <c r="F12" s="63">
        <f t="shared" si="1"/>
        <v>0</v>
      </c>
    </row>
    <row r="13" spans="1:6" ht="14.25" hidden="1" customHeight="1">
      <c r="A13" s="62" t="str">
        <f>VLOOKUP(B13,Seguimiento!D:G,4,0)</f>
        <v>CEVA</v>
      </c>
      <c r="B13" s="61">
        <v>13</v>
      </c>
      <c r="C13" s="62">
        <f>COUNTIFS(Seguimiento!$D$2:$D$250,STATUS!B13)</f>
        <v>14</v>
      </c>
      <c r="D13" s="62">
        <f t="shared" si="0"/>
        <v>0</v>
      </c>
      <c r="E13" s="62">
        <f>COUNTIFS(Seguimiento!D:D,STATUS!B13,Seguimiento!K:K,"EN RUTA")</f>
        <v>14</v>
      </c>
      <c r="F13" s="63">
        <f t="shared" si="1"/>
        <v>0</v>
      </c>
    </row>
    <row r="14" spans="1:6" ht="14.25" hidden="1" customHeight="1">
      <c r="A14" s="62" t="str">
        <f>VLOOKUP(B14,Seguimiento!D:G,4,0)</f>
        <v>DINET</v>
      </c>
      <c r="B14" s="61">
        <v>14</v>
      </c>
      <c r="C14" s="62">
        <f>COUNTIFS(Seguimiento!$D$2:$D$250,STATUS!B14)</f>
        <v>14</v>
      </c>
      <c r="D14" s="62">
        <f t="shared" si="0"/>
        <v>0</v>
      </c>
      <c r="E14" s="62">
        <f>COUNTIFS(Seguimiento!D:D,STATUS!B14,Seguimiento!K:K,"EN RUTA")</f>
        <v>14</v>
      </c>
      <c r="F14" s="63">
        <f t="shared" si="1"/>
        <v>0</v>
      </c>
    </row>
    <row r="15" spans="1:6" ht="14.25" hidden="1" customHeight="1">
      <c r="A15" s="62" t="str">
        <f>VLOOKUP(B15,Seguimiento!D:G,4,0)</f>
        <v>CEVA</v>
      </c>
      <c r="B15" s="61">
        <v>15</v>
      </c>
      <c r="C15" s="62">
        <f>COUNTIFS(Seguimiento!$D$2:$D$250,STATUS!B15)</f>
        <v>14</v>
      </c>
      <c r="D15" s="62">
        <f t="shared" si="0"/>
        <v>0</v>
      </c>
      <c r="E15" s="62">
        <f>COUNTIFS(Seguimiento!D:D,STATUS!B15,Seguimiento!K:K,"EN RUTA")</f>
        <v>14</v>
      </c>
      <c r="F15" s="63">
        <f t="shared" si="1"/>
        <v>0</v>
      </c>
    </row>
    <row r="16" spans="1:6" ht="14.25" hidden="1" customHeight="1">
      <c r="A16" s="62" t="str">
        <f>VLOOKUP(B16,Seguimiento!D:G,4,0)</f>
        <v>LEYVA</v>
      </c>
      <c r="B16" s="61">
        <v>16</v>
      </c>
      <c r="C16" s="62">
        <f>COUNTIFS(Seguimiento!$D$2:$D$250,STATUS!B16)</f>
        <v>15</v>
      </c>
      <c r="D16" s="62">
        <f t="shared" si="0"/>
        <v>0</v>
      </c>
      <c r="E16" s="62">
        <f>COUNTIFS(Seguimiento!D:D,STATUS!B16,Seguimiento!K:K,"EN RUTA")</f>
        <v>15</v>
      </c>
      <c r="F16" s="63">
        <f t="shared" si="1"/>
        <v>0</v>
      </c>
    </row>
    <row r="17" spans="1:6" ht="14.25" hidden="1" customHeight="1">
      <c r="A17" s="62" t="str">
        <f>VLOOKUP(B17,Seguimiento!D:G,4,0)</f>
        <v>LEYVA</v>
      </c>
      <c r="B17" s="61">
        <v>17</v>
      </c>
      <c r="C17" s="62">
        <f>COUNTIFS(Seguimiento!$D$2:$D$250,STATUS!B17)</f>
        <v>11</v>
      </c>
      <c r="D17" s="62">
        <f t="shared" si="0"/>
        <v>0</v>
      </c>
      <c r="E17" s="62">
        <f>COUNTIFS(Seguimiento!D:D,STATUS!B17,Seguimiento!K:K,"EN RUTA")</f>
        <v>11</v>
      </c>
      <c r="F17" s="63">
        <f t="shared" si="1"/>
        <v>0</v>
      </c>
    </row>
    <row r="18" spans="1:6" ht="14.25" customHeight="1">
      <c r="A18" s="74" t="s">
        <v>569</v>
      </c>
      <c r="B18" s="75"/>
      <c r="C18" s="64">
        <f>SUMIFS(C2:C15,A2:A15,A21)</f>
        <v>136</v>
      </c>
      <c r="D18" s="64">
        <f>SUMIFS(D2:D15,A2:A15,A21)</f>
        <v>135</v>
      </c>
      <c r="E18" s="64">
        <f>SUMIFS(E2:E15,A2:A15,A21)</f>
        <v>1</v>
      </c>
      <c r="F18" s="65">
        <f t="shared" si="1"/>
        <v>0.99264705882352944</v>
      </c>
    </row>
    <row r="19" spans="1:6" ht="14.25" customHeight="1">
      <c r="F19" s="66"/>
    </row>
    <row r="20" spans="1:6" ht="14.25" customHeight="1">
      <c r="A20" t="s">
        <v>810</v>
      </c>
      <c r="F20" s="66"/>
    </row>
    <row r="21" spans="1:6" ht="14.25" customHeight="1">
      <c r="A21" t="s">
        <v>561</v>
      </c>
      <c r="F21" s="66"/>
    </row>
    <row r="22" spans="1:6" ht="14.25" customHeight="1">
      <c r="F22" s="66"/>
    </row>
    <row r="23" spans="1:6" ht="14.25" customHeight="1">
      <c r="F23" s="66"/>
    </row>
    <row r="24" spans="1:6" ht="14.25" customHeight="1">
      <c r="F24" s="66"/>
    </row>
    <row r="25" spans="1:6" ht="14.25" customHeight="1">
      <c r="F25" s="66"/>
    </row>
    <row r="26" spans="1:6" ht="14.25" customHeight="1">
      <c r="F26" s="66"/>
    </row>
    <row r="27" spans="1:6" ht="14.25" customHeight="1">
      <c r="F27" s="66"/>
    </row>
    <row r="28" spans="1:6" ht="14.25" customHeight="1">
      <c r="F28" s="66"/>
    </row>
    <row r="29" spans="1:6" ht="14.25" customHeight="1">
      <c r="F29" s="66"/>
    </row>
    <row r="30" spans="1:6" ht="14.25" customHeight="1">
      <c r="F30" s="66"/>
    </row>
    <row r="31" spans="1:6" ht="14.25" customHeight="1">
      <c r="F31" s="66"/>
    </row>
    <row r="32" spans="1:6" ht="14.25" customHeight="1">
      <c r="F32" s="66"/>
    </row>
    <row r="33" spans="6:6" ht="14.25" customHeight="1">
      <c r="F33" s="66"/>
    </row>
    <row r="34" spans="6:6" ht="14.25" customHeight="1">
      <c r="F34" s="66"/>
    </row>
    <row r="35" spans="6:6" ht="14.25" customHeight="1">
      <c r="F35" s="66"/>
    </row>
    <row r="36" spans="6:6" ht="14.25" customHeight="1">
      <c r="F36" s="66"/>
    </row>
    <row r="37" spans="6:6" ht="14.25" customHeight="1">
      <c r="F37" s="66"/>
    </row>
    <row r="38" spans="6:6" ht="14.25" customHeight="1">
      <c r="F38" s="66"/>
    </row>
    <row r="39" spans="6:6" ht="14.25" customHeight="1">
      <c r="F39" s="66"/>
    </row>
    <row r="40" spans="6:6" ht="14.25" customHeight="1">
      <c r="F40" s="66"/>
    </row>
    <row r="41" spans="6:6" ht="14.25" customHeight="1">
      <c r="F41" s="66"/>
    </row>
    <row r="42" spans="6:6" ht="14.25" customHeight="1">
      <c r="F42" s="66"/>
    </row>
    <row r="43" spans="6:6" ht="14.25" customHeight="1">
      <c r="F43" s="66"/>
    </row>
    <row r="44" spans="6:6" ht="14.25" customHeight="1">
      <c r="F44" s="66"/>
    </row>
    <row r="45" spans="6:6" ht="14.25" customHeight="1">
      <c r="F45" s="66"/>
    </row>
    <row r="46" spans="6:6" ht="14.25" customHeight="1">
      <c r="F46" s="66"/>
    </row>
    <row r="47" spans="6:6" ht="14.25" customHeight="1">
      <c r="F47" s="66"/>
    </row>
    <row r="48" spans="6:6" ht="14.25" customHeight="1">
      <c r="F48" s="66"/>
    </row>
    <row r="49" spans="6:6" ht="14.25" customHeight="1">
      <c r="F49" s="66"/>
    </row>
    <row r="50" spans="6:6" ht="14.25" customHeight="1">
      <c r="F50" s="66"/>
    </row>
    <row r="51" spans="6:6" ht="14.25" customHeight="1">
      <c r="F51" s="66"/>
    </row>
    <row r="52" spans="6:6" ht="14.25" customHeight="1">
      <c r="F52" s="66"/>
    </row>
    <row r="53" spans="6:6" ht="14.25" customHeight="1">
      <c r="F53" s="66"/>
    </row>
    <row r="54" spans="6:6" ht="14.25" customHeight="1">
      <c r="F54" s="66"/>
    </row>
    <row r="55" spans="6:6" ht="14.25" customHeight="1">
      <c r="F55" s="66"/>
    </row>
    <row r="56" spans="6:6" ht="14.25" customHeight="1">
      <c r="F56" s="66"/>
    </row>
    <row r="57" spans="6:6" ht="14.25" customHeight="1">
      <c r="F57" s="66"/>
    </row>
    <row r="58" spans="6:6" ht="14.25" customHeight="1">
      <c r="F58" s="66"/>
    </row>
    <row r="59" spans="6:6" ht="14.25" customHeight="1">
      <c r="F59" s="66"/>
    </row>
    <row r="60" spans="6:6" ht="14.25" customHeight="1">
      <c r="F60" s="66"/>
    </row>
    <row r="61" spans="6:6" ht="14.25" customHeight="1">
      <c r="F61" s="66"/>
    </row>
    <row r="62" spans="6:6" ht="14.25" customHeight="1">
      <c r="F62" s="66"/>
    </row>
    <row r="63" spans="6:6" ht="14.25" customHeight="1">
      <c r="F63" s="66"/>
    </row>
    <row r="64" spans="6:6" ht="14.25" customHeight="1">
      <c r="F64" s="66"/>
    </row>
    <row r="65" spans="6:6" ht="14.25" customHeight="1">
      <c r="F65" s="66"/>
    </row>
    <row r="66" spans="6:6" ht="14.25" customHeight="1">
      <c r="F66" s="66"/>
    </row>
    <row r="67" spans="6:6" ht="14.25" customHeight="1">
      <c r="F67" s="66"/>
    </row>
    <row r="68" spans="6:6" ht="14.25" customHeight="1">
      <c r="F68" s="66"/>
    </row>
    <row r="69" spans="6:6" ht="14.25" customHeight="1">
      <c r="F69" s="66"/>
    </row>
    <row r="70" spans="6:6" ht="14.25" customHeight="1">
      <c r="F70" s="66"/>
    </row>
    <row r="71" spans="6:6" ht="14.25" customHeight="1">
      <c r="F71" s="66"/>
    </row>
    <row r="72" spans="6:6" ht="14.25" customHeight="1">
      <c r="F72" s="66"/>
    </row>
    <row r="73" spans="6:6" ht="14.25" customHeight="1">
      <c r="F73" s="66"/>
    </row>
    <row r="74" spans="6:6" ht="14.25" customHeight="1">
      <c r="F74" s="66"/>
    </row>
    <row r="75" spans="6:6" ht="14.25" customHeight="1">
      <c r="F75" s="66"/>
    </row>
    <row r="76" spans="6:6" ht="14.25" customHeight="1">
      <c r="F76" s="66"/>
    </row>
    <row r="77" spans="6:6" ht="14.25" customHeight="1">
      <c r="F77" s="66"/>
    </row>
    <row r="78" spans="6:6" ht="14.25" customHeight="1">
      <c r="F78" s="66"/>
    </row>
    <row r="79" spans="6:6" ht="14.25" customHeight="1">
      <c r="F79" s="66"/>
    </row>
    <row r="80" spans="6:6" ht="14.25" customHeight="1">
      <c r="F80" s="66"/>
    </row>
    <row r="81" spans="6:6" ht="14.25" customHeight="1">
      <c r="F81" s="66"/>
    </row>
    <row r="82" spans="6:6" ht="14.25" customHeight="1">
      <c r="F82" s="66"/>
    </row>
    <row r="83" spans="6:6" ht="14.25" customHeight="1">
      <c r="F83" s="66"/>
    </row>
    <row r="84" spans="6:6" ht="14.25" customHeight="1">
      <c r="F84" s="66"/>
    </row>
    <row r="85" spans="6:6" ht="14.25" customHeight="1">
      <c r="F85" s="66"/>
    </row>
    <row r="86" spans="6:6" ht="14.25" customHeight="1">
      <c r="F86" s="66"/>
    </row>
    <row r="87" spans="6:6" ht="14.25" customHeight="1">
      <c r="F87" s="66"/>
    </row>
    <row r="88" spans="6:6" ht="14.25" customHeight="1">
      <c r="F88" s="66"/>
    </row>
    <row r="89" spans="6:6" ht="14.25" customHeight="1">
      <c r="F89" s="66"/>
    </row>
    <row r="90" spans="6:6" ht="14.25" customHeight="1">
      <c r="F90" s="66"/>
    </row>
    <row r="91" spans="6:6" ht="14.25" customHeight="1">
      <c r="F91" s="66"/>
    </row>
    <row r="92" spans="6:6" ht="14.25" customHeight="1">
      <c r="F92" s="66"/>
    </row>
    <row r="93" spans="6:6" ht="14.25" customHeight="1">
      <c r="F93" s="66"/>
    </row>
    <row r="94" spans="6:6" ht="14.25" customHeight="1">
      <c r="F94" s="66"/>
    </row>
    <row r="95" spans="6:6" ht="14.25" customHeight="1">
      <c r="F95" s="66"/>
    </row>
    <row r="96" spans="6:6" ht="14.25" customHeight="1">
      <c r="F96" s="66"/>
    </row>
    <row r="97" spans="6:6" ht="14.25" customHeight="1">
      <c r="F97" s="66"/>
    </row>
    <row r="98" spans="6:6" ht="14.25" customHeight="1">
      <c r="F98" s="66"/>
    </row>
    <row r="99" spans="6:6" ht="14.25" customHeight="1">
      <c r="F99" s="66"/>
    </row>
    <row r="100" spans="6:6" ht="14.25" customHeight="1">
      <c r="F100" s="66"/>
    </row>
  </sheetData>
  <autoFilter ref="A1:F18" xr:uid="{00000000-0009-0000-0000-000005000000}">
    <filterColumn colId="0">
      <filters>
        <filter val="TOTAL"/>
        <filter val="PALOMINO"/>
      </filters>
    </filterColumn>
  </autoFilter>
  <mergeCells count="1">
    <mergeCell ref="A18:B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Seguimiento</vt:lpstr>
      <vt:lpstr>kpi</vt:lpstr>
      <vt:lpstr>Hoja2</vt:lpstr>
      <vt:lpstr>Tablas</vt:lpstr>
      <vt:lpstr>Placas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David Chavez Contreras</dc:creator>
  <cp:lastModifiedBy>HUARANGA</cp:lastModifiedBy>
  <cp:lastPrinted>2023-02-21T18:04:28Z</cp:lastPrinted>
  <dcterms:created xsi:type="dcterms:W3CDTF">2023-01-21T11:57:47Z</dcterms:created>
  <dcterms:modified xsi:type="dcterms:W3CDTF">2023-08-29T22:10:28Z</dcterms:modified>
</cp:coreProperties>
</file>