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filterPrivacy="1" defaultThemeVersion="124226"/>
  <xr:revisionPtr revIDLastSave="0" documentId="8_{41D6F1DD-2B16-41AC-BF04-C8BBE3313F6D}" xr6:coauthVersionLast="45" xr6:coauthVersionMax="45" xr10:uidLastSave="{00000000-0000-0000-0000-000000000000}"/>
  <bookViews>
    <workbookView xWindow="-108" yWindow="-108" windowWidth="23256" windowHeight="12576" firstSheet="2" activeTab="3" xr2:uid="{00000000-000D-0000-FFFF-FFFF00000000}"/>
  </bookViews>
  <sheets>
    <sheet name="СashFlow (пессим)" sheetId="8" r:id="rId1"/>
    <sheet name="СashFlow (конс)" sheetId="10" r:id="rId2"/>
    <sheet name="СashFlow (оптим)" sheetId="9" r:id="rId3"/>
    <sheet name="Фин.показатели" sheetId="11" r:id="rId4"/>
    <sheet name="Параметры" sheetId="1" r:id="rId5"/>
    <sheet name="Издержки" sheetId="2" r:id="rId6"/>
    <sheet name="Пояснения" sheetId="5" state="hidden" r:id="rId7"/>
    <sheet name="Анализ чуствительности" sheetId="7" state="hidden" r:id="rId8"/>
    <sheet name="Себестоимость" sheetId="13" r:id="rId9"/>
    <sheet name="САРЕХ" sheetId="12" r:id="rId10"/>
  </sheets>
  <externalReferences>
    <externalReference r:id="rId11"/>
    <externalReference r:id="rId12"/>
  </externalReferences>
  <definedNames>
    <definedName name="cur">[1]Резюме!$BA$1:$BA$6</definedName>
    <definedName name="Z_FFE0F0C0_1FAE_11D5_B079_006097A7FDE2_.wvu.Cols" localSheetId="1" hidden="1">'СashFlow (конс)'!#REF!</definedName>
    <definedName name="Z_FFE0F0C0_1FAE_11D5_B079_006097A7FDE2_.wvu.Cols" localSheetId="2" hidden="1">'СashFlow (оптим)'!#REF!</definedName>
    <definedName name="Z_FFE0F0C0_1FAE_11D5_B079_006097A7FDE2_.wvu.Cols" localSheetId="0" hidden="1">'СashFlow (пессим)'!#REF!</definedName>
    <definedName name="Z_FFE0F0C0_1FAE_11D5_B079_006097A7FDE2_.wvu.PrintArea" localSheetId="1" hidden="1">'СashFlow (конс)'!$A$1:$V$49</definedName>
    <definedName name="Z_FFE0F0C0_1FAE_11D5_B079_006097A7FDE2_.wvu.PrintArea" localSheetId="2" hidden="1">'СashFlow (оптим)'!$A$1:$V$49</definedName>
    <definedName name="Z_FFE0F0C0_1FAE_11D5_B079_006097A7FDE2_.wvu.PrintArea" localSheetId="0" hidden="1">'СashFlow (пессим)'!$A$1:$V$49</definedName>
    <definedName name="валюта_кредита">'[2]Plan platej'!$A$88:$A$97</definedName>
    <definedName name="_xlnm.Print_Area" localSheetId="1">'СashFlow (конс)'!$A$1:$BX$49</definedName>
    <definedName name="_xlnm.Print_Area" localSheetId="2">'СashFlow (оптим)'!$A$1:$BX$49</definedName>
    <definedName name="_xlnm.Print_Area" localSheetId="0">'СashFlow (пессим)'!$A$1:$BX$49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1" l="1"/>
  <c r="B31" i="1"/>
  <c r="C23" i="11"/>
  <c r="C22" i="11"/>
  <c r="C21" i="11"/>
  <c r="B6" i="1"/>
  <c r="B9" i="1"/>
  <c r="E3" i="11"/>
  <c r="B5" i="1"/>
  <c r="J8" i="1"/>
  <c r="B8" i="1"/>
  <c r="D3" i="11"/>
  <c r="B4" i="1"/>
  <c r="B7" i="1"/>
  <c r="C3" i="11"/>
  <c r="F3" i="13"/>
  <c r="G3" i="13"/>
  <c r="F4" i="13"/>
  <c r="G4" i="13"/>
  <c r="F5" i="13"/>
  <c r="G5" i="13"/>
  <c r="F6" i="13"/>
  <c r="G6" i="13"/>
  <c r="F7" i="13"/>
  <c r="G7" i="13"/>
  <c r="F8" i="13"/>
  <c r="G8" i="13"/>
  <c r="F9" i="13"/>
  <c r="G9" i="13"/>
  <c r="F10" i="13"/>
  <c r="G10" i="13"/>
  <c r="F11" i="13"/>
  <c r="G11" i="13"/>
  <c r="G12" i="13"/>
  <c r="B11" i="1"/>
  <c r="C4" i="11"/>
  <c r="E48" i="12"/>
  <c r="D47"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1" i="12"/>
  <c r="E20" i="12"/>
  <c r="E19" i="12"/>
  <c r="E18" i="12"/>
  <c r="E17" i="12"/>
  <c r="E16" i="12"/>
  <c r="E15" i="12"/>
  <c r="E14" i="12"/>
  <c r="E13" i="12"/>
  <c r="E12" i="12"/>
  <c r="E10" i="12"/>
  <c r="E8" i="12"/>
  <c r="E7" i="12"/>
  <c r="E6" i="12"/>
  <c r="E5" i="12"/>
  <c r="E3" i="12"/>
  <c r="E50" i="12"/>
  <c r="B29" i="1"/>
  <c r="C42" i="10"/>
  <c r="O42" i="10"/>
  <c r="D4" i="11"/>
  <c r="D6" i="11"/>
  <c r="E4" i="11"/>
  <c r="E6" i="11"/>
  <c r="C6" i="11"/>
  <c r="D50" i="12"/>
  <c r="BT45" i="10"/>
  <c r="BS45" i="10"/>
  <c r="BR45" i="10"/>
  <c r="BQ45" i="10"/>
  <c r="BP45" i="10"/>
  <c r="J45" i="10"/>
  <c r="I45" i="10"/>
  <c r="H45" i="10"/>
  <c r="G45" i="10"/>
  <c r="F45" i="10"/>
  <c r="E45" i="10"/>
  <c r="D45" i="10"/>
  <c r="BO42" i="10"/>
  <c r="BB42" i="10"/>
  <c r="AO42" i="10"/>
  <c r="AB42" i="10"/>
  <c r="BO41" i="10"/>
  <c r="BB41" i="10"/>
  <c r="AO41" i="10"/>
  <c r="AB41" i="10"/>
  <c r="O41" i="10"/>
  <c r="BO40" i="10"/>
  <c r="BB40" i="10"/>
  <c r="AO40" i="10"/>
  <c r="AB40" i="10"/>
  <c r="O40" i="10"/>
  <c r="BO39" i="10"/>
  <c r="BB39" i="10"/>
  <c r="AO39" i="10"/>
  <c r="AB39" i="10"/>
  <c r="O35" i="10"/>
  <c r="BT33" i="10"/>
  <c r="BS33" i="10"/>
  <c r="BR33" i="10"/>
  <c r="BQ33" i="10"/>
  <c r="BP33" i="10"/>
  <c r="BT17" i="10"/>
  <c r="BS17" i="10"/>
  <c r="BR17" i="10"/>
  <c r="BQ17" i="10"/>
  <c r="BP17" i="10"/>
  <c r="G17" i="10"/>
  <c r="F17" i="10"/>
  <c r="F12" i="10"/>
  <c r="F18" i="10"/>
  <c r="E17" i="10"/>
  <c r="D17" i="10"/>
  <c r="C17" i="10"/>
  <c r="BO16" i="10"/>
  <c r="BB16" i="10"/>
  <c r="AO16" i="10"/>
  <c r="AB16" i="10"/>
  <c r="O16" i="10"/>
  <c r="H15" i="10"/>
  <c r="I15" i="10"/>
  <c r="I17" i="10"/>
  <c r="BT12" i="10"/>
  <c r="BT18" i="10"/>
  <c r="BT34" i="10"/>
  <c r="BS12" i="10"/>
  <c r="BS18" i="10"/>
  <c r="BS34" i="10"/>
  <c r="BR12" i="10"/>
  <c r="BQ12" i="10"/>
  <c r="BQ18" i="10"/>
  <c r="BQ34" i="10"/>
  <c r="BP12" i="10"/>
  <c r="BP18" i="10"/>
  <c r="BP34" i="10"/>
  <c r="J12" i="10"/>
  <c r="I12" i="10"/>
  <c r="H12" i="10"/>
  <c r="G12" i="10"/>
  <c r="G18" i="10"/>
  <c r="E12" i="10"/>
  <c r="E18" i="10"/>
  <c r="D12" i="10"/>
  <c r="D18" i="10"/>
  <c r="C12" i="10"/>
  <c r="C18" i="10"/>
  <c r="BT45" i="9"/>
  <c r="BS45" i="9"/>
  <c r="BR45" i="9"/>
  <c r="BQ45" i="9"/>
  <c r="BP45" i="9"/>
  <c r="J45" i="9"/>
  <c r="I45" i="9"/>
  <c r="H45" i="9"/>
  <c r="G45" i="9"/>
  <c r="F45" i="9"/>
  <c r="E45" i="9"/>
  <c r="D45" i="9"/>
  <c r="BO42" i="9"/>
  <c r="BB42" i="9"/>
  <c r="AO42" i="9"/>
  <c r="AB42" i="9"/>
  <c r="BO41" i="9"/>
  <c r="BB41" i="9"/>
  <c r="AO41" i="9"/>
  <c r="AB41" i="9"/>
  <c r="O41" i="9"/>
  <c r="BO40" i="9"/>
  <c r="BB40" i="9"/>
  <c r="AO40" i="9"/>
  <c r="AB40" i="9"/>
  <c r="O40" i="9"/>
  <c r="BO39" i="9"/>
  <c r="BB39" i="9"/>
  <c r="AO39" i="9"/>
  <c r="AB39" i="9"/>
  <c r="O35" i="9"/>
  <c r="BT33" i="9"/>
  <c r="BS33" i="9"/>
  <c r="BR33" i="9"/>
  <c r="BQ33" i="9"/>
  <c r="BP33" i="9"/>
  <c r="BT17" i="9"/>
  <c r="BS17" i="9"/>
  <c r="BR17" i="9"/>
  <c r="BQ17" i="9"/>
  <c r="BP17" i="9"/>
  <c r="G17" i="9"/>
  <c r="F17" i="9"/>
  <c r="E17" i="9"/>
  <c r="D17" i="9"/>
  <c r="C17" i="9"/>
  <c r="BO16" i="9"/>
  <c r="BB16" i="9"/>
  <c r="AO16" i="9"/>
  <c r="AB16" i="9"/>
  <c r="O16" i="9"/>
  <c r="H15" i="9"/>
  <c r="H17" i="9"/>
  <c r="BT12" i="9"/>
  <c r="BT18" i="9"/>
  <c r="BS12" i="9"/>
  <c r="BS18" i="9"/>
  <c r="BR12" i="9"/>
  <c r="BR18" i="9"/>
  <c r="BR34" i="9"/>
  <c r="BQ12" i="9"/>
  <c r="BQ18" i="9"/>
  <c r="BQ34" i="9"/>
  <c r="BP12" i="9"/>
  <c r="BP18" i="9"/>
  <c r="BP34" i="9"/>
  <c r="J12" i="9"/>
  <c r="I12" i="9"/>
  <c r="H12" i="9"/>
  <c r="G12" i="9"/>
  <c r="F12" i="9"/>
  <c r="E12" i="9"/>
  <c r="E18" i="9"/>
  <c r="D12" i="9"/>
  <c r="C12" i="9"/>
  <c r="C42" i="9"/>
  <c r="O42" i="9"/>
  <c r="C18" i="9"/>
  <c r="G18" i="9"/>
  <c r="BT34" i="9"/>
  <c r="BT47" i="9"/>
  <c r="BS34" i="9"/>
  <c r="BS35" i="9"/>
  <c r="BS36" i="9"/>
  <c r="BR18" i="10"/>
  <c r="BR34" i="10"/>
  <c r="BR47" i="10"/>
  <c r="BR35" i="10"/>
  <c r="BR36" i="10"/>
  <c r="BP47" i="10"/>
  <c r="BP35" i="10"/>
  <c r="BP36" i="10"/>
  <c r="BT35" i="10"/>
  <c r="BT36" i="10"/>
  <c r="BT47" i="10"/>
  <c r="BQ47" i="10"/>
  <c r="H17" i="10"/>
  <c r="H18" i="10"/>
  <c r="J15" i="10"/>
  <c r="J17" i="10"/>
  <c r="J18" i="10"/>
  <c r="I18" i="10"/>
  <c r="BS35" i="10"/>
  <c r="BS36" i="10"/>
  <c r="BS47" i="10"/>
  <c r="BQ35" i="10"/>
  <c r="BQ36" i="10"/>
  <c r="BQ47" i="9"/>
  <c r="BQ35" i="9"/>
  <c r="BQ36" i="9"/>
  <c r="I15" i="9"/>
  <c r="BP47" i="9"/>
  <c r="BP35" i="9"/>
  <c r="BP36" i="9"/>
  <c r="D18" i="9"/>
  <c r="H18" i="9"/>
  <c r="BT35" i="9"/>
  <c r="BT36" i="9"/>
  <c r="F18" i="9"/>
  <c r="BR35" i="9"/>
  <c r="BR36" i="9"/>
  <c r="BR47" i="9"/>
  <c r="BS47" i="9"/>
  <c r="I17" i="9"/>
  <c r="I18" i="9"/>
  <c r="J15" i="9"/>
  <c r="J17" i="9"/>
  <c r="J18" i="9"/>
  <c r="BT45" i="8"/>
  <c r="BS45" i="8"/>
  <c r="BR45" i="8"/>
  <c r="BQ45" i="8"/>
  <c r="BP45" i="8"/>
  <c r="J45" i="8"/>
  <c r="I45" i="8"/>
  <c r="H45" i="8"/>
  <c r="G45" i="8"/>
  <c r="F45" i="8"/>
  <c r="E45" i="8"/>
  <c r="D45" i="8"/>
  <c r="BO42" i="8"/>
  <c r="BB42" i="8"/>
  <c r="AO42" i="8"/>
  <c r="AB42" i="8"/>
  <c r="C42" i="8"/>
  <c r="O42" i="8"/>
  <c r="BO41" i="8"/>
  <c r="BB41" i="8"/>
  <c r="AO41" i="8"/>
  <c r="AB41" i="8"/>
  <c r="O41" i="8"/>
  <c r="BO40" i="8"/>
  <c r="BB40" i="8"/>
  <c r="AO40" i="8"/>
  <c r="AB40" i="8"/>
  <c r="O40" i="8"/>
  <c r="BO39" i="8"/>
  <c r="BB39" i="8"/>
  <c r="AO39" i="8"/>
  <c r="AB39" i="8"/>
  <c r="O35" i="8"/>
  <c r="BT33" i="8"/>
  <c r="BS33" i="8"/>
  <c r="BR33" i="8"/>
  <c r="BQ33" i="8"/>
  <c r="BP33" i="8"/>
  <c r="BT17" i="8"/>
  <c r="BS17" i="8"/>
  <c r="BR17" i="8"/>
  <c r="BQ17" i="8"/>
  <c r="BP17" i="8"/>
  <c r="G17" i="8"/>
  <c r="F17" i="8"/>
  <c r="E17" i="8"/>
  <c r="D17" i="8"/>
  <c r="C17" i="8"/>
  <c r="BO16" i="8"/>
  <c r="BB16" i="8"/>
  <c r="AO16" i="8"/>
  <c r="AB16" i="8"/>
  <c r="O16" i="8"/>
  <c r="H15" i="8"/>
  <c r="I15" i="8"/>
  <c r="I17" i="8"/>
  <c r="BT12" i="8"/>
  <c r="BT18" i="8"/>
  <c r="BT34" i="8"/>
  <c r="BS12" i="8"/>
  <c r="BS18" i="8"/>
  <c r="BS34" i="8"/>
  <c r="BR12" i="8"/>
  <c r="BQ12" i="8"/>
  <c r="BP12" i="8"/>
  <c r="BP18" i="8"/>
  <c r="BP34" i="8"/>
  <c r="J12" i="8"/>
  <c r="I12" i="8"/>
  <c r="H12" i="8"/>
  <c r="G12" i="8"/>
  <c r="F12" i="8"/>
  <c r="F18" i="8"/>
  <c r="E12" i="8"/>
  <c r="D12" i="8"/>
  <c r="D18" i="8"/>
  <c r="C12" i="8"/>
  <c r="B12" i="1"/>
  <c r="D13" i="1"/>
  <c r="L8" i="8"/>
  <c r="L12" i="8"/>
  <c r="B15" i="1"/>
  <c r="C18" i="8"/>
  <c r="G18" i="8"/>
  <c r="H17" i="8"/>
  <c r="H18" i="8"/>
  <c r="BR18" i="8"/>
  <c r="D15" i="1"/>
  <c r="L8" i="9"/>
  <c r="L12" i="9"/>
  <c r="E15" i="1"/>
  <c r="M8" i="9"/>
  <c r="M12" i="9"/>
  <c r="F15" i="1"/>
  <c r="N8" i="9"/>
  <c r="N12" i="9"/>
  <c r="C15" i="1"/>
  <c r="K8" i="9"/>
  <c r="G15" i="1"/>
  <c r="P8" i="9"/>
  <c r="BR34" i="8"/>
  <c r="BT47" i="8"/>
  <c r="BT35" i="8"/>
  <c r="BT36" i="8"/>
  <c r="J15" i="8"/>
  <c r="J17" i="8"/>
  <c r="J18" i="8"/>
  <c r="BS35" i="8"/>
  <c r="BS36" i="8"/>
  <c r="BS47" i="8"/>
  <c r="BP47" i="8"/>
  <c r="BP35" i="8"/>
  <c r="BP36" i="8"/>
  <c r="E18" i="8"/>
  <c r="I18" i="8"/>
  <c r="BQ18" i="8"/>
  <c r="BQ34" i="8"/>
  <c r="E13" i="1"/>
  <c r="M8" i="8"/>
  <c r="M12" i="8"/>
  <c r="B13" i="1"/>
  <c r="F13" i="1"/>
  <c r="N8" i="8"/>
  <c r="N12" i="8"/>
  <c r="C13" i="1"/>
  <c r="K8" i="8"/>
  <c r="K12" i="8"/>
  <c r="G13" i="1"/>
  <c r="P8" i="8"/>
  <c r="Q8" i="8"/>
  <c r="R8" i="8"/>
  <c r="B26" i="1"/>
  <c r="B24" i="1"/>
  <c r="G17" i="1"/>
  <c r="F17" i="1"/>
  <c r="E17" i="1"/>
  <c r="D17" i="1"/>
  <c r="C17" i="1"/>
  <c r="P12" i="8"/>
  <c r="K15" i="10"/>
  <c r="K15" i="9"/>
  <c r="K15" i="8"/>
  <c r="K17" i="8"/>
  <c r="K18" i="8"/>
  <c r="L15" i="9"/>
  <c r="L17" i="9"/>
  <c r="L18" i="9"/>
  <c r="L15" i="10"/>
  <c r="L17" i="10"/>
  <c r="L15" i="8"/>
  <c r="L17" i="8"/>
  <c r="L18" i="8"/>
  <c r="P15" i="10"/>
  <c r="P15" i="9"/>
  <c r="P15" i="8"/>
  <c r="M15" i="9"/>
  <c r="M17" i="9"/>
  <c r="M18" i="9"/>
  <c r="M15" i="10"/>
  <c r="M17" i="10"/>
  <c r="M15" i="8"/>
  <c r="M17" i="8"/>
  <c r="M18" i="8"/>
  <c r="N15" i="9"/>
  <c r="N17" i="9"/>
  <c r="N18" i="9"/>
  <c r="N15" i="10"/>
  <c r="N17" i="10"/>
  <c r="N15" i="8"/>
  <c r="N17" i="8"/>
  <c r="N18" i="8"/>
  <c r="O8" i="8"/>
  <c r="O12" i="8"/>
  <c r="Q8" i="9"/>
  <c r="P12" i="9"/>
  <c r="Q12" i="8"/>
  <c r="K12" i="9"/>
  <c r="O8" i="9"/>
  <c r="O12" i="9"/>
  <c r="C39" i="10"/>
  <c r="C39" i="9"/>
  <c r="C39" i="8"/>
  <c r="BQ47" i="8"/>
  <c r="BQ35" i="8"/>
  <c r="BQ36" i="8"/>
  <c r="S8" i="8"/>
  <c r="R12" i="8"/>
  <c r="BR47" i="8"/>
  <c r="BR35" i="8"/>
  <c r="BR36" i="8"/>
  <c r="C35" i="2"/>
  <c r="C24" i="10"/>
  <c r="C24" i="9"/>
  <c r="C24" i="8"/>
  <c r="Q15" i="9"/>
  <c r="P17" i="9"/>
  <c r="P18" i="9"/>
  <c r="Q15" i="10"/>
  <c r="P17" i="10"/>
  <c r="K17" i="9"/>
  <c r="K18" i="9"/>
  <c r="O15" i="9"/>
  <c r="O17" i="9"/>
  <c r="O18" i="9"/>
  <c r="O15" i="8"/>
  <c r="O17" i="8"/>
  <c r="O18" i="8"/>
  <c r="P17" i="8"/>
  <c r="P18" i="8"/>
  <c r="Q15" i="8"/>
  <c r="K17" i="10"/>
  <c r="O15" i="10"/>
  <c r="O17" i="10"/>
  <c r="R8" i="9"/>
  <c r="Q12" i="9"/>
  <c r="C45" i="8"/>
  <c r="O39" i="8"/>
  <c r="O39" i="9"/>
  <c r="C45" i="9"/>
  <c r="C45" i="10"/>
  <c r="O39" i="10"/>
  <c r="S12" i="8"/>
  <c r="I6" i="7"/>
  <c r="D24" i="9"/>
  <c r="E24" i="9"/>
  <c r="F24" i="9"/>
  <c r="G24" i="9"/>
  <c r="H24" i="9"/>
  <c r="I24" i="9"/>
  <c r="J24" i="9"/>
  <c r="K24" i="9"/>
  <c r="L24" i="9"/>
  <c r="M24" i="9"/>
  <c r="N24" i="9"/>
  <c r="P24" i="9"/>
  <c r="D24" i="8"/>
  <c r="E24" i="8"/>
  <c r="F24" i="8"/>
  <c r="G24" i="8"/>
  <c r="H24" i="8"/>
  <c r="I24" i="8"/>
  <c r="J24" i="8"/>
  <c r="K24" i="8"/>
  <c r="L24" i="8"/>
  <c r="M24" i="8"/>
  <c r="N24" i="8"/>
  <c r="P24" i="8"/>
  <c r="D24" i="10"/>
  <c r="E24" i="10"/>
  <c r="F24" i="10"/>
  <c r="G24" i="10"/>
  <c r="H24" i="10"/>
  <c r="I24" i="10"/>
  <c r="J24" i="10"/>
  <c r="K24" i="10"/>
  <c r="L24" i="10"/>
  <c r="M24" i="10"/>
  <c r="N24" i="10"/>
  <c r="P24" i="10"/>
  <c r="R15" i="9"/>
  <c r="Q17" i="9"/>
  <c r="Q18" i="9"/>
  <c r="R15" i="10"/>
  <c r="Q17" i="10"/>
  <c r="R15" i="8"/>
  <c r="Q17" i="8"/>
  <c r="Q18" i="8"/>
  <c r="R12" i="9"/>
  <c r="S8" i="9"/>
  <c r="E18" i="7"/>
  <c r="D18" i="7"/>
  <c r="I18" i="7"/>
  <c r="F20" i="7"/>
  <c r="F19" i="7"/>
  <c r="F18" i="7"/>
  <c r="F17" i="7"/>
  <c r="F16" i="7"/>
  <c r="F15" i="7"/>
  <c r="F14" i="7"/>
  <c r="F13" i="7"/>
  <c r="F11" i="7"/>
  <c r="F10" i="7"/>
  <c r="F9" i="7"/>
  <c r="E12" i="7"/>
  <c r="F12" i="7"/>
  <c r="D12" i="7"/>
  <c r="I12" i="7"/>
  <c r="F8" i="7"/>
  <c r="F7" i="7"/>
  <c r="F5" i="7"/>
  <c r="F4" i="7"/>
  <c r="F3" i="7"/>
  <c r="D20" i="7"/>
  <c r="I20" i="7"/>
  <c r="K20" i="7"/>
  <c r="D19" i="7"/>
  <c r="I19" i="7"/>
  <c r="K19" i="7"/>
  <c r="D17" i="7"/>
  <c r="I17" i="7"/>
  <c r="K17" i="7"/>
  <c r="D16" i="7"/>
  <c r="I16" i="7"/>
  <c r="K16" i="7"/>
  <c r="D15" i="7"/>
  <c r="I15" i="7"/>
  <c r="K15" i="7"/>
  <c r="D14" i="7"/>
  <c r="I14" i="7"/>
  <c r="K14" i="7"/>
  <c r="D13" i="7"/>
  <c r="I13" i="7"/>
  <c r="K13" i="7"/>
  <c r="D11" i="7"/>
  <c r="I11" i="7"/>
  <c r="K11" i="7"/>
  <c r="D10" i="7"/>
  <c r="I10" i="7"/>
  <c r="K10" i="7"/>
  <c r="D9" i="7"/>
  <c r="I9" i="7"/>
  <c r="K9" i="7"/>
  <c r="D8" i="7"/>
  <c r="I8" i="7"/>
  <c r="K8" i="7"/>
  <c r="D7" i="7"/>
  <c r="I7" i="7"/>
  <c r="K7" i="7"/>
  <c r="D5" i="7"/>
  <c r="I5" i="7"/>
  <c r="K5" i="7"/>
  <c r="D4" i="7"/>
  <c r="I4" i="7"/>
  <c r="K4" i="7"/>
  <c r="D3" i="7"/>
  <c r="I3" i="7"/>
  <c r="K3" i="7"/>
  <c r="B14" i="1"/>
  <c r="J18" i="1"/>
  <c r="J12" i="1"/>
  <c r="O24" i="8"/>
  <c r="O24" i="10"/>
  <c r="O24" i="9"/>
  <c r="Q24" i="8"/>
  <c r="R24" i="8"/>
  <c r="S24" i="8"/>
  <c r="T24" i="8"/>
  <c r="U24" i="8"/>
  <c r="V24" i="8"/>
  <c r="W24" i="8"/>
  <c r="X24" i="8"/>
  <c r="Y24" i="8"/>
  <c r="Z24" i="8"/>
  <c r="AA24" i="8"/>
  <c r="AC24" i="8"/>
  <c r="Q24" i="10"/>
  <c r="R24" i="10"/>
  <c r="S24" i="10"/>
  <c r="T24" i="10"/>
  <c r="U24" i="10"/>
  <c r="V24" i="10"/>
  <c r="W24" i="10"/>
  <c r="X24" i="10"/>
  <c r="Y24" i="10"/>
  <c r="Z24" i="10"/>
  <c r="AA24" i="10"/>
  <c r="AC24" i="10"/>
  <c r="Q24" i="9"/>
  <c r="R24" i="9"/>
  <c r="S24" i="9"/>
  <c r="T24" i="9"/>
  <c r="U24" i="9"/>
  <c r="V24" i="9"/>
  <c r="W24" i="9"/>
  <c r="X24" i="9"/>
  <c r="Y24" i="9"/>
  <c r="Z24" i="9"/>
  <c r="AA24" i="9"/>
  <c r="AC24" i="9"/>
  <c r="AB24" i="9"/>
  <c r="R17" i="8"/>
  <c r="R18" i="8"/>
  <c r="S15" i="8"/>
  <c r="R17" i="10"/>
  <c r="S15" i="10"/>
  <c r="S15" i="9"/>
  <c r="R17" i="9"/>
  <c r="R18" i="9"/>
  <c r="S12" i="9"/>
  <c r="AB24" i="8"/>
  <c r="AB24" i="10"/>
  <c r="AD24" i="10"/>
  <c r="AE24" i="10"/>
  <c r="AF24" i="10"/>
  <c r="AG24" i="10"/>
  <c r="AH24" i="10"/>
  <c r="AI24" i="10"/>
  <c r="AJ24" i="10"/>
  <c r="AK24" i="10"/>
  <c r="AL24" i="10"/>
  <c r="AM24" i="10"/>
  <c r="AN24" i="10"/>
  <c r="AP24" i="10"/>
  <c r="AD24" i="9"/>
  <c r="AE24" i="9"/>
  <c r="AF24" i="9"/>
  <c r="AG24" i="9"/>
  <c r="AH24" i="9"/>
  <c r="AI24" i="9"/>
  <c r="AJ24" i="9"/>
  <c r="AK24" i="9"/>
  <c r="AL24" i="9"/>
  <c r="AM24" i="9"/>
  <c r="AN24" i="9"/>
  <c r="AP24" i="9"/>
  <c r="AD24" i="8"/>
  <c r="AE24" i="8"/>
  <c r="AF24" i="8"/>
  <c r="AG24" i="8"/>
  <c r="AH24" i="8"/>
  <c r="AI24" i="8"/>
  <c r="AJ24" i="8"/>
  <c r="AK24" i="8"/>
  <c r="AL24" i="8"/>
  <c r="AM24" i="8"/>
  <c r="AN24" i="8"/>
  <c r="AP24" i="8"/>
  <c r="S17" i="9"/>
  <c r="S18" i="9"/>
  <c r="S17" i="10"/>
  <c r="S17" i="8"/>
  <c r="S18" i="8"/>
  <c r="G16" i="1"/>
  <c r="F16" i="1"/>
  <c r="E16" i="1"/>
  <c r="D16" i="1"/>
  <c r="C16" i="1"/>
  <c r="AO24" i="9"/>
  <c r="AQ24" i="9"/>
  <c r="AR24" i="9"/>
  <c r="AS24" i="9"/>
  <c r="AT24" i="9"/>
  <c r="AU24" i="9"/>
  <c r="AV24" i="9"/>
  <c r="AW24" i="9"/>
  <c r="AX24" i="9"/>
  <c r="AY24" i="9"/>
  <c r="AZ24" i="9"/>
  <c r="BA24" i="9"/>
  <c r="BC24" i="9"/>
  <c r="AO24" i="8"/>
  <c r="AO24" i="10"/>
  <c r="AQ24" i="8"/>
  <c r="AR24" i="8"/>
  <c r="AS24" i="8"/>
  <c r="AT24" i="8"/>
  <c r="AU24" i="8"/>
  <c r="AV24" i="8"/>
  <c r="AW24" i="8"/>
  <c r="AX24" i="8"/>
  <c r="AY24" i="8"/>
  <c r="AZ24" i="8"/>
  <c r="BA24" i="8"/>
  <c r="BC24" i="8"/>
  <c r="AQ24" i="10"/>
  <c r="AR24" i="10"/>
  <c r="AS24" i="10"/>
  <c r="AT24" i="10"/>
  <c r="AU24" i="10"/>
  <c r="AV24" i="10"/>
  <c r="AW24" i="10"/>
  <c r="AX24" i="10"/>
  <c r="AY24" i="10"/>
  <c r="AZ24" i="10"/>
  <c r="BA24" i="10"/>
  <c r="BC24" i="10"/>
  <c r="B21" i="1"/>
  <c r="BB24" i="10"/>
  <c r="BB24" i="8"/>
  <c r="BB24" i="9"/>
  <c r="BD24" i="8"/>
  <c r="BE24" i="8"/>
  <c r="BF24" i="8"/>
  <c r="BG24" i="8"/>
  <c r="BH24" i="8"/>
  <c r="BI24" i="8"/>
  <c r="BJ24" i="8"/>
  <c r="BK24" i="8"/>
  <c r="BL24" i="8"/>
  <c r="BM24" i="8"/>
  <c r="BN24" i="8"/>
  <c r="BD24" i="10"/>
  <c r="BE24" i="10"/>
  <c r="BF24" i="10"/>
  <c r="BG24" i="10"/>
  <c r="BH24" i="10"/>
  <c r="BI24" i="10"/>
  <c r="BJ24" i="10"/>
  <c r="BK24" i="10"/>
  <c r="BL24" i="10"/>
  <c r="BM24" i="10"/>
  <c r="BN24" i="10"/>
  <c r="BD24" i="9"/>
  <c r="BE24" i="9"/>
  <c r="BF24" i="9"/>
  <c r="BG24" i="9"/>
  <c r="BH24" i="9"/>
  <c r="BI24" i="9"/>
  <c r="BJ24" i="9"/>
  <c r="BK24" i="9"/>
  <c r="BL24" i="9"/>
  <c r="BM24" i="9"/>
  <c r="BN24" i="9"/>
  <c r="D14" i="1"/>
  <c r="L8" i="10"/>
  <c r="L12" i="10"/>
  <c r="L18" i="10"/>
  <c r="G14" i="1"/>
  <c r="P8" i="10"/>
  <c r="C14" i="1"/>
  <c r="K8" i="10"/>
  <c r="F14" i="1"/>
  <c r="N8" i="10"/>
  <c r="N12" i="10"/>
  <c r="N18" i="10"/>
  <c r="E14" i="1"/>
  <c r="M8" i="10"/>
  <c r="M12" i="10"/>
  <c r="M18" i="10"/>
  <c r="B19" i="1"/>
  <c r="B22" i="1"/>
  <c r="BO24" i="10"/>
  <c r="BO24" i="9"/>
  <c r="BO24" i="8"/>
  <c r="K12" i="10"/>
  <c r="K18" i="10"/>
  <c r="O8" i="10"/>
  <c r="O12" i="10"/>
  <c r="O18" i="10"/>
  <c r="Q8" i="10"/>
  <c r="P12" i="10"/>
  <c r="P18" i="10"/>
  <c r="C30" i="2"/>
  <c r="E21" i="2"/>
  <c r="E20" i="2"/>
  <c r="D15" i="2"/>
  <c r="H15" i="2"/>
  <c r="D14" i="2"/>
  <c r="F14" i="2"/>
  <c r="D13" i="2"/>
  <c r="F13" i="2"/>
  <c r="D12" i="2"/>
  <c r="F12" i="2"/>
  <c r="D11" i="2"/>
  <c r="F11" i="2"/>
  <c r="D10" i="2"/>
  <c r="F10" i="2"/>
  <c r="D9" i="2"/>
  <c r="F9" i="2"/>
  <c r="D8" i="2"/>
  <c r="F8" i="2"/>
  <c r="D7" i="2"/>
  <c r="F7" i="2"/>
  <c r="D6" i="2"/>
  <c r="F6" i="2"/>
  <c r="D5" i="2"/>
  <c r="F5" i="2"/>
  <c r="D4" i="2"/>
  <c r="F4" i="2"/>
  <c r="E22" i="2"/>
  <c r="C22" i="9"/>
  <c r="F15" i="2"/>
  <c r="C23" i="10"/>
  <c r="C23" i="9"/>
  <c r="C23" i="8"/>
  <c r="R8" i="10"/>
  <c r="Q12" i="10"/>
  <c r="Q18" i="10"/>
  <c r="H11" i="2"/>
  <c r="H12" i="2"/>
  <c r="H13" i="2"/>
  <c r="H7" i="2"/>
  <c r="H4" i="2"/>
  <c r="H5" i="2"/>
  <c r="H9" i="2"/>
  <c r="H6" i="2"/>
  <c r="H10" i="2"/>
  <c r="H14" i="2"/>
  <c r="H8" i="2"/>
  <c r="F16" i="2"/>
  <c r="C22" i="8"/>
  <c r="D22" i="8"/>
  <c r="E22" i="8"/>
  <c r="F22" i="8"/>
  <c r="G22" i="8"/>
  <c r="H22" i="8"/>
  <c r="I22" i="8"/>
  <c r="J22" i="8"/>
  <c r="K22" i="8"/>
  <c r="L22" i="8"/>
  <c r="M22" i="8"/>
  <c r="N22" i="8"/>
  <c r="P22" i="8"/>
  <c r="C22" i="10"/>
  <c r="C38" i="2"/>
  <c r="C39" i="2"/>
  <c r="D23" i="10"/>
  <c r="E23" i="10"/>
  <c r="F23" i="10"/>
  <c r="G23" i="10"/>
  <c r="H23" i="10"/>
  <c r="I23" i="10"/>
  <c r="J23" i="10"/>
  <c r="K23" i="10"/>
  <c r="L23" i="10"/>
  <c r="M23" i="10"/>
  <c r="N23" i="10"/>
  <c r="P23" i="10"/>
  <c r="D23" i="8"/>
  <c r="E23" i="8"/>
  <c r="F23" i="8"/>
  <c r="G23" i="8"/>
  <c r="H23" i="8"/>
  <c r="I23" i="8"/>
  <c r="J23" i="8"/>
  <c r="K23" i="8"/>
  <c r="L23" i="8"/>
  <c r="M23" i="8"/>
  <c r="N23" i="8"/>
  <c r="P23" i="8"/>
  <c r="D22" i="10"/>
  <c r="E22" i="10"/>
  <c r="F22" i="10"/>
  <c r="G22" i="10"/>
  <c r="H22" i="10"/>
  <c r="I22" i="10"/>
  <c r="J22" i="10"/>
  <c r="K22" i="10"/>
  <c r="L22" i="10"/>
  <c r="M22" i="10"/>
  <c r="N22" i="10"/>
  <c r="P22" i="10"/>
  <c r="D23" i="9"/>
  <c r="E23" i="9"/>
  <c r="F23" i="9"/>
  <c r="G23" i="9"/>
  <c r="H23" i="9"/>
  <c r="I23" i="9"/>
  <c r="J23" i="9"/>
  <c r="K23" i="9"/>
  <c r="L23" i="9"/>
  <c r="M23" i="9"/>
  <c r="N23" i="9"/>
  <c r="P23" i="9"/>
  <c r="D22" i="9"/>
  <c r="E22" i="9"/>
  <c r="F22" i="9"/>
  <c r="G22" i="9"/>
  <c r="H22" i="9"/>
  <c r="I22" i="9"/>
  <c r="J22" i="9"/>
  <c r="K22" i="9"/>
  <c r="L22" i="9"/>
  <c r="M22" i="9"/>
  <c r="N22" i="9"/>
  <c r="P22" i="9"/>
  <c r="C21" i="10"/>
  <c r="C21" i="9"/>
  <c r="C21" i="8"/>
  <c r="S8" i="10"/>
  <c r="R12" i="10"/>
  <c r="R18" i="10"/>
  <c r="H16" i="2"/>
  <c r="D38" i="2"/>
  <c r="D39" i="2"/>
  <c r="O22" i="8"/>
  <c r="O23" i="8"/>
  <c r="O22" i="9"/>
  <c r="Q22" i="10"/>
  <c r="R22" i="10"/>
  <c r="S22" i="10"/>
  <c r="T22" i="10"/>
  <c r="U22" i="10"/>
  <c r="V22" i="10"/>
  <c r="W22" i="10"/>
  <c r="X22" i="10"/>
  <c r="Y22" i="10"/>
  <c r="Z22" i="10"/>
  <c r="AA22" i="10"/>
  <c r="AC22" i="10"/>
  <c r="Q22" i="9"/>
  <c r="R22" i="9"/>
  <c r="S22" i="9"/>
  <c r="T22" i="9"/>
  <c r="U22" i="9"/>
  <c r="V22" i="9"/>
  <c r="W22" i="9"/>
  <c r="X22" i="9"/>
  <c r="Y22" i="9"/>
  <c r="Z22" i="9"/>
  <c r="AA22" i="9"/>
  <c r="AC22" i="9"/>
  <c r="Q22" i="8"/>
  <c r="R22" i="8"/>
  <c r="S22" i="8"/>
  <c r="T22" i="8"/>
  <c r="U22" i="8"/>
  <c r="V22" i="8"/>
  <c r="W22" i="8"/>
  <c r="X22" i="8"/>
  <c r="Y22" i="8"/>
  <c r="Z22" i="8"/>
  <c r="AA22" i="8"/>
  <c r="AC22" i="8"/>
  <c r="Q23" i="8"/>
  <c r="R23" i="8"/>
  <c r="S23" i="8"/>
  <c r="T23" i="8"/>
  <c r="U23" i="8"/>
  <c r="V23" i="8"/>
  <c r="W23" i="8"/>
  <c r="X23" i="8"/>
  <c r="Y23" i="8"/>
  <c r="Z23" i="8"/>
  <c r="AA23" i="8"/>
  <c r="AC23" i="8"/>
  <c r="D5" i="11"/>
  <c r="D7" i="11"/>
  <c r="D8" i="11"/>
  <c r="C5" i="11"/>
  <c r="C7" i="11"/>
  <c r="C8" i="11"/>
  <c r="E5" i="11"/>
  <c r="E7" i="11"/>
  <c r="E8" i="11"/>
  <c r="O23" i="9"/>
  <c r="O22" i="10"/>
  <c r="O23" i="10"/>
  <c r="Q23" i="9"/>
  <c r="R23" i="9"/>
  <c r="S23" i="9"/>
  <c r="T23" i="9"/>
  <c r="U23" i="9"/>
  <c r="V23" i="9"/>
  <c r="W23" i="9"/>
  <c r="X23" i="9"/>
  <c r="Y23" i="9"/>
  <c r="Z23" i="9"/>
  <c r="AA23" i="9"/>
  <c r="AC23" i="9"/>
  <c r="Q23" i="10"/>
  <c r="R23" i="10"/>
  <c r="S23" i="10"/>
  <c r="T23" i="10"/>
  <c r="U23" i="10"/>
  <c r="V23" i="10"/>
  <c r="W23" i="10"/>
  <c r="X23" i="10"/>
  <c r="Y23" i="10"/>
  <c r="Z23" i="10"/>
  <c r="AA23" i="10"/>
  <c r="AC23" i="10"/>
  <c r="D21" i="8"/>
  <c r="C33" i="8"/>
  <c r="C34" i="8"/>
  <c r="D21" i="9"/>
  <c r="C33" i="9"/>
  <c r="C34" i="9"/>
  <c r="K21" i="9"/>
  <c r="K21" i="10"/>
  <c r="K21" i="8"/>
  <c r="D21" i="10"/>
  <c r="C33" i="10"/>
  <c r="C34" i="10"/>
  <c r="S12" i="10"/>
  <c r="S18" i="10"/>
  <c r="AB23" i="10"/>
  <c r="AB22" i="10"/>
  <c r="AB22" i="8"/>
  <c r="AB23" i="9"/>
  <c r="AB23" i="8"/>
  <c r="AB22" i="9"/>
  <c r="AD23" i="10"/>
  <c r="AE23" i="10"/>
  <c r="AF23" i="10"/>
  <c r="AG23" i="10"/>
  <c r="AH23" i="10"/>
  <c r="AI23" i="10"/>
  <c r="AJ23" i="10"/>
  <c r="AK23" i="10"/>
  <c r="AL23" i="10"/>
  <c r="AM23" i="10"/>
  <c r="AN23" i="10"/>
  <c r="AP23" i="10"/>
  <c r="AD22" i="8"/>
  <c r="AE22" i="8"/>
  <c r="AF22" i="8"/>
  <c r="AG22" i="8"/>
  <c r="AH22" i="8"/>
  <c r="AI22" i="8"/>
  <c r="AJ22" i="8"/>
  <c r="AK22" i="8"/>
  <c r="AL22" i="8"/>
  <c r="AM22" i="8"/>
  <c r="AN22" i="8"/>
  <c r="AP22" i="8"/>
  <c r="AD22" i="10"/>
  <c r="AE22" i="10"/>
  <c r="AF22" i="10"/>
  <c r="AG22" i="10"/>
  <c r="AH22" i="10"/>
  <c r="AI22" i="10"/>
  <c r="AJ22" i="10"/>
  <c r="AK22" i="10"/>
  <c r="AL22" i="10"/>
  <c r="AM22" i="10"/>
  <c r="AN22" i="10"/>
  <c r="AP22" i="10"/>
  <c r="AD23" i="9"/>
  <c r="AE23" i="9"/>
  <c r="AF23" i="9"/>
  <c r="AG23" i="9"/>
  <c r="AH23" i="9"/>
  <c r="AI23" i="9"/>
  <c r="AJ23" i="9"/>
  <c r="AK23" i="9"/>
  <c r="AL23" i="9"/>
  <c r="AM23" i="9"/>
  <c r="AN23" i="9"/>
  <c r="AP23" i="9"/>
  <c r="AD23" i="8"/>
  <c r="AE23" i="8"/>
  <c r="AF23" i="8"/>
  <c r="AG23" i="8"/>
  <c r="AH23" i="8"/>
  <c r="AI23" i="8"/>
  <c r="AJ23" i="8"/>
  <c r="AK23" i="8"/>
  <c r="AL23" i="8"/>
  <c r="AM23" i="8"/>
  <c r="AN23" i="8"/>
  <c r="AP23" i="8"/>
  <c r="AO23" i="8"/>
  <c r="AD22" i="9"/>
  <c r="AE22" i="9"/>
  <c r="AF22" i="9"/>
  <c r="AG22" i="9"/>
  <c r="AH22" i="9"/>
  <c r="AI22" i="9"/>
  <c r="AJ22" i="9"/>
  <c r="AK22" i="9"/>
  <c r="AL22" i="9"/>
  <c r="AM22" i="9"/>
  <c r="AN22" i="9"/>
  <c r="AP22" i="9"/>
  <c r="C36" i="10"/>
  <c r="C47" i="10"/>
  <c r="C49" i="10"/>
  <c r="L21" i="10"/>
  <c r="K33" i="10"/>
  <c r="K34" i="10"/>
  <c r="D33" i="9"/>
  <c r="D34" i="9"/>
  <c r="E21" i="9"/>
  <c r="E21" i="10"/>
  <c r="D33" i="10"/>
  <c r="D34" i="10"/>
  <c r="L21" i="9"/>
  <c r="K33" i="9"/>
  <c r="K34" i="9"/>
  <c r="C36" i="8"/>
  <c r="C47" i="8"/>
  <c r="C49" i="8"/>
  <c r="L21" i="8"/>
  <c r="K33" i="8"/>
  <c r="K34" i="8"/>
  <c r="C36" i="9"/>
  <c r="C47" i="9"/>
  <c r="C49" i="9"/>
  <c r="E21" i="8"/>
  <c r="D33" i="8"/>
  <c r="D34" i="8"/>
  <c r="AO23" i="10"/>
  <c r="AO22" i="10"/>
  <c r="AO22" i="9"/>
  <c r="AO23" i="9"/>
  <c r="AO22" i="8"/>
  <c r="AQ23" i="8"/>
  <c r="AR23" i="8"/>
  <c r="AS23" i="8"/>
  <c r="AT23" i="8"/>
  <c r="AU23" i="8"/>
  <c r="AV23" i="8"/>
  <c r="AW23" i="8"/>
  <c r="AX23" i="8"/>
  <c r="AY23" i="8"/>
  <c r="AZ23" i="8"/>
  <c r="BA23" i="8"/>
  <c r="BC23" i="8"/>
  <c r="AQ22" i="10"/>
  <c r="AR22" i="10"/>
  <c r="AS22" i="10"/>
  <c r="AT22" i="10"/>
  <c r="AU22" i="10"/>
  <c r="AV22" i="10"/>
  <c r="AW22" i="10"/>
  <c r="AX22" i="10"/>
  <c r="AY22" i="10"/>
  <c r="AZ22" i="10"/>
  <c r="BA22" i="10"/>
  <c r="BC22" i="10"/>
  <c r="AQ23" i="10"/>
  <c r="AR23" i="10"/>
  <c r="AS23" i="10"/>
  <c r="AT23" i="10"/>
  <c r="AU23" i="10"/>
  <c r="AV23" i="10"/>
  <c r="AW23" i="10"/>
  <c r="AX23" i="10"/>
  <c r="AY23" i="10"/>
  <c r="AZ23" i="10"/>
  <c r="BA23" i="10"/>
  <c r="BC23" i="10"/>
  <c r="AQ22" i="9"/>
  <c r="AR22" i="9"/>
  <c r="AS22" i="9"/>
  <c r="AT22" i="9"/>
  <c r="AU22" i="9"/>
  <c r="AV22" i="9"/>
  <c r="AW22" i="9"/>
  <c r="AX22" i="9"/>
  <c r="AY22" i="9"/>
  <c r="AZ22" i="9"/>
  <c r="BA22" i="9"/>
  <c r="BC22" i="9"/>
  <c r="AQ23" i="9"/>
  <c r="AR23" i="9"/>
  <c r="AS23" i="9"/>
  <c r="AT23" i="9"/>
  <c r="AU23" i="9"/>
  <c r="AV23" i="9"/>
  <c r="AW23" i="9"/>
  <c r="AX23" i="9"/>
  <c r="AY23" i="9"/>
  <c r="AZ23" i="9"/>
  <c r="BA23" i="9"/>
  <c r="BC23" i="9"/>
  <c r="AQ22" i="8"/>
  <c r="AR22" i="8"/>
  <c r="AS22" i="8"/>
  <c r="AT22" i="8"/>
  <c r="AU22" i="8"/>
  <c r="AV22" i="8"/>
  <c r="AW22" i="8"/>
  <c r="AX22" i="8"/>
  <c r="AY22" i="8"/>
  <c r="AZ22" i="8"/>
  <c r="BA22" i="8"/>
  <c r="BC22" i="8"/>
  <c r="BB22" i="8"/>
  <c r="F21" i="8"/>
  <c r="E33" i="8"/>
  <c r="E34" i="8"/>
  <c r="D47" i="10"/>
  <c r="D36" i="10"/>
  <c r="K36" i="10"/>
  <c r="D5" i="9"/>
  <c r="C52" i="9"/>
  <c r="F21" i="10"/>
  <c r="E33" i="10"/>
  <c r="E34" i="10"/>
  <c r="L33" i="10"/>
  <c r="L34" i="10"/>
  <c r="L36" i="10"/>
  <c r="M21" i="10"/>
  <c r="M21" i="8"/>
  <c r="L33" i="8"/>
  <c r="L34" i="8"/>
  <c r="L36" i="8"/>
  <c r="C52" i="8"/>
  <c r="D5" i="8"/>
  <c r="K36" i="9"/>
  <c r="F21" i="9"/>
  <c r="E33" i="9"/>
  <c r="E34" i="9"/>
  <c r="D5" i="10"/>
  <c r="D49" i="10"/>
  <c r="E5" i="10"/>
  <c r="C52" i="10"/>
  <c r="D47" i="8"/>
  <c r="D36" i="8"/>
  <c r="K36" i="8"/>
  <c r="L33" i="9"/>
  <c r="L34" i="9"/>
  <c r="L36" i="9"/>
  <c r="M21" i="9"/>
  <c r="D47" i="9"/>
  <c r="D36" i="9"/>
  <c r="BB22" i="10"/>
  <c r="BB22" i="9"/>
  <c r="BD22" i="9"/>
  <c r="BE22" i="9"/>
  <c r="BF22" i="9"/>
  <c r="BG22" i="9"/>
  <c r="BH22" i="9"/>
  <c r="BI22" i="9"/>
  <c r="BJ22" i="9"/>
  <c r="BK22" i="9"/>
  <c r="BL22" i="9"/>
  <c r="BM22" i="9"/>
  <c r="BN22" i="9"/>
  <c r="BB23" i="9"/>
  <c r="BB23" i="10"/>
  <c r="BB23" i="8"/>
  <c r="BD22" i="8"/>
  <c r="BE22" i="8"/>
  <c r="BF22" i="8"/>
  <c r="BG22" i="8"/>
  <c r="BH22" i="8"/>
  <c r="BI22" i="8"/>
  <c r="BJ22" i="8"/>
  <c r="BK22" i="8"/>
  <c r="BL22" i="8"/>
  <c r="BM22" i="8"/>
  <c r="BN22" i="8"/>
  <c r="BO22" i="8"/>
  <c r="BD22" i="10"/>
  <c r="BE22" i="10"/>
  <c r="BF22" i="10"/>
  <c r="BG22" i="10"/>
  <c r="BH22" i="10"/>
  <c r="BI22" i="10"/>
  <c r="BJ22" i="10"/>
  <c r="BK22" i="10"/>
  <c r="BL22" i="10"/>
  <c r="BM22" i="10"/>
  <c r="BN22" i="10"/>
  <c r="BD23" i="9"/>
  <c r="BE23" i="9"/>
  <c r="BF23" i="9"/>
  <c r="BG23" i="9"/>
  <c r="BH23" i="9"/>
  <c r="BI23" i="9"/>
  <c r="BJ23" i="9"/>
  <c r="BK23" i="9"/>
  <c r="BL23" i="9"/>
  <c r="BM23" i="9"/>
  <c r="BN23" i="9"/>
  <c r="BD23" i="10"/>
  <c r="BE23" i="10"/>
  <c r="BF23" i="10"/>
  <c r="BG23" i="10"/>
  <c r="BH23" i="10"/>
  <c r="BI23" i="10"/>
  <c r="BJ23" i="10"/>
  <c r="BK23" i="10"/>
  <c r="BL23" i="10"/>
  <c r="BM23" i="10"/>
  <c r="BN23" i="10"/>
  <c r="BD23" i="8"/>
  <c r="BE23" i="8"/>
  <c r="BF23" i="8"/>
  <c r="BG23" i="8"/>
  <c r="BH23" i="8"/>
  <c r="BI23" i="8"/>
  <c r="BJ23" i="8"/>
  <c r="BK23" i="8"/>
  <c r="BL23" i="8"/>
  <c r="BM23" i="8"/>
  <c r="BN23" i="8"/>
  <c r="F33" i="9"/>
  <c r="F34" i="9"/>
  <c r="G21" i="9"/>
  <c r="C53" i="8"/>
  <c r="D49" i="9"/>
  <c r="E5" i="9"/>
  <c r="D52" i="10"/>
  <c r="C53" i="10"/>
  <c r="E47" i="10"/>
  <c r="E49" i="10"/>
  <c r="F5" i="10"/>
  <c r="E36" i="10"/>
  <c r="N21" i="8"/>
  <c r="M33" i="8"/>
  <c r="M34" i="8"/>
  <c r="M36" i="8"/>
  <c r="G21" i="10"/>
  <c r="F33" i="10"/>
  <c r="F34" i="10"/>
  <c r="E47" i="8"/>
  <c r="E36" i="8"/>
  <c r="N21" i="9"/>
  <c r="M33" i="9"/>
  <c r="M34" i="9"/>
  <c r="M36" i="9"/>
  <c r="E47" i="9"/>
  <c r="E36" i="9"/>
  <c r="D49" i="8"/>
  <c r="E5" i="8"/>
  <c r="N21" i="10"/>
  <c r="M33" i="10"/>
  <c r="M34" i="10"/>
  <c r="M36" i="10"/>
  <c r="C53" i="9"/>
  <c r="F33" i="8"/>
  <c r="F34" i="8"/>
  <c r="G21" i="8"/>
  <c r="BO23" i="8"/>
  <c r="BO23" i="9"/>
  <c r="BO22" i="9"/>
  <c r="BO23" i="10"/>
  <c r="BO22" i="10"/>
  <c r="E49" i="9"/>
  <c r="F5" i="9"/>
  <c r="E49" i="8"/>
  <c r="F5" i="8"/>
  <c r="D52" i="9"/>
  <c r="F47" i="8"/>
  <c r="F36" i="8"/>
  <c r="N33" i="10"/>
  <c r="N34" i="10"/>
  <c r="N36" i="10"/>
  <c r="P21" i="10"/>
  <c r="P21" i="8"/>
  <c r="N33" i="8"/>
  <c r="N34" i="8"/>
  <c r="N36" i="8"/>
  <c r="N33" i="9"/>
  <c r="N34" i="9"/>
  <c r="N36" i="9"/>
  <c r="P21" i="9"/>
  <c r="F47" i="10"/>
  <c r="F49" i="10"/>
  <c r="F36" i="10"/>
  <c r="E52" i="10"/>
  <c r="D53" i="10"/>
  <c r="G33" i="10"/>
  <c r="G34" i="10"/>
  <c r="H21" i="10"/>
  <c r="H21" i="9"/>
  <c r="G33" i="9"/>
  <c r="G34" i="9"/>
  <c r="G33" i="8"/>
  <c r="G34" i="8"/>
  <c r="H21" i="8"/>
  <c r="D52" i="8"/>
  <c r="F47" i="9"/>
  <c r="F36" i="9"/>
  <c r="F49" i="8"/>
  <c r="F49" i="9"/>
  <c r="G5" i="9"/>
  <c r="E52" i="9"/>
  <c r="E53" i="9"/>
  <c r="D53" i="9"/>
  <c r="G5" i="8"/>
  <c r="G47" i="9"/>
  <c r="G49" i="9"/>
  <c r="H5" i="9"/>
  <c r="G36" i="9"/>
  <c r="F52" i="10"/>
  <c r="E53" i="10"/>
  <c r="H33" i="8"/>
  <c r="H34" i="8"/>
  <c r="I21" i="8"/>
  <c r="G47" i="8"/>
  <c r="G36" i="8"/>
  <c r="H33" i="10"/>
  <c r="H34" i="10"/>
  <c r="I21" i="10"/>
  <c r="D53" i="8"/>
  <c r="E52" i="8"/>
  <c r="G47" i="10"/>
  <c r="G49" i="10"/>
  <c r="H5" i="10"/>
  <c r="G36" i="10"/>
  <c r="P33" i="9"/>
  <c r="P34" i="9"/>
  <c r="P35" i="9"/>
  <c r="P36" i="9"/>
  <c r="Q21" i="9"/>
  <c r="Q21" i="8"/>
  <c r="P33" i="8"/>
  <c r="P34" i="8"/>
  <c r="I21" i="9"/>
  <c r="H33" i="9"/>
  <c r="H34" i="9"/>
  <c r="G5" i="10"/>
  <c r="P33" i="10"/>
  <c r="Q21" i="10"/>
  <c r="G49" i="8"/>
  <c r="H5" i="8"/>
  <c r="F52" i="9"/>
  <c r="G52" i="9"/>
  <c r="J21" i="10"/>
  <c r="J33" i="10"/>
  <c r="J34" i="10"/>
  <c r="I33" i="10"/>
  <c r="I34" i="10"/>
  <c r="I33" i="8"/>
  <c r="I34" i="8"/>
  <c r="J21" i="8"/>
  <c r="R21" i="9"/>
  <c r="Q33" i="9"/>
  <c r="Q34" i="9"/>
  <c r="F52" i="8"/>
  <c r="E53" i="8"/>
  <c r="H47" i="10"/>
  <c r="H49" i="10"/>
  <c r="I5" i="10"/>
  <c r="H36" i="10"/>
  <c r="H47" i="8"/>
  <c r="H49" i="8"/>
  <c r="I5" i="8"/>
  <c r="H36" i="8"/>
  <c r="Q33" i="10"/>
  <c r="Q34" i="10"/>
  <c r="R21" i="10"/>
  <c r="H47" i="9"/>
  <c r="H49" i="9"/>
  <c r="I5" i="9"/>
  <c r="H36" i="9"/>
  <c r="P35" i="8"/>
  <c r="P36" i="8"/>
  <c r="P34" i="10"/>
  <c r="P35" i="10"/>
  <c r="P36" i="10"/>
  <c r="J21" i="9"/>
  <c r="I33" i="9"/>
  <c r="I34" i="9"/>
  <c r="R21" i="8"/>
  <c r="Q33" i="8"/>
  <c r="Q34" i="8"/>
  <c r="Q35" i="8"/>
  <c r="Q36" i="8"/>
  <c r="F53" i="10"/>
  <c r="G52" i="10"/>
  <c r="F53" i="9"/>
  <c r="I47" i="9"/>
  <c r="I49" i="9"/>
  <c r="J5" i="9"/>
  <c r="I36" i="9"/>
  <c r="F53" i="8"/>
  <c r="G52" i="8"/>
  <c r="I47" i="8"/>
  <c r="I49" i="8"/>
  <c r="J5" i="8"/>
  <c r="I36" i="8"/>
  <c r="J47" i="10"/>
  <c r="J36" i="10"/>
  <c r="O21" i="10"/>
  <c r="O33" i="10"/>
  <c r="O34" i="10"/>
  <c r="O36" i="10"/>
  <c r="J33" i="9"/>
  <c r="J34" i="9"/>
  <c r="O21" i="9"/>
  <c r="O33" i="9"/>
  <c r="O34" i="9"/>
  <c r="O36" i="9"/>
  <c r="S21" i="10"/>
  <c r="R33" i="10"/>
  <c r="Q35" i="9"/>
  <c r="Q36" i="9"/>
  <c r="Q35" i="10"/>
  <c r="Q36" i="10"/>
  <c r="R33" i="9"/>
  <c r="R34" i="9"/>
  <c r="R35" i="9"/>
  <c r="R36" i="9"/>
  <c r="S21" i="9"/>
  <c r="H52" i="9"/>
  <c r="G53" i="9"/>
  <c r="G53" i="10"/>
  <c r="H52" i="10"/>
  <c r="S21" i="8"/>
  <c r="R33" i="8"/>
  <c r="R34" i="8"/>
  <c r="R35" i="8"/>
  <c r="R36" i="8"/>
  <c r="J33" i="8"/>
  <c r="J34" i="8"/>
  <c r="O21" i="8"/>
  <c r="O33" i="8"/>
  <c r="O34" i="8"/>
  <c r="O36" i="8"/>
  <c r="I47" i="10"/>
  <c r="I49" i="10"/>
  <c r="J5" i="10"/>
  <c r="I36" i="10"/>
  <c r="J49" i="10"/>
  <c r="K5" i="10"/>
  <c r="S33" i="8"/>
  <c r="S34" i="8"/>
  <c r="T21" i="8"/>
  <c r="H53" i="9"/>
  <c r="I52" i="9"/>
  <c r="R34" i="10"/>
  <c r="R35" i="10"/>
  <c r="R36" i="10"/>
  <c r="J47" i="8"/>
  <c r="J49" i="8"/>
  <c r="J36" i="8"/>
  <c r="I52" i="10"/>
  <c r="H53" i="10"/>
  <c r="S33" i="10"/>
  <c r="S34" i="10"/>
  <c r="S35" i="10"/>
  <c r="S36" i="10"/>
  <c r="T21" i="10"/>
  <c r="H52" i="8"/>
  <c r="G53" i="8"/>
  <c r="T21" i="9"/>
  <c r="S33" i="9"/>
  <c r="S34" i="9"/>
  <c r="S35" i="9"/>
  <c r="S36" i="9"/>
  <c r="J47" i="9"/>
  <c r="J49" i="9"/>
  <c r="J36" i="9"/>
  <c r="K43" i="10"/>
  <c r="T8" i="10"/>
  <c r="T12" i="10"/>
  <c r="K5" i="8"/>
  <c r="K43" i="8"/>
  <c r="T33" i="9"/>
  <c r="U21" i="9"/>
  <c r="U21" i="10"/>
  <c r="T33" i="10"/>
  <c r="J52" i="9"/>
  <c r="I53" i="9"/>
  <c r="K5" i="9"/>
  <c r="K43" i="9"/>
  <c r="H53" i="8"/>
  <c r="I52" i="8"/>
  <c r="T33" i="8"/>
  <c r="U21" i="8"/>
  <c r="I53" i="10"/>
  <c r="J52" i="10"/>
  <c r="S35" i="8"/>
  <c r="S36" i="8"/>
  <c r="T15" i="10"/>
  <c r="T17" i="10"/>
  <c r="T18" i="10"/>
  <c r="T34" i="10"/>
  <c r="T35" i="10"/>
  <c r="T36" i="10"/>
  <c r="K45" i="10"/>
  <c r="K47" i="10"/>
  <c r="K49" i="10"/>
  <c r="L5" i="10"/>
  <c r="I53" i="8"/>
  <c r="J52" i="8"/>
  <c r="V21" i="8"/>
  <c r="U33" i="8"/>
  <c r="T8" i="9"/>
  <c r="T12" i="9"/>
  <c r="T15" i="9"/>
  <c r="T17" i="9"/>
  <c r="K45" i="9"/>
  <c r="K47" i="9"/>
  <c r="K49" i="9"/>
  <c r="V21" i="9"/>
  <c r="U33" i="9"/>
  <c r="J53" i="9"/>
  <c r="T15" i="8"/>
  <c r="T8" i="8"/>
  <c r="K45" i="8"/>
  <c r="K47" i="8"/>
  <c r="K49" i="8"/>
  <c r="L5" i="8"/>
  <c r="J53" i="10"/>
  <c r="U33" i="10"/>
  <c r="V21" i="10"/>
  <c r="L43" i="10"/>
  <c r="U15" i="10"/>
  <c r="K52" i="10"/>
  <c r="K53" i="10"/>
  <c r="L5" i="9"/>
  <c r="K52" i="9"/>
  <c r="K53" i="9"/>
  <c r="T18" i="9"/>
  <c r="T34" i="9"/>
  <c r="T35" i="9"/>
  <c r="T36" i="9"/>
  <c r="T12" i="8"/>
  <c r="V33" i="9"/>
  <c r="W21" i="9"/>
  <c r="K52" i="8"/>
  <c r="J53" i="8"/>
  <c r="L43" i="8"/>
  <c r="U15" i="8"/>
  <c r="L43" i="9"/>
  <c r="W21" i="10"/>
  <c r="V33" i="10"/>
  <c r="W21" i="8"/>
  <c r="V33" i="8"/>
  <c r="L45" i="10"/>
  <c r="L47" i="10"/>
  <c r="L49" i="10"/>
  <c r="M5" i="10"/>
  <c r="U8" i="10"/>
  <c r="U12" i="10"/>
  <c r="T17" i="8"/>
  <c r="X21" i="9"/>
  <c r="W33" i="9"/>
  <c r="M43" i="10"/>
  <c r="V15" i="10"/>
  <c r="T18" i="8"/>
  <c r="T34" i="8"/>
  <c r="T35" i="8"/>
  <c r="T36" i="8"/>
  <c r="X21" i="8"/>
  <c r="W33" i="8"/>
  <c r="W33" i="10"/>
  <c r="X21" i="10"/>
  <c r="K53" i="8"/>
  <c r="U17" i="8"/>
  <c r="L45" i="9"/>
  <c r="L47" i="9"/>
  <c r="L49" i="9"/>
  <c r="U15" i="9"/>
  <c r="U8" i="9"/>
  <c r="U17" i="10"/>
  <c r="U18" i="10"/>
  <c r="U34" i="10"/>
  <c r="U35" i="10"/>
  <c r="U36" i="10"/>
  <c r="L52" i="10"/>
  <c r="L45" i="8"/>
  <c r="L47" i="8"/>
  <c r="L49" i="8"/>
  <c r="M5" i="8"/>
  <c r="U8" i="8"/>
  <c r="V17" i="10"/>
  <c r="L52" i="8"/>
  <c r="L53" i="10"/>
  <c r="M43" i="8"/>
  <c r="V8" i="8"/>
  <c r="U17" i="9"/>
  <c r="M5" i="9"/>
  <c r="L52" i="9"/>
  <c r="M45" i="10"/>
  <c r="M47" i="10"/>
  <c r="M49" i="10"/>
  <c r="N5" i="10"/>
  <c r="V8" i="10"/>
  <c r="V12" i="10"/>
  <c r="U12" i="8"/>
  <c r="U18" i="8"/>
  <c r="U34" i="8"/>
  <c r="M43" i="9"/>
  <c r="Y21" i="10"/>
  <c r="X33" i="10"/>
  <c r="X33" i="8"/>
  <c r="Y21" i="8"/>
  <c r="U12" i="9"/>
  <c r="X33" i="9"/>
  <c r="Y21" i="9"/>
  <c r="M52" i="10"/>
  <c r="M53" i="10"/>
  <c r="U18" i="9"/>
  <c r="U34" i="9"/>
  <c r="U35" i="9"/>
  <c r="U36" i="9"/>
  <c r="N43" i="10"/>
  <c r="W8" i="10"/>
  <c r="U35" i="8"/>
  <c r="U36" i="8"/>
  <c r="Y33" i="10"/>
  <c r="Z21" i="10"/>
  <c r="V12" i="8"/>
  <c r="L53" i="8"/>
  <c r="Z21" i="9"/>
  <c r="Y33" i="9"/>
  <c r="Z21" i="8"/>
  <c r="Y33" i="8"/>
  <c r="L53" i="9"/>
  <c r="M45" i="8"/>
  <c r="M47" i="8"/>
  <c r="M49" i="8"/>
  <c r="N5" i="8"/>
  <c r="V15" i="8"/>
  <c r="V8" i="9"/>
  <c r="V15" i="9"/>
  <c r="M45" i="9"/>
  <c r="M47" i="9"/>
  <c r="M49" i="9"/>
  <c r="N5" i="9"/>
  <c r="V18" i="10"/>
  <c r="V34" i="10"/>
  <c r="V35" i="10"/>
  <c r="V36" i="10"/>
  <c r="O43" i="10"/>
  <c r="O45" i="10"/>
  <c r="O47" i="10"/>
  <c r="W15" i="10"/>
  <c r="W17" i="10"/>
  <c r="N45" i="10"/>
  <c r="N47" i="10"/>
  <c r="N49" i="10"/>
  <c r="P5" i="10"/>
  <c r="N43" i="8"/>
  <c r="W8" i="8"/>
  <c r="W12" i="8"/>
  <c r="V17" i="9"/>
  <c r="Z33" i="9"/>
  <c r="AA21" i="9"/>
  <c r="W12" i="10"/>
  <c r="V12" i="9"/>
  <c r="M52" i="8"/>
  <c r="AA21" i="10"/>
  <c r="Z33" i="10"/>
  <c r="M52" i="9"/>
  <c r="Z33" i="8"/>
  <c r="AA21" i="8"/>
  <c r="N43" i="9"/>
  <c r="V17" i="8"/>
  <c r="V18" i="8"/>
  <c r="V34" i="8"/>
  <c r="V35" i="8"/>
  <c r="V36" i="8"/>
  <c r="O49" i="10"/>
  <c r="AB5" i="10"/>
  <c r="D22" i="11"/>
  <c r="P43" i="10"/>
  <c r="Q43" i="10"/>
  <c r="N45" i="8"/>
  <c r="N47" i="8"/>
  <c r="N49" i="8"/>
  <c r="P5" i="8"/>
  <c r="N52" i="10"/>
  <c r="N53" i="10"/>
  <c r="W15" i="8"/>
  <c r="W17" i="8"/>
  <c r="W18" i="8"/>
  <c r="W34" i="8"/>
  <c r="W35" i="8"/>
  <c r="W36" i="8"/>
  <c r="O43" i="8"/>
  <c r="O45" i="8"/>
  <c r="O47" i="8"/>
  <c r="W18" i="10"/>
  <c r="W34" i="10"/>
  <c r="W35" i="10"/>
  <c r="W36" i="10"/>
  <c r="P43" i="9"/>
  <c r="W15" i="9"/>
  <c r="N45" i="9"/>
  <c r="N47" i="9"/>
  <c r="N49" i="9"/>
  <c r="P5" i="9"/>
  <c r="W8" i="9"/>
  <c r="O43" i="9"/>
  <c r="O45" i="9"/>
  <c r="O47" i="9"/>
  <c r="AA33" i="8"/>
  <c r="AC21" i="8"/>
  <c r="AB21" i="8"/>
  <c r="AB33" i="8"/>
  <c r="AA33" i="10"/>
  <c r="AC21" i="10"/>
  <c r="AB21" i="10"/>
  <c r="AB33" i="10"/>
  <c r="AA33" i="9"/>
  <c r="AC21" i="9"/>
  <c r="AB21" i="9"/>
  <c r="AB33" i="9"/>
  <c r="M53" i="9"/>
  <c r="M53" i="8"/>
  <c r="V18" i="9"/>
  <c r="V34" i="9"/>
  <c r="V35" i="9"/>
  <c r="V36" i="9"/>
  <c r="N52" i="8"/>
  <c r="N53" i="8"/>
  <c r="X8" i="10"/>
  <c r="Y8" i="10"/>
  <c r="Y12" i="10"/>
  <c r="X15" i="10"/>
  <c r="Y15" i="10"/>
  <c r="Y17" i="10"/>
  <c r="P45" i="10"/>
  <c r="P47" i="10"/>
  <c r="P49" i="10"/>
  <c r="Q5" i="10"/>
  <c r="O49" i="8"/>
  <c r="AB5" i="8"/>
  <c r="D21" i="11"/>
  <c r="O49" i="9"/>
  <c r="AB5" i="9"/>
  <c r="D23" i="11"/>
  <c r="P43" i="8"/>
  <c r="X8" i="8"/>
  <c r="X12" i="8"/>
  <c r="AD21" i="10"/>
  <c r="AC33" i="10"/>
  <c r="W12" i="9"/>
  <c r="AD21" i="8"/>
  <c r="AC33" i="8"/>
  <c r="Q45" i="10"/>
  <c r="Q47" i="10"/>
  <c r="R43" i="10"/>
  <c r="AD21" i="9"/>
  <c r="AC33" i="9"/>
  <c r="W17" i="9"/>
  <c r="N52" i="9"/>
  <c r="P45" i="9"/>
  <c r="P47" i="9"/>
  <c r="P49" i="9"/>
  <c r="Q5" i="9"/>
  <c r="X8" i="9"/>
  <c r="X12" i="9"/>
  <c r="X15" i="9"/>
  <c r="X17" i="9"/>
  <c r="Q43" i="9"/>
  <c r="X15" i="8"/>
  <c r="X17" i="8"/>
  <c r="X18" i="8"/>
  <c r="X34" i="8"/>
  <c r="X35" i="8"/>
  <c r="X36" i="8"/>
  <c r="P52" i="10"/>
  <c r="X17" i="10"/>
  <c r="X12" i="10"/>
  <c r="X18" i="10"/>
  <c r="X34" i="10"/>
  <c r="X35" i="10"/>
  <c r="X36" i="10"/>
  <c r="P45" i="8"/>
  <c r="P47" i="8"/>
  <c r="P49" i="8"/>
  <c r="P52" i="8"/>
  <c r="P53" i="8"/>
  <c r="Y18" i="10"/>
  <c r="Y34" i="10"/>
  <c r="Y35" i="10"/>
  <c r="Y36" i="10"/>
  <c r="P52" i="9"/>
  <c r="N53" i="9"/>
  <c r="R45" i="10"/>
  <c r="R47" i="10"/>
  <c r="Z8" i="10"/>
  <c r="Z12" i="10"/>
  <c r="S43" i="10"/>
  <c r="Z15" i="10"/>
  <c r="W18" i="9"/>
  <c r="W34" i="9"/>
  <c r="W35" i="9"/>
  <c r="W36" i="9"/>
  <c r="Q49" i="10"/>
  <c r="R5" i="10"/>
  <c r="Q45" i="9"/>
  <c r="Q47" i="9"/>
  <c r="Q49" i="9"/>
  <c r="R5" i="9"/>
  <c r="Y15" i="9"/>
  <c r="R43" i="9"/>
  <c r="Y8" i="9"/>
  <c r="Y12" i="9"/>
  <c r="AD33" i="8"/>
  <c r="AE21" i="8"/>
  <c r="X18" i="9"/>
  <c r="X34" i="9"/>
  <c r="X35" i="9"/>
  <c r="X36" i="9"/>
  <c r="P53" i="10"/>
  <c r="AD33" i="9"/>
  <c r="AE21" i="9"/>
  <c r="AE21" i="10"/>
  <c r="AD33" i="10"/>
  <c r="Q5" i="8"/>
  <c r="Q43" i="8"/>
  <c r="R49" i="10"/>
  <c r="S5" i="10"/>
  <c r="Q52" i="10"/>
  <c r="Q53" i="10"/>
  <c r="AE33" i="8"/>
  <c r="AF21" i="8"/>
  <c r="AE33" i="10"/>
  <c r="AF21" i="10"/>
  <c r="Z8" i="9"/>
  <c r="R45" i="9"/>
  <c r="R47" i="9"/>
  <c r="R49" i="9"/>
  <c r="S5" i="9"/>
  <c r="Z15" i="9"/>
  <c r="Z17" i="9"/>
  <c r="S43" i="9"/>
  <c r="Y17" i="9"/>
  <c r="Y18" i="9"/>
  <c r="Y34" i="9"/>
  <c r="Y35" i="9"/>
  <c r="Y36" i="9"/>
  <c r="AF21" i="9"/>
  <c r="AE33" i="9"/>
  <c r="Z17" i="10"/>
  <c r="Z18" i="10"/>
  <c r="Z34" i="10"/>
  <c r="Z35" i="10"/>
  <c r="Z36" i="10"/>
  <c r="S45" i="10"/>
  <c r="S47" i="10"/>
  <c r="AA15" i="10"/>
  <c r="AA17" i="10"/>
  <c r="T43" i="10"/>
  <c r="AA8" i="10"/>
  <c r="AA12" i="10"/>
  <c r="Q52" i="9"/>
  <c r="P53" i="9"/>
  <c r="S49" i="10"/>
  <c r="T5" i="10"/>
  <c r="Y8" i="8"/>
  <c r="Y12" i="8"/>
  <c r="Y15" i="8"/>
  <c r="Y17" i="8"/>
  <c r="R52" i="10"/>
  <c r="Q53" i="9"/>
  <c r="R52" i="9"/>
  <c r="U43" i="10"/>
  <c r="AC15" i="10"/>
  <c r="AC17" i="10"/>
  <c r="AC8" i="10"/>
  <c r="AC12" i="10"/>
  <c r="T45" i="10"/>
  <c r="T47" i="10"/>
  <c r="AB15" i="10"/>
  <c r="AB17" i="10"/>
  <c r="AF33" i="9"/>
  <c r="AG21" i="9"/>
  <c r="Z12" i="9"/>
  <c r="Z18" i="9"/>
  <c r="Z34" i="9"/>
  <c r="Z35" i="9"/>
  <c r="Z36" i="9"/>
  <c r="AA15" i="9"/>
  <c r="AA8" i="9"/>
  <c r="AA12" i="9"/>
  <c r="S45" i="9"/>
  <c r="S47" i="9"/>
  <c r="S49" i="9"/>
  <c r="T5" i="9"/>
  <c r="T43" i="9"/>
  <c r="AG21" i="8"/>
  <c r="AF33" i="8"/>
  <c r="AA18" i="10"/>
  <c r="AA34" i="10"/>
  <c r="AB8" i="10"/>
  <c r="AB12" i="10"/>
  <c r="AF33" i="10"/>
  <c r="AG21" i="10"/>
  <c r="S52" i="10"/>
  <c r="S53" i="10"/>
  <c r="T49" i="10"/>
  <c r="U5" i="10"/>
  <c r="Y18" i="8"/>
  <c r="Y34" i="8"/>
  <c r="Y35" i="8"/>
  <c r="Y36" i="8"/>
  <c r="R53" i="10"/>
  <c r="AB18" i="10"/>
  <c r="AB34" i="10"/>
  <c r="AC18" i="10"/>
  <c r="AC34" i="10"/>
  <c r="AC35" i="10"/>
  <c r="AC36" i="10"/>
  <c r="AH21" i="9"/>
  <c r="AG33" i="9"/>
  <c r="R53" i="9"/>
  <c r="S52" i="9"/>
  <c r="AH21" i="8"/>
  <c r="AG33" i="8"/>
  <c r="AA17" i="9"/>
  <c r="AA18" i="9"/>
  <c r="AA34" i="9"/>
  <c r="AB15" i="9"/>
  <c r="AB17" i="9"/>
  <c r="AG33" i="10"/>
  <c r="AH21" i="10"/>
  <c r="AA35" i="10"/>
  <c r="AB35" i="10"/>
  <c r="U43" i="9"/>
  <c r="T45" i="9"/>
  <c r="T47" i="9"/>
  <c r="T49" i="9"/>
  <c r="U5" i="9"/>
  <c r="AC15" i="9"/>
  <c r="AC17" i="9"/>
  <c r="AC8" i="9"/>
  <c r="AC12" i="9"/>
  <c r="AB8" i="9"/>
  <c r="AB12" i="9"/>
  <c r="AD15" i="10"/>
  <c r="AD17" i="10"/>
  <c r="AD8" i="10"/>
  <c r="AD12" i="10"/>
  <c r="U45" i="10"/>
  <c r="U47" i="10"/>
  <c r="V43" i="10"/>
  <c r="U49" i="10"/>
  <c r="V5" i="10"/>
  <c r="T52" i="10"/>
  <c r="AD18" i="10"/>
  <c r="AD34" i="10"/>
  <c r="AD35" i="10"/>
  <c r="AD36" i="10"/>
  <c r="AB36" i="10"/>
  <c r="AB18" i="9"/>
  <c r="AB34" i="9"/>
  <c r="AC18" i="9"/>
  <c r="AC34" i="9"/>
  <c r="AC35" i="9"/>
  <c r="AC36" i="9"/>
  <c r="AA36" i="10"/>
  <c r="AA35" i="9"/>
  <c r="AB35" i="9"/>
  <c r="S53" i="9"/>
  <c r="T52" i="9"/>
  <c r="W43" i="10"/>
  <c r="V45" i="10"/>
  <c r="V47" i="10"/>
  <c r="AE15" i="10"/>
  <c r="AE17" i="10"/>
  <c r="AE8" i="10"/>
  <c r="AE12" i="10"/>
  <c r="U45" i="9"/>
  <c r="U47" i="9"/>
  <c r="U49" i="9"/>
  <c r="V5" i="9"/>
  <c r="V43" i="9"/>
  <c r="AD15" i="9"/>
  <c r="AD17" i="9"/>
  <c r="AD8" i="9"/>
  <c r="AD12" i="9"/>
  <c r="AI21" i="10"/>
  <c r="AH33" i="10"/>
  <c r="AI21" i="8"/>
  <c r="AH33" i="8"/>
  <c r="AH33" i="9"/>
  <c r="AI21" i="9"/>
  <c r="V49" i="10"/>
  <c r="W5" i="10"/>
  <c r="U52" i="10"/>
  <c r="V52" i="10"/>
  <c r="T53" i="10"/>
  <c r="AD18" i="9"/>
  <c r="AD34" i="9"/>
  <c r="AD35" i="9"/>
  <c r="AD36" i="9"/>
  <c r="AB36" i="9"/>
  <c r="AI33" i="8"/>
  <c r="AJ21" i="8"/>
  <c r="AI33" i="10"/>
  <c r="AJ21" i="10"/>
  <c r="AE15" i="9"/>
  <c r="AE17" i="9"/>
  <c r="V45" i="9"/>
  <c r="V47" i="9"/>
  <c r="V49" i="9"/>
  <c r="W5" i="9"/>
  <c r="W43" i="9"/>
  <c r="AE8" i="9"/>
  <c r="AE12" i="9"/>
  <c r="AE18" i="10"/>
  <c r="AE34" i="10"/>
  <c r="AE35" i="10"/>
  <c r="AE36" i="10"/>
  <c r="AA36" i="9"/>
  <c r="T53" i="9"/>
  <c r="U52" i="9"/>
  <c r="AJ21" i="9"/>
  <c r="AI33" i="9"/>
  <c r="X43" i="10"/>
  <c r="AF8" i="10"/>
  <c r="AF12" i="10"/>
  <c r="AF15" i="10"/>
  <c r="AF17" i="10"/>
  <c r="W45" i="10"/>
  <c r="W47" i="10"/>
  <c r="W49" i="10"/>
  <c r="X5" i="10"/>
  <c r="U53" i="10"/>
  <c r="AF18" i="10"/>
  <c r="AF34" i="10"/>
  <c r="AF35" i="10"/>
  <c r="AF36" i="10"/>
  <c r="X45" i="10"/>
  <c r="X47" i="10"/>
  <c r="X49" i="10"/>
  <c r="Y5" i="10"/>
  <c r="AG15" i="10"/>
  <c r="AG17" i="10"/>
  <c r="AG8" i="10"/>
  <c r="AG12" i="10"/>
  <c r="Y43" i="10"/>
  <c r="V52" i="9"/>
  <c r="U53" i="9"/>
  <c r="V53" i="10"/>
  <c r="W52" i="10"/>
  <c r="AE18" i="9"/>
  <c r="AE34" i="9"/>
  <c r="AE35" i="9"/>
  <c r="AE36" i="9"/>
  <c r="AJ33" i="8"/>
  <c r="AK21" i="8"/>
  <c r="AJ33" i="9"/>
  <c r="AK21" i="9"/>
  <c r="W45" i="9"/>
  <c r="W47" i="9"/>
  <c r="W49" i="9"/>
  <c r="X5" i="9"/>
  <c r="AF8" i="9"/>
  <c r="AF15" i="9"/>
  <c r="AF17" i="9"/>
  <c r="X43" i="9"/>
  <c r="AK21" i="10"/>
  <c r="AJ33" i="10"/>
  <c r="AG18" i="10"/>
  <c r="AG34" i="10"/>
  <c r="AG35" i="10"/>
  <c r="AG36" i="10"/>
  <c r="AL21" i="9"/>
  <c r="AK33" i="9"/>
  <c r="AK33" i="10"/>
  <c r="AL21" i="10"/>
  <c r="AG15" i="9"/>
  <c r="AG17" i="9"/>
  <c r="X45" i="9"/>
  <c r="X47" i="9"/>
  <c r="X49" i="9"/>
  <c r="Y5" i="9"/>
  <c r="AG8" i="9"/>
  <c r="AG12" i="9"/>
  <c r="Y43" i="9"/>
  <c r="AL21" i="8"/>
  <c r="AK33" i="8"/>
  <c r="Y45" i="10"/>
  <c r="Y47" i="10"/>
  <c r="Y49" i="10"/>
  <c r="Z5" i="10"/>
  <c r="AH15" i="10"/>
  <c r="AH17" i="10"/>
  <c r="Z43" i="10"/>
  <c r="AH8" i="10"/>
  <c r="AH12" i="10"/>
  <c r="AF12" i="9"/>
  <c r="AF18" i="9"/>
  <c r="AF34" i="9"/>
  <c r="AF35" i="9"/>
  <c r="AF36" i="9"/>
  <c r="W52" i="9"/>
  <c r="V53" i="9"/>
  <c r="X52" i="10"/>
  <c r="W53" i="10"/>
  <c r="Y52" i="10"/>
  <c r="X53" i="10"/>
  <c r="AI8" i="10"/>
  <c r="AI15" i="10"/>
  <c r="AI17" i="10"/>
  <c r="AA43" i="10"/>
  <c r="AB43" i="10"/>
  <c r="Z45" i="10"/>
  <c r="Z47" i="10"/>
  <c r="Z49" i="10"/>
  <c r="AA5" i="10"/>
  <c r="AM21" i="8"/>
  <c r="AL33" i="8"/>
  <c r="AH18" i="10"/>
  <c r="AH34" i="10"/>
  <c r="AH35" i="10"/>
  <c r="AH36" i="10"/>
  <c r="AG18" i="9"/>
  <c r="AG34" i="9"/>
  <c r="AG35" i="9"/>
  <c r="AG36" i="9"/>
  <c r="AM21" i="10"/>
  <c r="AL33" i="10"/>
  <c r="X52" i="9"/>
  <c r="W53" i="9"/>
  <c r="AH15" i="9"/>
  <c r="Y45" i="9"/>
  <c r="Y47" i="9"/>
  <c r="Y49" i="9"/>
  <c r="Z5" i="9"/>
  <c r="Z43" i="9"/>
  <c r="AH8" i="9"/>
  <c r="AL33" i="9"/>
  <c r="AM21" i="9"/>
  <c r="AA43" i="9"/>
  <c r="AB43" i="9"/>
  <c r="AI15" i="9"/>
  <c r="AI17" i="9"/>
  <c r="Z45" i="9"/>
  <c r="Z47" i="9"/>
  <c r="Z49" i="9"/>
  <c r="AA5" i="9"/>
  <c r="AI8" i="9"/>
  <c r="AI12" i="9"/>
  <c r="AI12" i="10"/>
  <c r="AI18" i="10"/>
  <c r="AI34" i="10"/>
  <c r="AI35" i="10"/>
  <c r="AI36" i="10"/>
  <c r="AN21" i="9"/>
  <c r="AM33" i="9"/>
  <c r="AH12" i="9"/>
  <c r="AB45" i="10"/>
  <c r="AB47" i="10"/>
  <c r="E22" i="11"/>
  <c r="AC43" i="10"/>
  <c r="AM33" i="10"/>
  <c r="AN21" i="10"/>
  <c r="AN21" i="8"/>
  <c r="AM33" i="8"/>
  <c r="AH17" i="9"/>
  <c r="X53" i="9"/>
  <c r="Y52" i="9"/>
  <c r="AA45" i="10"/>
  <c r="AA47" i="10"/>
  <c r="AA49" i="10"/>
  <c r="AC5" i="10"/>
  <c r="AJ15" i="10"/>
  <c r="AK15" i="10"/>
  <c r="AK17" i="10"/>
  <c r="AJ8" i="10"/>
  <c r="AJ12" i="10"/>
  <c r="Z52" i="10"/>
  <c r="Y53" i="10"/>
  <c r="AK8" i="10"/>
  <c r="AK12" i="10"/>
  <c r="AK18" i="10"/>
  <c r="AK34" i="10"/>
  <c r="AK35" i="10"/>
  <c r="AK36" i="10"/>
  <c r="AH18" i="9"/>
  <c r="AH34" i="9"/>
  <c r="AH35" i="9"/>
  <c r="AH36" i="9"/>
  <c r="AB49" i="10"/>
  <c r="AO5" i="10"/>
  <c r="AN33" i="9"/>
  <c r="AP21" i="9"/>
  <c r="AO21" i="9"/>
  <c r="AO33" i="9"/>
  <c r="AI18" i="9"/>
  <c r="AI34" i="9"/>
  <c r="AI35" i="9"/>
  <c r="AI36" i="9"/>
  <c r="Z53" i="10"/>
  <c r="AA52" i="10"/>
  <c r="Z52" i="9"/>
  <c r="Y53" i="9"/>
  <c r="AN33" i="8"/>
  <c r="AP21" i="8"/>
  <c r="AO21" i="8"/>
  <c r="AO33" i="8"/>
  <c r="AJ17" i="10"/>
  <c r="AJ18" i="10"/>
  <c r="AJ34" i="10"/>
  <c r="AJ35" i="10"/>
  <c r="AJ36" i="10"/>
  <c r="AN33" i="10"/>
  <c r="AP21" i="10"/>
  <c r="AO21" i="10"/>
  <c r="AO33" i="10"/>
  <c r="AD43" i="10"/>
  <c r="AL15" i="10"/>
  <c r="AL17" i="10"/>
  <c r="AC45" i="10"/>
  <c r="AC47" i="10"/>
  <c r="AC49" i="10"/>
  <c r="AD5" i="10"/>
  <c r="AB45" i="9"/>
  <c r="AB47" i="9"/>
  <c r="AC43" i="9"/>
  <c r="AJ15" i="9"/>
  <c r="AJ17" i="9"/>
  <c r="AJ8" i="9"/>
  <c r="AA45" i="9"/>
  <c r="AA47" i="9"/>
  <c r="AA49" i="9"/>
  <c r="AC5" i="9"/>
  <c r="AB49" i="9"/>
  <c r="AO5" i="9"/>
  <c r="E23" i="11"/>
  <c r="AL8" i="10"/>
  <c r="AL12" i="10"/>
  <c r="AJ12" i="9"/>
  <c r="AJ18" i="9"/>
  <c r="AJ34" i="9"/>
  <c r="AJ35" i="9"/>
  <c r="AJ36" i="9"/>
  <c r="AA52" i="9"/>
  <c r="Z53" i="9"/>
  <c r="AD43" i="9"/>
  <c r="AC45" i="9"/>
  <c r="AC47" i="9"/>
  <c r="AC49" i="9"/>
  <c r="AD5" i="9"/>
  <c r="AQ21" i="10"/>
  <c r="AP33" i="10"/>
  <c r="AK8" i="9"/>
  <c r="AK12" i="9"/>
  <c r="AM8" i="10"/>
  <c r="AM12" i="10"/>
  <c r="AD45" i="10"/>
  <c r="AD47" i="10"/>
  <c r="AD49" i="10"/>
  <c r="AE5" i="10"/>
  <c r="AE43" i="10"/>
  <c r="AM15" i="10"/>
  <c r="AM17" i="10"/>
  <c r="AQ21" i="8"/>
  <c r="AP33" i="8"/>
  <c r="AK15" i="9"/>
  <c r="AK17" i="9"/>
  <c r="AL18" i="10"/>
  <c r="AL34" i="10"/>
  <c r="AL35" i="10"/>
  <c r="AL36" i="10"/>
  <c r="AC52" i="10"/>
  <c r="AA53" i="10"/>
  <c r="AP33" i="9"/>
  <c r="AQ21" i="9"/>
  <c r="AM18" i="10"/>
  <c r="AM34" i="10"/>
  <c r="AM35" i="10"/>
  <c r="AM36" i="10"/>
  <c r="AL8" i="9"/>
  <c r="AL12" i="9"/>
  <c r="AD52" i="10"/>
  <c r="AC53" i="10"/>
  <c r="AN15" i="10"/>
  <c r="AE45" i="10"/>
  <c r="AE47" i="10"/>
  <c r="AE49" i="10"/>
  <c r="AF5" i="10"/>
  <c r="AF43" i="10"/>
  <c r="AN8" i="10"/>
  <c r="AN12" i="10"/>
  <c r="AC52" i="9"/>
  <c r="AA53" i="9"/>
  <c r="AR21" i="9"/>
  <c r="AQ33" i="9"/>
  <c r="AL15" i="9"/>
  <c r="AL17" i="9"/>
  <c r="AR21" i="8"/>
  <c r="AQ33" i="8"/>
  <c r="AQ33" i="10"/>
  <c r="AR21" i="10"/>
  <c r="AM8" i="9"/>
  <c r="AM12" i="9"/>
  <c r="AD45" i="9"/>
  <c r="AD47" i="9"/>
  <c r="AD49" i="9"/>
  <c r="AE5" i="9"/>
  <c r="AE43" i="9"/>
  <c r="AK18" i="9"/>
  <c r="AK34" i="9"/>
  <c r="AK35" i="9"/>
  <c r="AK36" i="9"/>
  <c r="AM15" i="9"/>
  <c r="AM17" i="9"/>
  <c r="AL18" i="9"/>
  <c r="AL34" i="9"/>
  <c r="AL35" i="9"/>
  <c r="AL36" i="9"/>
  <c r="AO8" i="10"/>
  <c r="AO12" i="10"/>
  <c r="AP15" i="10"/>
  <c r="AN17" i="10"/>
  <c r="AN18" i="10"/>
  <c r="AN34" i="10"/>
  <c r="AO15" i="10"/>
  <c r="AO17" i="10"/>
  <c r="AN8" i="9"/>
  <c r="AE45" i="9"/>
  <c r="AE47" i="9"/>
  <c r="AE49" i="9"/>
  <c r="AF5" i="9"/>
  <c r="AN15" i="9"/>
  <c r="AF43" i="9"/>
  <c r="AR33" i="10"/>
  <c r="AS21" i="10"/>
  <c r="AC53" i="9"/>
  <c r="AD52" i="9"/>
  <c r="AR33" i="9"/>
  <c r="AS21" i="9"/>
  <c r="AM18" i="9"/>
  <c r="AM34" i="9"/>
  <c r="AM35" i="9"/>
  <c r="AM36" i="9"/>
  <c r="AS21" i="8"/>
  <c r="AR33" i="8"/>
  <c r="AG43" i="10"/>
  <c r="AF45" i="10"/>
  <c r="AF47" i="10"/>
  <c r="AF49" i="10"/>
  <c r="AG5" i="10"/>
  <c r="AE52" i="10"/>
  <c r="AD53" i="10"/>
  <c r="AO18" i="10"/>
  <c r="AO34" i="10"/>
  <c r="AE53" i="10"/>
  <c r="AF52" i="10"/>
  <c r="AT21" i="9"/>
  <c r="AS33" i="9"/>
  <c r="AT21" i="8"/>
  <c r="AS33" i="8"/>
  <c r="AT21" i="10"/>
  <c r="AS33" i="10"/>
  <c r="AF45" i="9"/>
  <c r="AF47" i="9"/>
  <c r="AF49" i="9"/>
  <c r="AG5" i="9"/>
  <c r="AG43" i="9"/>
  <c r="AN17" i="9"/>
  <c r="AP15" i="9"/>
  <c r="AO15" i="9"/>
  <c r="AO17" i="9"/>
  <c r="AN35" i="10"/>
  <c r="AO35" i="10"/>
  <c r="AP8" i="10"/>
  <c r="AP12" i="10"/>
  <c r="AG45" i="10"/>
  <c r="AG47" i="10"/>
  <c r="AG49" i="10"/>
  <c r="AH5" i="10"/>
  <c r="AH43" i="10"/>
  <c r="AE52" i="9"/>
  <c r="AD53" i="9"/>
  <c r="AN12" i="9"/>
  <c r="AO8" i="9"/>
  <c r="AO12" i="9"/>
  <c r="AP17" i="10"/>
  <c r="AQ15" i="10"/>
  <c r="AO36" i="10"/>
  <c r="AN36" i="10"/>
  <c r="AU21" i="10"/>
  <c r="AT33" i="10"/>
  <c r="AT33" i="9"/>
  <c r="AU21" i="9"/>
  <c r="AQ17" i="10"/>
  <c r="AR15" i="10"/>
  <c r="AP18" i="10"/>
  <c r="AP34" i="10"/>
  <c r="AP35" i="10"/>
  <c r="AP36" i="10"/>
  <c r="AP17" i="9"/>
  <c r="AQ15" i="9"/>
  <c r="AF53" i="10"/>
  <c r="AG52" i="10"/>
  <c r="AF52" i="9"/>
  <c r="AE53" i="9"/>
  <c r="AN18" i="9"/>
  <c r="AN34" i="9"/>
  <c r="AU21" i="8"/>
  <c r="AT33" i="8"/>
  <c r="AO18" i="9"/>
  <c r="AO34" i="9"/>
  <c r="AQ8" i="10"/>
  <c r="AQ12" i="10"/>
  <c r="AI43" i="10"/>
  <c r="AH45" i="10"/>
  <c r="AH47" i="10"/>
  <c r="AH49" i="10"/>
  <c r="AI5" i="10"/>
  <c r="AP8" i="9"/>
  <c r="AP12" i="9"/>
  <c r="AH43" i="9"/>
  <c r="AG45" i="9"/>
  <c r="AG47" i="9"/>
  <c r="AG49" i="9"/>
  <c r="AH5" i="9"/>
  <c r="AP18" i="9"/>
  <c r="AP34" i="9"/>
  <c r="AP35" i="9"/>
  <c r="AP36" i="9"/>
  <c r="AI43" i="9"/>
  <c r="AH45" i="9"/>
  <c r="AH47" i="9"/>
  <c r="AH49" i="9"/>
  <c r="AI5" i="9"/>
  <c r="AQ8" i="9"/>
  <c r="AQ12" i="9"/>
  <c r="AQ18" i="10"/>
  <c r="AQ34" i="10"/>
  <c r="AQ35" i="10"/>
  <c r="AQ36" i="10"/>
  <c r="AN35" i="9"/>
  <c r="AO35" i="9"/>
  <c r="AO36" i="9"/>
  <c r="AS15" i="10"/>
  <c r="AR17" i="10"/>
  <c r="AG52" i="9"/>
  <c r="AF53" i="9"/>
  <c r="AR15" i="9"/>
  <c r="AQ17" i="9"/>
  <c r="AI45" i="10"/>
  <c r="AI47" i="10"/>
  <c r="AI49" i="10"/>
  <c r="AJ5" i="10"/>
  <c r="AJ43" i="10"/>
  <c r="AR8" i="10"/>
  <c r="AR12" i="10"/>
  <c r="AV21" i="8"/>
  <c r="AU33" i="8"/>
  <c r="AH52" i="10"/>
  <c r="AG53" i="10"/>
  <c r="AV21" i="9"/>
  <c r="AU33" i="9"/>
  <c r="AU33" i="10"/>
  <c r="AV21" i="10"/>
  <c r="AQ18" i="9"/>
  <c r="AQ34" i="9"/>
  <c r="AQ35" i="9"/>
  <c r="AQ36" i="9"/>
  <c r="AR18" i="10"/>
  <c r="AR34" i="10"/>
  <c r="AR35" i="10"/>
  <c r="AR36" i="10"/>
  <c r="AN36" i="9"/>
  <c r="AS8" i="10"/>
  <c r="AS12" i="10"/>
  <c r="AK43" i="10"/>
  <c r="AJ45" i="10"/>
  <c r="AJ47" i="10"/>
  <c r="AJ49" i="10"/>
  <c r="AK5" i="10"/>
  <c r="AH53" i="10"/>
  <c r="AI52" i="10"/>
  <c r="AR17" i="9"/>
  <c r="AS15" i="9"/>
  <c r="AT15" i="10"/>
  <c r="AS17" i="10"/>
  <c r="AV33" i="9"/>
  <c r="AW21" i="9"/>
  <c r="AH52" i="9"/>
  <c r="AG53" i="9"/>
  <c r="AV33" i="10"/>
  <c r="AW21" i="10"/>
  <c r="AW21" i="8"/>
  <c r="AV33" i="8"/>
  <c r="AI45" i="9"/>
  <c r="AI47" i="9"/>
  <c r="AI49" i="9"/>
  <c r="AJ5" i="9"/>
  <c r="AR8" i="9"/>
  <c r="AR12" i="9"/>
  <c r="AJ43" i="9"/>
  <c r="AW33" i="10"/>
  <c r="AX21" i="10"/>
  <c r="AU15" i="10"/>
  <c r="AT17" i="10"/>
  <c r="AX21" i="9"/>
  <c r="AW33" i="9"/>
  <c r="AS17" i="9"/>
  <c r="AT15" i="9"/>
  <c r="AJ45" i="9"/>
  <c r="AJ47" i="9"/>
  <c r="AJ49" i="9"/>
  <c r="AK5" i="9"/>
  <c r="AK43" i="9"/>
  <c r="AS8" i="9"/>
  <c r="AS12" i="9"/>
  <c r="AS18" i="9"/>
  <c r="AS34" i="9"/>
  <c r="AS35" i="9"/>
  <c r="AS36" i="9"/>
  <c r="AW33" i="8"/>
  <c r="AX21" i="8"/>
  <c r="AK45" i="10"/>
  <c r="AK47" i="10"/>
  <c r="AK49" i="10"/>
  <c r="AL5" i="10"/>
  <c r="AT8" i="10"/>
  <c r="AT12" i="10"/>
  <c r="AL43" i="10"/>
  <c r="AR18" i="9"/>
  <c r="AR34" i="9"/>
  <c r="AR35" i="9"/>
  <c r="AR36" i="9"/>
  <c r="AI52" i="9"/>
  <c r="AH53" i="9"/>
  <c r="AI53" i="10"/>
  <c r="AJ52" i="10"/>
  <c r="AS18" i="10"/>
  <c r="AS34" i="10"/>
  <c r="AS35" i="10"/>
  <c r="AS36" i="10"/>
  <c r="AT18" i="10"/>
  <c r="AT34" i="10"/>
  <c r="AT35" i="10"/>
  <c r="AT36" i="10"/>
  <c r="AK45" i="9"/>
  <c r="AK47" i="9"/>
  <c r="AK49" i="9"/>
  <c r="AL5" i="9"/>
  <c r="AL43" i="9"/>
  <c r="AT8" i="9"/>
  <c r="AY21" i="10"/>
  <c r="AX33" i="10"/>
  <c r="AK52" i="10"/>
  <c r="AJ53" i="10"/>
  <c r="AU17" i="10"/>
  <c r="AV15" i="10"/>
  <c r="AM43" i="10"/>
  <c r="AL45" i="10"/>
  <c r="AL47" i="10"/>
  <c r="AL49" i="10"/>
  <c r="AM5" i="10"/>
  <c r="AU8" i="10"/>
  <c r="AU12" i="10"/>
  <c r="AU18" i="10"/>
  <c r="AU34" i="10"/>
  <c r="AU35" i="10"/>
  <c r="AU36" i="10"/>
  <c r="AX33" i="8"/>
  <c r="AY21" i="8"/>
  <c r="AX33" i="9"/>
  <c r="AY21" i="9"/>
  <c r="AI53" i="9"/>
  <c r="AJ52" i="9"/>
  <c r="AT17" i="9"/>
  <c r="AU15" i="9"/>
  <c r="B17" i="1"/>
  <c r="B16" i="1"/>
  <c r="AT12" i="9"/>
  <c r="AT18" i="9"/>
  <c r="AT34" i="9"/>
  <c r="AT35" i="9"/>
  <c r="AT36" i="9"/>
  <c r="AV15" i="9"/>
  <c r="AU17" i="9"/>
  <c r="AZ21" i="9"/>
  <c r="AY33" i="9"/>
  <c r="AY33" i="10"/>
  <c r="AZ21" i="10"/>
  <c r="AJ53" i="9"/>
  <c r="AK52" i="9"/>
  <c r="AZ21" i="8"/>
  <c r="AY33" i="8"/>
  <c r="AN43" i="10"/>
  <c r="AM45" i="10"/>
  <c r="AM47" i="10"/>
  <c r="AM49" i="10"/>
  <c r="AN5" i="10"/>
  <c r="AV8" i="10"/>
  <c r="AV12" i="10"/>
  <c r="AK53" i="10"/>
  <c r="AL52" i="10"/>
  <c r="AM43" i="9"/>
  <c r="AU8" i="9"/>
  <c r="AU12" i="9"/>
  <c r="AL45" i="9"/>
  <c r="AL47" i="9"/>
  <c r="AL49" i="9"/>
  <c r="AM5" i="9"/>
  <c r="AV17" i="10"/>
  <c r="AW15" i="10"/>
  <c r="AU18" i="9"/>
  <c r="AU34" i="9"/>
  <c r="AU35" i="9"/>
  <c r="AU36" i="9"/>
  <c r="AN43" i="9"/>
  <c r="AM45" i="9"/>
  <c r="AM47" i="9"/>
  <c r="AM49" i="9"/>
  <c r="AN5" i="9"/>
  <c r="AV8" i="9"/>
  <c r="AV12" i="9"/>
  <c r="AX15" i="10"/>
  <c r="AW17" i="10"/>
  <c r="AZ33" i="10"/>
  <c r="BA21" i="10"/>
  <c r="AV18" i="10"/>
  <c r="AV34" i="10"/>
  <c r="AV35" i="10"/>
  <c r="AV36" i="10"/>
  <c r="BA21" i="8"/>
  <c r="AZ33" i="8"/>
  <c r="AV17" i="9"/>
  <c r="AW15" i="9"/>
  <c r="AL52" i="9"/>
  <c r="AK53" i="9"/>
  <c r="AM52" i="10"/>
  <c r="AL53" i="10"/>
  <c r="AO43" i="10"/>
  <c r="AN45" i="10"/>
  <c r="AN47" i="10"/>
  <c r="AN49" i="10"/>
  <c r="AP5" i="10"/>
  <c r="AW8" i="10"/>
  <c r="AW12" i="10"/>
  <c r="AZ33" i="9"/>
  <c r="BA21" i="9"/>
  <c r="Q45" i="8"/>
  <c r="AW18" i="10"/>
  <c r="AW34" i="10"/>
  <c r="AW35" i="10"/>
  <c r="AW36" i="10"/>
  <c r="AV18" i="9"/>
  <c r="AV34" i="9"/>
  <c r="AV35" i="9"/>
  <c r="AV36" i="9"/>
  <c r="BA33" i="8"/>
  <c r="BC21" i="8"/>
  <c r="BB21" i="8"/>
  <c r="BB33" i="8"/>
  <c r="BC21" i="10"/>
  <c r="BA33" i="10"/>
  <c r="BB21" i="10"/>
  <c r="BB33" i="10"/>
  <c r="AX17" i="10"/>
  <c r="AY15" i="10"/>
  <c r="AM53" i="10"/>
  <c r="AN52" i="10"/>
  <c r="AL53" i="9"/>
  <c r="AM52" i="9"/>
  <c r="BC21" i="9"/>
  <c r="BA33" i="9"/>
  <c r="BB21" i="9"/>
  <c r="BB33" i="9"/>
  <c r="AO45" i="10"/>
  <c r="AO47" i="10"/>
  <c r="F22" i="11"/>
  <c r="AP43" i="10"/>
  <c r="AX8" i="10"/>
  <c r="AX12" i="10"/>
  <c r="AW17" i="9"/>
  <c r="AX15" i="9"/>
  <c r="AO43" i="9"/>
  <c r="AN45" i="9"/>
  <c r="AN47" i="9"/>
  <c r="AN49" i="9"/>
  <c r="AP5" i="9"/>
  <c r="AW8" i="9"/>
  <c r="AW12" i="9"/>
  <c r="AW18" i="9"/>
  <c r="AW34" i="9"/>
  <c r="AW35" i="9"/>
  <c r="AW36" i="9"/>
  <c r="Q47" i="8"/>
  <c r="Q49" i="8"/>
  <c r="R43" i="8"/>
  <c r="AO45" i="9"/>
  <c r="AO47" i="9"/>
  <c r="AP43" i="9"/>
  <c r="AX8" i="9"/>
  <c r="AY15" i="9"/>
  <c r="AX17" i="9"/>
  <c r="AM53" i="9"/>
  <c r="AN52" i="9"/>
  <c r="AZ15" i="10"/>
  <c r="AY17" i="10"/>
  <c r="BD21" i="10"/>
  <c r="BC33" i="10"/>
  <c r="AX18" i="10"/>
  <c r="AX34" i="10"/>
  <c r="AX35" i="10"/>
  <c r="AX36" i="10"/>
  <c r="AY8" i="10"/>
  <c r="AY12" i="10"/>
  <c r="AQ43" i="10"/>
  <c r="AP45" i="10"/>
  <c r="AP47" i="10"/>
  <c r="AP49" i="10"/>
  <c r="AQ5" i="10"/>
  <c r="BD21" i="9"/>
  <c r="BC33" i="9"/>
  <c r="AP52" i="10"/>
  <c r="AN53" i="10"/>
  <c r="BC33" i="8"/>
  <c r="BD21" i="8"/>
  <c r="AO49" i="10"/>
  <c r="BB5" i="10"/>
  <c r="Q52" i="8"/>
  <c r="Q53" i="8"/>
  <c r="R5" i="8"/>
  <c r="Z15" i="8"/>
  <c r="Z17" i="8"/>
  <c r="Z8" i="8"/>
  <c r="Z12" i="8"/>
  <c r="R45" i="8"/>
  <c r="AO49" i="9"/>
  <c r="BB5" i="9"/>
  <c r="F23" i="11"/>
  <c r="AX12" i="9"/>
  <c r="AX18" i="9"/>
  <c r="AX34" i="9"/>
  <c r="AX35" i="9"/>
  <c r="AX36" i="9"/>
  <c r="BD33" i="9"/>
  <c r="BE21" i="9"/>
  <c r="BE21" i="8"/>
  <c r="BD33" i="8"/>
  <c r="AQ45" i="10"/>
  <c r="AQ47" i="10"/>
  <c r="AQ49" i="10"/>
  <c r="AR5" i="10"/>
  <c r="AZ8" i="10"/>
  <c r="AZ12" i="10"/>
  <c r="AR43" i="10"/>
  <c r="AZ17" i="10"/>
  <c r="BA15" i="10"/>
  <c r="AZ15" i="9"/>
  <c r="AY17" i="9"/>
  <c r="BE21" i="10"/>
  <c r="BD33" i="10"/>
  <c r="AN53" i="9"/>
  <c r="AP52" i="9"/>
  <c r="AP45" i="9"/>
  <c r="AP47" i="9"/>
  <c r="AP49" i="9"/>
  <c r="AQ5" i="9"/>
  <c r="AQ43" i="9"/>
  <c r="AY8" i="9"/>
  <c r="AY12" i="9"/>
  <c r="AQ52" i="10"/>
  <c r="AP53" i="10"/>
  <c r="AY18" i="10"/>
  <c r="AY34" i="10"/>
  <c r="AY35" i="10"/>
  <c r="AY36" i="10"/>
  <c r="R47" i="8"/>
  <c r="R49" i="8"/>
  <c r="Z18" i="8"/>
  <c r="Z34" i="8"/>
  <c r="S43" i="8"/>
  <c r="AZ18" i="10"/>
  <c r="AZ34" i="10"/>
  <c r="AZ35" i="10"/>
  <c r="AZ36" i="10"/>
  <c r="AQ52" i="9"/>
  <c r="AP53" i="9"/>
  <c r="AS43" i="10"/>
  <c r="AR45" i="10"/>
  <c r="AR47" i="10"/>
  <c r="AR49" i="10"/>
  <c r="AS5" i="10"/>
  <c r="BA8" i="10"/>
  <c r="AY18" i="9"/>
  <c r="AY34" i="9"/>
  <c r="AY35" i="9"/>
  <c r="AY36" i="9"/>
  <c r="BA15" i="9"/>
  <c r="AZ17" i="9"/>
  <c r="AQ53" i="10"/>
  <c r="AR52" i="10"/>
  <c r="BF21" i="10"/>
  <c r="BE33" i="10"/>
  <c r="BF21" i="9"/>
  <c r="BE33" i="9"/>
  <c r="BE33" i="8"/>
  <c r="BF21" i="8"/>
  <c r="AR43" i="9"/>
  <c r="AQ45" i="9"/>
  <c r="AQ47" i="9"/>
  <c r="AQ49" i="9"/>
  <c r="AR5" i="9"/>
  <c r="AZ8" i="9"/>
  <c r="AZ12" i="9"/>
  <c r="BC15" i="10"/>
  <c r="BA17" i="10"/>
  <c r="BB15" i="10"/>
  <c r="BB17" i="10"/>
  <c r="R52" i="8"/>
  <c r="R53" i="8"/>
  <c r="S5" i="8"/>
  <c r="Z35" i="8"/>
  <c r="Z36" i="8"/>
  <c r="AA8" i="8"/>
  <c r="AA15" i="8"/>
  <c r="S45" i="8"/>
  <c r="AZ18" i="9"/>
  <c r="AZ34" i="9"/>
  <c r="AZ35" i="9"/>
  <c r="AZ36" i="9"/>
  <c r="BA17" i="9"/>
  <c r="BC15" i="9"/>
  <c r="BB15" i="9"/>
  <c r="BB17" i="9"/>
  <c r="BG21" i="10"/>
  <c r="BF33" i="10"/>
  <c r="AR53" i="10"/>
  <c r="AS52" i="10"/>
  <c r="AS45" i="10"/>
  <c r="AS47" i="10"/>
  <c r="AS49" i="10"/>
  <c r="AT5" i="10"/>
  <c r="AT43" i="10"/>
  <c r="AR45" i="9"/>
  <c r="AR47" i="9"/>
  <c r="AR49" i="9"/>
  <c r="AS5" i="9"/>
  <c r="AS43" i="9"/>
  <c r="BA8" i="9"/>
  <c r="BF33" i="9"/>
  <c r="BG21" i="9"/>
  <c r="BC17" i="10"/>
  <c r="BD15" i="10"/>
  <c r="BG21" i="8"/>
  <c r="BF33" i="8"/>
  <c r="BA12" i="10"/>
  <c r="BA18" i="10"/>
  <c r="BA34" i="10"/>
  <c r="BB8" i="10"/>
  <c r="BB12" i="10"/>
  <c r="BB18" i="10"/>
  <c r="BB34" i="10"/>
  <c r="AR52" i="9"/>
  <c r="AQ53" i="9"/>
  <c r="S47" i="8"/>
  <c r="S49" i="8"/>
  <c r="T43" i="8"/>
  <c r="AC15" i="8"/>
  <c r="AA17" i="8"/>
  <c r="AB15" i="8"/>
  <c r="AB17" i="8"/>
  <c r="AA12" i="8"/>
  <c r="AB8" i="8"/>
  <c r="AB12" i="8"/>
  <c r="BA35" i="10"/>
  <c r="BB35" i="10"/>
  <c r="BB36" i="10"/>
  <c r="BE15" i="10"/>
  <c r="BD17" i="10"/>
  <c r="BG33" i="8"/>
  <c r="BH21" i="8"/>
  <c r="BH21" i="9"/>
  <c r="BG33" i="9"/>
  <c r="AT52" i="10"/>
  <c r="AS53" i="10"/>
  <c r="BG33" i="10"/>
  <c r="BH21" i="10"/>
  <c r="BA12" i="9"/>
  <c r="BA18" i="9"/>
  <c r="BA34" i="9"/>
  <c r="BB8" i="9"/>
  <c r="BB12" i="9"/>
  <c r="BB18" i="9"/>
  <c r="BB34" i="9"/>
  <c r="AU43" i="10"/>
  <c r="BC8" i="10"/>
  <c r="BC12" i="10"/>
  <c r="BC18" i="10"/>
  <c r="BC34" i="10"/>
  <c r="BC35" i="10"/>
  <c r="BC36" i="10"/>
  <c r="AT45" i="10"/>
  <c r="AT47" i="10"/>
  <c r="AT49" i="10"/>
  <c r="AU5" i="10"/>
  <c r="BC17" i="9"/>
  <c r="BD15" i="9"/>
  <c r="AS52" i="9"/>
  <c r="AR53" i="9"/>
  <c r="AS45" i="9"/>
  <c r="AS47" i="9"/>
  <c r="AS49" i="9"/>
  <c r="AT5" i="9"/>
  <c r="AT43" i="9"/>
  <c r="T5" i="8"/>
  <c r="S52" i="8"/>
  <c r="S53" i="8"/>
  <c r="T45" i="8"/>
  <c r="AC8" i="8"/>
  <c r="AC12" i="8"/>
  <c r="AB18" i="8"/>
  <c r="AB34" i="8"/>
  <c r="AA18" i="8"/>
  <c r="AA34" i="8"/>
  <c r="AC17" i="8"/>
  <c r="BA36" i="10"/>
  <c r="BE15" i="9"/>
  <c r="BD17" i="9"/>
  <c r="BD8" i="10"/>
  <c r="BD12" i="10"/>
  <c r="BD18" i="10"/>
  <c r="BD34" i="10"/>
  <c r="BD35" i="10"/>
  <c r="BD36" i="10"/>
  <c r="AU45" i="10"/>
  <c r="AU47" i="10"/>
  <c r="AU49" i="10"/>
  <c r="AV5" i="10"/>
  <c r="AV43" i="10"/>
  <c r="BH33" i="9"/>
  <c r="BI21" i="9"/>
  <c r="BH33" i="8"/>
  <c r="BI21" i="8"/>
  <c r="BF15" i="10"/>
  <c r="BE17" i="10"/>
  <c r="BA35" i="9"/>
  <c r="BB35" i="9"/>
  <c r="BB36" i="9"/>
  <c r="AT53" i="10"/>
  <c r="AU52" i="10"/>
  <c r="BC8" i="9"/>
  <c r="BC12" i="9"/>
  <c r="BC18" i="9"/>
  <c r="BC34" i="9"/>
  <c r="BC35" i="9"/>
  <c r="BC36" i="9"/>
  <c r="AT45" i="9"/>
  <c r="AT47" i="9"/>
  <c r="AT49" i="9"/>
  <c r="AU5" i="9"/>
  <c r="AU43" i="9"/>
  <c r="AT52" i="9"/>
  <c r="AS53" i="9"/>
  <c r="BH33" i="10"/>
  <c r="BI21" i="10"/>
  <c r="T47" i="8"/>
  <c r="T49" i="8"/>
  <c r="AC18" i="8"/>
  <c r="AC34" i="8"/>
  <c r="U43" i="8"/>
  <c r="AD15" i="8"/>
  <c r="AD17" i="8"/>
  <c r="AA35" i="8"/>
  <c r="AB35" i="8"/>
  <c r="AB36" i="8"/>
  <c r="AU52" i="9"/>
  <c r="AT53" i="9"/>
  <c r="BI33" i="8"/>
  <c r="BJ21" i="8"/>
  <c r="BJ21" i="9"/>
  <c r="BI33" i="9"/>
  <c r="AU53" i="10"/>
  <c r="AV52" i="10"/>
  <c r="BJ21" i="10"/>
  <c r="BI33" i="10"/>
  <c r="AV43" i="9"/>
  <c r="AU45" i="9"/>
  <c r="AU47" i="9"/>
  <c r="AU49" i="9"/>
  <c r="AV5" i="9"/>
  <c r="BD8" i="9"/>
  <c r="BD12" i="9"/>
  <c r="BD18" i="9"/>
  <c r="BD34" i="9"/>
  <c r="BD35" i="9"/>
  <c r="BD36" i="9"/>
  <c r="BF17" i="10"/>
  <c r="BG15" i="10"/>
  <c r="BA36" i="9"/>
  <c r="AV45" i="10"/>
  <c r="AV47" i="10"/>
  <c r="AV49" i="10"/>
  <c r="AW5" i="10"/>
  <c r="BE8" i="10"/>
  <c r="BE12" i="10"/>
  <c r="BE18" i="10"/>
  <c r="BE34" i="10"/>
  <c r="BE35" i="10"/>
  <c r="BE36" i="10"/>
  <c r="AW43" i="10"/>
  <c r="BE17" i="9"/>
  <c r="BF15" i="9"/>
  <c r="AC35" i="8"/>
  <c r="AC36" i="8"/>
  <c r="U5" i="8"/>
  <c r="T52" i="8"/>
  <c r="T53" i="8"/>
  <c r="AA36" i="8"/>
  <c r="AD8" i="8"/>
  <c r="AD12" i="8"/>
  <c r="AD18" i="8"/>
  <c r="AD34" i="8"/>
  <c r="AD35" i="8"/>
  <c r="AD36" i="8"/>
  <c r="U45" i="8"/>
  <c r="BF17" i="9"/>
  <c r="BG15" i="9"/>
  <c r="BG17" i="10"/>
  <c r="BH15" i="10"/>
  <c r="AW52" i="10"/>
  <c r="AV53" i="10"/>
  <c r="BJ33" i="8"/>
  <c r="BK21" i="8"/>
  <c r="BE8" i="9"/>
  <c r="BE12" i="9"/>
  <c r="BE18" i="9"/>
  <c r="BE34" i="9"/>
  <c r="BE35" i="9"/>
  <c r="BE36" i="9"/>
  <c r="AV45" i="9"/>
  <c r="AV47" i="9"/>
  <c r="AV49" i="9"/>
  <c r="AW5" i="9"/>
  <c r="AW43" i="9"/>
  <c r="AX43" i="10"/>
  <c r="BF8" i="10"/>
  <c r="BF12" i="10"/>
  <c r="BF18" i="10"/>
  <c r="BF34" i="10"/>
  <c r="BF35" i="10"/>
  <c r="BF36" i="10"/>
  <c r="AW45" i="10"/>
  <c r="AW47" i="10"/>
  <c r="AW49" i="10"/>
  <c r="AX5" i="10"/>
  <c r="BK21" i="10"/>
  <c r="BJ33" i="10"/>
  <c r="BJ33" i="9"/>
  <c r="BK21" i="9"/>
  <c r="AV52" i="9"/>
  <c r="AU53" i="9"/>
  <c r="U47" i="8"/>
  <c r="U49" i="8"/>
  <c r="AW52" i="9"/>
  <c r="AV53" i="9"/>
  <c r="AW45" i="9"/>
  <c r="AW47" i="9"/>
  <c r="AW49" i="9"/>
  <c r="AX5" i="9"/>
  <c r="AX43" i="9"/>
  <c r="BF8" i="9"/>
  <c r="BL21" i="9"/>
  <c r="BK33" i="9"/>
  <c r="BK33" i="10"/>
  <c r="BL21" i="10"/>
  <c r="AX45" i="10"/>
  <c r="AX47" i="10"/>
  <c r="AX49" i="10"/>
  <c r="AY5" i="10"/>
  <c r="AY43" i="10"/>
  <c r="BG8" i="10"/>
  <c r="BG12" i="10"/>
  <c r="BG18" i="10"/>
  <c r="BG34" i="10"/>
  <c r="BG35" i="10"/>
  <c r="BG36" i="10"/>
  <c r="AW53" i="10"/>
  <c r="AX52" i="10"/>
  <c r="BH15" i="9"/>
  <c r="BG17" i="9"/>
  <c r="BL21" i="8"/>
  <c r="BK33" i="8"/>
  <c r="BH17" i="10"/>
  <c r="BI15" i="10"/>
  <c r="V43" i="8"/>
  <c r="U52" i="8"/>
  <c r="U53" i="8"/>
  <c r="V5" i="8"/>
  <c r="BL33" i="8"/>
  <c r="BM21" i="8"/>
  <c r="AZ43" i="10"/>
  <c r="BH8" i="10"/>
  <c r="BH12" i="10"/>
  <c r="BH18" i="10"/>
  <c r="BH34" i="10"/>
  <c r="BH35" i="10"/>
  <c r="BH36" i="10"/>
  <c r="AY45" i="10"/>
  <c r="AY47" i="10"/>
  <c r="AY49" i="10"/>
  <c r="AZ5" i="10"/>
  <c r="AY43" i="9"/>
  <c r="AX45" i="9"/>
  <c r="AX47" i="9"/>
  <c r="AX49" i="9"/>
  <c r="AY5" i="9"/>
  <c r="BG8" i="9"/>
  <c r="BG12" i="9"/>
  <c r="BG18" i="9"/>
  <c r="BG34" i="9"/>
  <c r="BG35" i="9"/>
  <c r="BG36" i="9"/>
  <c r="BH17" i="9"/>
  <c r="BI15" i="9"/>
  <c r="BI17" i="10"/>
  <c r="BJ15" i="10"/>
  <c r="AX53" i="10"/>
  <c r="AY52" i="10"/>
  <c r="BL33" i="9"/>
  <c r="BM21" i="9"/>
  <c r="BL33" i="10"/>
  <c r="BM21" i="10"/>
  <c r="BF12" i="9"/>
  <c r="BF18" i="9"/>
  <c r="BF34" i="9"/>
  <c r="BF35" i="9"/>
  <c r="BF36" i="9"/>
  <c r="AW53" i="9"/>
  <c r="AX52" i="9"/>
  <c r="AE15" i="8"/>
  <c r="AE17" i="8"/>
  <c r="V45" i="8"/>
  <c r="V47" i="8"/>
  <c r="V49" i="8"/>
  <c r="V52" i="8"/>
  <c r="V53" i="8"/>
  <c r="AE8" i="8"/>
  <c r="AE12" i="8"/>
  <c r="W43" i="8"/>
  <c r="AZ52" i="10"/>
  <c r="AY53" i="10"/>
  <c r="BA43" i="10"/>
  <c r="BI8" i="10"/>
  <c r="AZ45" i="10"/>
  <c r="AZ47" i="10"/>
  <c r="AZ49" i="10"/>
  <c r="BA5" i="10"/>
  <c r="AY52" i="9"/>
  <c r="AX53" i="9"/>
  <c r="BM33" i="10"/>
  <c r="BN21" i="10"/>
  <c r="BJ15" i="9"/>
  <c r="BI17" i="9"/>
  <c r="AZ43" i="9"/>
  <c r="AY45" i="9"/>
  <c r="AY47" i="9"/>
  <c r="AY49" i="9"/>
  <c r="AZ5" i="9"/>
  <c r="BH8" i="9"/>
  <c r="BN21" i="8"/>
  <c r="BM33" i="8"/>
  <c r="BN21" i="9"/>
  <c r="BM33" i="9"/>
  <c r="BJ17" i="10"/>
  <c r="BK15" i="10"/>
  <c r="W5" i="8"/>
  <c r="AE18" i="8"/>
  <c r="AE34" i="8"/>
  <c r="AE35" i="8"/>
  <c r="AE36" i="8"/>
  <c r="AF8" i="8"/>
  <c r="AF12" i="8"/>
  <c r="AF15" i="8"/>
  <c r="AF17" i="8"/>
  <c r="W45" i="8"/>
  <c r="BH12" i="9"/>
  <c r="BH18" i="9"/>
  <c r="BH34" i="9"/>
  <c r="BH35" i="9"/>
  <c r="BH36" i="9"/>
  <c r="BK15" i="9"/>
  <c r="BJ17" i="9"/>
  <c r="BJ8" i="10"/>
  <c r="BJ12" i="10"/>
  <c r="BJ18" i="10"/>
  <c r="BJ34" i="10"/>
  <c r="BJ35" i="10"/>
  <c r="BJ36" i="10"/>
  <c r="BA45" i="10"/>
  <c r="BA47" i="10"/>
  <c r="BA49" i="10"/>
  <c r="BC5" i="10"/>
  <c r="BI12" i="10"/>
  <c r="BI18" i="10"/>
  <c r="BI34" i="10"/>
  <c r="BI35" i="10"/>
  <c r="BI36" i="10"/>
  <c r="BN33" i="9"/>
  <c r="BO21" i="9"/>
  <c r="BO33" i="9"/>
  <c r="BL15" i="10"/>
  <c r="BK17" i="10"/>
  <c r="BB43" i="10"/>
  <c r="AY53" i="9"/>
  <c r="AZ52" i="9"/>
  <c r="BN33" i="8"/>
  <c r="BO21" i="8"/>
  <c r="BO33" i="8"/>
  <c r="AZ45" i="9"/>
  <c r="AZ47" i="9"/>
  <c r="AZ49" i="9"/>
  <c r="BA5" i="9"/>
  <c r="BA43" i="9"/>
  <c r="BI8" i="9"/>
  <c r="BI12" i="9"/>
  <c r="BI18" i="9"/>
  <c r="BI34" i="9"/>
  <c r="BI35" i="9"/>
  <c r="BI36" i="9"/>
  <c r="BN33" i="10"/>
  <c r="BO21" i="10"/>
  <c r="BO33" i="10"/>
  <c r="BA52" i="10"/>
  <c r="AZ53" i="10"/>
  <c r="W47" i="8"/>
  <c r="W49" i="8"/>
  <c r="X43" i="8"/>
  <c r="AF18" i="8"/>
  <c r="AF34" i="8"/>
  <c r="AF35" i="8"/>
  <c r="AF36" i="8"/>
  <c r="BK17" i="9"/>
  <c r="BL15" i="9"/>
  <c r="BB45" i="10"/>
  <c r="BB47" i="10"/>
  <c r="G22" i="11"/>
  <c r="BC43" i="10"/>
  <c r="BK8" i="10"/>
  <c r="BK12" i="10"/>
  <c r="BK18" i="10"/>
  <c r="BK34" i="10"/>
  <c r="BK35" i="10"/>
  <c r="BK36" i="10"/>
  <c r="BC52" i="10"/>
  <c r="BA53" i="10"/>
  <c r="BA45" i="9"/>
  <c r="BA47" i="9"/>
  <c r="BA49" i="9"/>
  <c r="BC5" i="9"/>
  <c r="BJ8" i="9"/>
  <c r="BB43" i="9"/>
  <c r="BA52" i="9"/>
  <c r="AZ53" i="9"/>
  <c r="BM15" i="10"/>
  <c r="BL17" i="10"/>
  <c r="W52" i="8"/>
  <c r="W53" i="8"/>
  <c r="X5" i="8"/>
  <c r="AG8" i="8"/>
  <c r="X45" i="8"/>
  <c r="AG15" i="8"/>
  <c r="AG17" i="8"/>
  <c r="BB49" i="10"/>
  <c r="BO5" i="10"/>
  <c r="BC45" i="10"/>
  <c r="BC47" i="10"/>
  <c r="BC49" i="10"/>
  <c r="BD5" i="10"/>
  <c r="BD43" i="10"/>
  <c r="BL8" i="10"/>
  <c r="BC52" i="9"/>
  <c r="BA53" i="9"/>
  <c r="BB45" i="9"/>
  <c r="BB47" i="9"/>
  <c r="BK8" i="9"/>
  <c r="BK12" i="9"/>
  <c r="BK18" i="9"/>
  <c r="BK34" i="9"/>
  <c r="BK35" i="9"/>
  <c r="BK36" i="9"/>
  <c r="BC43" i="9"/>
  <c r="BC53" i="10"/>
  <c r="BD52" i="10"/>
  <c r="BL17" i="9"/>
  <c r="BM15" i="9"/>
  <c r="BN15" i="10"/>
  <c r="BM17" i="10"/>
  <c r="BJ12" i="9"/>
  <c r="BJ18" i="9"/>
  <c r="BJ34" i="9"/>
  <c r="BJ35" i="9"/>
  <c r="BJ36" i="9"/>
  <c r="X47" i="8"/>
  <c r="X49" i="8"/>
  <c r="Y43" i="8"/>
  <c r="AH8" i="8"/>
  <c r="AG12" i="8"/>
  <c r="AG18" i="8"/>
  <c r="AG34" i="8"/>
  <c r="AG35" i="8"/>
  <c r="AG36" i="8"/>
  <c r="BB49" i="9"/>
  <c r="BO5" i="9"/>
  <c r="G23" i="11"/>
  <c r="BE52" i="10"/>
  <c r="BD53" i="10"/>
  <c r="BE43" i="10"/>
  <c r="BD45" i="10"/>
  <c r="BD47" i="10"/>
  <c r="BD49" i="10"/>
  <c r="BE5" i="10"/>
  <c r="BM8" i="10"/>
  <c r="BM12" i="10"/>
  <c r="BM18" i="10"/>
  <c r="BM34" i="10"/>
  <c r="BN17" i="10"/>
  <c r="BO15" i="10"/>
  <c r="BO17" i="10"/>
  <c r="BM17" i="9"/>
  <c r="BN15" i="9"/>
  <c r="BN17" i="9"/>
  <c r="BC45" i="9"/>
  <c r="BC47" i="9"/>
  <c r="BC49" i="9"/>
  <c r="BD5" i="9"/>
  <c r="BL8" i="9"/>
  <c r="BD43" i="9"/>
  <c r="BC53" i="9"/>
  <c r="BD52" i="9"/>
  <c r="BL12" i="10"/>
  <c r="BL18" i="10"/>
  <c r="BL34" i="10"/>
  <c r="BL35" i="10"/>
  <c r="BL36" i="10"/>
  <c r="Y5" i="8"/>
  <c r="X52" i="8"/>
  <c r="X53" i="8"/>
  <c r="Y45" i="8"/>
  <c r="AH15" i="8"/>
  <c r="AH17" i="8"/>
  <c r="AH12" i="8"/>
  <c r="BO15" i="9"/>
  <c r="BO17" i="9"/>
  <c r="BF43" i="10"/>
  <c r="BE45" i="10"/>
  <c r="BE47" i="10"/>
  <c r="BE49" i="10"/>
  <c r="BF5" i="10"/>
  <c r="BN8" i="10"/>
  <c r="BL12" i="9"/>
  <c r="BL18" i="9"/>
  <c r="BL34" i="9"/>
  <c r="BL35" i="9"/>
  <c r="BL36" i="9"/>
  <c r="BE52" i="9"/>
  <c r="BD53" i="9"/>
  <c r="BE43" i="9"/>
  <c r="BM8" i="9"/>
  <c r="BM12" i="9"/>
  <c r="BM18" i="9"/>
  <c r="BM34" i="9"/>
  <c r="BM35" i="9"/>
  <c r="BM36" i="9"/>
  <c r="BD45" i="9"/>
  <c r="BD47" i="9"/>
  <c r="BD49" i="9"/>
  <c r="BE5" i="9"/>
  <c r="BM35" i="10"/>
  <c r="BM36" i="10"/>
  <c r="BE53" i="10"/>
  <c r="BF52" i="10"/>
  <c r="Y47" i="8"/>
  <c r="Y49" i="8"/>
  <c r="Z5" i="8"/>
  <c r="Z43" i="8"/>
  <c r="AI8" i="8"/>
  <c r="AI12" i="8"/>
  <c r="AH18" i="8"/>
  <c r="AH34" i="8"/>
  <c r="AH35" i="8"/>
  <c r="AH36" i="8"/>
  <c r="BN12" i="10"/>
  <c r="BN18" i="10"/>
  <c r="BN34" i="10"/>
  <c r="BO8" i="10"/>
  <c r="BO12" i="10"/>
  <c r="BO18" i="10"/>
  <c r="BO34" i="10"/>
  <c r="BF53" i="10"/>
  <c r="BG52" i="10"/>
  <c r="BF43" i="9"/>
  <c r="BN8" i="9"/>
  <c r="BN12" i="9"/>
  <c r="BN18" i="9"/>
  <c r="BN34" i="9"/>
  <c r="BE45" i="9"/>
  <c r="BE47" i="9"/>
  <c r="BE49" i="9"/>
  <c r="BF5" i="9"/>
  <c r="BF52" i="9"/>
  <c r="BE53" i="9"/>
  <c r="BO8" i="9"/>
  <c r="BO12" i="9"/>
  <c r="BO18" i="9"/>
  <c r="BO34" i="9"/>
  <c r="BG43" i="10"/>
  <c r="BF45" i="10"/>
  <c r="BF47" i="10"/>
  <c r="BF49" i="10"/>
  <c r="BG5" i="10"/>
  <c r="Y52" i="8"/>
  <c r="Y53" i="8"/>
  <c r="Z45" i="8"/>
  <c r="AI15" i="8"/>
  <c r="AI17" i="8"/>
  <c r="AI18" i="8"/>
  <c r="AI34" i="8"/>
  <c r="AI35" i="8"/>
  <c r="AI36" i="8"/>
  <c r="AA43" i="8"/>
  <c r="AB43" i="8"/>
  <c r="BH43" i="10"/>
  <c r="BG45" i="10"/>
  <c r="BG47" i="10"/>
  <c r="BG49" i="10"/>
  <c r="BH5" i="10"/>
  <c r="BF53" i="9"/>
  <c r="BG52" i="9"/>
  <c r="BH52" i="10"/>
  <c r="BG53" i="10"/>
  <c r="BN35" i="9"/>
  <c r="BO35" i="9"/>
  <c r="BO36" i="9"/>
  <c r="BG43" i="9"/>
  <c r="BF45" i="9"/>
  <c r="BF47" i="9"/>
  <c r="BF49" i="9"/>
  <c r="BG5" i="9"/>
  <c r="BN35" i="10"/>
  <c r="BO35" i="10"/>
  <c r="BO36" i="10"/>
  <c r="Z47" i="8"/>
  <c r="Z49" i="8"/>
  <c r="AJ8" i="8"/>
  <c r="AJ12" i="8"/>
  <c r="AA45" i="8"/>
  <c r="AA47" i="8"/>
  <c r="AJ15" i="8"/>
  <c r="AJ17" i="8"/>
  <c r="AB45" i="8"/>
  <c r="BH43" i="9"/>
  <c r="BG45" i="9"/>
  <c r="BG47" i="9"/>
  <c r="BG49" i="9"/>
  <c r="BH5" i="9"/>
  <c r="BH53" i="10"/>
  <c r="BI52" i="10"/>
  <c r="BN36" i="10"/>
  <c r="BN36" i="9"/>
  <c r="BG53" i="9"/>
  <c r="BH52" i="9"/>
  <c r="BH45" i="10"/>
  <c r="BH47" i="10"/>
  <c r="BH49" i="10"/>
  <c r="BI5" i="10"/>
  <c r="BI43" i="10"/>
  <c r="AB47" i="8"/>
  <c r="Z52" i="8"/>
  <c r="Z53" i="8"/>
  <c r="AA5" i="8"/>
  <c r="AA49" i="8"/>
  <c r="AC5" i="8"/>
  <c r="AJ18" i="8"/>
  <c r="AJ34" i="8"/>
  <c r="AJ35" i="8"/>
  <c r="AJ36" i="8"/>
  <c r="AK15" i="8"/>
  <c r="AK17" i="8"/>
  <c r="AK8" i="8"/>
  <c r="AK12" i="8"/>
  <c r="AC43" i="8"/>
  <c r="AC45" i="8"/>
  <c r="AC47" i="8"/>
  <c r="AB49" i="8"/>
  <c r="AO5" i="8"/>
  <c r="E21" i="11"/>
  <c r="BI45" i="10"/>
  <c r="BI47" i="10"/>
  <c r="BI49" i="10"/>
  <c r="BJ5" i="10"/>
  <c r="BJ43" i="10"/>
  <c r="BI52" i="9"/>
  <c r="BH53" i="9"/>
  <c r="BJ52" i="10"/>
  <c r="BI53" i="10"/>
  <c r="BH45" i="9"/>
  <c r="BH47" i="9"/>
  <c r="BH49" i="9"/>
  <c r="BI5" i="9"/>
  <c r="BI43" i="9"/>
  <c r="AK18" i="8"/>
  <c r="AK34" i="8"/>
  <c r="AK35" i="8"/>
  <c r="AK36" i="8"/>
  <c r="AC49" i="8"/>
  <c r="AD43" i="8"/>
  <c r="AD45" i="8"/>
  <c r="AD47" i="8"/>
  <c r="AA52" i="8"/>
  <c r="AA53" i="8"/>
  <c r="AL15" i="8"/>
  <c r="AL17" i="8"/>
  <c r="AL8" i="8"/>
  <c r="AL12" i="8"/>
  <c r="BJ52" i="9"/>
  <c r="BI53" i="9"/>
  <c r="BJ53" i="10"/>
  <c r="BK52" i="10"/>
  <c r="BK43" i="10"/>
  <c r="BJ45" i="10"/>
  <c r="BJ47" i="10"/>
  <c r="BJ49" i="10"/>
  <c r="BK5" i="10"/>
  <c r="BI45" i="9"/>
  <c r="BI47" i="9"/>
  <c r="BI49" i="9"/>
  <c r="BJ5" i="9"/>
  <c r="BJ43" i="9"/>
  <c r="AD5" i="8"/>
  <c r="AD49" i="8"/>
  <c r="AM8" i="8"/>
  <c r="AM12" i="8"/>
  <c r="AC52" i="8"/>
  <c r="AC53" i="8"/>
  <c r="AM15" i="8"/>
  <c r="AM17" i="8"/>
  <c r="AL18" i="8"/>
  <c r="AL34" i="8"/>
  <c r="AL35" i="8"/>
  <c r="AL36" i="8"/>
  <c r="BL43" i="10"/>
  <c r="BK45" i="10"/>
  <c r="BK47" i="10"/>
  <c r="BK49" i="10"/>
  <c r="BL5" i="10"/>
  <c r="BK52" i="9"/>
  <c r="BJ53" i="9"/>
  <c r="BJ45" i="9"/>
  <c r="BJ47" i="9"/>
  <c r="BJ49" i="9"/>
  <c r="BK5" i="9"/>
  <c r="BK43" i="9"/>
  <c r="BL52" i="10"/>
  <c r="BK53" i="10"/>
  <c r="AM18" i="8"/>
  <c r="AM34" i="8"/>
  <c r="AE5" i="8"/>
  <c r="AE43" i="8"/>
  <c r="AD52" i="8"/>
  <c r="AD53" i="8"/>
  <c r="BL45" i="10"/>
  <c r="BL47" i="10"/>
  <c r="BL49" i="10"/>
  <c r="BM5" i="10"/>
  <c r="BM43" i="10"/>
  <c r="BM52" i="10"/>
  <c r="BL53" i="10"/>
  <c r="BL52" i="9"/>
  <c r="BK53" i="9"/>
  <c r="BL43" i="9"/>
  <c r="BK45" i="9"/>
  <c r="BK47" i="9"/>
  <c r="BK49" i="9"/>
  <c r="BL5" i="9"/>
  <c r="AM35" i="8"/>
  <c r="AM36" i="8"/>
  <c r="AN8" i="8"/>
  <c r="AE45" i="8"/>
  <c r="AE47" i="8"/>
  <c r="AN15" i="8"/>
  <c r="AF43" i="8"/>
  <c r="BM43" i="9"/>
  <c r="BL45" i="9"/>
  <c r="BL47" i="9"/>
  <c r="BL49" i="9"/>
  <c r="BM5" i="9"/>
  <c r="BM53" i="10"/>
  <c r="BN52" i="10"/>
  <c r="BN53" i="10"/>
  <c r="BN43" i="10"/>
  <c r="BM45" i="10"/>
  <c r="BM47" i="10"/>
  <c r="BM49" i="10"/>
  <c r="BN5" i="10"/>
  <c r="BM52" i="9"/>
  <c r="BL53" i="9"/>
  <c r="AE49" i="8"/>
  <c r="AF5" i="8"/>
  <c r="AF45" i="8"/>
  <c r="AF47" i="8"/>
  <c r="AP15" i="8"/>
  <c r="AO15" i="8"/>
  <c r="AO17" i="8"/>
  <c r="AN17" i="8"/>
  <c r="AO8" i="8"/>
  <c r="AO12" i="8"/>
  <c r="AN12" i="8"/>
  <c r="D11" i="11"/>
  <c r="C16" i="11"/>
  <c r="D16" i="11"/>
  <c r="BN45" i="10"/>
  <c r="BN47" i="10"/>
  <c r="BN49" i="10"/>
  <c r="BP5" i="10"/>
  <c r="BP49" i="10"/>
  <c r="BQ5" i="10"/>
  <c r="BQ49" i="10"/>
  <c r="BR5" i="10"/>
  <c r="BR49" i="10"/>
  <c r="BS5" i="10"/>
  <c r="BS49" i="10"/>
  <c r="BT5" i="10"/>
  <c r="BT49" i="10"/>
  <c r="BO43" i="10"/>
  <c r="BO45" i="10"/>
  <c r="BO47" i="10"/>
  <c r="H22" i="11"/>
  <c r="BN52" i="9"/>
  <c r="BN53" i="9"/>
  <c r="BM53" i="9"/>
  <c r="BM45" i="9"/>
  <c r="BM47" i="9"/>
  <c r="BM49" i="9"/>
  <c r="BN5" i="9"/>
  <c r="BN43" i="9"/>
  <c r="AE52" i="8"/>
  <c r="AE53" i="8"/>
  <c r="AF49" i="8"/>
  <c r="AN18" i="8"/>
  <c r="AN34" i="8"/>
  <c r="AO18" i="8"/>
  <c r="AO34" i="8"/>
  <c r="AG43" i="8"/>
  <c r="AP8" i="8"/>
  <c r="AP17" i="8"/>
  <c r="AQ15" i="8"/>
  <c r="D10" i="11"/>
  <c r="D9" i="11"/>
  <c r="E11" i="11"/>
  <c r="C17" i="11"/>
  <c r="D17" i="11"/>
  <c r="BO49" i="10"/>
  <c r="BN45" i="9"/>
  <c r="BN47" i="9"/>
  <c r="BN49" i="9"/>
  <c r="BP5" i="9"/>
  <c r="BP49" i="9"/>
  <c r="BQ5" i="9"/>
  <c r="BQ49" i="9"/>
  <c r="BR5" i="9"/>
  <c r="BR49" i="9"/>
  <c r="BS5" i="9"/>
  <c r="BS49" i="9"/>
  <c r="BT5" i="9"/>
  <c r="BT49" i="9"/>
  <c r="BO43" i="9"/>
  <c r="BO45" i="9"/>
  <c r="BO47" i="9"/>
  <c r="AG5" i="8"/>
  <c r="AF52" i="8"/>
  <c r="AF53" i="8"/>
  <c r="AP12" i="8"/>
  <c r="AP18" i="8"/>
  <c r="AP34" i="8"/>
  <c r="AN35" i="8"/>
  <c r="AO35" i="8"/>
  <c r="AO36" i="8"/>
  <c r="AG45" i="8"/>
  <c r="AG47" i="8"/>
  <c r="AQ17" i="8"/>
  <c r="AR15" i="8"/>
  <c r="BO49" i="9"/>
  <c r="H23" i="11"/>
  <c r="AP35" i="8"/>
  <c r="AP36" i="8"/>
  <c r="AG49" i="8"/>
  <c r="AN36" i="8"/>
  <c r="AR17" i="8"/>
  <c r="AS15" i="8"/>
  <c r="AH43" i="8"/>
  <c r="AQ8" i="8"/>
  <c r="E9" i="11"/>
  <c r="E10" i="11"/>
  <c r="AH5" i="8"/>
  <c r="AG52" i="8"/>
  <c r="AG53" i="8"/>
  <c r="AQ12" i="8"/>
  <c r="AQ18" i="8"/>
  <c r="AQ34" i="8"/>
  <c r="AQ35" i="8"/>
  <c r="AQ36" i="8"/>
  <c r="AS17" i="8"/>
  <c r="AT15" i="8"/>
  <c r="AH45" i="8"/>
  <c r="AH47" i="8"/>
  <c r="AI43" i="8"/>
  <c r="AR8" i="8"/>
  <c r="AH49" i="8"/>
  <c r="AR12" i="8"/>
  <c r="AR18" i="8"/>
  <c r="AR34" i="8"/>
  <c r="AR35" i="8"/>
  <c r="AR36" i="8"/>
  <c r="AI45" i="8"/>
  <c r="AI47" i="8"/>
  <c r="AU15" i="8"/>
  <c r="AT17" i="8"/>
  <c r="AI5" i="8"/>
  <c r="AI49" i="8"/>
  <c r="AJ5" i="8"/>
  <c r="AH52" i="8"/>
  <c r="AH53" i="8"/>
  <c r="AJ43" i="8"/>
  <c r="AS8" i="8"/>
  <c r="AS12" i="8"/>
  <c r="AS18" i="8"/>
  <c r="AS34" i="8"/>
  <c r="AS35" i="8"/>
  <c r="AS36" i="8"/>
  <c r="AU17" i="8"/>
  <c r="AV15" i="8"/>
  <c r="AI52" i="8"/>
  <c r="AI53" i="8"/>
  <c r="AJ45" i="8"/>
  <c r="AJ47" i="8"/>
  <c r="AK43" i="8"/>
  <c r="AT8" i="8"/>
  <c r="AT12" i="8"/>
  <c r="AT18" i="8"/>
  <c r="AT34" i="8"/>
  <c r="AT35" i="8"/>
  <c r="AT36" i="8"/>
  <c r="AV17" i="8"/>
  <c r="AW15" i="8"/>
  <c r="AJ49" i="8"/>
  <c r="AK5" i="8"/>
  <c r="AK45" i="8"/>
  <c r="AK47" i="8"/>
  <c r="AL43" i="8"/>
  <c r="AU8" i="8"/>
  <c r="AU12" i="8"/>
  <c r="AU18" i="8"/>
  <c r="AU34" i="8"/>
  <c r="AU35" i="8"/>
  <c r="AU36" i="8"/>
  <c r="AW17" i="8"/>
  <c r="AX15" i="8"/>
  <c r="AJ52" i="8"/>
  <c r="AJ53" i="8"/>
  <c r="AK49" i="8"/>
  <c r="AL5" i="8"/>
  <c r="AL45" i="8"/>
  <c r="AL47" i="8"/>
  <c r="AM43" i="8"/>
  <c r="AV8" i="8"/>
  <c r="AV12" i="8"/>
  <c r="AV18" i="8"/>
  <c r="AV34" i="8"/>
  <c r="AV35" i="8"/>
  <c r="AV36" i="8"/>
  <c r="AX17" i="8"/>
  <c r="AY15" i="8"/>
  <c r="AK52" i="8"/>
  <c r="AK53" i="8"/>
  <c r="AL49" i="8"/>
  <c r="AM5" i="8"/>
  <c r="AN43" i="8"/>
  <c r="AN45" i="8"/>
  <c r="AN47" i="8"/>
  <c r="AM45" i="8"/>
  <c r="AM47" i="8"/>
  <c r="AZ15" i="8"/>
  <c r="AY17" i="8"/>
  <c r="AL52" i="8"/>
  <c r="AL53" i="8"/>
  <c r="AO43" i="8"/>
  <c r="AO45" i="8"/>
  <c r="AM49" i="8"/>
  <c r="AW8" i="8"/>
  <c r="AW12" i="8"/>
  <c r="AW18" i="8"/>
  <c r="AW34" i="8"/>
  <c r="AW35" i="8"/>
  <c r="AW36" i="8"/>
  <c r="BA15" i="8"/>
  <c r="AZ17" i="8"/>
  <c r="AO47" i="8"/>
  <c r="AX8" i="8"/>
  <c r="AX12" i="8"/>
  <c r="AX18" i="8"/>
  <c r="AX34" i="8"/>
  <c r="AX35" i="8"/>
  <c r="AX36" i="8"/>
  <c r="AP43" i="8"/>
  <c r="AQ43" i="8"/>
  <c r="AQ45" i="8"/>
  <c r="AQ47" i="8"/>
  <c r="AN5" i="8"/>
  <c r="AN49" i="8"/>
  <c r="AP5" i="8"/>
  <c r="AM52" i="8"/>
  <c r="BA17" i="8"/>
  <c r="BC15" i="8"/>
  <c r="BB15" i="8"/>
  <c r="BB17" i="8"/>
  <c r="AO49" i="8"/>
  <c r="BB5" i="8"/>
  <c r="F21" i="11"/>
  <c r="AY8" i="8"/>
  <c r="AY12" i="8"/>
  <c r="AY18" i="8"/>
  <c r="AY34" i="8"/>
  <c r="AY35" i="8"/>
  <c r="AY36" i="8"/>
  <c r="AR43" i="8"/>
  <c r="AS43" i="8"/>
  <c r="AP45" i="8"/>
  <c r="AM53" i="8"/>
  <c r="AN52" i="8"/>
  <c r="BD15" i="8"/>
  <c r="BC17" i="8"/>
  <c r="AP47" i="8"/>
  <c r="AP49" i="8"/>
  <c r="AQ5" i="8"/>
  <c r="AQ49" i="8"/>
  <c r="AR5" i="8"/>
  <c r="AR45" i="8"/>
  <c r="AR47" i="8"/>
  <c r="AZ8" i="8"/>
  <c r="AZ12" i="8"/>
  <c r="AZ18" i="8"/>
  <c r="AZ34" i="8"/>
  <c r="AP52" i="8"/>
  <c r="AN53" i="8"/>
  <c r="AT43" i="8"/>
  <c r="AS45" i="8"/>
  <c r="AS47" i="8"/>
  <c r="BD17" i="8"/>
  <c r="BE15" i="8"/>
  <c r="AR49" i="8"/>
  <c r="AS5" i="8"/>
  <c r="AS49" i="8"/>
  <c r="AT5" i="8"/>
  <c r="BA8" i="8"/>
  <c r="BC8" i="8"/>
  <c r="BC12" i="8"/>
  <c r="BC18" i="8"/>
  <c r="BC34" i="8"/>
  <c r="AZ35" i="8"/>
  <c r="AZ36" i="8"/>
  <c r="AQ52" i="8"/>
  <c r="AP53" i="8"/>
  <c r="BF15" i="8"/>
  <c r="BE17" i="8"/>
  <c r="AU43" i="8"/>
  <c r="AT45" i="8"/>
  <c r="BB8" i="8"/>
  <c r="BB12" i="8"/>
  <c r="BB18" i="8"/>
  <c r="BB34" i="8"/>
  <c r="BC35" i="8"/>
  <c r="BC36" i="8"/>
  <c r="BA12" i="8"/>
  <c r="BA18" i="8"/>
  <c r="BA34" i="8"/>
  <c r="BA35" i="8"/>
  <c r="BB35" i="8"/>
  <c r="AT47" i="8"/>
  <c r="AT49" i="8"/>
  <c r="AU5" i="8"/>
  <c r="BD8" i="8"/>
  <c r="BD12" i="8"/>
  <c r="BD18" i="8"/>
  <c r="BD34" i="8"/>
  <c r="BD35" i="8"/>
  <c r="BD36" i="8"/>
  <c r="AR52" i="8"/>
  <c r="AQ53" i="8"/>
  <c r="BG15" i="8"/>
  <c r="BF17" i="8"/>
  <c r="AV43" i="8"/>
  <c r="AU45" i="8"/>
  <c r="BB36" i="8"/>
  <c r="BE8" i="8"/>
  <c r="BE12" i="8"/>
  <c r="BE18" i="8"/>
  <c r="BE34" i="8"/>
  <c r="BE35" i="8"/>
  <c r="BE36" i="8"/>
  <c r="AU47" i="8"/>
  <c r="AU49" i="8"/>
  <c r="AV5" i="8"/>
  <c r="AS52" i="8"/>
  <c r="AR53" i="8"/>
  <c r="BA36" i="8"/>
  <c r="AV45" i="8"/>
  <c r="AW43" i="8"/>
  <c r="BH15" i="8"/>
  <c r="BG17" i="8"/>
  <c r="BF8" i="8"/>
  <c r="BF12" i="8"/>
  <c r="BF18" i="8"/>
  <c r="BF34" i="8"/>
  <c r="BF35" i="8"/>
  <c r="BF36" i="8"/>
  <c r="AV47" i="8"/>
  <c r="AV49" i="8"/>
  <c r="AW5" i="8"/>
  <c r="AS53" i="8"/>
  <c r="AT52" i="8"/>
  <c r="BI15" i="8"/>
  <c r="BH17" i="8"/>
  <c r="AW45" i="8"/>
  <c r="AX43" i="8"/>
  <c r="BG8" i="8"/>
  <c r="AW47" i="8"/>
  <c r="AW49" i="8"/>
  <c r="AX5" i="8"/>
  <c r="AU52" i="8"/>
  <c r="AT53" i="8"/>
  <c r="BG12" i="8"/>
  <c r="BG18" i="8"/>
  <c r="BG34" i="8"/>
  <c r="BG35" i="8"/>
  <c r="BG36" i="8"/>
  <c r="AY43" i="8"/>
  <c r="AX45" i="8"/>
  <c r="BJ15" i="8"/>
  <c r="BI17" i="8"/>
  <c r="BH8" i="8"/>
  <c r="BH12" i="8"/>
  <c r="BH18" i="8"/>
  <c r="BH34" i="8"/>
  <c r="BH35" i="8"/>
  <c r="BH36" i="8"/>
  <c r="AX47" i="8"/>
  <c r="AX49" i="8"/>
  <c r="AY5" i="8"/>
  <c r="AV52" i="8"/>
  <c r="AU53" i="8"/>
  <c r="BK15" i="8"/>
  <c r="BJ17" i="8"/>
  <c r="AZ43" i="8"/>
  <c r="AY45" i="8"/>
  <c r="BI8" i="8"/>
  <c r="AY47" i="8"/>
  <c r="AY49" i="8"/>
  <c r="AZ5" i="8"/>
  <c r="AW52" i="8"/>
  <c r="AV53" i="8"/>
  <c r="BI12" i="8"/>
  <c r="BI18" i="8"/>
  <c r="BI34" i="8"/>
  <c r="BI35" i="8"/>
  <c r="BI36" i="8"/>
  <c r="BA43" i="8"/>
  <c r="BA45" i="8"/>
  <c r="BA47" i="8"/>
  <c r="AZ45" i="8"/>
  <c r="BL15" i="8"/>
  <c r="BK17" i="8"/>
  <c r="AZ47" i="8"/>
  <c r="AZ49" i="8"/>
  <c r="BA5" i="8"/>
  <c r="BA49" i="8"/>
  <c r="BC5" i="8"/>
  <c r="AX52" i="8"/>
  <c r="AW53" i="8"/>
  <c r="BJ8" i="8"/>
  <c r="BL17" i="8"/>
  <c r="BM15" i="8"/>
  <c r="BB43" i="8"/>
  <c r="AX53" i="8"/>
  <c r="AY52" i="8"/>
  <c r="BK8" i="8"/>
  <c r="BJ12" i="8"/>
  <c r="BJ18" i="8"/>
  <c r="BJ34" i="8"/>
  <c r="BJ35" i="8"/>
  <c r="BJ36" i="8"/>
  <c r="BB45" i="8"/>
  <c r="BC43" i="8"/>
  <c r="BN15" i="8"/>
  <c r="BN17" i="8"/>
  <c r="BM17" i="8"/>
  <c r="BB47" i="8"/>
  <c r="AY53" i="8"/>
  <c r="AZ52" i="8"/>
  <c r="BO15" i="8"/>
  <c r="BO17" i="8"/>
  <c r="BL8" i="8"/>
  <c r="BL12" i="8"/>
  <c r="BL18" i="8"/>
  <c r="BL34" i="8"/>
  <c r="BL35" i="8"/>
  <c r="BL36" i="8"/>
  <c r="BK12" i="8"/>
  <c r="BK18" i="8"/>
  <c r="BK34" i="8"/>
  <c r="BK35" i="8"/>
  <c r="BK36" i="8"/>
  <c r="BD43" i="8"/>
  <c r="BC45" i="8"/>
  <c r="BB49" i="8"/>
  <c r="BO5" i="8"/>
  <c r="G21" i="11"/>
  <c r="BC47" i="8"/>
  <c r="BC49" i="8"/>
  <c r="BD5" i="8"/>
  <c r="BA52" i="8"/>
  <c r="BA53" i="8"/>
  <c r="AZ53" i="8"/>
  <c r="BM8" i="8"/>
  <c r="BM12" i="8"/>
  <c r="BM18" i="8"/>
  <c r="BM34" i="8"/>
  <c r="BD45" i="8"/>
  <c r="BE43" i="8"/>
  <c r="BC52" i="8"/>
  <c r="BC53" i="8"/>
  <c r="BM35" i="8"/>
  <c r="BM36" i="8"/>
  <c r="BD47" i="8"/>
  <c r="BD49" i="8"/>
  <c r="BE5" i="8"/>
  <c r="BN8" i="8"/>
  <c r="BN12" i="8"/>
  <c r="BN18" i="8"/>
  <c r="BN34" i="8"/>
  <c r="BF43" i="8"/>
  <c r="BE45" i="8"/>
  <c r="BD52" i="8"/>
  <c r="BD53" i="8"/>
  <c r="BE47" i="8"/>
  <c r="BE49" i="8"/>
  <c r="BF5" i="8"/>
  <c r="BN35" i="8"/>
  <c r="BO35" i="8"/>
  <c r="BO8" i="8"/>
  <c r="BO12" i="8"/>
  <c r="BO18" i="8"/>
  <c r="BO34" i="8"/>
  <c r="BF45" i="8"/>
  <c r="BG43" i="8"/>
  <c r="BN36" i="8"/>
  <c r="BE52" i="8"/>
  <c r="BE53" i="8"/>
  <c r="BF47" i="8"/>
  <c r="BF49" i="8"/>
  <c r="BG5" i="8"/>
  <c r="BO36" i="8"/>
  <c r="BG45" i="8"/>
  <c r="BH43" i="8"/>
  <c r="BF52" i="8"/>
  <c r="BF53" i="8"/>
  <c r="BG47" i="8"/>
  <c r="BG49" i="8"/>
  <c r="BH5" i="8"/>
  <c r="BI43" i="8"/>
  <c r="BH45" i="8"/>
  <c r="BG52" i="8"/>
  <c r="BH52" i="8"/>
  <c r="BH47" i="8"/>
  <c r="BH49" i="8"/>
  <c r="BI5" i="8"/>
  <c r="BI45" i="8"/>
  <c r="BJ43" i="8"/>
  <c r="BG53" i="8"/>
  <c r="BI47" i="8"/>
  <c r="BI49" i="8"/>
  <c r="BJ5" i="8"/>
  <c r="BK43" i="8"/>
  <c r="BJ45" i="8"/>
  <c r="BI52" i="8"/>
  <c r="BH53" i="8"/>
  <c r="BJ47" i="8"/>
  <c r="BJ49" i="8"/>
  <c r="BK5" i="8"/>
  <c r="BJ52" i="8"/>
  <c r="BI53" i="8"/>
  <c r="BK45" i="8"/>
  <c r="BL43" i="8"/>
  <c r="BK47" i="8"/>
  <c r="BK49" i="8"/>
  <c r="BL5" i="8"/>
  <c r="BM43" i="8"/>
  <c r="BL45" i="8"/>
  <c r="BJ53" i="8"/>
  <c r="BK52" i="8"/>
  <c r="BL47" i="8"/>
  <c r="BL49" i="8"/>
  <c r="BM5" i="8"/>
  <c r="BN43" i="8"/>
  <c r="BN45" i="8"/>
  <c r="BN47" i="8"/>
  <c r="BM45" i="8"/>
  <c r="BL52" i="8"/>
  <c r="BK53" i="8"/>
  <c r="BO43" i="8"/>
  <c r="BO45" i="8"/>
  <c r="BM47" i="8"/>
  <c r="BM49" i="8"/>
  <c r="BN5" i="8"/>
  <c r="BN49" i="8"/>
  <c r="BP5" i="8"/>
  <c r="BP49" i="8"/>
  <c r="BQ5" i="8"/>
  <c r="BQ49" i="8"/>
  <c r="BR5" i="8"/>
  <c r="BR49" i="8"/>
  <c r="BS5" i="8"/>
  <c r="BS49" i="8"/>
  <c r="BT5" i="8"/>
  <c r="BT49" i="8"/>
  <c r="BM52" i="8"/>
  <c r="BL53" i="8"/>
  <c r="BO47" i="8"/>
  <c r="BN52" i="8"/>
  <c r="BM53" i="8"/>
  <c r="BO49" i="8"/>
  <c r="H21" i="11"/>
  <c r="BN53" i="8"/>
  <c r="C11" i="11"/>
  <c r="C15" i="11"/>
  <c r="D15" i="11"/>
  <c r="BP52" i="8"/>
  <c r="C10" i="11"/>
  <c r="C9" i="11"/>
  <c r="BP53" i="8"/>
  <c r="BQ52" i="8"/>
  <c r="BQ53" i="8"/>
  <c r="BR52" i="8"/>
  <c r="BS52" i="8"/>
  <c r="BR53" i="8"/>
  <c r="BT52" i="8"/>
  <c r="BS53" i="8"/>
  <c r="BU52" i="8"/>
  <c r="BT53" i="8"/>
  <c r="BV52" i="8"/>
  <c r="BU53" i="8"/>
  <c r="BW52" i="8"/>
  <c r="BV53" i="8"/>
  <c r="BW53" i="8"/>
  <c r="BX52" i="8"/>
  <c r="BX5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F2" authorId="0" shapeId="0" xr:uid="{00000000-0006-0000-0800-000001000000}">
      <text>
        <r>
          <rPr>
            <b/>
            <sz val="9"/>
            <color indexed="81"/>
            <rFont val="Tahoma"/>
            <family val="2"/>
            <charset val="204"/>
          </rPr>
          <t>Автор:</t>
        </r>
        <r>
          <rPr>
            <sz val="9"/>
            <color indexed="81"/>
            <rFont val="Tahoma"/>
            <family val="2"/>
            <charset val="204"/>
          </rPr>
          <t xml:space="preserve">
курс 76</t>
        </r>
      </text>
    </comment>
  </commentList>
</comments>
</file>

<file path=xl/sharedStrings.xml><?xml version="1.0" encoding="utf-8"?>
<sst xmlns="http://schemas.openxmlformats.org/spreadsheetml/2006/main" count="592" uniqueCount="327">
  <si>
    <t>1 мес.</t>
  </si>
  <si>
    <t>2 мес.</t>
  </si>
  <si>
    <t>3 мес.</t>
  </si>
  <si>
    <t>4 мес.</t>
  </si>
  <si>
    <t>5 мес.</t>
  </si>
  <si>
    <t>6 мес.</t>
  </si>
  <si>
    <t>7 мес.</t>
  </si>
  <si>
    <t>8 мес.</t>
  </si>
  <si>
    <t>9 мес.</t>
  </si>
  <si>
    <t>10 мес.</t>
  </si>
  <si>
    <t>11 мес.</t>
  </si>
  <si>
    <t>12 мес.</t>
  </si>
  <si>
    <t>Себестоимость</t>
  </si>
  <si>
    <t>Затраты</t>
  </si>
  <si>
    <t>Итого операционная прибыль (EBITDA)</t>
  </si>
  <si>
    <t>ФОТ</t>
  </si>
  <si>
    <t>№ п/п</t>
  </si>
  <si>
    <t>Должность</t>
  </si>
  <si>
    <t>Ставка, руб./мес.</t>
  </si>
  <si>
    <t>Кол-во</t>
  </si>
  <si>
    <t>Налоговые отчисления</t>
  </si>
  <si>
    <t>Итого, руб./мес.</t>
  </si>
  <si>
    <t>Канатчик</t>
  </si>
  <si>
    <t>Рабочий</t>
  </si>
  <si>
    <t>Итого</t>
  </si>
  <si>
    <t>Аренда</t>
  </si>
  <si>
    <t>Объект аренды</t>
  </si>
  <si>
    <t>Ставка, руб./кв.м.</t>
  </si>
  <si>
    <t>Площадь</t>
  </si>
  <si>
    <t>Производственный цех</t>
  </si>
  <si>
    <t>Коммунальные платежи</t>
  </si>
  <si>
    <t>Отопление</t>
  </si>
  <si>
    <t>Электроэнергия</t>
  </si>
  <si>
    <t>Генеральный директор</t>
  </si>
  <si>
    <t>Главный конструктор</t>
  </si>
  <si>
    <t>Юрист</t>
  </si>
  <si>
    <t>Начальник отдела продвижения</t>
  </si>
  <si>
    <t>Менеджер по продвижению продукта</t>
  </si>
  <si>
    <t>Менеджер по комплектации и сбыту</t>
  </si>
  <si>
    <t>Главный инженер</t>
  </si>
  <si>
    <t>Специалист ОТК</t>
  </si>
  <si>
    <t>Cash-Flow</t>
  </si>
  <si>
    <t>Период :</t>
  </si>
  <si>
    <t>Поступление ликвидных средств от основной деятельности</t>
  </si>
  <si>
    <t>Итого поступлений средств по бизнесу</t>
  </si>
  <si>
    <t>Итого производственные издержки</t>
  </si>
  <si>
    <t>Валовая прибыль</t>
  </si>
  <si>
    <t>Заработная плата с начислениями</t>
  </si>
  <si>
    <t xml:space="preserve">Аренда </t>
  </si>
  <si>
    <t>Прочие</t>
  </si>
  <si>
    <t>Итого затрат</t>
  </si>
  <si>
    <t>Налог на прибыль</t>
  </si>
  <si>
    <t>Итого ликвидных средств по бизнесу</t>
  </si>
  <si>
    <t>Финансовая деятельность</t>
  </si>
  <si>
    <t>Поступление средств инвесторов</t>
  </si>
  <si>
    <t xml:space="preserve">Поступление заемных средств </t>
  </si>
  <si>
    <t>Вложения собственников</t>
  </si>
  <si>
    <t>(-) Дивиденды</t>
  </si>
  <si>
    <t>Итого Cash flow финансовой деятельности</t>
  </si>
  <si>
    <t>Выручка от реализации ТК 10</t>
  </si>
  <si>
    <t>Производство ТК 10</t>
  </si>
  <si>
    <t>Сумма</t>
  </si>
  <si>
    <t>Стоимость 1 $, руб.</t>
  </si>
  <si>
    <t>Объем реализации в мес., т.</t>
  </si>
  <si>
    <t>до запуска производства</t>
  </si>
  <si>
    <t>после запуска производства</t>
  </si>
  <si>
    <t>13 мес.</t>
  </si>
  <si>
    <t>14 мес.</t>
  </si>
  <si>
    <t>15 мес.</t>
  </si>
  <si>
    <t>16 мес.</t>
  </si>
  <si>
    <t>17 мес.</t>
  </si>
  <si>
    <t>18 мес.</t>
  </si>
  <si>
    <t>19 мес.</t>
  </si>
  <si>
    <t>20 мес.</t>
  </si>
  <si>
    <t>21 мес.</t>
  </si>
  <si>
    <t>22 мес.</t>
  </si>
  <si>
    <t>23 мес.</t>
  </si>
  <si>
    <t>24 мес.</t>
  </si>
  <si>
    <t xml:space="preserve">Итого Cash Flow периода </t>
  </si>
  <si>
    <t>25 мес.</t>
  </si>
  <si>
    <t>26 мес.</t>
  </si>
  <si>
    <t>27 мес.</t>
  </si>
  <si>
    <t>28 мес.</t>
  </si>
  <si>
    <t>29 мес.</t>
  </si>
  <si>
    <t>30 мес.</t>
  </si>
  <si>
    <t>31 мес.</t>
  </si>
  <si>
    <t>32 мес.</t>
  </si>
  <si>
    <t>33 мес.</t>
  </si>
  <si>
    <t>34 мес.</t>
  </si>
  <si>
    <t>35 мес.</t>
  </si>
  <si>
    <t>36 мес.</t>
  </si>
  <si>
    <t>37 мес.</t>
  </si>
  <si>
    <t>38 мес.</t>
  </si>
  <si>
    <t>39 мес.</t>
  </si>
  <si>
    <t>40 мес.</t>
  </si>
  <si>
    <t>41 мес.</t>
  </si>
  <si>
    <t>42 мес.</t>
  </si>
  <si>
    <t>43 мес.</t>
  </si>
  <si>
    <t>44 мес.</t>
  </si>
  <si>
    <t>45 мес.</t>
  </si>
  <si>
    <t>46 мес.</t>
  </si>
  <si>
    <t>47 мес.</t>
  </si>
  <si>
    <t>48 мес.</t>
  </si>
  <si>
    <t>49 мес.</t>
  </si>
  <si>
    <t>50 мес.</t>
  </si>
  <si>
    <t>51 мес.</t>
  </si>
  <si>
    <t>52 мес.</t>
  </si>
  <si>
    <t>53 мес.</t>
  </si>
  <si>
    <t>54 мес.</t>
  </si>
  <si>
    <t>55 мес.</t>
  </si>
  <si>
    <t>56 мес.</t>
  </si>
  <si>
    <t>57 мес.</t>
  </si>
  <si>
    <t>58 мес.</t>
  </si>
  <si>
    <t>59 мес.</t>
  </si>
  <si>
    <t>60 мес.</t>
  </si>
  <si>
    <t>Итого 1-й год</t>
  </si>
  <si>
    <t>Итого 2-й год</t>
  </si>
  <si>
    <t>Итого 3-й год</t>
  </si>
  <si>
    <t>Итого 4-й год</t>
  </si>
  <si>
    <t>Итого 5-й год</t>
  </si>
  <si>
    <t>(-) Затраты на организацию производства</t>
  </si>
  <si>
    <t>Денежные ср-ва на начало периода</t>
  </si>
  <si>
    <t>Денежные ср-ва на конец периода</t>
  </si>
  <si>
    <t>АБК</t>
  </si>
  <si>
    <t>Лицензионный платеж за 1 т. продукции, $</t>
  </si>
  <si>
    <t>Лицензионный платеж за 1 т. продукции, руб.</t>
  </si>
  <si>
    <t>Объем производства по 1 лицензии, тонн/год</t>
  </si>
  <si>
    <t>Поступления по 1-ой лицензии в год, руб.</t>
  </si>
  <si>
    <t>Себестоимость реализации ТК 10 (проволока), руб.</t>
  </si>
  <si>
    <t>Себестоимость в мес. (проволока), руб.</t>
  </si>
  <si>
    <t>Себестоимость в мес. (катанка), руб.</t>
  </si>
  <si>
    <t>Объем производства по 1 лицензии, тонн/мес</t>
  </si>
  <si>
    <t>Продажа лицензий</t>
  </si>
  <si>
    <t>Волочильный стан</t>
  </si>
  <si>
    <t>15-й месяц - начало переговоров с лизинговой компанией</t>
  </si>
  <si>
    <t>21-й месяц - Заключение договора о лизинге оборудования</t>
  </si>
  <si>
    <t>27-й месяц - Первоначальный платеж, поставка, начало монтажа</t>
  </si>
  <si>
    <t>Стоимость - 1 млн $ (65 млн. рублей). Первоначальный взнос - 30% стоимости. Удорожание - 15%, срок договора - 5 лет</t>
  </si>
  <si>
    <t>1 доллар США = 65 рублей</t>
  </si>
  <si>
    <t>Основные финансовые константы и допущения</t>
  </si>
  <si>
    <t>Инфляция не учитывается, дефляторы не применяются</t>
  </si>
  <si>
    <t>Производство ТК10 по каждой из реализованных лицензий 16 000 тонн в год</t>
  </si>
  <si>
    <t>9-й месяц - Запуск производства, начало продаж ТК10</t>
  </si>
  <si>
    <t>Приобретение волочильного стана будет осуществлено с помощью лизинговой компании или иного финансового учреждения.</t>
  </si>
  <si>
    <t>30-й месяц - Запуск волочильного стана, снижение себестоимости ТК10, увеличение ФОТ с коэффициентом 1,5</t>
  </si>
  <si>
    <t>(-) Лизинговые платежи (волочильный стан)</t>
  </si>
  <si>
    <r>
      <t xml:space="preserve">24-й месяц - Продажа 1-ой лицензии вместе с оборудованием (10-проволочной канатной машины). Продажа на </t>
    </r>
    <r>
      <rPr>
        <b/>
        <sz val="11"/>
        <color theme="1"/>
        <rFont val="Calibri"/>
        <family val="2"/>
        <charset val="204"/>
        <scheme val="minor"/>
      </rPr>
      <t>Российском рынке.</t>
    </r>
  </si>
  <si>
    <t>36-й месяц - Начало поступления платежей по 1-й лицензии</t>
  </si>
  <si>
    <t>46-й месяц - Поступление выручки от продажи оборудования по 2-й и 3-й лицензиям.</t>
  </si>
  <si>
    <t>33-й месяц - Поступление выручки от продажи оборудования по 1-й лицензии.</t>
  </si>
  <si>
    <r>
      <t xml:space="preserve">37-й месяц - Продажа 3-ей лицензии вместе с оборудованием. Продажа на </t>
    </r>
    <r>
      <rPr>
        <b/>
        <sz val="11"/>
        <color theme="1"/>
        <rFont val="Calibri"/>
        <family val="2"/>
        <charset val="204"/>
        <scheme val="minor"/>
      </rPr>
      <t>Мировом рынке.</t>
    </r>
  </si>
  <si>
    <r>
      <t xml:space="preserve">37-й месяц - Продажа 2-ой лицензии вместе с оборудованием. Продажа на </t>
    </r>
    <r>
      <rPr>
        <b/>
        <sz val="11"/>
        <color theme="1"/>
        <rFont val="Calibri"/>
        <family val="2"/>
        <charset val="204"/>
        <scheme val="minor"/>
      </rPr>
      <t>Российском рынке.</t>
    </r>
  </si>
  <si>
    <t>49-й месяц - Начало поступления платежей по 2-й и 3-й лицензиям</t>
  </si>
  <si>
    <t>• Вместе с лицензией продается оборудование: 10-проволочная канатная машина с узлом свивки:</t>
  </si>
  <si>
    <t xml:space="preserve"> - выручка от продажи оборудования – не менее 1,8 млн. USD;</t>
  </si>
  <si>
    <t xml:space="preserve"> - затраты связанные с поставкой оборудования и изготовлением собственного узла свивки – 1,24 млн. USD.</t>
  </si>
  <si>
    <t>Цена реализации оборудования, $</t>
  </si>
  <si>
    <t>Себестоимость оборудования, $</t>
  </si>
  <si>
    <t>Себестоимость оборудования, руб.</t>
  </si>
  <si>
    <t>Цена реализации оборудования, руб.</t>
  </si>
  <si>
    <t>Оборудование</t>
  </si>
  <si>
    <t>BEP</t>
  </si>
  <si>
    <t>TFC</t>
  </si>
  <si>
    <t>AVC</t>
  </si>
  <si>
    <t>Переменные расходы на единицу продукции, руб.</t>
  </si>
  <si>
    <t>P</t>
  </si>
  <si>
    <t>Цена за единицу продукции, руб.</t>
  </si>
  <si>
    <t>Q</t>
  </si>
  <si>
    <t>MR</t>
  </si>
  <si>
    <t>Маргинальный доход, руб.</t>
  </si>
  <si>
    <t>NPV</t>
  </si>
  <si>
    <t>irr</t>
  </si>
  <si>
    <t>Ставка дисконтирования</t>
  </si>
  <si>
    <t>Период</t>
  </si>
  <si>
    <t>Параметр</t>
  </si>
  <si>
    <t>Изменение</t>
  </si>
  <si>
    <t>Объем производства</t>
  </si>
  <si>
    <t>Цена реализации</t>
  </si>
  <si>
    <t>Лицензионный платеж</t>
  </si>
  <si>
    <t>Базовый вариант</t>
  </si>
  <si>
    <t>Изменение параметра, %</t>
  </si>
  <si>
    <t>Изменение параметра</t>
  </si>
  <si>
    <t>отклонение, %</t>
  </si>
  <si>
    <t>IRR, %</t>
  </si>
  <si>
    <t>NPV, руб.</t>
  </si>
  <si>
    <t>CAPEX</t>
  </si>
  <si>
    <t>Финансирование, $</t>
  </si>
  <si>
    <t>Финансирование, руб.</t>
  </si>
  <si>
    <t>Волочильщик</t>
  </si>
  <si>
    <t>Цена реализации ТК 10, $ (оптимистический сценарий)</t>
  </si>
  <si>
    <t>Цена реализации ТК 10, руб. (оптимистический сценарий)</t>
  </si>
  <si>
    <t>Цена реализации ТК 10, $ (консервативный сценарий)</t>
  </si>
  <si>
    <t>Цена реализации ТК 10, руб. (консервативный сценарий)</t>
  </si>
  <si>
    <t>Цена реализации ТК 10, руб. (пессимистический сценарий)</t>
  </si>
  <si>
    <t>Цена реализации ТК 10, $ (пессимистический сценарий)</t>
  </si>
  <si>
    <t>Выручка в мес., руб. (консервативный сценарий)</t>
  </si>
  <si>
    <t>Выручка в мес., руб. (пессимистический сценарий)</t>
  </si>
  <si>
    <t>Выручка в мес. руб. (оптимистический сценарий)</t>
  </si>
  <si>
    <t>Стоимость волочильного стана</t>
  </si>
  <si>
    <t>Лизинговый платеж</t>
  </si>
  <si>
    <t>Прямая окупаемость</t>
  </si>
  <si>
    <t>Оптимистический сценарий</t>
  </si>
  <si>
    <t>Консервативный сценарий</t>
  </si>
  <si>
    <t>Пессимистический сценарий</t>
  </si>
  <si>
    <t>Год</t>
  </si>
  <si>
    <t>Месяц</t>
  </si>
  <si>
    <t>Цена реализации 7-проволочного каната, $</t>
  </si>
  <si>
    <t>№</t>
  </si>
  <si>
    <t>Наименование затрат</t>
  </si>
  <si>
    <t>Группа затрат</t>
  </si>
  <si>
    <t>Стоимость (65)</t>
  </si>
  <si>
    <t>Примечание</t>
  </si>
  <si>
    <t>курс</t>
  </si>
  <si>
    <t>Проект рабочая документация</t>
  </si>
  <si>
    <t>Проект</t>
  </si>
  <si>
    <t>Строительные работы по устройству фундаментов</t>
  </si>
  <si>
    <t>СМР</t>
  </si>
  <si>
    <t>По смете</t>
  </si>
  <si>
    <t>Строительные работы по ремонту АБК</t>
  </si>
  <si>
    <t xml:space="preserve">Электромонтажные работы </t>
  </si>
  <si>
    <t>Монтаж энергетич. ооборудования</t>
  </si>
  <si>
    <t>Узел свивки</t>
  </si>
  <si>
    <t>Оборуд</t>
  </si>
  <si>
    <t>Канатная машина. Банк. Услуги по организации аккредитива</t>
  </si>
  <si>
    <t>Банк</t>
  </si>
  <si>
    <t>Канатная машина предоплата (95% аккредитив)</t>
  </si>
  <si>
    <t>Цена поставщика = 860 000 USD без НДС</t>
  </si>
  <si>
    <t>Канатная машина (Оплата НДС)</t>
  </si>
  <si>
    <t>ИФНС</t>
  </si>
  <si>
    <t>Канатная машина оплата 5% после ПНР</t>
  </si>
  <si>
    <t>Канатная машина. Доставка</t>
  </si>
  <si>
    <t>Логистика</t>
  </si>
  <si>
    <t>по ЖД: 12 контейнеров х $4000 = 3120000 р</t>
  </si>
  <si>
    <t>Канатная машина. Тамож. Брокер</t>
  </si>
  <si>
    <t xml:space="preserve">12 контейнеров </t>
  </si>
  <si>
    <t>Канатная машина перевозка с тамож. Поста</t>
  </si>
  <si>
    <t>12 контейнеров</t>
  </si>
  <si>
    <t>Канатная машина. Материалы по спецификации</t>
  </si>
  <si>
    <t>Кабели, воздуховоды и прочее</t>
  </si>
  <si>
    <t>Канатная машина. Монтажные работы</t>
  </si>
  <si>
    <t>Канатная машина. Шеф монтаж</t>
  </si>
  <si>
    <t xml:space="preserve">5 000 USD + билеты и проживание </t>
  </si>
  <si>
    <t>Волочильный стан. Банк. Услуги по организации аккредитива</t>
  </si>
  <si>
    <t>Волочильный стан предоплата (95% аккредитив)</t>
  </si>
  <si>
    <t>Цена поставщика = 460 000 USD  без НДС</t>
  </si>
  <si>
    <t>Волочильный стан (Оплата НДС)</t>
  </si>
  <si>
    <t>Волочильный стан оплата 5% после ПНР</t>
  </si>
  <si>
    <t>Волочильный стан. Доставка</t>
  </si>
  <si>
    <t xml:space="preserve">по ЖД: 8 контейнеров х $4000 </t>
  </si>
  <si>
    <t>Волочильный стан. Тамож. Брокер</t>
  </si>
  <si>
    <t xml:space="preserve">8 контейнеров </t>
  </si>
  <si>
    <t>Волочильный стан перевозка с тамож. Поста</t>
  </si>
  <si>
    <t>8 контейнеров</t>
  </si>
  <si>
    <t>Волочильный стан. Материалы по спецификации</t>
  </si>
  <si>
    <t>Волочильный стан. Монтажные работы</t>
  </si>
  <si>
    <t>Волочильный стан. Шеф монтаж</t>
  </si>
  <si>
    <t>5 000 USD + билеты и проживание</t>
  </si>
  <si>
    <t>Упаковочная машина</t>
  </si>
  <si>
    <t>$11 540</t>
  </si>
  <si>
    <t>Перемоточная машина</t>
  </si>
  <si>
    <t>Катушка типа 1250</t>
  </si>
  <si>
    <t>Цена поставщика = 750 EUR  Количество = 30 шт</t>
  </si>
  <si>
    <t xml:space="preserve">Крановое оборудование </t>
  </si>
  <si>
    <t xml:space="preserve">КТП-1000 кВА 2 шт. </t>
  </si>
  <si>
    <t>Градирня предоплата 50%</t>
  </si>
  <si>
    <t xml:space="preserve"> Компрессор предоплата 50%</t>
  </si>
  <si>
    <t>Лабораторное оборудование МИМ-50</t>
  </si>
  <si>
    <t>Лабораторное оборудование МИМ-600</t>
  </si>
  <si>
    <t>Погрузчик дизельный</t>
  </si>
  <si>
    <t>35000 EUR</t>
  </si>
  <si>
    <t>Электромонтажные материалы</t>
  </si>
  <si>
    <t>Материалы</t>
  </si>
  <si>
    <t>По проекту</t>
  </si>
  <si>
    <t xml:space="preserve">Материалы для энергетики </t>
  </si>
  <si>
    <t>Стандартизация продукции</t>
  </si>
  <si>
    <t>Стандартизация</t>
  </si>
  <si>
    <t>Стандартизация производства по ISO 9001</t>
  </si>
  <si>
    <t>Сырье для отладки производства</t>
  </si>
  <si>
    <t>100 тонн</t>
  </si>
  <si>
    <t xml:space="preserve">Продвижение продукта </t>
  </si>
  <si>
    <t xml:space="preserve">Продвижение </t>
  </si>
  <si>
    <t>Итого (по группе)</t>
  </si>
  <si>
    <t>Прямые издержки на производство 1 тонны арматурного каната (без учета трудовых ресурсов)</t>
  </si>
  <si>
    <t>№ пп</t>
  </si>
  <si>
    <t>Наименование</t>
  </si>
  <si>
    <t>Ед. изм</t>
  </si>
  <si>
    <t>уд. расход на 1 тн готового каната</t>
  </si>
  <si>
    <t>Стоимость ед., руб. (65)</t>
  </si>
  <si>
    <t xml:space="preserve">Стоимость ед., руб. </t>
  </si>
  <si>
    <t>Итого, руб.</t>
  </si>
  <si>
    <t xml:space="preserve">Высокоуглеродистая катанка </t>
  </si>
  <si>
    <t>тн</t>
  </si>
  <si>
    <t>Транспортные расходы на доставку катанки</t>
  </si>
  <si>
    <t>Материалы волочения</t>
  </si>
  <si>
    <t>Лента стальная упаковочная 0.7х20 ГОСТ 3560-73</t>
  </si>
  <si>
    <t>кг</t>
  </si>
  <si>
    <t xml:space="preserve">Тарпаулин рулонный </t>
  </si>
  <si>
    <t>м2</t>
  </si>
  <si>
    <t>Брус сосна 150х150</t>
  </si>
  <si>
    <t>м3</t>
  </si>
  <si>
    <t>кВт*ч</t>
  </si>
  <si>
    <t xml:space="preserve">Водоснабжение </t>
  </si>
  <si>
    <t>Средства от возвратных отходов  (металлолом)</t>
  </si>
  <si>
    <t>Итого на 1 тн арматурного каната, руб. без НДС</t>
  </si>
  <si>
    <t>Себестоимость ТК 10 (катанка), руб.</t>
  </si>
  <si>
    <t>Основные финансовые показатели проекта</t>
  </si>
  <si>
    <t>До запуска пр-ва</t>
  </si>
  <si>
    <t>После запуска пр-ва</t>
  </si>
  <si>
    <t>П</t>
  </si>
  <si>
    <t>К</t>
  </si>
  <si>
    <t>О</t>
  </si>
  <si>
    <t>Денежный поток за период проекта (П)</t>
  </si>
  <si>
    <t>Денежный поток за период проекта (К)</t>
  </si>
  <si>
    <t>Денежный поток за период проекта (О)</t>
  </si>
  <si>
    <t>Внутренняя норма доходности, %</t>
  </si>
  <si>
    <t>Прямая окупаемость, лет</t>
  </si>
  <si>
    <t>PP</t>
  </si>
  <si>
    <t>Первоначальный взнос, %</t>
  </si>
  <si>
    <t>Первоначальные взнос, руб.</t>
  </si>
  <si>
    <t>Постоянные расходы, руб./год</t>
  </si>
  <si>
    <t>Точка безубыточности (объем производства), т./год</t>
  </si>
  <si>
    <t>Точка безубыточности, руб./год</t>
  </si>
  <si>
    <t>Чистая приведенная стоимость, руб.</t>
  </si>
  <si>
    <t>Итого постоянные издержки, руб./мес</t>
  </si>
  <si>
    <t>Итого постоянные издержки, руб./год</t>
  </si>
  <si>
    <t>Главный бухгалтер</t>
  </si>
  <si>
    <t>Стоимость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</si>
</sst>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
    <numFmt numFmtId="165" formatCode="mmm\ yy"/>
    <numFmt numFmtId="166" formatCode="_-* #,##0.00\ _р_._-;\-* #,##0.00\ _р_._-;_-* &quot;-&quot;??\ _р_._-;_-@_-"/>
    <numFmt numFmtId="167" formatCode="mmm\ yyyy;@"/>
    <numFmt numFmtId="168" formatCode="\ #,##0.0_-;[Red]\-\ #,##0.0_-;&quot;-     &quot;;@"/>
    <numFmt numFmtId="169" formatCode="#,##0_ ;[Red]\-#,##0\ "/>
    <numFmt numFmtId="170" formatCode="#,##0.0"/>
    <numFmt numFmtId="171" formatCode="#,##0\ &quot;р.&quot;;[Red]\-#,##0\ &quot;р.&quot;"/>
    <numFmt numFmtId="172" formatCode="0.000"/>
    <numFmt numFmtId="173" formatCode="0.0"/>
  </numFmts>
  <fonts count="27"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i/>
      <sz val="11"/>
      <color theme="1"/>
      <name val="Calibri"/>
      <family val="2"/>
      <charset val="204"/>
      <scheme val="minor"/>
    </font>
    <font>
      <sz val="10"/>
      <name val="Arial Cyr"/>
    </font>
    <font>
      <sz val="14"/>
      <name val="Arial Cyr"/>
      <family val="2"/>
      <charset val="204"/>
    </font>
    <font>
      <b/>
      <sz val="14"/>
      <name val="Arial Cyr"/>
      <charset val="204"/>
    </font>
    <font>
      <sz val="14"/>
      <color indexed="9"/>
      <name val="Arial Cyr"/>
      <family val="2"/>
      <charset val="204"/>
    </font>
    <font>
      <sz val="12"/>
      <name val="Arial Cyr"/>
      <family val="2"/>
      <charset val="204"/>
    </font>
    <font>
      <i/>
      <sz val="12"/>
      <name val="Arial Cyr"/>
      <family val="2"/>
      <charset val="204"/>
    </font>
    <font>
      <b/>
      <sz val="12"/>
      <name val="Arial Cyr"/>
      <family val="2"/>
      <charset val="204"/>
    </font>
    <font>
      <sz val="10"/>
      <name val="Arial"/>
      <family val="2"/>
      <charset val="204"/>
    </font>
    <font>
      <sz val="12"/>
      <name val="Arial Cyr"/>
      <charset val="204"/>
    </font>
    <font>
      <b/>
      <i/>
      <sz val="12"/>
      <name val="Arial Cyr"/>
      <charset val="204"/>
    </font>
    <font>
      <sz val="12"/>
      <color indexed="10"/>
      <name val="Arial Cyr"/>
      <family val="2"/>
      <charset val="204"/>
    </font>
    <font>
      <b/>
      <i/>
      <sz val="12"/>
      <name val="Arial Cyr"/>
      <family val="2"/>
      <charset val="204"/>
    </font>
    <font>
      <sz val="12"/>
      <name val="Arial"/>
      <family val="2"/>
      <charset val="204"/>
    </font>
    <font>
      <b/>
      <i/>
      <sz val="11"/>
      <name val="Times New Roman"/>
      <family val="1"/>
      <charset val="204"/>
    </font>
    <font>
      <sz val="10"/>
      <name val="Times New Roman"/>
      <family val="1"/>
      <charset val="204"/>
    </font>
    <font>
      <i/>
      <sz val="10"/>
      <name val="Times New Roman"/>
      <family val="1"/>
      <charset val="204"/>
    </font>
    <font>
      <sz val="10"/>
      <color rgb="FF000000"/>
      <name val="Calibri"/>
      <family val="2"/>
      <charset val="204"/>
      <scheme val="minor"/>
    </font>
    <font>
      <sz val="11"/>
      <color rgb="FF000000"/>
      <name val="Calibri"/>
      <family val="2"/>
      <charset val="204"/>
      <scheme val="minor"/>
    </font>
    <font>
      <b/>
      <i/>
      <sz val="11"/>
      <color rgb="FF000000"/>
      <name val="Calibri"/>
      <family val="2"/>
      <charset val="204"/>
      <scheme val="minor"/>
    </font>
    <font>
      <b/>
      <sz val="9"/>
      <color indexed="81"/>
      <name val="Tahoma"/>
      <family val="2"/>
      <charset val="204"/>
    </font>
    <font>
      <sz val="9"/>
      <color indexed="81"/>
      <name val="Tahoma"/>
      <family val="2"/>
      <charset val="204"/>
    </font>
  </fonts>
  <fills count="19">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indexed="9"/>
        <bgColor indexed="64"/>
      </patternFill>
    </fill>
    <fill>
      <patternFill patternType="solid">
        <fgColor indexed="47"/>
        <bgColor indexed="64"/>
      </patternFill>
    </fill>
    <fill>
      <patternFill patternType="solid">
        <fgColor indexed="42"/>
        <bgColor indexed="64"/>
      </patternFill>
    </fill>
    <fill>
      <patternFill patternType="solid">
        <fgColor indexed="42"/>
        <bgColor indexed="9"/>
      </patternFill>
    </fill>
    <fill>
      <patternFill patternType="solid">
        <fgColor indexed="65"/>
        <bgColor indexed="64"/>
      </patternFill>
    </fill>
    <fill>
      <patternFill patternType="solid">
        <fgColor rgb="FFCCFFCC"/>
        <bgColor indexed="64"/>
      </patternFill>
    </fill>
    <fill>
      <patternFill patternType="solid">
        <fgColor indexed="26"/>
        <bgColor indexed="64"/>
      </patternFill>
    </fill>
    <fill>
      <patternFill patternType="solid">
        <fgColor rgb="FF92D050"/>
        <bgColor indexed="9"/>
      </patternFill>
    </fill>
    <fill>
      <patternFill patternType="solid">
        <fgColor theme="9" tint="-0.249977111117893"/>
        <bgColor indexed="64"/>
      </patternFill>
    </fill>
    <fill>
      <patternFill patternType="solid">
        <fgColor rgb="FFFFFF00"/>
        <bgColor indexed="9"/>
      </patternFill>
    </fill>
    <fill>
      <patternFill patternType="solid">
        <fgColor rgb="FFFFFF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9D9D9"/>
        <bgColor rgb="FF000000"/>
      </patternFill>
    </fill>
    <fill>
      <patternFill patternType="solid">
        <fgColor rgb="FFBFBFBF"/>
        <bgColor rgb="FF000000"/>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hair">
        <color indexed="64"/>
      </left>
      <right style="hair">
        <color indexed="64"/>
      </right>
      <top style="hair">
        <color indexed="64"/>
      </top>
      <bottom style="hair">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3">
    <xf numFmtId="0" fontId="0" fillId="0" borderId="0"/>
    <xf numFmtId="2" fontId="6" fillId="0" borderId="0"/>
    <xf numFmtId="166" fontId="13" fillId="0" borderId="0" applyFont="0" applyFill="0" applyBorder="0" applyAlignment="0" applyProtection="0"/>
    <xf numFmtId="0" fontId="13" fillId="0" borderId="0"/>
    <xf numFmtId="49" fontId="19" fillId="10" borderId="0">
      <alignment vertical="center"/>
    </xf>
    <xf numFmtId="167" fontId="20" fillId="10" borderId="32">
      <alignment horizontal="center" vertical="center"/>
    </xf>
    <xf numFmtId="49" fontId="21" fillId="10" borderId="0">
      <alignment vertical="center"/>
    </xf>
    <xf numFmtId="168" fontId="20" fillId="10" borderId="32">
      <alignment horizontal="right" vertical="center"/>
    </xf>
    <xf numFmtId="169" fontId="20" fillId="10" borderId="32">
      <alignment horizontal="center" vertical="center"/>
    </xf>
    <xf numFmtId="49" fontId="21" fillId="10" borderId="32">
      <alignment horizontal="center" vertical="center" wrapText="1"/>
    </xf>
    <xf numFmtId="0" fontId="2" fillId="0" borderId="0"/>
    <xf numFmtId="0" fontId="2" fillId="0" borderId="0"/>
    <xf numFmtId="166" fontId="2" fillId="0" borderId="0" applyFont="0" applyFill="0" applyBorder="0" applyAlignment="0" applyProtection="0"/>
  </cellStyleXfs>
  <cellXfs count="253">
    <xf numFmtId="0" fontId="0" fillId="0" borderId="0" xfId="0"/>
    <xf numFmtId="0" fontId="4" fillId="0" borderId="0" xfId="0" applyFont="1" applyAlignment="1"/>
    <xf numFmtId="4" fontId="0" fillId="0" borderId="0" xfId="0" applyNumberFormat="1"/>
    <xf numFmtId="3" fontId="0" fillId="0" borderId="0" xfId="0" applyNumberFormat="1"/>
    <xf numFmtId="0" fontId="4" fillId="0" borderId="1" xfId="0" applyFont="1" applyBorder="1"/>
    <xf numFmtId="0" fontId="4" fillId="0" borderId="2" xfId="0" applyFont="1" applyBorder="1"/>
    <xf numFmtId="0" fontId="0" fillId="0" borderId="1" xfId="0" applyBorder="1"/>
    <xf numFmtId="3" fontId="0" fillId="0" borderId="1" xfId="0" applyNumberFormat="1" applyBorder="1"/>
    <xf numFmtId="1" fontId="7" fillId="4" borderId="0" xfId="1" applyNumberFormat="1" applyFont="1" applyFill="1" applyAlignment="1" applyProtection="1">
      <alignment horizontal="center"/>
      <protection locked="0"/>
    </xf>
    <xf numFmtId="1" fontId="7" fillId="4" borderId="0" xfId="1" applyNumberFormat="1" applyFont="1" applyFill="1" applyAlignment="1" applyProtection="1">
      <alignment horizontal="left"/>
      <protection locked="0"/>
    </xf>
    <xf numFmtId="1" fontId="7" fillId="4" borderId="0" xfId="1" applyNumberFormat="1" applyFont="1" applyFill="1" applyProtection="1">
      <protection locked="0"/>
    </xf>
    <xf numFmtId="164" fontId="7" fillId="4" borderId="0" xfId="1" applyNumberFormat="1" applyFont="1" applyFill="1" applyAlignment="1" applyProtection="1">
      <alignment horizontal="center"/>
      <protection locked="0"/>
    </xf>
    <xf numFmtId="164" fontId="7" fillId="4" borderId="0" xfId="1" applyNumberFormat="1" applyFont="1" applyFill="1" applyAlignment="1" applyProtection="1">
      <alignment horizontal="left"/>
      <protection locked="0"/>
    </xf>
    <xf numFmtId="164" fontId="9" fillId="4" borderId="0" xfId="1" applyNumberFormat="1" applyFont="1" applyFill="1" applyAlignment="1" applyProtection="1">
      <alignment horizontal="center"/>
      <protection locked="0"/>
    </xf>
    <xf numFmtId="164" fontId="7" fillId="4" borderId="0" xfId="1" applyNumberFormat="1" applyFont="1" applyFill="1" applyProtection="1">
      <protection locked="0"/>
    </xf>
    <xf numFmtId="1" fontId="10" fillId="4" borderId="3" xfId="1" applyNumberFormat="1" applyFont="1" applyFill="1" applyBorder="1" applyAlignment="1" applyProtection="1">
      <alignment horizontal="center"/>
      <protection locked="0"/>
    </xf>
    <xf numFmtId="1" fontId="10" fillId="4" borderId="4" xfId="1" applyNumberFormat="1" applyFont="1" applyFill="1" applyBorder="1" applyAlignment="1" applyProtection="1">
      <alignment horizontal="right"/>
      <protection locked="0"/>
    </xf>
    <xf numFmtId="1" fontId="10" fillId="0" borderId="0" xfId="1" applyNumberFormat="1" applyFont="1" applyProtection="1">
      <protection locked="0"/>
    </xf>
    <xf numFmtId="1" fontId="10" fillId="0" borderId="0" xfId="1" applyNumberFormat="1" applyFont="1" applyBorder="1" applyAlignment="1" applyProtection="1">
      <alignment horizontal="center"/>
      <protection locked="0"/>
    </xf>
    <xf numFmtId="1" fontId="10" fillId="4" borderId="0" xfId="1" applyNumberFormat="1" applyFont="1" applyFill="1" applyBorder="1" applyAlignment="1" applyProtection="1">
      <alignment horizontal="right"/>
      <protection locked="0"/>
    </xf>
    <xf numFmtId="165" fontId="11" fillId="4" borderId="0" xfId="1" applyNumberFormat="1" applyFont="1" applyFill="1" applyBorder="1" applyProtection="1">
      <protection locked="0"/>
    </xf>
    <xf numFmtId="165" fontId="11" fillId="0" borderId="0" xfId="1" applyNumberFormat="1" applyFont="1" applyFill="1" applyBorder="1" applyProtection="1">
      <protection locked="0"/>
    </xf>
    <xf numFmtId="1" fontId="10" fillId="4" borderId="0" xfId="1" applyNumberFormat="1" applyFont="1" applyFill="1" applyBorder="1" applyAlignment="1" applyProtection="1">
      <alignment horizontal="center"/>
      <protection locked="0"/>
    </xf>
    <xf numFmtId="1" fontId="12" fillId="5" borderId="5" xfId="1" applyNumberFormat="1" applyFont="1" applyFill="1" applyBorder="1" applyAlignment="1" applyProtection="1">
      <alignment horizontal="left"/>
      <protection locked="0"/>
    </xf>
    <xf numFmtId="3" fontId="10" fillId="6" borderId="6" xfId="1" applyNumberFormat="1" applyFont="1" applyFill="1" applyBorder="1" applyProtection="1">
      <protection locked="0"/>
    </xf>
    <xf numFmtId="3" fontId="10" fillId="5" borderId="6" xfId="1" applyNumberFormat="1" applyFont="1" applyFill="1" applyBorder="1" applyProtection="1">
      <protection locked="0"/>
    </xf>
    <xf numFmtId="3" fontId="10" fillId="5" borderId="7" xfId="1" applyNumberFormat="1" applyFont="1" applyFill="1" applyBorder="1" applyProtection="1">
      <protection locked="0"/>
    </xf>
    <xf numFmtId="3" fontId="10" fillId="5" borderId="8" xfId="1" applyNumberFormat="1" applyFont="1" applyFill="1" applyBorder="1" applyProtection="1">
      <protection locked="0"/>
    </xf>
    <xf numFmtId="3" fontId="10" fillId="5" borderId="5" xfId="1" applyNumberFormat="1" applyFont="1" applyFill="1" applyBorder="1" applyProtection="1">
      <protection locked="0"/>
    </xf>
    <xf numFmtId="1" fontId="12" fillId="4" borderId="0" xfId="1" applyNumberFormat="1" applyFont="1" applyFill="1" applyBorder="1" applyAlignment="1" applyProtection="1">
      <alignment horizontal="left"/>
      <protection locked="0"/>
    </xf>
    <xf numFmtId="3" fontId="10" fillId="4" borderId="0" xfId="1" applyNumberFormat="1" applyFont="1" applyFill="1" applyBorder="1" applyProtection="1">
      <protection locked="0"/>
    </xf>
    <xf numFmtId="3" fontId="10" fillId="4" borderId="9" xfId="1" applyNumberFormat="1" applyFont="1" applyFill="1" applyBorder="1" applyProtection="1">
      <protection locked="0"/>
    </xf>
    <xf numFmtId="1" fontId="10" fillId="4" borderId="0" xfId="1" applyNumberFormat="1" applyFont="1" applyFill="1" applyBorder="1" applyProtection="1">
      <protection locked="0"/>
    </xf>
    <xf numFmtId="1" fontId="10" fillId="5" borderId="10" xfId="1" applyNumberFormat="1" applyFont="1" applyFill="1" applyBorder="1" applyAlignment="1" applyProtection="1">
      <alignment horizontal="center"/>
      <protection locked="0"/>
    </xf>
    <xf numFmtId="1" fontId="11" fillId="5" borderId="11" xfId="1" applyNumberFormat="1" applyFont="1" applyFill="1" applyBorder="1" applyAlignment="1" applyProtection="1">
      <alignment horizontal="left"/>
      <protection locked="0"/>
    </xf>
    <xf numFmtId="3" fontId="10" fillId="5" borderId="11" xfId="1" applyNumberFormat="1" applyFont="1" applyFill="1" applyBorder="1" applyProtection="1">
      <protection locked="0"/>
    </xf>
    <xf numFmtId="3" fontId="10" fillId="5" borderId="0" xfId="1" applyNumberFormat="1" applyFont="1" applyFill="1" applyBorder="1" applyProtection="1">
      <protection locked="0"/>
    </xf>
    <xf numFmtId="1" fontId="10" fillId="5" borderId="12" xfId="1" applyNumberFormat="1" applyFont="1" applyFill="1" applyBorder="1" applyAlignment="1" applyProtection="1">
      <alignment horizontal="center"/>
      <protection locked="0"/>
    </xf>
    <xf numFmtId="1" fontId="10" fillId="4" borderId="1" xfId="1" applyNumberFormat="1" applyFont="1" applyFill="1" applyBorder="1" applyAlignment="1" applyProtection="1">
      <alignment horizontal="left" wrapText="1"/>
      <protection locked="0"/>
    </xf>
    <xf numFmtId="3" fontId="10" fillId="7" borderId="1" xfId="2" applyNumberFormat="1" applyFont="1" applyFill="1" applyBorder="1" applyAlignment="1" applyProtection="1">
      <alignment horizontal="center"/>
      <protection locked="0"/>
    </xf>
    <xf numFmtId="1" fontId="10" fillId="5" borderId="13" xfId="1" applyNumberFormat="1" applyFont="1" applyFill="1" applyBorder="1" applyAlignment="1" applyProtection="1">
      <alignment horizontal="center"/>
      <protection locked="0"/>
    </xf>
    <xf numFmtId="1" fontId="11" fillId="5" borderId="4" xfId="1" applyNumberFormat="1" applyFont="1" applyFill="1" applyBorder="1" applyAlignment="1" applyProtection="1">
      <alignment horizontal="left"/>
      <protection locked="0"/>
    </xf>
    <xf numFmtId="3" fontId="14" fillId="5" borderId="4" xfId="1" applyNumberFormat="1" applyFont="1" applyFill="1" applyBorder="1" applyProtection="1">
      <protection locked="0"/>
    </xf>
    <xf numFmtId="3" fontId="14" fillId="5" borderId="4" xfId="1" applyNumberFormat="1" applyFont="1" applyFill="1" applyBorder="1" applyProtection="1"/>
    <xf numFmtId="3" fontId="14" fillId="5" borderId="14" xfId="1" applyNumberFormat="1" applyFont="1" applyFill="1" applyBorder="1" applyProtection="1"/>
    <xf numFmtId="3" fontId="14" fillId="5" borderId="15" xfId="1" applyNumberFormat="1" applyFont="1" applyFill="1" applyBorder="1" applyProtection="1"/>
    <xf numFmtId="1" fontId="10" fillId="0" borderId="0" xfId="1" applyNumberFormat="1" applyFont="1" applyBorder="1" applyProtection="1">
      <protection locked="0"/>
    </xf>
    <xf numFmtId="1" fontId="10" fillId="4" borderId="16" xfId="1" applyNumberFormat="1" applyFont="1" applyFill="1" applyBorder="1" applyAlignment="1" applyProtection="1">
      <alignment horizontal="center"/>
      <protection locked="0"/>
    </xf>
    <xf numFmtId="1" fontId="11" fillId="4" borderId="16" xfId="1" applyNumberFormat="1" applyFont="1" applyFill="1" applyBorder="1" applyAlignment="1" applyProtection="1">
      <alignment horizontal="left"/>
      <protection locked="0"/>
    </xf>
    <xf numFmtId="3" fontId="12" fillId="4" borderId="16" xfId="1" applyNumberFormat="1" applyFont="1" applyFill="1" applyBorder="1" applyProtection="1">
      <protection locked="0"/>
    </xf>
    <xf numFmtId="3" fontId="10" fillId="4" borderId="16" xfId="1" applyNumberFormat="1" applyFont="1" applyFill="1" applyBorder="1" applyProtection="1">
      <protection locked="0"/>
    </xf>
    <xf numFmtId="1" fontId="11" fillId="5" borderId="0" xfId="1" applyNumberFormat="1" applyFont="1" applyFill="1" applyBorder="1" applyAlignment="1" applyProtection="1">
      <alignment horizontal="left"/>
      <protection locked="0"/>
    </xf>
    <xf numFmtId="3" fontId="11" fillId="5" borderId="0" xfId="1" applyNumberFormat="1" applyFont="1" applyFill="1" applyBorder="1" applyProtection="1">
      <protection locked="0"/>
    </xf>
    <xf numFmtId="3" fontId="11" fillId="5" borderId="0" xfId="1" applyNumberFormat="1" applyFont="1" applyFill="1" applyBorder="1" applyProtection="1"/>
    <xf numFmtId="1" fontId="11" fillId="5" borderId="14" xfId="1" applyNumberFormat="1" applyFont="1" applyFill="1" applyBorder="1" applyAlignment="1" applyProtection="1">
      <alignment horizontal="left"/>
      <protection locked="0"/>
    </xf>
    <xf numFmtId="1" fontId="10" fillId="0" borderId="17" xfId="1" applyNumberFormat="1" applyFont="1" applyFill="1" applyBorder="1" applyAlignment="1" applyProtection="1">
      <alignment horizontal="center"/>
      <protection locked="0"/>
    </xf>
    <xf numFmtId="1" fontId="15" fillId="5" borderId="18" xfId="1" applyNumberFormat="1" applyFont="1" applyFill="1" applyBorder="1" applyAlignment="1" applyProtection="1">
      <alignment horizontal="left"/>
      <protection locked="0"/>
    </xf>
    <xf numFmtId="3" fontId="14" fillId="5" borderId="19" xfId="1" applyNumberFormat="1" applyFont="1" applyFill="1" applyBorder="1" applyProtection="1">
      <protection locked="0"/>
    </xf>
    <xf numFmtId="3" fontId="14" fillId="5" borderId="20" xfId="1" applyNumberFormat="1" applyFont="1" applyFill="1" applyBorder="1" applyProtection="1">
      <protection locked="0"/>
    </xf>
    <xf numFmtId="3" fontId="14" fillId="5" borderId="21" xfId="1" applyNumberFormat="1" applyFont="1" applyFill="1" applyBorder="1" applyProtection="1"/>
    <xf numFmtId="1" fontId="10" fillId="5" borderId="22" xfId="1" applyNumberFormat="1" applyFont="1" applyFill="1" applyBorder="1" applyAlignment="1" applyProtection="1">
      <alignment horizontal="center"/>
      <protection locked="0"/>
    </xf>
    <xf numFmtId="1" fontId="11" fillId="5" borderId="23" xfId="1" applyNumberFormat="1" applyFont="1" applyFill="1" applyBorder="1" applyAlignment="1" applyProtection="1">
      <alignment horizontal="left"/>
      <protection locked="0"/>
    </xf>
    <xf numFmtId="3" fontId="10" fillId="5" borderId="23" xfId="1" applyNumberFormat="1" applyFont="1" applyFill="1" applyBorder="1" applyProtection="1">
      <protection locked="0"/>
    </xf>
    <xf numFmtId="1" fontId="16" fillId="5" borderId="12" xfId="1" applyNumberFormat="1" applyFont="1" applyFill="1" applyBorder="1" applyAlignment="1" applyProtection="1">
      <alignment horizontal="center"/>
      <protection locked="0"/>
    </xf>
    <xf numFmtId="1" fontId="10" fillId="8" borderId="1" xfId="1" applyNumberFormat="1" applyFont="1" applyFill="1" applyBorder="1" applyAlignment="1" applyProtection="1">
      <alignment horizontal="left"/>
      <protection locked="0"/>
    </xf>
    <xf numFmtId="3" fontId="10" fillId="5" borderId="4" xfId="1" applyNumberFormat="1" applyFont="1" applyFill="1" applyBorder="1" applyProtection="1">
      <protection locked="0"/>
    </xf>
    <xf numFmtId="3" fontId="10" fillId="5" borderId="4" xfId="1" applyNumberFormat="1" applyFont="1" applyFill="1" applyBorder="1" applyProtection="1"/>
    <xf numFmtId="3" fontId="10" fillId="5" borderId="14" xfId="1" applyNumberFormat="1" applyFont="1" applyFill="1" applyBorder="1" applyProtection="1"/>
    <xf numFmtId="1" fontId="12" fillId="4" borderId="17" xfId="1" applyNumberFormat="1" applyFont="1" applyFill="1" applyBorder="1" applyAlignment="1" applyProtection="1">
      <alignment horizontal="center"/>
      <protection locked="0"/>
    </xf>
    <xf numFmtId="1" fontId="17" fillId="5" borderId="24" xfId="1" applyNumberFormat="1" applyFont="1" applyFill="1" applyBorder="1" applyAlignment="1" applyProtection="1">
      <alignment horizontal="left"/>
      <protection locked="0"/>
    </xf>
    <xf numFmtId="3" fontId="12" fillId="5" borderId="25" xfId="1" applyNumberFormat="1" applyFont="1" applyFill="1" applyBorder="1" applyProtection="1">
      <protection locked="0"/>
    </xf>
    <xf numFmtId="1" fontId="12" fillId="0" borderId="0" xfId="1" applyNumberFormat="1" applyFont="1" applyProtection="1">
      <protection locked="0"/>
    </xf>
    <xf numFmtId="1" fontId="12" fillId="4" borderId="0" xfId="1" applyNumberFormat="1" applyFont="1" applyFill="1" applyBorder="1" applyAlignment="1" applyProtection="1">
      <alignment horizontal="center"/>
      <protection locked="0"/>
    </xf>
    <xf numFmtId="1" fontId="17" fillId="5" borderId="26" xfId="1" applyNumberFormat="1" applyFont="1" applyFill="1" applyBorder="1" applyAlignment="1" applyProtection="1">
      <alignment horizontal="left"/>
      <protection locked="0"/>
    </xf>
    <xf numFmtId="3" fontId="12" fillId="5" borderId="27" xfId="1" applyNumberFormat="1" applyFont="1" applyFill="1" applyBorder="1" applyProtection="1">
      <protection locked="0"/>
    </xf>
    <xf numFmtId="1" fontId="17" fillId="5" borderId="28" xfId="1" applyNumberFormat="1" applyFont="1" applyFill="1" applyBorder="1" applyAlignment="1" applyProtection="1">
      <alignment horizontal="left"/>
      <protection locked="0"/>
    </xf>
    <xf numFmtId="3" fontId="12" fillId="5" borderId="19" xfId="1" applyNumberFormat="1" applyFont="1" applyFill="1" applyBorder="1" applyProtection="1">
      <protection locked="0"/>
    </xf>
    <xf numFmtId="3" fontId="12" fillId="5" borderId="20" xfId="1" applyNumberFormat="1" applyFont="1" applyFill="1" applyBorder="1" applyProtection="1">
      <protection locked="0"/>
    </xf>
    <xf numFmtId="3" fontId="12" fillId="5" borderId="21" xfId="1" applyNumberFormat="1" applyFont="1" applyFill="1" applyBorder="1" applyProtection="1">
      <protection locked="0"/>
    </xf>
    <xf numFmtId="1" fontId="11" fillId="4" borderId="0" xfId="1" applyNumberFormat="1" applyFont="1" applyFill="1" applyBorder="1" applyAlignment="1" applyProtection="1">
      <alignment horizontal="left"/>
      <protection locked="0"/>
    </xf>
    <xf numFmtId="3" fontId="12" fillId="4" borderId="0" xfId="1" applyNumberFormat="1" applyFont="1" applyFill="1" applyBorder="1" applyProtection="1">
      <protection locked="0"/>
    </xf>
    <xf numFmtId="1" fontId="10" fillId="5" borderId="29" xfId="1" applyNumberFormat="1" applyFont="1" applyFill="1" applyBorder="1" applyAlignment="1" applyProtection="1">
      <alignment horizontal="center"/>
      <protection locked="0"/>
    </xf>
    <xf numFmtId="3" fontId="12" fillId="5" borderId="25" xfId="1" applyNumberFormat="1" applyFont="1" applyFill="1" applyBorder="1" applyProtection="1"/>
    <xf numFmtId="3" fontId="12" fillId="5" borderId="11" xfId="1" applyNumberFormat="1" applyFont="1" applyFill="1" applyBorder="1" applyProtection="1">
      <protection locked="0"/>
    </xf>
    <xf numFmtId="3" fontId="12" fillId="5" borderId="0" xfId="1" applyNumberFormat="1" applyFont="1" applyFill="1" applyBorder="1" applyProtection="1">
      <protection locked="0"/>
    </xf>
    <xf numFmtId="1" fontId="10" fillId="5" borderId="0" xfId="1" applyNumberFormat="1" applyFont="1" applyFill="1" applyBorder="1" applyProtection="1">
      <protection locked="0"/>
    </xf>
    <xf numFmtId="1" fontId="10" fillId="8" borderId="1" xfId="1" applyNumberFormat="1" applyFont="1" applyFill="1" applyBorder="1" applyAlignment="1" applyProtection="1">
      <alignment horizontal="left" indent="1"/>
      <protection locked="0"/>
    </xf>
    <xf numFmtId="3" fontId="16" fillId="7" borderId="1" xfId="2" applyNumberFormat="1" applyFont="1" applyFill="1" applyBorder="1" applyAlignment="1" applyProtection="1">
      <alignment horizontal="center"/>
      <protection locked="0"/>
    </xf>
    <xf numFmtId="4" fontId="18" fillId="9" borderId="1" xfId="3" applyNumberFormat="1" applyFont="1" applyFill="1" applyBorder="1" applyAlignment="1"/>
    <xf numFmtId="1" fontId="10" fillId="4" borderId="0" xfId="1" applyNumberFormat="1" applyFont="1" applyFill="1" applyBorder="1" applyAlignment="1" applyProtection="1">
      <alignment horizontal="left"/>
      <protection locked="0"/>
    </xf>
    <xf numFmtId="3" fontId="10" fillId="4" borderId="0" xfId="1" applyNumberFormat="1" applyFont="1" applyFill="1" applyBorder="1" applyProtection="1"/>
    <xf numFmtId="3" fontId="10" fillId="4" borderId="0" xfId="1" applyNumberFormat="1" applyFont="1" applyFill="1" applyProtection="1"/>
    <xf numFmtId="1" fontId="10" fillId="4" borderId="0" xfId="1" applyNumberFormat="1" applyFont="1" applyFill="1" applyProtection="1">
      <protection locked="0"/>
    </xf>
    <xf numFmtId="1" fontId="17" fillId="4" borderId="30" xfId="1" applyNumberFormat="1" applyFont="1" applyFill="1" applyBorder="1" applyAlignment="1" applyProtection="1">
      <alignment horizontal="left"/>
      <protection locked="0"/>
    </xf>
    <xf numFmtId="3" fontId="11" fillId="4" borderId="9" xfId="1" applyNumberFormat="1" applyFont="1" applyFill="1" applyBorder="1" applyProtection="1">
      <protection locked="0"/>
    </xf>
    <xf numFmtId="3" fontId="10" fillId="4" borderId="16" xfId="1" applyNumberFormat="1" applyFont="1" applyFill="1" applyBorder="1" applyProtection="1"/>
    <xf numFmtId="1" fontId="10" fillId="4" borderId="31" xfId="1" applyNumberFormat="1" applyFont="1" applyFill="1" applyBorder="1" applyAlignment="1" applyProtection="1">
      <alignment horizontal="center"/>
      <protection locked="0"/>
    </xf>
    <xf numFmtId="1" fontId="12" fillId="5" borderId="30" xfId="1" applyNumberFormat="1" applyFont="1" applyFill="1" applyBorder="1" applyAlignment="1" applyProtection="1">
      <alignment horizontal="left"/>
      <protection locked="0"/>
    </xf>
    <xf numFmtId="3" fontId="17" fillId="5" borderId="6" xfId="1" applyNumberFormat="1" applyFont="1" applyFill="1" applyBorder="1" applyProtection="1">
      <protection locked="0"/>
    </xf>
    <xf numFmtId="3" fontId="17" fillId="5" borderId="6" xfId="1" applyNumberFormat="1" applyFont="1" applyFill="1" applyBorder="1" applyProtection="1"/>
    <xf numFmtId="3" fontId="7" fillId="4" borderId="0" xfId="1" applyNumberFormat="1" applyFont="1" applyFill="1" applyProtection="1">
      <protection locked="0"/>
    </xf>
    <xf numFmtId="1" fontId="7" fillId="0" borderId="0" xfId="1" applyNumberFormat="1" applyFont="1" applyAlignment="1" applyProtection="1">
      <alignment horizontal="center"/>
      <protection locked="0"/>
    </xf>
    <xf numFmtId="1" fontId="7" fillId="0" borderId="0" xfId="1" applyNumberFormat="1" applyFont="1" applyAlignment="1" applyProtection="1">
      <alignment horizontal="left"/>
      <protection locked="0"/>
    </xf>
    <xf numFmtId="3" fontId="7" fillId="0" borderId="0" xfId="1" applyNumberFormat="1" applyFont="1" applyFill="1" applyProtection="1">
      <protection locked="0"/>
    </xf>
    <xf numFmtId="3" fontId="7" fillId="0" borderId="0" xfId="1" applyNumberFormat="1" applyFont="1" applyProtection="1">
      <protection locked="0"/>
    </xf>
    <xf numFmtId="1" fontId="7" fillId="0" borderId="0" xfId="1" applyNumberFormat="1" applyFont="1" applyProtection="1">
      <protection locked="0"/>
    </xf>
    <xf numFmtId="0" fontId="11" fillId="4" borderId="4" xfId="1" applyNumberFormat="1" applyFont="1" applyFill="1" applyBorder="1" applyProtection="1">
      <protection locked="0"/>
    </xf>
    <xf numFmtId="3" fontId="4" fillId="3" borderId="2" xfId="0" applyNumberFormat="1" applyFont="1" applyFill="1" applyBorder="1"/>
    <xf numFmtId="0" fontId="0" fillId="2" borderId="0" xfId="0" applyFill="1"/>
    <xf numFmtId="3" fontId="0" fillId="2" borderId="0" xfId="0" applyNumberFormat="1" applyFill="1"/>
    <xf numFmtId="0" fontId="4" fillId="0" borderId="0" xfId="0" applyFont="1" applyBorder="1"/>
    <xf numFmtId="3" fontId="4" fillId="0" borderId="0" xfId="0" applyNumberFormat="1" applyFont="1" applyFill="1" applyBorder="1"/>
    <xf numFmtId="0" fontId="15" fillId="4" borderId="4" xfId="1" applyNumberFormat="1" applyFont="1" applyFill="1" applyBorder="1" applyProtection="1">
      <protection locked="0"/>
    </xf>
    <xf numFmtId="3" fontId="10" fillId="3" borderId="6" xfId="1" applyNumberFormat="1" applyFont="1" applyFill="1" applyBorder="1" applyProtection="1">
      <protection locked="0"/>
    </xf>
    <xf numFmtId="3" fontId="10" fillId="11" borderId="1" xfId="2" applyNumberFormat="1" applyFont="1" applyFill="1" applyBorder="1" applyAlignment="1" applyProtection="1">
      <alignment horizontal="center"/>
      <protection locked="0"/>
    </xf>
    <xf numFmtId="3" fontId="11" fillId="3" borderId="9" xfId="1" applyNumberFormat="1" applyFont="1" applyFill="1" applyBorder="1" applyProtection="1">
      <protection locked="0"/>
    </xf>
    <xf numFmtId="3" fontId="14" fillId="12" borderId="4" xfId="1" applyNumberFormat="1" applyFont="1" applyFill="1" applyBorder="1" applyProtection="1"/>
    <xf numFmtId="3" fontId="14" fillId="12" borderId="4" xfId="1" applyNumberFormat="1" applyFont="1" applyFill="1" applyBorder="1" applyProtection="1">
      <protection locked="0"/>
    </xf>
    <xf numFmtId="3" fontId="14" fillId="12" borderId="20" xfId="1" applyNumberFormat="1" applyFont="1" applyFill="1" applyBorder="1" applyProtection="1">
      <protection locked="0"/>
    </xf>
    <xf numFmtId="3" fontId="10" fillId="12" borderId="4" xfId="1" applyNumberFormat="1" applyFont="1" applyFill="1" applyBorder="1" applyProtection="1"/>
    <xf numFmtId="3" fontId="12" fillId="12" borderId="25" xfId="1" applyNumberFormat="1" applyFont="1" applyFill="1" applyBorder="1" applyProtection="1">
      <protection locked="0"/>
    </xf>
    <xf numFmtId="3" fontId="12" fillId="12" borderId="27" xfId="1" applyNumberFormat="1" applyFont="1" applyFill="1" applyBorder="1" applyProtection="1">
      <protection locked="0"/>
    </xf>
    <xf numFmtId="3" fontId="12" fillId="12" borderId="20" xfId="1" applyNumberFormat="1" applyFont="1" applyFill="1" applyBorder="1" applyProtection="1">
      <protection locked="0"/>
    </xf>
    <xf numFmtId="3" fontId="12" fillId="12" borderId="25" xfId="1" applyNumberFormat="1" applyFont="1" applyFill="1" applyBorder="1" applyProtection="1"/>
    <xf numFmtId="3" fontId="17" fillId="12" borderId="6" xfId="1" applyNumberFormat="1" applyFont="1" applyFill="1" applyBorder="1" applyProtection="1"/>
    <xf numFmtId="3" fontId="10" fillId="12" borderId="23" xfId="1" applyNumberFormat="1" applyFont="1" applyFill="1" applyBorder="1" applyProtection="1">
      <protection locked="0"/>
    </xf>
    <xf numFmtId="3" fontId="11" fillId="12" borderId="0" xfId="1" applyNumberFormat="1" applyFont="1" applyFill="1" applyBorder="1" applyProtection="1"/>
    <xf numFmtId="0" fontId="0" fillId="0" borderId="0" xfId="0" applyAlignment="1">
      <alignment wrapText="1"/>
    </xf>
    <xf numFmtId="3" fontId="10" fillId="13" borderId="1" xfId="2" applyNumberFormat="1" applyFont="1" applyFill="1" applyBorder="1" applyAlignment="1" applyProtection="1">
      <alignment horizontal="center"/>
      <protection locked="0"/>
    </xf>
    <xf numFmtId="0" fontId="3" fillId="14" borderId="0" xfId="0" applyFont="1" applyFill="1" applyAlignment="1">
      <alignment horizontal="center"/>
    </xf>
    <xf numFmtId="0" fontId="0" fillId="14" borderId="0" xfId="0" applyFill="1" applyAlignment="1">
      <alignment horizontal="center"/>
    </xf>
    <xf numFmtId="0" fontId="0" fillId="0" borderId="0" xfId="0" applyAlignment="1">
      <alignment horizontal="center"/>
    </xf>
    <xf numFmtId="10" fontId="0" fillId="0" borderId="0" xfId="0" applyNumberFormat="1"/>
    <xf numFmtId="4" fontId="0" fillId="0" borderId="1" xfId="0" applyNumberFormat="1" applyBorder="1"/>
    <xf numFmtId="0" fontId="0" fillId="0" borderId="5" xfId="0" applyBorder="1"/>
    <xf numFmtId="0" fontId="0" fillId="0" borderId="6" xfId="0" applyBorder="1"/>
    <xf numFmtId="4" fontId="0" fillId="0" borderId="6" xfId="0" applyNumberFormat="1" applyBorder="1"/>
    <xf numFmtId="0" fontId="0" fillId="0" borderId="8" xfId="0" applyBorder="1"/>
    <xf numFmtId="4" fontId="0" fillId="0" borderId="36" xfId="0" applyNumberFormat="1" applyBorder="1"/>
    <xf numFmtId="0" fontId="0" fillId="0" borderId="36" xfId="0" applyBorder="1"/>
    <xf numFmtId="4" fontId="0" fillId="0" borderId="37" xfId="0" applyNumberFormat="1" applyBorder="1"/>
    <xf numFmtId="4" fontId="0" fillId="0" borderId="39" xfId="0" applyNumberFormat="1" applyBorder="1"/>
    <xf numFmtId="4" fontId="0" fillId="0" borderId="20" xfId="0" applyNumberFormat="1" applyBorder="1"/>
    <xf numFmtId="0" fontId="0" fillId="0" borderId="20" xfId="0" applyBorder="1"/>
    <xf numFmtId="4" fontId="0" fillId="0" borderId="21" xfId="0" applyNumberFormat="1" applyBorder="1"/>
    <xf numFmtId="0" fontId="0" fillId="0" borderId="34" xfId="0" applyBorder="1"/>
    <xf numFmtId="0" fontId="0" fillId="0" borderId="40" xfId="0" applyBorder="1"/>
    <xf numFmtId="0" fontId="0" fillId="0" borderId="41" xfId="0" applyBorder="1"/>
    <xf numFmtId="0" fontId="0" fillId="0" borderId="42" xfId="0" applyBorder="1"/>
    <xf numFmtId="9" fontId="0" fillId="0" borderId="35" xfId="0" applyNumberFormat="1" applyBorder="1"/>
    <xf numFmtId="9" fontId="0" fillId="0" borderId="38" xfId="0" applyNumberFormat="1" applyBorder="1"/>
    <xf numFmtId="9" fontId="0" fillId="0" borderId="19" xfId="0" applyNumberFormat="1" applyBorder="1"/>
    <xf numFmtId="0" fontId="0" fillId="3" borderId="0" xfId="0" applyFill="1"/>
    <xf numFmtId="3" fontId="0" fillId="3" borderId="0" xfId="0" applyNumberFormat="1" applyFill="1"/>
    <xf numFmtId="0" fontId="0" fillId="15" borderId="0" xfId="0" applyFill="1"/>
    <xf numFmtId="3" fontId="0" fillId="15" borderId="0" xfId="0" applyNumberFormat="1" applyFill="1"/>
    <xf numFmtId="3" fontId="0" fillId="16" borderId="0" xfId="0" applyNumberFormat="1" applyFill="1"/>
    <xf numFmtId="0" fontId="0" fillId="16" borderId="0" xfId="0" applyFill="1"/>
    <xf numFmtId="4" fontId="0" fillId="2" borderId="0" xfId="0" applyNumberFormat="1" applyFill="1"/>
    <xf numFmtId="4" fontId="0" fillId="3" borderId="0" xfId="0" applyNumberFormat="1" applyFill="1"/>
    <xf numFmtId="0" fontId="4" fillId="0" borderId="1" xfId="0" applyFont="1" applyBorder="1" applyAlignment="1">
      <alignment horizontal="center"/>
    </xf>
    <xf numFmtId="0" fontId="2" fillId="0" borderId="1" xfId="10" applyBorder="1" applyAlignment="1">
      <alignment horizontal="center"/>
    </xf>
    <xf numFmtId="0" fontId="2" fillId="0" borderId="14" xfId="10" applyBorder="1" applyAlignment="1">
      <alignment horizontal="center"/>
    </xf>
    <xf numFmtId="0" fontId="2" fillId="0" borderId="0" xfId="10"/>
    <xf numFmtId="0" fontId="2" fillId="0" borderId="43" xfId="10" applyBorder="1"/>
    <xf numFmtId="0" fontId="2" fillId="0" borderId="0" xfId="10" applyBorder="1"/>
    <xf numFmtId="0" fontId="2" fillId="0" borderId="43" xfId="10" applyBorder="1" applyAlignment="1">
      <alignment horizontal="center"/>
    </xf>
    <xf numFmtId="171" fontId="2" fillId="0" borderId="0" xfId="10" applyNumberFormat="1" applyBorder="1"/>
    <xf numFmtId="171" fontId="2" fillId="0" borderId="43" xfId="10" applyNumberFormat="1" applyBorder="1"/>
    <xf numFmtId="0" fontId="2" fillId="0" borderId="43" xfId="10" applyBorder="1" applyAlignment="1">
      <alignment wrapText="1"/>
    </xf>
    <xf numFmtId="0" fontId="2" fillId="0" borderId="43" xfId="10" applyFont="1" applyBorder="1" applyAlignment="1">
      <alignment wrapText="1"/>
    </xf>
    <xf numFmtId="0" fontId="2" fillId="0" borderId="0" xfId="10" applyFill="1" applyBorder="1"/>
    <xf numFmtId="0" fontId="2" fillId="0" borderId="43" xfId="10" applyFill="1" applyBorder="1" applyAlignment="1">
      <alignment horizontal="center"/>
    </xf>
    <xf numFmtId="0" fontId="2" fillId="0" borderId="0" xfId="10" applyFont="1" applyFill="1" applyBorder="1"/>
    <xf numFmtId="0" fontId="2" fillId="0" borderId="44" xfId="10" applyBorder="1"/>
    <xf numFmtId="0" fontId="2" fillId="0" borderId="45" xfId="10" applyBorder="1"/>
    <xf numFmtId="0" fontId="2" fillId="0" borderId="44" xfId="10" applyBorder="1" applyAlignment="1">
      <alignment horizontal="center"/>
    </xf>
    <xf numFmtId="171" fontId="2" fillId="0" borderId="45" xfId="10" applyNumberFormat="1" applyBorder="1"/>
    <xf numFmtId="171" fontId="2" fillId="0" borderId="44" xfId="10" applyNumberFormat="1" applyBorder="1"/>
    <xf numFmtId="0" fontId="2" fillId="0" borderId="3" xfId="10" applyBorder="1"/>
    <xf numFmtId="0" fontId="4" fillId="0" borderId="4" xfId="10" applyFont="1" applyBorder="1"/>
    <xf numFmtId="0" fontId="4" fillId="0" borderId="4" xfId="10" applyFont="1" applyBorder="1" applyAlignment="1">
      <alignment horizontal="center"/>
    </xf>
    <xf numFmtId="171" fontId="4" fillId="0" borderId="4" xfId="10" applyNumberFormat="1" applyFont="1" applyBorder="1"/>
    <xf numFmtId="0" fontId="2" fillId="0" borderId="33" xfId="10" applyBorder="1"/>
    <xf numFmtId="0" fontId="2" fillId="0" borderId="0" xfId="10" applyAlignment="1">
      <alignment horizontal="center"/>
    </xf>
    <xf numFmtId="0" fontId="5" fillId="0" borderId="0" xfId="11" applyFont="1" applyAlignment="1">
      <alignment horizontal="left"/>
    </xf>
    <xf numFmtId="0" fontId="4" fillId="0" borderId="0" xfId="11" applyFont="1" applyAlignment="1">
      <alignment horizontal="left" wrapText="1"/>
    </xf>
    <xf numFmtId="0" fontId="2" fillId="0" borderId="0" xfId="11"/>
    <xf numFmtId="0" fontId="22" fillId="17" borderId="46" xfId="11" applyFont="1" applyFill="1" applyBorder="1" applyAlignment="1">
      <alignment vertical="center" wrapText="1"/>
    </xf>
    <xf numFmtId="0" fontId="22" fillId="18" borderId="1" xfId="11" applyFont="1" applyFill="1" applyBorder="1" applyAlignment="1">
      <alignment horizontal="center" vertical="center" wrapText="1"/>
    </xf>
    <xf numFmtId="0" fontId="23" fillId="0" borderId="1" xfId="11" applyFont="1" applyFill="1" applyBorder="1"/>
    <xf numFmtId="0" fontId="23" fillId="0" borderId="1" xfId="11" applyFont="1" applyFill="1" applyBorder="1" applyAlignment="1">
      <alignment wrapText="1"/>
    </xf>
    <xf numFmtId="0" fontId="23" fillId="0" borderId="1" xfId="11" applyFont="1" applyFill="1" applyBorder="1" applyAlignment="1">
      <alignment horizontal="center"/>
    </xf>
    <xf numFmtId="172" fontId="23" fillId="0" borderId="1" xfId="11" applyNumberFormat="1" applyFont="1" applyFill="1" applyBorder="1"/>
    <xf numFmtId="1" fontId="23" fillId="0" borderId="1" xfId="11" applyNumberFormat="1" applyFont="1" applyFill="1" applyBorder="1"/>
    <xf numFmtId="1" fontId="23" fillId="0" borderId="1" xfId="11" applyNumberFormat="1" applyFont="1" applyFill="1" applyBorder="1" applyAlignment="1">
      <alignment horizontal="center"/>
    </xf>
    <xf numFmtId="173" fontId="23" fillId="0" borderId="1" xfId="11" applyNumberFormat="1" applyFont="1" applyFill="1" applyBorder="1"/>
    <xf numFmtId="0" fontId="22" fillId="0" borderId="0" xfId="11" quotePrefix="1" applyFont="1" applyFill="1" applyBorder="1"/>
    <xf numFmtId="0" fontId="23" fillId="18" borderId="3" xfId="11" applyFont="1" applyFill="1" applyBorder="1"/>
    <xf numFmtId="0" fontId="24" fillId="18" borderId="4" xfId="11" applyFont="1" applyFill="1" applyBorder="1" applyAlignment="1">
      <alignment wrapText="1"/>
    </xf>
    <xf numFmtId="0" fontId="23" fillId="18" borderId="4" xfId="11" applyFont="1" applyFill="1" applyBorder="1"/>
    <xf numFmtId="1" fontId="23" fillId="18" borderId="4" xfId="11" applyNumberFormat="1" applyFont="1" applyFill="1" applyBorder="1"/>
    <xf numFmtId="1" fontId="24" fillId="18" borderId="33" xfId="11" applyNumberFormat="1" applyFont="1" applyFill="1" applyBorder="1" applyAlignment="1">
      <alignment horizontal="center"/>
    </xf>
    <xf numFmtId="0" fontId="2" fillId="0" borderId="0" xfId="11" applyAlignment="1">
      <alignment wrapText="1"/>
    </xf>
    <xf numFmtId="0" fontId="2" fillId="0" borderId="0" xfId="11" applyAlignment="1">
      <alignment horizontal="right"/>
    </xf>
    <xf numFmtId="0" fontId="0" fillId="0" borderId="12" xfId="0" applyBorder="1"/>
    <xf numFmtId="0" fontId="0" fillId="0" borderId="0" xfId="0" applyBorder="1"/>
    <xf numFmtId="0" fontId="0" fillId="0" borderId="0" xfId="0" applyBorder="1" applyAlignment="1">
      <alignment horizontal="center"/>
    </xf>
    <xf numFmtId="0" fontId="0" fillId="0" borderId="31" xfId="0" applyBorder="1" applyAlignment="1">
      <alignment horizontal="center"/>
    </xf>
    <xf numFmtId="0" fontId="0" fillId="15" borderId="12" xfId="0" applyFill="1" applyBorder="1"/>
    <xf numFmtId="3" fontId="0" fillId="15" borderId="0" xfId="0" applyNumberFormat="1" applyFill="1" applyBorder="1" applyAlignment="1">
      <alignment horizontal="center"/>
    </xf>
    <xf numFmtId="0" fontId="0" fillId="15" borderId="31" xfId="0" applyFill="1" applyBorder="1" applyAlignment="1">
      <alignment horizontal="center"/>
    </xf>
    <xf numFmtId="0" fontId="0" fillId="2" borderId="12" xfId="0" applyFill="1" applyBorder="1"/>
    <xf numFmtId="3" fontId="0" fillId="2" borderId="0" xfId="0" applyNumberFormat="1" applyFill="1" applyBorder="1" applyAlignment="1">
      <alignment horizontal="center"/>
    </xf>
    <xf numFmtId="0" fontId="0" fillId="2" borderId="31" xfId="0" applyFill="1" applyBorder="1" applyAlignment="1">
      <alignment horizontal="center"/>
    </xf>
    <xf numFmtId="0" fontId="0" fillId="16" borderId="29" xfId="0" applyFill="1" applyBorder="1"/>
    <xf numFmtId="3" fontId="0" fillId="16" borderId="16" xfId="0" applyNumberFormat="1" applyFill="1" applyBorder="1" applyAlignment="1">
      <alignment horizontal="center"/>
    </xf>
    <xf numFmtId="0" fontId="0" fillId="16" borderId="18" xfId="0" applyFill="1" applyBorder="1" applyAlignment="1">
      <alignment horizontal="center"/>
    </xf>
    <xf numFmtId="3" fontId="4" fillId="3" borderId="1" xfId="0" applyNumberFormat="1" applyFont="1" applyFill="1" applyBorder="1"/>
    <xf numFmtId="0" fontId="0" fillId="15" borderId="0" xfId="0" applyFill="1" applyBorder="1"/>
    <xf numFmtId="0" fontId="0" fillId="15" borderId="0" xfId="0" applyFill="1" applyBorder="1" applyAlignment="1">
      <alignment horizontal="center"/>
    </xf>
    <xf numFmtId="0" fontId="0" fillId="2" borderId="0" xfId="0" applyFill="1" applyBorder="1"/>
    <xf numFmtId="0" fontId="0" fillId="2" borderId="0" xfId="0" applyFill="1" applyBorder="1" applyAlignment="1">
      <alignment horizontal="center"/>
    </xf>
    <xf numFmtId="0" fontId="0" fillId="16" borderId="0" xfId="0" applyFill="1" applyBorder="1"/>
    <xf numFmtId="0" fontId="0" fillId="16" borderId="0" xfId="0" applyFill="1" applyBorder="1" applyAlignment="1">
      <alignment horizontal="center"/>
    </xf>
    <xf numFmtId="0" fontId="4" fillId="0" borderId="0" xfId="0" applyFont="1" applyBorder="1" applyAlignment="1"/>
    <xf numFmtId="3" fontId="0" fillId="2" borderId="1" xfId="0" applyNumberFormat="1" applyFill="1" applyBorder="1"/>
    <xf numFmtId="169" fontId="0" fillId="2" borderId="1" xfId="0" applyNumberFormat="1" applyFill="1" applyBorder="1"/>
    <xf numFmtId="10" fontId="0" fillId="2" borderId="1" xfId="0" applyNumberFormat="1" applyFill="1" applyBorder="1"/>
    <xf numFmtId="0" fontId="0" fillId="0" borderId="40" xfId="0" applyBorder="1" applyAlignment="1">
      <alignment horizontal="center"/>
    </xf>
    <xf numFmtId="3" fontId="0" fillId="15" borderId="15" xfId="0" applyNumberFormat="1" applyFill="1" applyBorder="1"/>
    <xf numFmtId="169" fontId="0" fillId="15" borderId="15" xfId="0" applyNumberFormat="1" applyFill="1" applyBorder="1"/>
    <xf numFmtId="10" fontId="0" fillId="15" borderId="15" xfId="0" applyNumberFormat="1" applyFill="1" applyBorder="1"/>
    <xf numFmtId="3" fontId="0" fillId="16" borderId="39" xfId="0" applyNumberFormat="1" applyFill="1" applyBorder="1"/>
    <xf numFmtId="169" fontId="0" fillId="16" borderId="39" xfId="0" applyNumberFormat="1" applyFill="1" applyBorder="1"/>
    <xf numFmtId="0" fontId="0" fillId="15" borderId="49" xfId="0" applyFill="1" applyBorder="1" applyAlignment="1">
      <alignment horizontal="center"/>
    </xf>
    <xf numFmtId="0" fontId="0" fillId="2" borderId="36" xfId="0" applyFill="1" applyBorder="1" applyAlignment="1">
      <alignment horizontal="center"/>
    </xf>
    <xf numFmtId="0" fontId="0" fillId="16" borderId="37" xfId="0" applyFill="1" applyBorder="1" applyAlignment="1">
      <alignment horizontal="center"/>
    </xf>
    <xf numFmtId="10" fontId="0" fillId="16" borderId="39" xfId="0" applyNumberFormat="1" applyFill="1" applyBorder="1"/>
    <xf numFmtId="170" fontId="0" fillId="2" borderId="20" xfId="0" applyNumberFormat="1" applyFill="1" applyBorder="1"/>
    <xf numFmtId="170" fontId="0" fillId="16" borderId="21" xfId="0" applyNumberFormat="1" applyFill="1" applyBorder="1"/>
    <xf numFmtId="170" fontId="0" fillId="15" borderId="48" xfId="0" applyNumberFormat="1" applyFill="1" applyBorder="1"/>
    <xf numFmtId="0" fontId="0" fillId="0" borderId="42" xfId="0" applyFill="1" applyBorder="1"/>
    <xf numFmtId="9" fontId="0" fillId="3" borderId="0" xfId="0" applyNumberFormat="1" applyFill="1"/>
    <xf numFmtId="0" fontId="1" fillId="0" borderId="1" xfId="10" applyFont="1" applyBorder="1" applyAlignment="1">
      <alignment horizontal="center"/>
    </xf>
    <xf numFmtId="1" fontId="8" fillId="4" borderId="0" xfId="1" applyNumberFormat="1" applyFont="1" applyFill="1" applyAlignment="1" applyProtection="1">
      <alignment horizontal="center"/>
      <protection locked="0"/>
    </xf>
    <xf numFmtId="0" fontId="4" fillId="0" borderId="30" xfId="0" applyFont="1" applyBorder="1" applyAlignment="1">
      <alignment horizontal="center"/>
    </xf>
    <xf numFmtId="0" fontId="4" fillId="0" borderId="9" xfId="0" applyFont="1" applyBorder="1" applyAlignment="1">
      <alignment horizontal="center"/>
    </xf>
    <xf numFmtId="0" fontId="4" fillId="0" borderId="47" xfId="0" applyFont="1" applyBorder="1" applyAlignment="1">
      <alignment horizontal="center"/>
    </xf>
    <xf numFmtId="0" fontId="4" fillId="0" borderId="1"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33" xfId="0" applyFont="1" applyBorder="1" applyAlignment="1">
      <alignment horizontal="center"/>
    </xf>
  </cellXfs>
  <cellStyles count="13">
    <cellStyle name="Заголовок" xfId="4" xr:uid="{00000000-0005-0000-0000-000000000000}"/>
    <cellStyle name="Месяц" xfId="5" xr:uid="{00000000-0005-0000-0000-000001000000}"/>
    <cellStyle name="Обычный" xfId="0" builtinId="0"/>
    <cellStyle name="Обычный 2" xfId="3" xr:uid="{00000000-0005-0000-0000-000003000000}"/>
    <cellStyle name="Обычный 3" xfId="10" xr:uid="{00000000-0005-0000-0000-000004000000}"/>
    <cellStyle name="Обычный 4" xfId="11" xr:uid="{00000000-0005-0000-0000-000005000000}"/>
    <cellStyle name="Обычный_CFSibir" xfId="1" xr:uid="{00000000-0005-0000-0000-000006000000}"/>
    <cellStyle name="Текст" xfId="6" xr:uid="{00000000-0005-0000-0000-000007000000}"/>
    <cellStyle name="Фин. данные" xfId="7" xr:uid="{00000000-0005-0000-0000-000008000000}"/>
    <cellStyle name="Финансовый 2" xfId="2" xr:uid="{00000000-0005-0000-0000-000009000000}"/>
    <cellStyle name="Финансовый 3" xfId="12" xr:uid="{00000000-0005-0000-0000-00000A000000}"/>
    <cellStyle name="Целое" xfId="8" xr:uid="{00000000-0005-0000-0000-00000B000000}"/>
    <cellStyle name="Шапка таблицы" xfId="9" xr:uid="{00000000-0005-0000-0000-00000C000000}"/>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37171926909782"/>
          <c:y val="1.759284355212818E-2"/>
          <c:w val="0.86805223679725041"/>
          <c:h val="0.77521193721945814"/>
        </c:manualLayout>
      </c:layout>
      <c:lineChart>
        <c:grouping val="standard"/>
        <c:varyColors val="0"/>
        <c:ser>
          <c:idx val="0"/>
          <c:order val="0"/>
          <c:tx>
            <c:v>Чуствительность NPV к изменению объемов производства</c:v>
          </c:tx>
          <c:cat>
            <c:numRef>
              <c:f>'Анализ чуствительности'!$B$3:$B$8</c:f>
              <c:numCache>
                <c:formatCode>0%</c:formatCode>
                <c:ptCount val="6"/>
                <c:pt idx="0">
                  <c:v>-0.3</c:v>
                </c:pt>
                <c:pt idx="1">
                  <c:v>-0.2</c:v>
                </c:pt>
                <c:pt idx="2">
                  <c:v>-0.1</c:v>
                </c:pt>
                <c:pt idx="3">
                  <c:v>0</c:v>
                </c:pt>
                <c:pt idx="4">
                  <c:v>0.1</c:v>
                </c:pt>
                <c:pt idx="5">
                  <c:v>0.2</c:v>
                </c:pt>
              </c:numCache>
            </c:numRef>
          </c:cat>
          <c:val>
            <c:numRef>
              <c:f>'Анализ чуствительности'!$C$3:$C$8</c:f>
              <c:numCache>
                <c:formatCode>General</c:formatCode>
                <c:ptCount val="6"/>
                <c:pt idx="0">
                  <c:v>68890.323999999993</c:v>
                </c:pt>
                <c:pt idx="1">
                  <c:v>106197.269</c:v>
                </c:pt>
                <c:pt idx="2">
                  <c:v>143504.30499999999</c:v>
                </c:pt>
                <c:pt idx="3">
                  <c:v>180811.34</c:v>
                </c:pt>
                <c:pt idx="4">
                  <c:v>218118.37599999999</c:v>
                </c:pt>
                <c:pt idx="5">
                  <c:v>255425.41099999999</c:v>
                </c:pt>
              </c:numCache>
            </c:numRef>
          </c:val>
          <c:smooth val="0"/>
          <c:extLst>
            <c:ext xmlns:c16="http://schemas.microsoft.com/office/drawing/2014/chart" uri="{C3380CC4-5D6E-409C-BE32-E72D297353CC}">
              <c16:uniqueId val="{00000000-0950-4496-AFE9-B4B109B982F8}"/>
            </c:ext>
          </c:extLst>
        </c:ser>
        <c:ser>
          <c:idx val="1"/>
          <c:order val="1"/>
          <c:tx>
            <c:v>Чуствительность NPV к изменению цены реализации</c:v>
          </c:tx>
          <c:val>
            <c:numRef>
              <c:f>'Анализ чуствительности'!$C$9:$C$14</c:f>
              <c:numCache>
                <c:formatCode>General</c:formatCode>
                <c:ptCount val="6"/>
                <c:pt idx="0">
                  <c:v>-229505.628</c:v>
                </c:pt>
                <c:pt idx="1">
                  <c:v>-92733.304999999993</c:v>
                </c:pt>
                <c:pt idx="2">
                  <c:v>44039.017</c:v>
                </c:pt>
                <c:pt idx="3">
                  <c:v>180811.34</c:v>
                </c:pt>
                <c:pt idx="4">
                  <c:v>317583.663</c:v>
                </c:pt>
                <c:pt idx="5">
                  <c:v>454355.98599999998</c:v>
                </c:pt>
              </c:numCache>
            </c:numRef>
          </c:val>
          <c:smooth val="0"/>
          <c:extLst>
            <c:ext xmlns:c16="http://schemas.microsoft.com/office/drawing/2014/chart" uri="{C3380CC4-5D6E-409C-BE32-E72D297353CC}">
              <c16:uniqueId val="{00000001-0950-4496-AFE9-B4B109B982F8}"/>
            </c:ext>
          </c:extLst>
        </c:ser>
        <c:ser>
          <c:idx val="2"/>
          <c:order val="2"/>
          <c:tx>
            <c:v>Чуствительность NPV к изменению лицензионных платежей</c:v>
          </c:tx>
          <c:val>
            <c:numRef>
              <c:f>'Анализ чуствительности'!$C$15:$C$20</c:f>
              <c:numCache>
                <c:formatCode>General</c:formatCode>
                <c:ptCount val="6"/>
                <c:pt idx="0">
                  <c:v>141174.63099999999</c:v>
                </c:pt>
                <c:pt idx="1">
                  <c:v>154386.867</c:v>
                </c:pt>
                <c:pt idx="2">
                  <c:v>167599.10399999999</c:v>
                </c:pt>
                <c:pt idx="3">
                  <c:v>180811.34</c:v>
                </c:pt>
                <c:pt idx="4">
                  <c:v>194023.57699999999</c:v>
                </c:pt>
                <c:pt idx="5">
                  <c:v>207235.81299999999</c:v>
                </c:pt>
              </c:numCache>
            </c:numRef>
          </c:val>
          <c:smooth val="0"/>
          <c:extLst>
            <c:ext xmlns:c16="http://schemas.microsoft.com/office/drawing/2014/chart" uri="{C3380CC4-5D6E-409C-BE32-E72D297353CC}">
              <c16:uniqueId val="{00000002-0950-4496-AFE9-B4B109B982F8}"/>
            </c:ext>
          </c:extLst>
        </c:ser>
        <c:dLbls>
          <c:showLegendKey val="0"/>
          <c:showVal val="0"/>
          <c:showCatName val="0"/>
          <c:showSerName val="0"/>
          <c:showPercent val="0"/>
          <c:showBubbleSize val="0"/>
        </c:dLbls>
        <c:marker val="1"/>
        <c:smooth val="0"/>
        <c:axId val="92975104"/>
        <c:axId val="92977024"/>
      </c:lineChart>
      <c:catAx>
        <c:axId val="92975104"/>
        <c:scaling>
          <c:orientation val="minMax"/>
        </c:scaling>
        <c:delete val="0"/>
        <c:axPos val="b"/>
        <c:title>
          <c:tx>
            <c:rich>
              <a:bodyPr/>
              <a:lstStyle/>
              <a:p>
                <a:pPr>
                  <a:defRPr/>
                </a:pPr>
                <a:r>
                  <a:rPr lang="ru-RU"/>
                  <a:t>Процентное</a:t>
                </a:r>
                <a:r>
                  <a:rPr lang="ru-RU" baseline="0"/>
                  <a:t> изменение входного параметра</a:t>
                </a:r>
                <a:endParaRPr lang="ru-RU"/>
              </a:p>
            </c:rich>
          </c:tx>
          <c:overlay val="0"/>
        </c:title>
        <c:numFmt formatCode="0%" sourceLinked="1"/>
        <c:majorTickMark val="out"/>
        <c:minorTickMark val="none"/>
        <c:tickLblPos val="nextTo"/>
        <c:crossAx val="92977024"/>
        <c:crosses val="autoZero"/>
        <c:auto val="1"/>
        <c:lblAlgn val="ctr"/>
        <c:lblOffset val="100"/>
        <c:noMultiLvlLbl val="0"/>
      </c:catAx>
      <c:valAx>
        <c:axId val="92977024"/>
        <c:scaling>
          <c:orientation val="minMax"/>
        </c:scaling>
        <c:delete val="0"/>
        <c:axPos val="l"/>
        <c:majorGridlines/>
        <c:title>
          <c:tx>
            <c:rich>
              <a:bodyPr rot="-5400000" vert="horz"/>
              <a:lstStyle/>
              <a:p>
                <a:pPr>
                  <a:defRPr/>
                </a:pPr>
                <a:r>
                  <a:rPr lang="en-US"/>
                  <a:t>NPV</a:t>
                </a:r>
                <a:r>
                  <a:rPr lang="en-US" baseline="0"/>
                  <a:t> </a:t>
                </a:r>
                <a:r>
                  <a:rPr lang="ru-RU" baseline="0"/>
                  <a:t>проекта, тыс. руб.</a:t>
                </a:r>
                <a:endParaRPr lang="ru-RU"/>
              </a:p>
            </c:rich>
          </c:tx>
          <c:overlay val="0"/>
        </c:title>
        <c:numFmt formatCode="#,##0" sourceLinked="0"/>
        <c:majorTickMark val="out"/>
        <c:minorTickMark val="none"/>
        <c:tickLblPos val="nextTo"/>
        <c:crossAx val="9297510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247649</xdr:colOff>
      <xdr:row>1</xdr:row>
      <xdr:rowOff>71436</xdr:rowOff>
    </xdr:from>
    <xdr:to>
      <xdr:col>25</xdr:col>
      <xdr:colOff>381000</xdr:colOff>
      <xdr:row>24</xdr:row>
      <xdr:rowOff>57150</xdr:rowOff>
    </xdr:to>
    <xdr:graphicFrame macro="">
      <xdr:nvGraphicFramePr>
        <xdr:cNvPr id="3" name="Диаграмма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RSBF%20EKAT\Bank%20UralTrans\Cred%20Docs\&#1057;&#1084;&#1086;&#1083;&#1083;\&#1089;&#1084;&#1086;&#1083;&#1083;-&#1088;&#1077;&#1079;&#1102;&#1084;&#1077;%20&#1092;&#1077;&#1074;%20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o.rshbank.ru\dfsroot\Users\Byhovskaya-TL\Documents\&#1080;&#1085;&#1089;&#1090;&#1088;&#1091;&#1082;&#1094;&#1080;&#1080;\&#1076;&#1088;&#1091;&#1075;&#1080;&#1077;%20&#1073;&#1072;&#1085;&#1082;&#1080;\&#1074;&#1090;&#1073;%2024\&#1048;&#1085;&#1087;&#1088;&#1086;&#1084;&#1089;&#1077;&#1088;&#1074;&#1080;&#1089;%2001%2003%202011%20(&#1076;&#1086;&#1088;&#1072;&#1073;&#1086;&#1090;&#1072;&#108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График"/>
      <sheetName val="Резюме"/>
      <sheetName val="ОПиУ 3-12"/>
      <sheetName val="СashFlow"/>
      <sheetName val="Расчет проекта"/>
      <sheetName val="Анализ проекта"/>
    </sheetNames>
    <sheetDataSet>
      <sheetData sheetId="0" refreshError="1"/>
      <sheetData sheetId="1">
        <row r="5">
          <cell r="BA5" t="str">
            <v>рублей</v>
          </cell>
        </row>
        <row r="6">
          <cell r="BA6" t="str">
            <v>USD</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r"/>
      <sheetName val="Statyi balansa"/>
      <sheetName val="Plan platej"/>
      <sheetName val="Holding"/>
      <sheetName val="Garantiy"/>
      <sheetName val="Статус залога"/>
      <sheetName val="Resume_RUR"/>
      <sheetName val="СashFlow"/>
      <sheetName val="Knock out"/>
      <sheetName val="rules"/>
      <sheetName val="риск-формуляр свыше 4 млн.руб."/>
      <sheetName val="254-П"/>
    </sheetNames>
    <sheetDataSet>
      <sheetData sheetId="0" refreshError="1"/>
      <sheetData sheetId="1" refreshError="1"/>
      <sheetData sheetId="2">
        <row r="89">
          <cell r="A89" t="str">
            <v>руб.</v>
          </cell>
        </row>
        <row r="90">
          <cell r="A90" t="str">
            <v>тыс.руб.</v>
          </cell>
        </row>
        <row r="91">
          <cell r="A91" t="str">
            <v>млн.руб.</v>
          </cell>
        </row>
        <row r="92">
          <cell r="A92" t="str">
            <v>USD</v>
          </cell>
        </row>
        <row r="93">
          <cell r="A93" t="str">
            <v>тыс.USD</v>
          </cell>
        </row>
        <row r="94">
          <cell r="A94" t="str">
            <v>млн.USD</v>
          </cell>
        </row>
        <row r="95">
          <cell r="A95" t="str">
            <v>EUR</v>
          </cell>
        </row>
        <row r="96">
          <cell r="A96" t="str">
            <v>тыс.EUR</v>
          </cell>
        </row>
        <row r="97">
          <cell r="A97" t="str">
            <v>млн.EUR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399"/>
  <sheetViews>
    <sheetView view="pageBreakPreview" topLeftCell="A8" zoomScale="70" zoomScaleNormal="75" zoomScaleSheetLayoutView="70" workbookViewId="0">
      <selection activeCell="B33" sqref="B33"/>
    </sheetView>
  </sheetViews>
  <sheetFormatPr defaultRowHeight="17.399999999999999" outlineLevelCol="1" x14ac:dyDescent="0.3"/>
  <cols>
    <col min="1" max="1" width="1.6640625" style="101" customWidth="1"/>
    <col min="2" max="2" width="54.33203125" style="102" customWidth="1"/>
    <col min="3" max="3" width="14.109375" style="105" hidden="1" customWidth="1" outlineLevel="1"/>
    <col min="4" max="14" width="13.5546875" style="105" hidden="1" customWidth="1" outlineLevel="1"/>
    <col min="15" max="15" width="19.109375" style="105" customWidth="1" collapsed="1"/>
    <col min="16" max="16" width="14.44140625" style="105" hidden="1" customWidth="1" outlineLevel="1"/>
    <col min="17" max="27" width="13.5546875" style="105" hidden="1" customWidth="1" outlineLevel="1"/>
    <col min="28" max="28" width="19.109375" style="105" bestFit="1" customWidth="1" collapsed="1"/>
    <col min="29" max="29" width="14.44140625" style="105" hidden="1" customWidth="1" outlineLevel="1"/>
    <col min="30" max="30" width="13.5546875" style="105" hidden="1" customWidth="1" outlineLevel="1"/>
    <col min="31" max="31" width="14.44140625" style="105" hidden="1" customWidth="1" outlineLevel="1"/>
    <col min="32" max="33" width="13.44140625" style="105" hidden="1" customWidth="1" outlineLevel="1"/>
    <col min="34" max="38" width="13.5546875" style="105" hidden="1" customWidth="1" outlineLevel="1"/>
    <col min="39" max="40" width="15" style="105" hidden="1" customWidth="1" outlineLevel="1"/>
    <col min="41" max="41" width="19.109375" style="105" customWidth="1" collapsed="1"/>
    <col min="42" max="53" width="14.44140625" style="105" hidden="1" customWidth="1" outlineLevel="1"/>
    <col min="54" max="54" width="19.109375" style="105" bestFit="1" customWidth="1" collapsed="1"/>
    <col min="55" max="57" width="14.109375" style="105" hidden="1" customWidth="1" outlineLevel="1"/>
    <col min="58" max="66" width="16.88671875" style="105" hidden="1" customWidth="1" outlineLevel="1"/>
    <col min="67" max="67" width="19.109375" style="105" customWidth="1" collapsed="1"/>
    <col min="68" max="69" width="14.109375" style="105" hidden="1" customWidth="1"/>
    <col min="70" max="71" width="13.6640625" style="105" hidden="1" customWidth="1"/>
    <col min="72" max="72" width="15.5546875" style="105" hidden="1" customWidth="1"/>
    <col min="73" max="76" width="0" style="105" hidden="1" customWidth="1"/>
    <col min="77" max="261" width="9.109375" style="105"/>
    <col min="262" max="262" width="1.6640625" style="105" customWidth="1"/>
    <col min="263" max="263" width="57.33203125" style="105" customWidth="1"/>
    <col min="264" max="267" width="0" style="105" hidden="1" customWidth="1"/>
    <col min="268" max="269" width="13.6640625" style="105" customWidth="1"/>
    <col min="270" max="270" width="15.5546875" style="105" bestFit="1" customWidth="1"/>
    <col min="271" max="271" width="17.6640625" style="105" customWidth="1"/>
    <col min="272" max="273" width="15.5546875" style="105" bestFit="1" customWidth="1"/>
    <col min="274" max="275" width="14.44140625" style="105" customWidth="1"/>
    <col min="276" max="277" width="15.5546875" style="105" bestFit="1" customWidth="1"/>
    <col min="278" max="278" width="14.44140625" style="105" customWidth="1"/>
    <col min="279" max="279" width="15.5546875" style="105" bestFit="1" customWidth="1"/>
    <col min="280" max="294" width="14.109375" style="105" customWidth="1"/>
    <col min="295" max="295" width="10.44140625" style="105" bestFit="1" customWidth="1"/>
    <col min="296" max="296" width="10.5546875" style="105" bestFit="1" customWidth="1"/>
    <col min="297" max="298" width="10.88671875" style="105" bestFit="1" customWidth="1"/>
    <col min="299" max="299" width="9.88671875" style="105" bestFit="1" customWidth="1"/>
    <col min="300" max="300" width="10.109375" style="105" bestFit="1" customWidth="1"/>
    <col min="301" max="302" width="10.44140625" style="105" bestFit="1" customWidth="1"/>
    <col min="303" max="304" width="10.109375" style="105" bestFit="1" customWidth="1"/>
    <col min="305" max="305" width="9.88671875" style="105" bestFit="1" customWidth="1"/>
    <col min="306" max="307" width="10.5546875" style="105" bestFit="1" customWidth="1"/>
    <col min="308" max="308" width="10.44140625" style="105" bestFit="1" customWidth="1"/>
    <col min="309" max="517" width="9.109375" style="105"/>
    <col min="518" max="518" width="1.6640625" style="105" customWidth="1"/>
    <col min="519" max="519" width="57.33203125" style="105" customWidth="1"/>
    <col min="520" max="523" width="0" style="105" hidden="1" customWidth="1"/>
    <col min="524" max="525" width="13.6640625" style="105" customWidth="1"/>
    <col min="526" max="526" width="15.5546875" style="105" bestFit="1" customWidth="1"/>
    <col min="527" max="527" width="17.6640625" style="105" customWidth="1"/>
    <col min="528" max="529" width="15.5546875" style="105" bestFit="1" customWidth="1"/>
    <col min="530" max="531" width="14.44140625" style="105" customWidth="1"/>
    <col min="532" max="533" width="15.5546875" style="105" bestFit="1" customWidth="1"/>
    <col min="534" max="534" width="14.44140625" style="105" customWidth="1"/>
    <col min="535" max="535" width="15.5546875" style="105" bestFit="1" customWidth="1"/>
    <col min="536" max="550" width="14.109375" style="105" customWidth="1"/>
    <col min="551" max="551" width="10.44140625" style="105" bestFit="1" customWidth="1"/>
    <col min="552" max="552" width="10.5546875" style="105" bestFit="1" customWidth="1"/>
    <col min="553" max="554" width="10.88671875" style="105" bestFit="1" customWidth="1"/>
    <col min="555" max="555" width="9.88671875" style="105" bestFit="1" customWidth="1"/>
    <col min="556" max="556" width="10.109375" style="105" bestFit="1" customWidth="1"/>
    <col min="557" max="558" width="10.44140625" style="105" bestFit="1" customWidth="1"/>
    <col min="559" max="560" width="10.109375" style="105" bestFit="1" customWidth="1"/>
    <col min="561" max="561" width="9.88671875" style="105" bestFit="1" customWidth="1"/>
    <col min="562" max="563" width="10.5546875" style="105" bestFit="1" customWidth="1"/>
    <col min="564" max="564" width="10.44140625" style="105" bestFit="1" customWidth="1"/>
    <col min="565" max="773" width="9.109375" style="105"/>
    <col min="774" max="774" width="1.6640625" style="105" customWidth="1"/>
    <col min="775" max="775" width="57.33203125" style="105" customWidth="1"/>
    <col min="776" max="779" width="0" style="105" hidden="1" customWidth="1"/>
    <col min="780" max="781" width="13.6640625" style="105" customWidth="1"/>
    <col min="782" max="782" width="15.5546875" style="105" bestFit="1" customWidth="1"/>
    <col min="783" max="783" width="17.6640625" style="105" customWidth="1"/>
    <col min="784" max="785" width="15.5546875" style="105" bestFit="1" customWidth="1"/>
    <col min="786" max="787" width="14.44140625" style="105" customWidth="1"/>
    <col min="788" max="789" width="15.5546875" style="105" bestFit="1" customWidth="1"/>
    <col min="790" max="790" width="14.44140625" style="105" customWidth="1"/>
    <col min="791" max="791" width="15.5546875" style="105" bestFit="1" customWidth="1"/>
    <col min="792" max="806" width="14.109375" style="105" customWidth="1"/>
    <col min="807" max="807" width="10.44140625" style="105" bestFit="1" customWidth="1"/>
    <col min="808" max="808" width="10.5546875" style="105" bestFit="1" customWidth="1"/>
    <col min="809" max="810" width="10.88671875" style="105" bestFit="1" customWidth="1"/>
    <col min="811" max="811" width="9.88671875" style="105" bestFit="1" customWidth="1"/>
    <col min="812" max="812" width="10.109375" style="105" bestFit="1" customWidth="1"/>
    <col min="813" max="814" width="10.44140625" style="105" bestFit="1" customWidth="1"/>
    <col min="815" max="816" width="10.109375" style="105" bestFit="1" customWidth="1"/>
    <col min="817" max="817" width="9.88671875" style="105" bestFit="1" customWidth="1"/>
    <col min="818" max="819" width="10.5546875" style="105" bestFit="1" customWidth="1"/>
    <col min="820" max="820" width="10.44140625" style="105" bestFit="1" customWidth="1"/>
    <col min="821" max="1029" width="9.109375" style="105"/>
    <col min="1030" max="1030" width="1.6640625" style="105" customWidth="1"/>
    <col min="1031" max="1031" width="57.33203125" style="105" customWidth="1"/>
    <col min="1032" max="1035" width="0" style="105" hidden="1" customWidth="1"/>
    <col min="1036" max="1037" width="13.6640625" style="105" customWidth="1"/>
    <col min="1038" max="1038" width="15.5546875" style="105" bestFit="1" customWidth="1"/>
    <col min="1039" max="1039" width="17.6640625" style="105" customWidth="1"/>
    <col min="1040" max="1041" width="15.5546875" style="105" bestFit="1" customWidth="1"/>
    <col min="1042" max="1043" width="14.44140625" style="105" customWidth="1"/>
    <col min="1044" max="1045" width="15.5546875" style="105" bestFit="1" customWidth="1"/>
    <col min="1046" max="1046" width="14.44140625" style="105" customWidth="1"/>
    <col min="1047" max="1047" width="15.5546875" style="105" bestFit="1" customWidth="1"/>
    <col min="1048" max="1062" width="14.109375" style="105" customWidth="1"/>
    <col min="1063" max="1063" width="10.44140625" style="105" bestFit="1" customWidth="1"/>
    <col min="1064" max="1064" width="10.5546875" style="105" bestFit="1" customWidth="1"/>
    <col min="1065" max="1066" width="10.88671875" style="105" bestFit="1" customWidth="1"/>
    <col min="1067" max="1067" width="9.88671875" style="105" bestFit="1" customWidth="1"/>
    <col min="1068" max="1068" width="10.109375" style="105" bestFit="1" customWidth="1"/>
    <col min="1069" max="1070" width="10.44140625" style="105" bestFit="1" customWidth="1"/>
    <col min="1071" max="1072" width="10.109375" style="105" bestFit="1" customWidth="1"/>
    <col min="1073" max="1073" width="9.88671875" style="105" bestFit="1" customWidth="1"/>
    <col min="1074" max="1075" width="10.5546875" style="105" bestFit="1" customWidth="1"/>
    <col min="1076" max="1076" width="10.44140625" style="105" bestFit="1" customWidth="1"/>
    <col min="1077" max="1285" width="9.109375" style="105"/>
    <col min="1286" max="1286" width="1.6640625" style="105" customWidth="1"/>
    <col min="1287" max="1287" width="57.33203125" style="105" customWidth="1"/>
    <col min="1288" max="1291" width="0" style="105" hidden="1" customWidth="1"/>
    <col min="1292" max="1293" width="13.6640625" style="105" customWidth="1"/>
    <col min="1294" max="1294" width="15.5546875" style="105" bestFit="1" customWidth="1"/>
    <col min="1295" max="1295" width="17.6640625" style="105" customWidth="1"/>
    <col min="1296" max="1297" width="15.5546875" style="105" bestFit="1" customWidth="1"/>
    <col min="1298" max="1299" width="14.44140625" style="105" customWidth="1"/>
    <col min="1300" max="1301" width="15.5546875" style="105" bestFit="1" customWidth="1"/>
    <col min="1302" max="1302" width="14.44140625" style="105" customWidth="1"/>
    <col min="1303" max="1303" width="15.5546875" style="105" bestFit="1" customWidth="1"/>
    <col min="1304" max="1318" width="14.109375" style="105" customWidth="1"/>
    <col min="1319" max="1319" width="10.44140625" style="105" bestFit="1" customWidth="1"/>
    <col min="1320" max="1320" width="10.5546875" style="105" bestFit="1" customWidth="1"/>
    <col min="1321" max="1322" width="10.88671875" style="105" bestFit="1" customWidth="1"/>
    <col min="1323" max="1323" width="9.88671875" style="105" bestFit="1" customWidth="1"/>
    <col min="1324" max="1324" width="10.109375" style="105" bestFit="1" customWidth="1"/>
    <col min="1325" max="1326" width="10.44140625" style="105" bestFit="1" customWidth="1"/>
    <col min="1327" max="1328" width="10.109375" style="105" bestFit="1" customWidth="1"/>
    <col min="1329" max="1329" width="9.88671875" style="105" bestFit="1" customWidth="1"/>
    <col min="1330" max="1331" width="10.5546875" style="105" bestFit="1" customWidth="1"/>
    <col min="1332" max="1332" width="10.44140625" style="105" bestFit="1" customWidth="1"/>
    <col min="1333" max="1541" width="9.109375" style="105"/>
    <col min="1542" max="1542" width="1.6640625" style="105" customWidth="1"/>
    <col min="1543" max="1543" width="57.33203125" style="105" customWidth="1"/>
    <col min="1544" max="1547" width="0" style="105" hidden="1" customWidth="1"/>
    <col min="1548" max="1549" width="13.6640625" style="105" customWidth="1"/>
    <col min="1550" max="1550" width="15.5546875" style="105" bestFit="1" customWidth="1"/>
    <col min="1551" max="1551" width="17.6640625" style="105" customWidth="1"/>
    <col min="1552" max="1553" width="15.5546875" style="105" bestFit="1" customWidth="1"/>
    <col min="1554" max="1555" width="14.44140625" style="105" customWidth="1"/>
    <col min="1556" max="1557" width="15.5546875" style="105" bestFit="1" customWidth="1"/>
    <col min="1558" max="1558" width="14.44140625" style="105" customWidth="1"/>
    <col min="1559" max="1559" width="15.5546875" style="105" bestFit="1" customWidth="1"/>
    <col min="1560" max="1574" width="14.109375" style="105" customWidth="1"/>
    <col min="1575" max="1575" width="10.44140625" style="105" bestFit="1" customWidth="1"/>
    <col min="1576" max="1576" width="10.5546875" style="105" bestFit="1" customWidth="1"/>
    <col min="1577" max="1578" width="10.88671875" style="105" bestFit="1" customWidth="1"/>
    <col min="1579" max="1579" width="9.88671875" style="105" bestFit="1" customWidth="1"/>
    <col min="1580" max="1580" width="10.109375" style="105" bestFit="1" customWidth="1"/>
    <col min="1581" max="1582" width="10.44140625" style="105" bestFit="1" customWidth="1"/>
    <col min="1583" max="1584" width="10.109375" style="105" bestFit="1" customWidth="1"/>
    <col min="1585" max="1585" width="9.88671875" style="105" bestFit="1" customWidth="1"/>
    <col min="1586" max="1587" width="10.5546875" style="105" bestFit="1" customWidth="1"/>
    <col min="1588" max="1588" width="10.44140625" style="105" bestFit="1" customWidth="1"/>
    <col min="1589" max="1797" width="9.109375" style="105"/>
    <col min="1798" max="1798" width="1.6640625" style="105" customWidth="1"/>
    <col min="1799" max="1799" width="57.33203125" style="105" customWidth="1"/>
    <col min="1800" max="1803" width="0" style="105" hidden="1" customWidth="1"/>
    <col min="1804" max="1805" width="13.6640625" style="105" customWidth="1"/>
    <col min="1806" max="1806" width="15.5546875" style="105" bestFit="1" customWidth="1"/>
    <col min="1807" max="1807" width="17.6640625" style="105" customWidth="1"/>
    <col min="1808" max="1809" width="15.5546875" style="105" bestFit="1" customWidth="1"/>
    <col min="1810" max="1811" width="14.44140625" style="105" customWidth="1"/>
    <col min="1812" max="1813" width="15.5546875" style="105" bestFit="1" customWidth="1"/>
    <col min="1814" max="1814" width="14.44140625" style="105" customWidth="1"/>
    <col min="1815" max="1815" width="15.5546875" style="105" bestFit="1" customWidth="1"/>
    <col min="1816" max="1830" width="14.109375" style="105" customWidth="1"/>
    <col min="1831" max="1831" width="10.44140625" style="105" bestFit="1" customWidth="1"/>
    <col min="1832" max="1832" width="10.5546875" style="105" bestFit="1" customWidth="1"/>
    <col min="1833" max="1834" width="10.88671875" style="105" bestFit="1" customWidth="1"/>
    <col min="1835" max="1835" width="9.88671875" style="105" bestFit="1" customWidth="1"/>
    <col min="1836" max="1836" width="10.109375" style="105" bestFit="1" customWidth="1"/>
    <col min="1837" max="1838" width="10.44140625" style="105" bestFit="1" customWidth="1"/>
    <col min="1839" max="1840" width="10.109375" style="105" bestFit="1" customWidth="1"/>
    <col min="1841" max="1841" width="9.88671875" style="105" bestFit="1" customWidth="1"/>
    <col min="1842" max="1843" width="10.5546875" style="105" bestFit="1" customWidth="1"/>
    <col min="1844" max="1844" width="10.44140625" style="105" bestFit="1" customWidth="1"/>
    <col min="1845" max="2053" width="9.109375" style="105"/>
    <col min="2054" max="2054" width="1.6640625" style="105" customWidth="1"/>
    <col min="2055" max="2055" width="57.33203125" style="105" customWidth="1"/>
    <col min="2056" max="2059" width="0" style="105" hidden="1" customWidth="1"/>
    <col min="2060" max="2061" width="13.6640625" style="105" customWidth="1"/>
    <col min="2062" max="2062" width="15.5546875" style="105" bestFit="1" customWidth="1"/>
    <col min="2063" max="2063" width="17.6640625" style="105" customWidth="1"/>
    <col min="2064" max="2065" width="15.5546875" style="105" bestFit="1" customWidth="1"/>
    <col min="2066" max="2067" width="14.44140625" style="105" customWidth="1"/>
    <col min="2068" max="2069" width="15.5546875" style="105" bestFit="1" customWidth="1"/>
    <col min="2070" max="2070" width="14.44140625" style="105" customWidth="1"/>
    <col min="2071" max="2071" width="15.5546875" style="105" bestFit="1" customWidth="1"/>
    <col min="2072" max="2086" width="14.109375" style="105" customWidth="1"/>
    <col min="2087" max="2087" width="10.44140625" style="105" bestFit="1" customWidth="1"/>
    <col min="2088" max="2088" width="10.5546875" style="105" bestFit="1" customWidth="1"/>
    <col min="2089" max="2090" width="10.88671875" style="105" bestFit="1" customWidth="1"/>
    <col min="2091" max="2091" width="9.88671875" style="105" bestFit="1" customWidth="1"/>
    <col min="2092" max="2092" width="10.109375" style="105" bestFit="1" customWidth="1"/>
    <col min="2093" max="2094" width="10.44140625" style="105" bestFit="1" customWidth="1"/>
    <col min="2095" max="2096" width="10.109375" style="105" bestFit="1" customWidth="1"/>
    <col min="2097" max="2097" width="9.88671875" style="105" bestFit="1" customWidth="1"/>
    <col min="2098" max="2099" width="10.5546875" style="105" bestFit="1" customWidth="1"/>
    <col min="2100" max="2100" width="10.44140625" style="105" bestFit="1" customWidth="1"/>
    <col min="2101" max="2309" width="9.109375" style="105"/>
    <col min="2310" max="2310" width="1.6640625" style="105" customWidth="1"/>
    <col min="2311" max="2311" width="57.33203125" style="105" customWidth="1"/>
    <col min="2312" max="2315" width="0" style="105" hidden="1" customWidth="1"/>
    <col min="2316" max="2317" width="13.6640625" style="105" customWidth="1"/>
    <col min="2318" max="2318" width="15.5546875" style="105" bestFit="1" customWidth="1"/>
    <col min="2319" max="2319" width="17.6640625" style="105" customWidth="1"/>
    <col min="2320" max="2321" width="15.5546875" style="105" bestFit="1" customWidth="1"/>
    <col min="2322" max="2323" width="14.44140625" style="105" customWidth="1"/>
    <col min="2324" max="2325" width="15.5546875" style="105" bestFit="1" customWidth="1"/>
    <col min="2326" max="2326" width="14.44140625" style="105" customWidth="1"/>
    <col min="2327" max="2327" width="15.5546875" style="105" bestFit="1" customWidth="1"/>
    <col min="2328" max="2342" width="14.109375" style="105" customWidth="1"/>
    <col min="2343" max="2343" width="10.44140625" style="105" bestFit="1" customWidth="1"/>
    <col min="2344" max="2344" width="10.5546875" style="105" bestFit="1" customWidth="1"/>
    <col min="2345" max="2346" width="10.88671875" style="105" bestFit="1" customWidth="1"/>
    <col min="2347" max="2347" width="9.88671875" style="105" bestFit="1" customWidth="1"/>
    <col min="2348" max="2348" width="10.109375" style="105" bestFit="1" customWidth="1"/>
    <col min="2349" max="2350" width="10.44140625" style="105" bestFit="1" customWidth="1"/>
    <col min="2351" max="2352" width="10.109375" style="105" bestFit="1" customWidth="1"/>
    <col min="2353" max="2353" width="9.88671875" style="105" bestFit="1" customWidth="1"/>
    <col min="2354" max="2355" width="10.5546875" style="105" bestFit="1" customWidth="1"/>
    <col min="2356" max="2356" width="10.44140625" style="105" bestFit="1" customWidth="1"/>
    <col min="2357" max="2565" width="9.109375" style="105"/>
    <col min="2566" max="2566" width="1.6640625" style="105" customWidth="1"/>
    <col min="2567" max="2567" width="57.33203125" style="105" customWidth="1"/>
    <col min="2568" max="2571" width="0" style="105" hidden="1" customWidth="1"/>
    <col min="2572" max="2573" width="13.6640625" style="105" customWidth="1"/>
    <col min="2574" max="2574" width="15.5546875" style="105" bestFit="1" customWidth="1"/>
    <col min="2575" max="2575" width="17.6640625" style="105" customWidth="1"/>
    <col min="2576" max="2577" width="15.5546875" style="105" bestFit="1" customWidth="1"/>
    <col min="2578" max="2579" width="14.44140625" style="105" customWidth="1"/>
    <col min="2580" max="2581" width="15.5546875" style="105" bestFit="1" customWidth="1"/>
    <col min="2582" max="2582" width="14.44140625" style="105" customWidth="1"/>
    <col min="2583" max="2583" width="15.5546875" style="105" bestFit="1" customWidth="1"/>
    <col min="2584" max="2598" width="14.109375" style="105" customWidth="1"/>
    <col min="2599" max="2599" width="10.44140625" style="105" bestFit="1" customWidth="1"/>
    <col min="2600" max="2600" width="10.5546875" style="105" bestFit="1" customWidth="1"/>
    <col min="2601" max="2602" width="10.88671875" style="105" bestFit="1" customWidth="1"/>
    <col min="2603" max="2603" width="9.88671875" style="105" bestFit="1" customWidth="1"/>
    <col min="2604" max="2604" width="10.109375" style="105" bestFit="1" customWidth="1"/>
    <col min="2605" max="2606" width="10.44140625" style="105" bestFit="1" customWidth="1"/>
    <col min="2607" max="2608" width="10.109375" style="105" bestFit="1" customWidth="1"/>
    <col min="2609" max="2609" width="9.88671875" style="105" bestFit="1" customWidth="1"/>
    <col min="2610" max="2611" width="10.5546875" style="105" bestFit="1" customWidth="1"/>
    <col min="2612" max="2612" width="10.44140625" style="105" bestFit="1" customWidth="1"/>
    <col min="2613" max="2821" width="9.109375" style="105"/>
    <col min="2822" max="2822" width="1.6640625" style="105" customWidth="1"/>
    <col min="2823" max="2823" width="57.33203125" style="105" customWidth="1"/>
    <col min="2824" max="2827" width="0" style="105" hidden="1" customWidth="1"/>
    <col min="2828" max="2829" width="13.6640625" style="105" customWidth="1"/>
    <col min="2830" max="2830" width="15.5546875" style="105" bestFit="1" customWidth="1"/>
    <col min="2831" max="2831" width="17.6640625" style="105" customWidth="1"/>
    <col min="2832" max="2833" width="15.5546875" style="105" bestFit="1" customWidth="1"/>
    <col min="2834" max="2835" width="14.44140625" style="105" customWidth="1"/>
    <col min="2836" max="2837" width="15.5546875" style="105" bestFit="1" customWidth="1"/>
    <col min="2838" max="2838" width="14.44140625" style="105" customWidth="1"/>
    <col min="2839" max="2839" width="15.5546875" style="105" bestFit="1" customWidth="1"/>
    <col min="2840" max="2854" width="14.109375" style="105" customWidth="1"/>
    <col min="2855" max="2855" width="10.44140625" style="105" bestFit="1" customWidth="1"/>
    <col min="2856" max="2856" width="10.5546875" style="105" bestFit="1" customWidth="1"/>
    <col min="2857" max="2858" width="10.88671875" style="105" bestFit="1" customWidth="1"/>
    <col min="2859" max="2859" width="9.88671875" style="105" bestFit="1" customWidth="1"/>
    <col min="2860" max="2860" width="10.109375" style="105" bestFit="1" customWidth="1"/>
    <col min="2861" max="2862" width="10.44140625" style="105" bestFit="1" customWidth="1"/>
    <col min="2863" max="2864" width="10.109375" style="105" bestFit="1" customWidth="1"/>
    <col min="2865" max="2865" width="9.88671875" style="105" bestFit="1" customWidth="1"/>
    <col min="2866" max="2867" width="10.5546875" style="105" bestFit="1" customWidth="1"/>
    <col min="2868" max="2868" width="10.44140625" style="105" bestFit="1" customWidth="1"/>
    <col min="2869" max="3077" width="9.109375" style="105"/>
    <col min="3078" max="3078" width="1.6640625" style="105" customWidth="1"/>
    <col min="3079" max="3079" width="57.33203125" style="105" customWidth="1"/>
    <col min="3080" max="3083" width="0" style="105" hidden="1" customWidth="1"/>
    <col min="3084" max="3085" width="13.6640625" style="105" customWidth="1"/>
    <col min="3086" max="3086" width="15.5546875" style="105" bestFit="1" customWidth="1"/>
    <col min="3087" max="3087" width="17.6640625" style="105" customWidth="1"/>
    <col min="3088" max="3089" width="15.5546875" style="105" bestFit="1" customWidth="1"/>
    <col min="3090" max="3091" width="14.44140625" style="105" customWidth="1"/>
    <col min="3092" max="3093" width="15.5546875" style="105" bestFit="1" customWidth="1"/>
    <col min="3094" max="3094" width="14.44140625" style="105" customWidth="1"/>
    <col min="3095" max="3095" width="15.5546875" style="105" bestFit="1" customWidth="1"/>
    <col min="3096" max="3110" width="14.109375" style="105" customWidth="1"/>
    <col min="3111" max="3111" width="10.44140625" style="105" bestFit="1" customWidth="1"/>
    <col min="3112" max="3112" width="10.5546875" style="105" bestFit="1" customWidth="1"/>
    <col min="3113" max="3114" width="10.88671875" style="105" bestFit="1" customWidth="1"/>
    <col min="3115" max="3115" width="9.88671875" style="105" bestFit="1" customWidth="1"/>
    <col min="3116" max="3116" width="10.109375" style="105" bestFit="1" customWidth="1"/>
    <col min="3117" max="3118" width="10.44140625" style="105" bestFit="1" customWidth="1"/>
    <col min="3119" max="3120" width="10.109375" style="105" bestFit="1" customWidth="1"/>
    <col min="3121" max="3121" width="9.88671875" style="105" bestFit="1" customWidth="1"/>
    <col min="3122" max="3123" width="10.5546875" style="105" bestFit="1" customWidth="1"/>
    <col min="3124" max="3124" width="10.44140625" style="105" bestFit="1" customWidth="1"/>
    <col min="3125" max="3333" width="9.109375" style="105"/>
    <col min="3334" max="3334" width="1.6640625" style="105" customWidth="1"/>
    <col min="3335" max="3335" width="57.33203125" style="105" customWidth="1"/>
    <col min="3336" max="3339" width="0" style="105" hidden="1" customWidth="1"/>
    <col min="3340" max="3341" width="13.6640625" style="105" customWidth="1"/>
    <col min="3342" max="3342" width="15.5546875" style="105" bestFit="1" customWidth="1"/>
    <col min="3343" max="3343" width="17.6640625" style="105" customWidth="1"/>
    <col min="3344" max="3345" width="15.5546875" style="105" bestFit="1" customWidth="1"/>
    <col min="3346" max="3347" width="14.44140625" style="105" customWidth="1"/>
    <col min="3348" max="3349" width="15.5546875" style="105" bestFit="1" customWidth="1"/>
    <col min="3350" max="3350" width="14.44140625" style="105" customWidth="1"/>
    <col min="3351" max="3351" width="15.5546875" style="105" bestFit="1" customWidth="1"/>
    <col min="3352" max="3366" width="14.109375" style="105" customWidth="1"/>
    <col min="3367" max="3367" width="10.44140625" style="105" bestFit="1" customWidth="1"/>
    <col min="3368" max="3368" width="10.5546875" style="105" bestFit="1" customWidth="1"/>
    <col min="3369" max="3370" width="10.88671875" style="105" bestFit="1" customWidth="1"/>
    <col min="3371" max="3371" width="9.88671875" style="105" bestFit="1" customWidth="1"/>
    <col min="3372" max="3372" width="10.109375" style="105" bestFit="1" customWidth="1"/>
    <col min="3373" max="3374" width="10.44140625" style="105" bestFit="1" customWidth="1"/>
    <col min="3375" max="3376" width="10.109375" style="105" bestFit="1" customWidth="1"/>
    <col min="3377" max="3377" width="9.88671875" style="105" bestFit="1" customWidth="1"/>
    <col min="3378" max="3379" width="10.5546875" style="105" bestFit="1" customWidth="1"/>
    <col min="3380" max="3380" width="10.44140625" style="105" bestFit="1" customWidth="1"/>
    <col min="3381" max="3589" width="9.109375" style="105"/>
    <col min="3590" max="3590" width="1.6640625" style="105" customWidth="1"/>
    <col min="3591" max="3591" width="57.33203125" style="105" customWidth="1"/>
    <col min="3592" max="3595" width="0" style="105" hidden="1" customWidth="1"/>
    <col min="3596" max="3597" width="13.6640625" style="105" customWidth="1"/>
    <col min="3598" max="3598" width="15.5546875" style="105" bestFit="1" customWidth="1"/>
    <col min="3599" max="3599" width="17.6640625" style="105" customWidth="1"/>
    <col min="3600" max="3601" width="15.5546875" style="105" bestFit="1" customWidth="1"/>
    <col min="3602" max="3603" width="14.44140625" style="105" customWidth="1"/>
    <col min="3604" max="3605" width="15.5546875" style="105" bestFit="1" customWidth="1"/>
    <col min="3606" max="3606" width="14.44140625" style="105" customWidth="1"/>
    <col min="3607" max="3607" width="15.5546875" style="105" bestFit="1" customWidth="1"/>
    <col min="3608" max="3622" width="14.109375" style="105" customWidth="1"/>
    <col min="3623" max="3623" width="10.44140625" style="105" bestFit="1" customWidth="1"/>
    <col min="3624" max="3624" width="10.5546875" style="105" bestFit="1" customWidth="1"/>
    <col min="3625" max="3626" width="10.88671875" style="105" bestFit="1" customWidth="1"/>
    <col min="3627" max="3627" width="9.88671875" style="105" bestFit="1" customWidth="1"/>
    <col min="3628" max="3628" width="10.109375" style="105" bestFit="1" customWidth="1"/>
    <col min="3629" max="3630" width="10.44140625" style="105" bestFit="1" customWidth="1"/>
    <col min="3631" max="3632" width="10.109375" style="105" bestFit="1" customWidth="1"/>
    <col min="3633" max="3633" width="9.88671875" style="105" bestFit="1" customWidth="1"/>
    <col min="3634" max="3635" width="10.5546875" style="105" bestFit="1" customWidth="1"/>
    <col min="3636" max="3636" width="10.44140625" style="105" bestFit="1" customWidth="1"/>
    <col min="3637" max="3845" width="9.109375" style="105"/>
    <col min="3846" max="3846" width="1.6640625" style="105" customWidth="1"/>
    <col min="3847" max="3847" width="57.33203125" style="105" customWidth="1"/>
    <col min="3848" max="3851" width="0" style="105" hidden="1" customWidth="1"/>
    <col min="3852" max="3853" width="13.6640625" style="105" customWidth="1"/>
    <col min="3854" max="3854" width="15.5546875" style="105" bestFit="1" customWidth="1"/>
    <col min="3855" max="3855" width="17.6640625" style="105" customWidth="1"/>
    <col min="3856" max="3857" width="15.5546875" style="105" bestFit="1" customWidth="1"/>
    <col min="3858" max="3859" width="14.44140625" style="105" customWidth="1"/>
    <col min="3860" max="3861" width="15.5546875" style="105" bestFit="1" customWidth="1"/>
    <col min="3862" max="3862" width="14.44140625" style="105" customWidth="1"/>
    <col min="3863" max="3863" width="15.5546875" style="105" bestFit="1" customWidth="1"/>
    <col min="3864" max="3878" width="14.109375" style="105" customWidth="1"/>
    <col min="3879" max="3879" width="10.44140625" style="105" bestFit="1" customWidth="1"/>
    <col min="3880" max="3880" width="10.5546875" style="105" bestFit="1" customWidth="1"/>
    <col min="3881" max="3882" width="10.88671875" style="105" bestFit="1" customWidth="1"/>
    <col min="3883" max="3883" width="9.88671875" style="105" bestFit="1" customWidth="1"/>
    <col min="3884" max="3884" width="10.109375" style="105" bestFit="1" customWidth="1"/>
    <col min="3885" max="3886" width="10.44140625" style="105" bestFit="1" customWidth="1"/>
    <col min="3887" max="3888" width="10.109375" style="105" bestFit="1" customWidth="1"/>
    <col min="3889" max="3889" width="9.88671875" style="105" bestFit="1" customWidth="1"/>
    <col min="3890" max="3891" width="10.5546875" style="105" bestFit="1" customWidth="1"/>
    <col min="3892" max="3892" width="10.44140625" style="105" bestFit="1" customWidth="1"/>
    <col min="3893" max="4101" width="9.109375" style="105"/>
    <col min="4102" max="4102" width="1.6640625" style="105" customWidth="1"/>
    <col min="4103" max="4103" width="57.33203125" style="105" customWidth="1"/>
    <col min="4104" max="4107" width="0" style="105" hidden="1" customWidth="1"/>
    <col min="4108" max="4109" width="13.6640625" style="105" customWidth="1"/>
    <col min="4110" max="4110" width="15.5546875" style="105" bestFit="1" customWidth="1"/>
    <col min="4111" max="4111" width="17.6640625" style="105" customWidth="1"/>
    <col min="4112" max="4113" width="15.5546875" style="105" bestFit="1" customWidth="1"/>
    <col min="4114" max="4115" width="14.44140625" style="105" customWidth="1"/>
    <col min="4116" max="4117" width="15.5546875" style="105" bestFit="1" customWidth="1"/>
    <col min="4118" max="4118" width="14.44140625" style="105" customWidth="1"/>
    <col min="4119" max="4119" width="15.5546875" style="105" bestFit="1" customWidth="1"/>
    <col min="4120" max="4134" width="14.109375" style="105" customWidth="1"/>
    <col min="4135" max="4135" width="10.44140625" style="105" bestFit="1" customWidth="1"/>
    <col min="4136" max="4136" width="10.5546875" style="105" bestFit="1" customWidth="1"/>
    <col min="4137" max="4138" width="10.88671875" style="105" bestFit="1" customWidth="1"/>
    <col min="4139" max="4139" width="9.88671875" style="105" bestFit="1" customWidth="1"/>
    <col min="4140" max="4140" width="10.109375" style="105" bestFit="1" customWidth="1"/>
    <col min="4141" max="4142" width="10.44140625" style="105" bestFit="1" customWidth="1"/>
    <col min="4143" max="4144" width="10.109375" style="105" bestFit="1" customWidth="1"/>
    <col min="4145" max="4145" width="9.88671875" style="105" bestFit="1" customWidth="1"/>
    <col min="4146" max="4147" width="10.5546875" style="105" bestFit="1" customWidth="1"/>
    <col min="4148" max="4148" width="10.44140625" style="105" bestFit="1" customWidth="1"/>
    <col min="4149" max="4357" width="9.109375" style="105"/>
    <col min="4358" max="4358" width="1.6640625" style="105" customWidth="1"/>
    <col min="4359" max="4359" width="57.33203125" style="105" customWidth="1"/>
    <col min="4360" max="4363" width="0" style="105" hidden="1" customWidth="1"/>
    <col min="4364" max="4365" width="13.6640625" style="105" customWidth="1"/>
    <col min="4366" max="4366" width="15.5546875" style="105" bestFit="1" customWidth="1"/>
    <col min="4367" max="4367" width="17.6640625" style="105" customWidth="1"/>
    <col min="4368" max="4369" width="15.5546875" style="105" bestFit="1" customWidth="1"/>
    <col min="4370" max="4371" width="14.44140625" style="105" customWidth="1"/>
    <col min="4372" max="4373" width="15.5546875" style="105" bestFit="1" customWidth="1"/>
    <col min="4374" max="4374" width="14.44140625" style="105" customWidth="1"/>
    <col min="4375" max="4375" width="15.5546875" style="105" bestFit="1" customWidth="1"/>
    <col min="4376" max="4390" width="14.109375" style="105" customWidth="1"/>
    <col min="4391" max="4391" width="10.44140625" style="105" bestFit="1" customWidth="1"/>
    <col min="4392" max="4392" width="10.5546875" style="105" bestFit="1" customWidth="1"/>
    <col min="4393" max="4394" width="10.88671875" style="105" bestFit="1" customWidth="1"/>
    <col min="4395" max="4395" width="9.88671875" style="105" bestFit="1" customWidth="1"/>
    <col min="4396" max="4396" width="10.109375" style="105" bestFit="1" customWidth="1"/>
    <col min="4397" max="4398" width="10.44140625" style="105" bestFit="1" customWidth="1"/>
    <col min="4399" max="4400" width="10.109375" style="105" bestFit="1" customWidth="1"/>
    <col min="4401" max="4401" width="9.88671875" style="105" bestFit="1" customWidth="1"/>
    <col min="4402" max="4403" width="10.5546875" style="105" bestFit="1" customWidth="1"/>
    <col min="4404" max="4404" width="10.44140625" style="105" bestFit="1" customWidth="1"/>
    <col min="4405" max="4613" width="9.109375" style="105"/>
    <col min="4614" max="4614" width="1.6640625" style="105" customWidth="1"/>
    <col min="4615" max="4615" width="57.33203125" style="105" customWidth="1"/>
    <col min="4616" max="4619" width="0" style="105" hidden="1" customWidth="1"/>
    <col min="4620" max="4621" width="13.6640625" style="105" customWidth="1"/>
    <col min="4622" max="4622" width="15.5546875" style="105" bestFit="1" customWidth="1"/>
    <col min="4623" max="4623" width="17.6640625" style="105" customWidth="1"/>
    <col min="4624" max="4625" width="15.5546875" style="105" bestFit="1" customWidth="1"/>
    <col min="4626" max="4627" width="14.44140625" style="105" customWidth="1"/>
    <col min="4628" max="4629" width="15.5546875" style="105" bestFit="1" customWidth="1"/>
    <col min="4630" max="4630" width="14.44140625" style="105" customWidth="1"/>
    <col min="4631" max="4631" width="15.5546875" style="105" bestFit="1" customWidth="1"/>
    <col min="4632" max="4646" width="14.109375" style="105" customWidth="1"/>
    <col min="4647" max="4647" width="10.44140625" style="105" bestFit="1" customWidth="1"/>
    <col min="4648" max="4648" width="10.5546875" style="105" bestFit="1" customWidth="1"/>
    <col min="4649" max="4650" width="10.88671875" style="105" bestFit="1" customWidth="1"/>
    <col min="4651" max="4651" width="9.88671875" style="105" bestFit="1" customWidth="1"/>
    <col min="4652" max="4652" width="10.109375" style="105" bestFit="1" customWidth="1"/>
    <col min="4653" max="4654" width="10.44140625" style="105" bestFit="1" customWidth="1"/>
    <col min="4655" max="4656" width="10.109375" style="105" bestFit="1" customWidth="1"/>
    <col min="4657" max="4657" width="9.88671875" style="105" bestFit="1" customWidth="1"/>
    <col min="4658" max="4659" width="10.5546875" style="105" bestFit="1" customWidth="1"/>
    <col min="4660" max="4660" width="10.44140625" style="105" bestFit="1" customWidth="1"/>
    <col min="4661" max="4869" width="9.109375" style="105"/>
    <col min="4870" max="4870" width="1.6640625" style="105" customWidth="1"/>
    <col min="4871" max="4871" width="57.33203125" style="105" customWidth="1"/>
    <col min="4872" max="4875" width="0" style="105" hidden="1" customWidth="1"/>
    <col min="4876" max="4877" width="13.6640625" style="105" customWidth="1"/>
    <col min="4878" max="4878" width="15.5546875" style="105" bestFit="1" customWidth="1"/>
    <col min="4879" max="4879" width="17.6640625" style="105" customWidth="1"/>
    <col min="4880" max="4881" width="15.5546875" style="105" bestFit="1" customWidth="1"/>
    <col min="4882" max="4883" width="14.44140625" style="105" customWidth="1"/>
    <col min="4884" max="4885" width="15.5546875" style="105" bestFit="1" customWidth="1"/>
    <col min="4886" max="4886" width="14.44140625" style="105" customWidth="1"/>
    <col min="4887" max="4887" width="15.5546875" style="105" bestFit="1" customWidth="1"/>
    <col min="4888" max="4902" width="14.109375" style="105" customWidth="1"/>
    <col min="4903" max="4903" width="10.44140625" style="105" bestFit="1" customWidth="1"/>
    <col min="4904" max="4904" width="10.5546875" style="105" bestFit="1" customWidth="1"/>
    <col min="4905" max="4906" width="10.88671875" style="105" bestFit="1" customWidth="1"/>
    <col min="4907" max="4907" width="9.88671875" style="105" bestFit="1" customWidth="1"/>
    <col min="4908" max="4908" width="10.109375" style="105" bestFit="1" customWidth="1"/>
    <col min="4909" max="4910" width="10.44140625" style="105" bestFit="1" customWidth="1"/>
    <col min="4911" max="4912" width="10.109375" style="105" bestFit="1" customWidth="1"/>
    <col min="4913" max="4913" width="9.88671875" style="105" bestFit="1" customWidth="1"/>
    <col min="4914" max="4915" width="10.5546875" style="105" bestFit="1" customWidth="1"/>
    <col min="4916" max="4916" width="10.44140625" style="105" bestFit="1" customWidth="1"/>
    <col min="4917" max="5125" width="9.109375" style="105"/>
    <col min="5126" max="5126" width="1.6640625" style="105" customWidth="1"/>
    <col min="5127" max="5127" width="57.33203125" style="105" customWidth="1"/>
    <col min="5128" max="5131" width="0" style="105" hidden="1" customWidth="1"/>
    <col min="5132" max="5133" width="13.6640625" style="105" customWidth="1"/>
    <col min="5134" max="5134" width="15.5546875" style="105" bestFit="1" customWidth="1"/>
    <col min="5135" max="5135" width="17.6640625" style="105" customWidth="1"/>
    <col min="5136" max="5137" width="15.5546875" style="105" bestFit="1" customWidth="1"/>
    <col min="5138" max="5139" width="14.44140625" style="105" customWidth="1"/>
    <col min="5140" max="5141" width="15.5546875" style="105" bestFit="1" customWidth="1"/>
    <col min="5142" max="5142" width="14.44140625" style="105" customWidth="1"/>
    <col min="5143" max="5143" width="15.5546875" style="105" bestFit="1" customWidth="1"/>
    <col min="5144" max="5158" width="14.109375" style="105" customWidth="1"/>
    <col min="5159" max="5159" width="10.44140625" style="105" bestFit="1" customWidth="1"/>
    <col min="5160" max="5160" width="10.5546875" style="105" bestFit="1" customWidth="1"/>
    <col min="5161" max="5162" width="10.88671875" style="105" bestFit="1" customWidth="1"/>
    <col min="5163" max="5163" width="9.88671875" style="105" bestFit="1" customWidth="1"/>
    <col min="5164" max="5164" width="10.109375" style="105" bestFit="1" customWidth="1"/>
    <col min="5165" max="5166" width="10.44140625" style="105" bestFit="1" customWidth="1"/>
    <col min="5167" max="5168" width="10.109375" style="105" bestFit="1" customWidth="1"/>
    <col min="5169" max="5169" width="9.88671875" style="105" bestFit="1" customWidth="1"/>
    <col min="5170" max="5171" width="10.5546875" style="105" bestFit="1" customWidth="1"/>
    <col min="5172" max="5172" width="10.44140625" style="105" bestFit="1" customWidth="1"/>
    <col min="5173" max="5381" width="9.109375" style="105"/>
    <col min="5382" max="5382" width="1.6640625" style="105" customWidth="1"/>
    <col min="5383" max="5383" width="57.33203125" style="105" customWidth="1"/>
    <col min="5384" max="5387" width="0" style="105" hidden="1" customWidth="1"/>
    <col min="5388" max="5389" width="13.6640625" style="105" customWidth="1"/>
    <col min="5390" max="5390" width="15.5546875" style="105" bestFit="1" customWidth="1"/>
    <col min="5391" max="5391" width="17.6640625" style="105" customWidth="1"/>
    <col min="5392" max="5393" width="15.5546875" style="105" bestFit="1" customWidth="1"/>
    <col min="5394" max="5395" width="14.44140625" style="105" customWidth="1"/>
    <col min="5396" max="5397" width="15.5546875" style="105" bestFit="1" customWidth="1"/>
    <col min="5398" max="5398" width="14.44140625" style="105" customWidth="1"/>
    <col min="5399" max="5399" width="15.5546875" style="105" bestFit="1" customWidth="1"/>
    <col min="5400" max="5414" width="14.109375" style="105" customWidth="1"/>
    <col min="5415" max="5415" width="10.44140625" style="105" bestFit="1" customWidth="1"/>
    <col min="5416" max="5416" width="10.5546875" style="105" bestFit="1" customWidth="1"/>
    <col min="5417" max="5418" width="10.88671875" style="105" bestFit="1" customWidth="1"/>
    <col min="5419" max="5419" width="9.88671875" style="105" bestFit="1" customWidth="1"/>
    <col min="5420" max="5420" width="10.109375" style="105" bestFit="1" customWidth="1"/>
    <col min="5421" max="5422" width="10.44140625" style="105" bestFit="1" customWidth="1"/>
    <col min="5423" max="5424" width="10.109375" style="105" bestFit="1" customWidth="1"/>
    <col min="5425" max="5425" width="9.88671875" style="105" bestFit="1" customWidth="1"/>
    <col min="5426" max="5427" width="10.5546875" style="105" bestFit="1" customWidth="1"/>
    <col min="5428" max="5428" width="10.44140625" style="105" bestFit="1" customWidth="1"/>
    <col min="5429" max="5637" width="9.109375" style="105"/>
    <col min="5638" max="5638" width="1.6640625" style="105" customWidth="1"/>
    <col min="5639" max="5639" width="57.33203125" style="105" customWidth="1"/>
    <col min="5640" max="5643" width="0" style="105" hidden="1" customWidth="1"/>
    <col min="5644" max="5645" width="13.6640625" style="105" customWidth="1"/>
    <col min="5646" max="5646" width="15.5546875" style="105" bestFit="1" customWidth="1"/>
    <col min="5647" max="5647" width="17.6640625" style="105" customWidth="1"/>
    <col min="5648" max="5649" width="15.5546875" style="105" bestFit="1" customWidth="1"/>
    <col min="5650" max="5651" width="14.44140625" style="105" customWidth="1"/>
    <col min="5652" max="5653" width="15.5546875" style="105" bestFit="1" customWidth="1"/>
    <col min="5654" max="5654" width="14.44140625" style="105" customWidth="1"/>
    <col min="5655" max="5655" width="15.5546875" style="105" bestFit="1" customWidth="1"/>
    <col min="5656" max="5670" width="14.109375" style="105" customWidth="1"/>
    <col min="5671" max="5671" width="10.44140625" style="105" bestFit="1" customWidth="1"/>
    <col min="5672" max="5672" width="10.5546875" style="105" bestFit="1" customWidth="1"/>
    <col min="5673" max="5674" width="10.88671875" style="105" bestFit="1" customWidth="1"/>
    <col min="5675" max="5675" width="9.88671875" style="105" bestFit="1" customWidth="1"/>
    <col min="5676" max="5676" width="10.109375" style="105" bestFit="1" customWidth="1"/>
    <col min="5677" max="5678" width="10.44140625" style="105" bestFit="1" customWidth="1"/>
    <col min="5679" max="5680" width="10.109375" style="105" bestFit="1" customWidth="1"/>
    <col min="5681" max="5681" width="9.88671875" style="105" bestFit="1" customWidth="1"/>
    <col min="5682" max="5683" width="10.5546875" style="105" bestFit="1" customWidth="1"/>
    <col min="5684" max="5684" width="10.44140625" style="105" bestFit="1" customWidth="1"/>
    <col min="5685" max="5893" width="9.109375" style="105"/>
    <col min="5894" max="5894" width="1.6640625" style="105" customWidth="1"/>
    <col min="5895" max="5895" width="57.33203125" style="105" customWidth="1"/>
    <col min="5896" max="5899" width="0" style="105" hidden="1" customWidth="1"/>
    <col min="5900" max="5901" width="13.6640625" style="105" customWidth="1"/>
    <col min="5902" max="5902" width="15.5546875" style="105" bestFit="1" customWidth="1"/>
    <col min="5903" max="5903" width="17.6640625" style="105" customWidth="1"/>
    <col min="5904" max="5905" width="15.5546875" style="105" bestFit="1" customWidth="1"/>
    <col min="5906" max="5907" width="14.44140625" style="105" customWidth="1"/>
    <col min="5908" max="5909" width="15.5546875" style="105" bestFit="1" customWidth="1"/>
    <col min="5910" max="5910" width="14.44140625" style="105" customWidth="1"/>
    <col min="5911" max="5911" width="15.5546875" style="105" bestFit="1" customWidth="1"/>
    <col min="5912" max="5926" width="14.109375" style="105" customWidth="1"/>
    <col min="5927" max="5927" width="10.44140625" style="105" bestFit="1" customWidth="1"/>
    <col min="5928" max="5928" width="10.5546875" style="105" bestFit="1" customWidth="1"/>
    <col min="5929" max="5930" width="10.88671875" style="105" bestFit="1" customWidth="1"/>
    <col min="5931" max="5931" width="9.88671875" style="105" bestFit="1" customWidth="1"/>
    <col min="5932" max="5932" width="10.109375" style="105" bestFit="1" customWidth="1"/>
    <col min="5933" max="5934" width="10.44140625" style="105" bestFit="1" customWidth="1"/>
    <col min="5935" max="5936" width="10.109375" style="105" bestFit="1" customWidth="1"/>
    <col min="5937" max="5937" width="9.88671875" style="105" bestFit="1" customWidth="1"/>
    <col min="5938" max="5939" width="10.5546875" style="105" bestFit="1" customWidth="1"/>
    <col min="5940" max="5940" width="10.44140625" style="105" bestFit="1" customWidth="1"/>
    <col min="5941" max="6149" width="9.109375" style="105"/>
    <col min="6150" max="6150" width="1.6640625" style="105" customWidth="1"/>
    <col min="6151" max="6151" width="57.33203125" style="105" customWidth="1"/>
    <col min="6152" max="6155" width="0" style="105" hidden="1" customWidth="1"/>
    <col min="6156" max="6157" width="13.6640625" style="105" customWidth="1"/>
    <col min="6158" max="6158" width="15.5546875" style="105" bestFit="1" customWidth="1"/>
    <col min="6159" max="6159" width="17.6640625" style="105" customWidth="1"/>
    <col min="6160" max="6161" width="15.5546875" style="105" bestFit="1" customWidth="1"/>
    <col min="6162" max="6163" width="14.44140625" style="105" customWidth="1"/>
    <col min="6164" max="6165" width="15.5546875" style="105" bestFit="1" customWidth="1"/>
    <col min="6166" max="6166" width="14.44140625" style="105" customWidth="1"/>
    <col min="6167" max="6167" width="15.5546875" style="105" bestFit="1" customWidth="1"/>
    <col min="6168" max="6182" width="14.109375" style="105" customWidth="1"/>
    <col min="6183" max="6183" width="10.44140625" style="105" bestFit="1" customWidth="1"/>
    <col min="6184" max="6184" width="10.5546875" style="105" bestFit="1" customWidth="1"/>
    <col min="6185" max="6186" width="10.88671875" style="105" bestFit="1" customWidth="1"/>
    <col min="6187" max="6187" width="9.88671875" style="105" bestFit="1" customWidth="1"/>
    <col min="6188" max="6188" width="10.109375" style="105" bestFit="1" customWidth="1"/>
    <col min="6189" max="6190" width="10.44140625" style="105" bestFit="1" customWidth="1"/>
    <col min="6191" max="6192" width="10.109375" style="105" bestFit="1" customWidth="1"/>
    <col min="6193" max="6193" width="9.88671875" style="105" bestFit="1" customWidth="1"/>
    <col min="6194" max="6195" width="10.5546875" style="105" bestFit="1" customWidth="1"/>
    <col min="6196" max="6196" width="10.44140625" style="105" bestFit="1" customWidth="1"/>
    <col min="6197" max="6405" width="9.109375" style="105"/>
    <col min="6406" max="6406" width="1.6640625" style="105" customWidth="1"/>
    <col min="6407" max="6407" width="57.33203125" style="105" customWidth="1"/>
    <col min="6408" max="6411" width="0" style="105" hidden="1" customWidth="1"/>
    <col min="6412" max="6413" width="13.6640625" style="105" customWidth="1"/>
    <col min="6414" max="6414" width="15.5546875" style="105" bestFit="1" customWidth="1"/>
    <col min="6415" max="6415" width="17.6640625" style="105" customWidth="1"/>
    <col min="6416" max="6417" width="15.5546875" style="105" bestFit="1" customWidth="1"/>
    <col min="6418" max="6419" width="14.44140625" style="105" customWidth="1"/>
    <col min="6420" max="6421" width="15.5546875" style="105" bestFit="1" customWidth="1"/>
    <col min="6422" max="6422" width="14.44140625" style="105" customWidth="1"/>
    <col min="6423" max="6423" width="15.5546875" style="105" bestFit="1" customWidth="1"/>
    <col min="6424" max="6438" width="14.109375" style="105" customWidth="1"/>
    <col min="6439" max="6439" width="10.44140625" style="105" bestFit="1" customWidth="1"/>
    <col min="6440" max="6440" width="10.5546875" style="105" bestFit="1" customWidth="1"/>
    <col min="6441" max="6442" width="10.88671875" style="105" bestFit="1" customWidth="1"/>
    <col min="6443" max="6443" width="9.88671875" style="105" bestFit="1" customWidth="1"/>
    <col min="6444" max="6444" width="10.109375" style="105" bestFit="1" customWidth="1"/>
    <col min="6445" max="6446" width="10.44140625" style="105" bestFit="1" customWidth="1"/>
    <col min="6447" max="6448" width="10.109375" style="105" bestFit="1" customWidth="1"/>
    <col min="6449" max="6449" width="9.88671875" style="105" bestFit="1" customWidth="1"/>
    <col min="6450" max="6451" width="10.5546875" style="105" bestFit="1" customWidth="1"/>
    <col min="6452" max="6452" width="10.44140625" style="105" bestFit="1" customWidth="1"/>
    <col min="6453" max="6661" width="9.109375" style="105"/>
    <col min="6662" max="6662" width="1.6640625" style="105" customWidth="1"/>
    <col min="6663" max="6663" width="57.33203125" style="105" customWidth="1"/>
    <col min="6664" max="6667" width="0" style="105" hidden="1" customWidth="1"/>
    <col min="6668" max="6669" width="13.6640625" style="105" customWidth="1"/>
    <col min="6670" max="6670" width="15.5546875" style="105" bestFit="1" customWidth="1"/>
    <col min="6671" max="6671" width="17.6640625" style="105" customWidth="1"/>
    <col min="6672" max="6673" width="15.5546875" style="105" bestFit="1" customWidth="1"/>
    <col min="6674" max="6675" width="14.44140625" style="105" customWidth="1"/>
    <col min="6676" max="6677" width="15.5546875" style="105" bestFit="1" customWidth="1"/>
    <col min="6678" max="6678" width="14.44140625" style="105" customWidth="1"/>
    <col min="6679" max="6679" width="15.5546875" style="105" bestFit="1" customWidth="1"/>
    <col min="6680" max="6694" width="14.109375" style="105" customWidth="1"/>
    <col min="6695" max="6695" width="10.44140625" style="105" bestFit="1" customWidth="1"/>
    <col min="6696" max="6696" width="10.5546875" style="105" bestFit="1" customWidth="1"/>
    <col min="6697" max="6698" width="10.88671875" style="105" bestFit="1" customWidth="1"/>
    <col min="6699" max="6699" width="9.88671875" style="105" bestFit="1" customWidth="1"/>
    <col min="6700" max="6700" width="10.109375" style="105" bestFit="1" customWidth="1"/>
    <col min="6701" max="6702" width="10.44140625" style="105" bestFit="1" customWidth="1"/>
    <col min="6703" max="6704" width="10.109375" style="105" bestFit="1" customWidth="1"/>
    <col min="6705" max="6705" width="9.88671875" style="105" bestFit="1" customWidth="1"/>
    <col min="6706" max="6707" width="10.5546875" style="105" bestFit="1" customWidth="1"/>
    <col min="6708" max="6708" width="10.44140625" style="105" bestFit="1" customWidth="1"/>
    <col min="6709" max="6917" width="9.109375" style="105"/>
    <col min="6918" max="6918" width="1.6640625" style="105" customWidth="1"/>
    <col min="6919" max="6919" width="57.33203125" style="105" customWidth="1"/>
    <col min="6920" max="6923" width="0" style="105" hidden="1" customWidth="1"/>
    <col min="6924" max="6925" width="13.6640625" style="105" customWidth="1"/>
    <col min="6926" max="6926" width="15.5546875" style="105" bestFit="1" customWidth="1"/>
    <col min="6927" max="6927" width="17.6640625" style="105" customWidth="1"/>
    <col min="6928" max="6929" width="15.5546875" style="105" bestFit="1" customWidth="1"/>
    <col min="6930" max="6931" width="14.44140625" style="105" customWidth="1"/>
    <col min="6932" max="6933" width="15.5546875" style="105" bestFit="1" customWidth="1"/>
    <col min="6934" max="6934" width="14.44140625" style="105" customWidth="1"/>
    <col min="6935" max="6935" width="15.5546875" style="105" bestFit="1" customWidth="1"/>
    <col min="6936" max="6950" width="14.109375" style="105" customWidth="1"/>
    <col min="6951" max="6951" width="10.44140625" style="105" bestFit="1" customWidth="1"/>
    <col min="6952" max="6952" width="10.5546875" style="105" bestFit="1" customWidth="1"/>
    <col min="6953" max="6954" width="10.88671875" style="105" bestFit="1" customWidth="1"/>
    <col min="6955" max="6955" width="9.88671875" style="105" bestFit="1" customWidth="1"/>
    <col min="6956" max="6956" width="10.109375" style="105" bestFit="1" customWidth="1"/>
    <col min="6957" max="6958" width="10.44140625" style="105" bestFit="1" customWidth="1"/>
    <col min="6959" max="6960" width="10.109375" style="105" bestFit="1" customWidth="1"/>
    <col min="6961" max="6961" width="9.88671875" style="105" bestFit="1" customWidth="1"/>
    <col min="6962" max="6963" width="10.5546875" style="105" bestFit="1" customWidth="1"/>
    <col min="6964" max="6964" width="10.44140625" style="105" bestFit="1" customWidth="1"/>
    <col min="6965" max="7173" width="9.109375" style="105"/>
    <col min="7174" max="7174" width="1.6640625" style="105" customWidth="1"/>
    <col min="7175" max="7175" width="57.33203125" style="105" customWidth="1"/>
    <col min="7176" max="7179" width="0" style="105" hidden="1" customWidth="1"/>
    <col min="7180" max="7181" width="13.6640625" style="105" customWidth="1"/>
    <col min="7182" max="7182" width="15.5546875" style="105" bestFit="1" customWidth="1"/>
    <col min="7183" max="7183" width="17.6640625" style="105" customWidth="1"/>
    <col min="7184" max="7185" width="15.5546875" style="105" bestFit="1" customWidth="1"/>
    <col min="7186" max="7187" width="14.44140625" style="105" customWidth="1"/>
    <col min="7188" max="7189" width="15.5546875" style="105" bestFit="1" customWidth="1"/>
    <col min="7190" max="7190" width="14.44140625" style="105" customWidth="1"/>
    <col min="7191" max="7191" width="15.5546875" style="105" bestFit="1" customWidth="1"/>
    <col min="7192" max="7206" width="14.109375" style="105" customWidth="1"/>
    <col min="7207" max="7207" width="10.44140625" style="105" bestFit="1" customWidth="1"/>
    <col min="7208" max="7208" width="10.5546875" style="105" bestFit="1" customWidth="1"/>
    <col min="7209" max="7210" width="10.88671875" style="105" bestFit="1" customWidth="1"/>
    <col min="7211" max="7211" width="9.88671875" style="105" bestFit="1" customWidth="1"/>
    <col min="7212" max="7212" width="10.109375" style="105" bestFit="1" customWidth="1"/>
    <col min="7213" max="7214" width="10.44140625" style="105" bestFit="1" customWidth="1"/>
    <col min="7215" max="7216" width="10.109375" style="105" bestFit="1" customWidth="1"/>
    <col min="7217" max="7217" width="9.88671875" style="105" bestFit="1" customWidth="1"/>
    <col min="7218" max="7219" width="10.5546875" style="105" bestFit="1" customWidth="1"/>
    <col min="7220" max="7220" width="10.44140625" style="105" bestFit="1" customWidth="1"/>
    <col min="7221" max="7429" width="9.109375" style="105"/>
    <col min="7430" max="7430" width="1.6640625" style="105" customWidth="1"/>
    <col min="7431" max="7431" width="57.33203125" style="105" customWidth="1"/>
    <col min="7432" max="7435" width="0" style="105" hidden="1" customWidth="1"/>
    <col min="7436" max="7437" width="13.6640625" style="105" customWidth="1"/>
    <col min="7438" max="7438" width="15.5546875" style="105" bestFit="1" customWidth="1"/>
    <col min="7439" max="7439" width="17.6640625" style="105" customWidth="1"/>
    <col min="7440" max="7441" width="15.5546875" style="105" bestFit="1" customWidth="1"/>
    <col min="7442" max="7443" width="14.44140625" style="105" customWidth="1"/>
    <col min="7444" max="7445" width="15.5546875" style="105" bestFit="1" customWidth="1"/>
    <col min="7446" max="7446" width="14.44140625" style="105" customWidth="1"/>
    <col min="7447" max="7447" width="15.5546875" style="105" bestFit="1" customWidth="1"/>
    <col min="7448" max="7462" width="14.109375" style="105" customWidth="1"/>
    <col min="7463" max="7463" width="10.44140625" style="105" bestFit="1" customWidth="1"/>
    <col min="7464" max="7464" width="10.5546875" style="105" bestFit="1" customWidth="1"/>
    <col min="7465" max="7466" width="10.88671875" style="105" bestFit="1" customWidth="1"/>
    <col min="7467" max="7467" width="9.88671875" style="105" bestFit="1" customWidth="1"/>
    <col min="7468" max="7468" width="10.109375" style="105" bestFit="1" customWidth="1"/>
    <col min="7469" max="7470" width="10.44140625" style="105" bestFit="1" customWidth="1"/>
    <col min="7471" max="7472" width="10.109375" style="105" bestFit="1" customWidth="1"/>
    <col min="7473" max="7473" width="9.88671875" style="105" bestFit="1" customWidth="1"/>
    <col min="7474" max="7475" width="10.5546875" style="105" bestFit="1" customWidth="1"/>
    <col min="7476" max="7476" width="10.44140625" style="105" bestFit="1" customWidth="1"/>
    <col min="7477" max="7685" width="9.109375" style="105"/>
    <col min="7686" max="7686" width="1.6640625" style="105" customWidth="1"/>
    <col min="7687" max="7687" width="57.33203125" style="105" customWidth="1"/>
    <col min="7688" max="7691" width="0" style="105" hidden="1" customWidth="1"/>
    <col min="7692" max="7693" width="13.6640625" style="105" customWidth="1"/>
    <col min="7694" max="7694" width="15.5546875" style="105" bestFit="1" customWidth="1"/>
    <col min="7695" max="7695" width="17.6640625" style="105" customWidth="1"/>
    <col min="7696" max="7697" width="15.5546875" style="105" bestFit="1" customWidth="1"/>
    <col min="7698" max="7699" width="14.44140625" style="105" customWidth="1"/>
    <col min="7700" max="7701" width="15.5546875" style="105" bestFit="1" customWidth="1"/>
    <col min="7702" max="7702" width="14.44140625" style="105" customWidth="1"/>
    <col min="7703" max="7703" width="15.5546875" style="105" bestFit="1" customWidth="1"/>
    <col min="7704" max="7718" width="14.109375" style="105" customWidth="1"/>
    <col min="7719" max="7719" width="10.44140625" style="105" bestFit="1" customWidth="1"/>
    <col min="7720" max="7720" width="10.5546875" style="105" bestFit="1" customWidth="1"/>
    <col min="7721" max="7722" width="10.88671875" style="105" bestFit="1" customWidth="1"/>
    <col min="7723" max="7723" width="9.88671875" style="105" bestFit="1" customWidth="1"/>
    <col min="7724" max="7724" width="10.109375" style="105" bestFit="1" customWidth="1"/>
    <col min="7725" max="7726" width="10.44140625" style="105" bestFit="1" customWidth="1"/>
    <col min="7727" max="7728" width="10.109375" style="105" bestFit="1" customWidth="1"/>
    <col min="7729" max="7729" width="9.88671875" style="105" bestFit="1" customWidth="1"/>
    <col min="7730" max="7731" width="10.5546875" style="105" bestFit="1" customWidth="1"/>
    <col min="7732" max="7732" width="10.44140625" style="105" bestFit="1" customWidth="1"/>
    <col min="7733" max="7941" width="9.109375" style="105"/>
    <col min="7942" max="7942" width="1.6640625" style="105" customWidth="1"/>
    <col min="7943" max="7943" width="57.33203125" style="105" customWidth="1"/>
    <col min="7944" max="7947" width="0" style="105" hidden="1" customWidth="1"/>
    <col min="7948" max="7949" width="13.6640625" style="105" customWidth="1"/>
    <col min="7950" max="7950" width="15.5546875" style="105" bestFit="1" customWidth="1"/>
    <col min="7951" max="7951" width="17.6640625" style="105" customWidth="1"/>
    <col min="7952" max="7953" width="15.5546875" style="105" bestFit="1" customWidth="1"/>
    <col min="7954" max="7955" width="14.44140625" style="105" customWidth="1"/>
    <col min="7956" max="7957" width="15.5546875" style="105" bestFit="1" customWidth="1"/>
    <col min="7958" max="7958" width="14.44140625" style="105" customWidth="1"/>
    <col min="7959" max="7959" width="15.5546875" style="105" bestFit="1" customWidth="1"/>
    <col min="7960" max="7974" width="14.109375" style="105" customWidth="1"/>
    <col min="7975" max="7975" width="10.44140625" style="105" bestFit="1" customWidth="1"/>
    <col min="7976" max="7976" width="10.5546875" style="105" bestFit="1" customWidth="1"/>
    <col min="7977" max="7978" width="10.88671875" style="105" bestFit="1" customWidth="1"/>
    <col min="7979" max="7979" width="9.88671875" style="105" bestFit="1" customWidth="1"/>
    <col min="7980" max="7980" width="10.109375" style="105" bestFit="1" customWidth="1"/>
    <col min="7981" max="7982" width="10.44140625" style="105" bestFit="1" customWidth="1"/>
    <col min="7983" max="7984" width="10.109375" style="105" bestFit="1" customWidth="1"/>
    <col min="7985" max="7985" width="9.88671875" style="105" bestFit="1" customWidth="1"/>
    <col min="7986" max="7987" width="10.5546875" style="105" bestFit="1" customWidth="1"/>
    <col min="7988" max="7988" width="10.44140625" style="105" bestFit="1" customWidth="1"/>
    <col min="7989" max="8197" width="9.109375" style="105"/>
    <col min="8198" max="8198" width="1.6640625" style="105" customWidth="1"/>
    <col min="8199" max="8199" width="57.33203125" style="105" customWidth="1"/>
    <col min="8200" max="8203" width="0" style="105" hidden="1" customWidth="1"/>
    <col min="8204" max="8205" width="13.6640625" style="105" customWidth="1"/>
    <col min="8206" max="8206" width="15.5546875" style="105" bestFit="1" customWidth="1"/>
    <col min="8207" max="8207" width="17.6640625" style="105" customWidth="1"/>
    <col min="8208" max="8209" width="15.5546875" style="105" bestFit="1" customWidth="1"/>
    <col min="8210" max="8211" width="14.44140625" style="105" customWidth="1"/>
    <col min="8212" max="8213" width="15.5546875" style="105" bestFit="1" customWidth="1"/>
    <col min="8214" max="8214" width="14.44140625" style="105" customWidth="1"/>
    <col min="8215" max="8215" width="15.5546875" style="105" bestFit="1" customWidth="1"/>
    <col min="8216" max="8230" width="14.109375" style="105" customWidth="1"/>
    <col min="8231" max="8231" width="10.44140625" style="105" bestFit="1" customWidth="1"/>
    <col min="8232" max="8232" width="10.5546875" style="105" bestFit="1" customWidth="1"/>
    <col min="8233" max="8234" width="10.88671875" style="105" bestFit="1" customWidth="1"/>
    <col min="8235" max="8235" width="9.88671875" style="105" bestFit="1" customWidth="1"/>
    <col min="8236" max="8236" width="10.109375" style="105" bestFit="1" customWidth="1"/>
    <col min="8237" max="8238" width="10.44140625" style="105" bestFit="1" customWidth="1"/>
    <col min="8239" max="8240" width="10.109375" style="105" bestFit="1" customWidth="1"/>
    <col min="8241" max="8241" width="9.88671875" style="105" bestFit="1" customWidth="1"/>
    <col min="8242" max="8243" width="10.5546875" style="105" bestFit="1" customWidth="1"/>
    <col min="8244" max="8244" width="10.44140625" style="105" bestFit="1" customWidth="1"/>
    <col min="8245" max="8453" width="9.109375" style="105"/>
    <col min="8454" max="8454" width="1.6640625" style="105" customWidth="1"/>
    <col min="8455" max="8455" width="57.33203125" style="105" customWidth="1"/>
    <col min="8456" max="8459" width="0" style="105" hidden="1" customWidth="1"/>
    <col min="8460" max="8461" width="13.6640625" style="105" customWidth="1"/>
    <col min="8462" max="8462" width="15.5546875" style="105" bestFit="1" customWidth="1"/>
    <col min="8463" max="8463" width="17.6640625" style="105" customWidth="1"/>
    <col min="8464" max="8465" width="15.5546875" style="105" bestFit="1" customWidth="1"/>
    <col min="8466" max="8467" width="14.44140625" style="105" customWidth="1"/>
    <col min="8468" max="8469" width="15.5546875" style="105" bestFit="1" customWidth="1"/>
    <col min="8470" max="8470" width="14.44140625" style="105" customWidth="1"/>
    <col min="8471" max="8471" width="15.5546875" style="105" bestFit="1" customWidth="1"/>
    <col min="8472" max="8486" width="14.109375" style="105" customWidth="1"/>
    <col min="8487" max="8487" width="10.44140625" style="105" bestFit="1" customWidth="1"/>
    <col min="8488" max="8488" width="10.5546875" style="105" bestFit="1" customWidth="1"/>
    <col min="8489" max="8490" width="10.88671875" style="105" bestFit="1" customWidth="1"/>
    <col min="8491" max="8491" width="9.88671875" style="105" bestFit="1" customWidth="1"/>
    <col min="8492" max="8492" width="10.109375" style="105" bestFit="1" customWidth="1"/>
    <col min="8493" max="8494" width="10.44140625" style="105" bestFit="1" customWidth="1"/>
    <col min="8495" max="8496" width="10.109375" style="105" bestFit="1" customWidth="1"/>
    <col min="8497" max="8497" width="9.88671875" style="105" bestFit="1" customWidth="1"/>
    <col min="8498" max="8499" width="10.5546875" style="105" bestFit="1" customWidth="1"/>
    <col min="8500" max="8500" width="10.44140625" style="105" bestFit="1" customWidth="1"/>
    <col min="8501" max="8709" width="9.109375" style="105"/>
    <col min="8710" max="8710" width="1.6640625" style="105" customWidth="1"/>
    <col min="8711" max="8711" width="57.33203125" style="105" customWidth="1"/>
    <col min="8712" max="8715" width="0" style="105" hidden="1" customWidth="1"/>
    <col min="8716" max="8717" width="13.6640625" style="105" customWidth="1"/>
    <col min="8718" max="8718" width="15.5546875" style="105" bestFit="1" customWidth="1"/>
    <col min="8719" max="8719" width="17.6640625" style="105" customWidth="1"/>
    <col min="8720" max="8721" width="15.5546875" style="105" bestFit="1" customWidth="1"/>
    <col min="8722" max="8723" width="14.44140625" style="105" customWidth="1"/>
    <col min="8724" max="8725" width="15.5546875" style="105" bestFit="1" customWidth="1"/>
    <col min="8726" max="8726" width="14.44140625" style="105" customWidth="1"/>
    <col min="8727" max="8727" width="15.5546875" style="105" bestFit="1" customWidth="1"/>
    <col min="8728" max="8742" width="14.109375" style="105" customWidth="1"/>
    <col min="8743" max="8743" width="10.44140625" style="105" bestFit="1" customWidth="1"/>
    <col min="8744" max="8744" width="10.5546875" style="105" bestFit="1" customWidth="1"/>
    <col min="8745" max="8746" width="10.88671875" style="105" bestFit="1" customWidth="1"/>
    <col min="8747" max="8747" width="9.88671875" style="105" bestFit="1" customWidth="1"/>
    <col min="8748" max="8748" width="10.109375" style="105" bestFit="1" customWidth="1"/>
    <col min="8749" max="8750" width="10.44140625" style="105" bestFit="1" customWidth="1"/>
    <col min="8751" max="8752" width="10.109375" style="105" bestFit="1" customWidth="1"/>
    <col min="8753" max="8753" width="9.88671875" style="105" bestFit="1" customWidth="1"/>
    <col min="8754" max="8755" width="10.5546875" style="105" bestFit="1" customWidth="1"/>
    <col min="8756" max="8756" width="10.44140625" style="105" bestFit="1" customWidth="1"/>
    <col min="8757" max="8965" width="9.109375" style="105"/>
    <col min="8966" max="8966" width="1.6640625" style="105" customWidth="1"/>
    <col min="8967" max="8967" width="57.33203125" style="105" customWidth="1"/>
    <col min="8968" max="8971" width="0" style="105" hidden="1" customWidth="1"/>
    <col min="8972" max="8973" width="13.6640625" style="105" customWidth="1"/>
    <col min="8974" max="8974" width="15.5546875" style="105" bestFit="1" customWidth="1"/>
    <col min="8975" max="8975" width="17.6640625" style="105" customWidth="1"/>
    <col min="8976" max="8977" width="15.5546875" style="105" bestFit="1" customWidth="1"/>
    <col min="8978" max="8979" width="14.44140625" style="105" customWidth="1"/>
    <col min="8980" max="8981" width="15.5546875" style="105" bestFit="1" customWidth="1"/>
    <col min="8982" max="8982" width="14.44140625" style="105" customWidth="1"/>
    <col min="8983" max="8983" width="15.5546875" style="105" bestFit="1" customWidth="1"/>
    <col min="8984" max="8998" width="14.109375" style="105" customWidth="1"/>
    <col min="8999" max="8999" width="10.44140625" style="105" bestFit="1" customWidth="1"/>
    <col min="9000" max="9000" width="10.5546875" style="105" bestFit="1" customWidth="1"/>
    <col min="9001" max="9002" width="10.88671875" style="105" bestFit="1" customWidth="1"/>
    <col min="9003" max="9003" width="9.88671875" style="105" bestFit="1" customWidth="1"/>
    <col min="9004" max="9004" width="10.109375" style="105" bestFit="1" customWidth="1"/>
    <col min="9005" max="9006" width="10.44140625" style="105" bestFit="1" customWidth="1"/>
    <col min="9007" max="9008" width="10.109375" style="105" bestFit="1" customWidth="1"/>
    <col min="9009" max="9009" width="9.88671875" style="105" bestFit="1" customWidth="1"/>
    <col min="9010" max="9011" width="10.5546875" style="105" bestFit="1" customWidth="1"/>
    <col min="9012" max="9012" width="10.44140625" style="105" bestFit="1" customWidth="1"/>
    <col min="9013" max="9221" width="9.109375" style="105"/>
    <col min="9222" max="9222" width="1.6640625" style="105" customWidth="1"/>
    <col min="9223" max="9223" width="57.33203125" style="105" customWidth="1"/>
    <col min="9224" max="9227" width="0" style="105" hidden="1" customWidth="1"/>
    <col min="9228" max="9229" width="13.6640625" style="105" customWidth="1"/>
    <col min="9230" max="9230" width="15.5546875" style="105" bestFit="1" customWidth="1"/>
    <col min="9231" max="9231" width="17.6640625" style="105" customWidth="1"/>
    <col min="9232" max="9233" width="15.5546875" style="105" bestFit="1" customWidth="1"/>
    <col min="9234" max="9235" width="14.44140625" style="105" customWidth="1"/>
    <col min="9236" max="9237" width="15.5546875" style="105" bestFit="1" customWidth="1"/>
    <col min="9238" max="9238" width="14.44140625" style="105" customWidth="1"/>
    <col min="9239" max="9239" width="15.5546875" style="105" bestFit="1" customWidth="1"/>
    <col min="9240" max="9254" width="14.109375" style="105" customWidth="1"/>
    <col min="9255" max="9255" width="10.44140625" style="105" bestFit="1" customWidth="1"/>
    <col min="9256" max="9256" width="10.5546875" style="105" bestFit="1" customWidth="1"/>
    <col min="9257" max="9258" width="10.88671875" style="105" bestFit="1" customWidth="1"/>
    <col min="9259" max="9259" width="9.88671875" style="105" bestFit="1" customWidth="1"/>
    <col min="9260" max="9260" width="10.109375" style="105" bestFit="1" customWidth="1"/>
    <col min="9261" max="9262" width="10.44140625" style="105" bestFit="1" customWidth="1"/>
    <col min="9263" max="9264" width="10.109375" style="105" bestFit="1" customWidth="1"/>
    <col min="9265" max="9265" width="9.88671875" style="105" bestFit="1" customWidth="1"/>
    <col min="9266" max="9267" width="10.5546875" style="105" bestFit="1" customWidth="1"/>
    <col min="9268" max="9268" width="10.44140625" style="105" bestFit="1" customWidth="1"/>
    <col min="9269" max="9477" width="9.109375" style="105"/>
    <col min="9478" max="9478" width="1.6640625" style="105" customWidth="1"/>
    <col min="9479" max="9479" width="57.33203125" style="105" customWidth="1"/>
    <col min="9480" max="9483" width="0" style="105" hidden="1" customWidth="1"/>
    <col min="9484" max="9485" width="13.6640625" style="105" customWidth="1"/>
    <col min="9486" max="9486" width="15.5546875" style="105" bestFit="1" customWidth="1"/>
    <col min="9487" max="9487" width="17.6640625" style="105" customWidth="1"/>
    <col min="9488" max="9489" width="15.5546875" style="105" bestFit="1" customWidth="1"/>
    <col min="9490" max="9491" width="14.44140625" style="105" customWidth="1"/>
    <col min="9492" max="9493" width="15.5546875" style="105" bestFit="1" customWidth="1"/>
    <col min="9494" max="9494" width="14.44140625" style="105" customWidth="1"/>
    <col min="9495" max="9495" width="15.5546875" style="105" bestFit="1" customWidth="1"/>
    <col min="9496" max="9510" width="14.109375" style="105" customWidth="1"/>
    <col min="9511" max="9511" width="10.44140625" style="105" bestFit="1" customWidth="1"/>
    <col min="9512" max="9512" width="10.5546875" style="105" bestFit="1" customWidth="1"/>
    <col min="9513" max="9514" width="10.88671875" style="105" bestFit="1" customWidth="1"/>
    <col min="9515" max="9515" width="9.88671875" style="105" bestFit="1" customWidth="1"/>
    <col min="9516" max="9516" width="10.109375" style="105" bestFit="1" customWidth="1"/>
    <col min="9517" max="9518" width="10.44140625" style="105" bestFit="1" customWidth="1"/>
    <col min="9519" max="9520" width="10.109375" style="105" bestFit="1" customWidth="1"/>
    <col min="9521" max="9521" width="9.88671875" style="105" bestFit="1" customWidth="1"/>
    <col min="9522" max="9523" width="10.5546875" style="105" bestFit="1" customWidth="1"/>
    <col min="9524" max="9524" width="10.44140625" style="105" bestFit="1" customWidth="1"/>
    <col min="9525" max="9733" width="9.109375" style="105"/>
    <col min="9734" max="9734" width="1.6640625" style="105" customWidth="1"/>
    <col min="9735" max="9735" width="57.33203125" style="105" customWidth="1"/>
    <col min="9736" max="9739" width="0" style="105" hidden="1" customWidth="1"/>
    <col min="9740" max="9741" width="13.6640625" style="105" customWidth="1"/>
    <col min="9742" max="9742" width="15.5546875" style="105" bestFit="1" customWidth="1"/>
    <col min="9743" max="9743" width="17.6640625" style="105" customWidth="1"/>
    <col min="9744" max="9745" width="15.5546875" style="105" bestFit="1" customWidth="1"/>
    <col min="9746" max="9747" width="14.44140625" style="105" customWidth="1"/>
    <col min="9748" max="9749" width="15.5546875" style="105" bestFit="1" customWidth="1"/>
    <col min="9750" max="9750" width="14.44140625" style="105" customWidth="1"/>
    <col min="9751" max="9751" width="15.5546875" style="105" bestFit="1" customWidth="1"/>
    <col min="9752" max="9766" width="14.109375" style="105" customWidth="1"/>
    <col min="9767" max="9767" width="10.44140625" style="105" bestFit="1" customWidth="1"/>
    <col min="9768" max="9768" width="10.5546875" style="105" bestFit="1" customWidth="1"/>
    <col min="9769" max="9770" width="10.88671875" style="105" bestFit="1" customWidth="1"/>
    <col min="9771" max="9771" width="9.88671875" style="105" bestFit="1" customWidth="1"/>
    <col min="9772" max="9772" width="10.109375" style="105" bestFit="1" customWidth="1"/>
    <col min="9773" max="9774" width="10.44140625" style="105" bestFit="1" customWidth="1"/>
    <col min="9775" max="9776" width="10.109375" style="105" bestFit="1" customWidth="1"/>
    <col min="9777" max="9777" width="9.88671875" style="105" bestFit="1" customWidth="1"/>
    <col min="9778" max="9779" width="10.5546875" style="105" bestFit="1" customWidth="1"/>
    <col min="9780" max="9780" width="10.44140625" style="105" bestFit="1" customWidth="1"/>
    <col min="9781" max="9989" width="9.109375" style="105"/>
    <col min="9990" max="9990" width="1.6640625" style="105" customWidth="1"/>
    <col min="9991" max="9991" width="57.33203125" style="105" customWidth="1"/>
    <col min="9992" max="9995" width="0" style="105" hidden="1" customWidth="1"/>
    <col min="9996" max="9997" width="13.6640625" style="105" customWidth="1"/>
    <col min="9998" max="9998" width="15.5546875" style="105" bestFit="1" customWidth="1"/>
    <col min="9999" max="9999" width="17.6640625" style="105" customWidth="1"/>
    <col min="10000" max="10001" width="15.5546875" style="105" bestFit="1" customWidth="1"/>
    <col min="10002" max="10003" width="14.44140625" style="105" customWidth="1"/>
    <col min="10004" max="10005" width="15.5546875" style="105" bestFit="1" customWidth="1"/>
    <col min="10006" max="10006" width="14.44140625" style="105" customWidth="1"/>
    <col min="10007" max="10007" width="15.5546875" style="105" bestFit="1" customWidth="1"/>
    <col min="10008" max="10022" width="14.109375" style="105" customWidth="1"/>
    <col min="10023" max="10023" width="10.44140625" style="105" bestFit="1" customWidth="1"/>
    <col min="10024" max="10024" width="10.5546875" style="105" bestFit="1" customWidth="1"/>
    <col min="10025" max="10026" width="10.88671875" style="105" bestFit="1" customWidth="1"/>
    <col min="10027" max="10027" width="9.88671875" style="105" bestFit="1" customWidth="1"/>
    <col min="10028" max="10028" width="10.109375" style="105" bestFit="1" customWidth="1"/>
    <col min="10029" max="10030" width="10.44140625" style="105" bestFit="1" customWidth="1"/>
    <col min="10031" max="10032" width="10.109375" style="105" bestFit="1" customWidth="1"/>
    <col min="10033" max="10033" width="9.88671875" style="105" bestFit="1" customWidth="1"/>
    <col min="10034" max="10035" width="10.5546875" style="105" bestFit="1" customWidth="1"/>
    <col min="10036" max="10036" width="10.44140625" style="105" bestFit="1" customWidth="1"/>
    <col min="10037" max="10245" width="9.109375" style="105"/>
    <col min="10246" max="10246" width="1.6640625" style="105" customWidth="1"/>
    <col min="10247" max="10247" width="57.33203125" style="105" customWidth="1"/>
    <col min="10248" max="10251" width="0" style="105" hidden="1" customWidth="1"/>
    <col min="10252" max="10253" width="13.6640625" style="105" customWidth="1"/>
    <col min="10254" max="10254" width="15.5546875" style="105" bestFit="1" customWidth="1"/>
    <col min="10255" max="10255" width="17.6640625" style="105" customWidth="1"/>
    <col min="10256" max="10257" width="15.5546875" style="105" bestFit="1" customWidth="1"/>
    <col min="10258" max="10259" width="14.44140625" style="105" customWidth="1"/>
    <col min="10260" max="10261" width="15.5546875" style="105" bestFit="1" customWidth="1"/>
    <col min="10262" max="10262" width="14.44140625" style="105" customWidth="1"/>
    <col min="10263" max="10263" width="15.5546875" style="105" bestFit="1" customWidth="1"/>
    <col min="10264" max="10278" width="14.109375" style="105" customWidth="1"/>
    <col min="10279" max="10279" width="10.44140625" style="105" bestFit="1" customWidth="1"/>
    <col min="10280" max="10280" width="10.5546875" style="105" bestFit="1" customWidth="1"/>
    <col min="10281" max="10282" width="10.88671875" style="105" bestFit="1" customWidth="1"/>
    <col min="10283" max="10283" width="9.88671875" style="105" bestFit="1" customWidth="1"/>
    <col min="10284" max="10284" width="10.109375" style="105" bestFit="1" customWidth="1"/>
    <col min="10285" max="10286" width="10.44140625" style="105" bestFit="1" customWidth="1"/>
    <col min="10287" max="10288" width="10.109375" style="105" bestFit="1" customWidth="1"/>
    <col min="10289" max="10289" width="9.88671875" style="105" bestFit="1" customWidth="1"/>
    <col min="10290" max="10291" width="10.5546875" style="105" bestFit="1" customWidth="1"/>
    <col min="10292" max="10292" width="10.44140625" style="105" bestFit="1" customWidth="1"/>
    <col min="10293" max="10501" width="9.109375" style="105"/>
    <col min="10502" max="10502" width="1.6640625" style="105" customWidth="1"/>
    <col min="10503" max="10503" width="57.33203125" style="105" customWidth="1"/>
    <col min="10504" max="10507" width="0" style="105" hidden="1" customWidth="1"/>
    <col min="10508" max="10509" width="13.6640625" style="105" customWidth="1"/>
    <col min="10510" max="10510" width="15.5546875" style="105" bestFit="1" customWidth="1"/>
    <col min="10511" max="10511" width="17.6640625" style="105" customWidth="1"/>
    <col min="10512" max="10513" width="15.5546875" style="105" bestFit="1" customWidth="1"/>
    <col min="10514" max="10515" width="14.44140625" style="105" customWidth="1"/>
    <col min="10516" max="10517" width="15.5546875" style="105" bestFit="1" customWidth="1"/>
    <col min="10518" max="10518" width="14.44140625" style="105" customWidth="1"/>
    <col min="10519" max="10519" width="15.5546875" style="105" bestFit="1" customWidth="1"/>
    <col min="10520" max="10534" width="14.109375" style="105" customWidth="1"/>
    <col min="10535" max="10535" width="10.44140625" style="105" bestFit="1" customWidth="1"/>
    <col min="10536" max="10536" width="10.5546875" style="105" bestFit="1" customWidth="1"/>
    <col min="10537" max="10538" width="10.88671875" style="105" bestFit="1" customWidth="1"/>
    <col min="10539" max="10539" width="9.88671875" style="105" bestFit="1" customWidth="1"/>
    <col min="10540" max="10540" width="10.109375" style="105" bestFit="1" customWidth="1"/>
    <col min="10541" max="10542" width="10.44140625" style="105" bestFit="1" customWidth="1"/>
    <col min="10543" max="10544" width="10.109375" style="105" bestFit="1" customWidth="1"/>
    <col min="10545" max="10545" width="9.88671875" style="105" bestFit="1" customWidth="1"/>
    <col min="10546" max="10547" width="10.5546875" style="105" bestFit="1" customWidth="1"/>
    <col min="10548" max="10548" width="10.44140625" style="105" bestFit="1" customWidth="1"/>
    <col min="10549" max="10757" width="9.109375" style="105"/>
    <col min="10758" max="10758" width="1.6640625" style="105" customWidth="1"/>
    <col min="10759" max="10759" width="57.33203125" style="105" customWidth="1"/>
    <col min="10760" max="10763" width="0" style="105" hidden="1" customWidth="1"/>
    <col min="10764" max="10765" width="13.6640625" style="105" customWidth="1"/>
    <col min="10766" max="10766" width="15.5546875" style="105" bestFit="1" customWidth="1"/>
    <col min="10767" max="10767" width="17.6640625" style="105" customWidth="1"/>
    <col min="10768" max="10769" width="15.5546875" style="105" bestFit="1" customWidth="1"/>
    <col min="10770" max="10771" width="14.44140625" style="105" customWidth="1"/>
    <col min="10772" max="10773" width="15.5546875" style="105" bestFit="1" customWidth="1"/>
    <col min="10774" max="10774" width="14.44140625" style="105" customWidth="1"/>
    <col min="10775" max="10775" width="15.5546875" style="105" bestFit="1" customWidth="1"/>
    <col min="10776" max="10790" width="14.109375" style="105" customWidth="1"/>
    <col min="10791" max="10791" width="10.44140625" style="105" bestFit="1" customWidth="1"/>
    <col min="10792" max="10792" width="10.5546875" style="105" bestFit="1" customWidth="1"/>
    <col min="10793" max="10794" width="10.88671875" style="105" bestFit="1" customWidth="1"/>
    <col min="10795" max="10795" width="9.88671875" style="105" bestFit="1" customWidth="1"/>
    <col min="10796" max="10796" width="10.109375" style="105" bestFit="1" customWidth="1"/>
    <col min="10797" max="10798" width="10.44140625" style="105" bestFit="1" customWidth="1"/>
    <col min="10799" max="10800" width="10.109375" style="105" bestFit="1" customWidth="1"/>
    <col min="10801" max="10801" width="9.88671875" style="105" bestFit="1" customWidth="1"/>
    <col min="10802" max="10803" width="10.5546875" style="105" bestFit="1" customWidth="1"/>
    <col min="10804" max="10804" width="10.44140625" style="105" bestFit="1" customWidth="1"/>
    <col min="10805" max="11013" width="9.109375" style="105"/>
    <col min="11014" max="11014" width="1.6640625" style="105" customWidth="1"/>
    <col min="11015" max="11015" width="57.33203125" style="105" customWidth="1"/>
    <col min="11016" max="11019" width="0" style="105" hidden="1" customWidth="1"/>
    <col min="11020" max="11021" width="13.6640625" style="105" customWidth="1"/>
    <col min="11022" max="11022" width="15.5546875" style="105" bestFit="1" customWidth="1"/>
    <col min="11023" max="11023" width="17.6640625" style="105" customWidth="1"/>
    <col min="11024" max="11025" width="15.5546875" style="105" bestFit="1" customWidth="1"/>
    <col min="11026" max="11027" width="14.44140625" style="105" customWidth="1"/>
    <col min="11028" max="11029" width="15.5546875" style="105" bestFit="1" customWidth="1"/>
    <col min="11030" max="11030" width="14.44140625" style="105" customWidth="1"/>
    <col min="11031" max="11031" width="15.5546875" style="105" bestFit="1" customWidth="1"/>
    <col min="11032" max="11046" width="14.109375" style="105" customWidth="1"/>
    <col min="11047" max="11047" width="10.44140625" style="105" bestFit="1" customWidth="1"/>
    <col min="11048" max="11048" width="10.5546875" style="105" bestFit="1" customWidth="1"/>
    <col min="11049" max="11050" width="10.88671875" style="105" bestFit="1" customWidth="1"/>
    <col min="11051" max="11051" width="9.88671875" style="105" bestFit="1" customWidth="1"/>
    <col min="11052" max="11052" width="10.109375" style="105" bestFit="1" customWidth="1"/>
    <col min="11053" max="11054" width="10.44140625" style="105" bestFit="1" customWidth="1"/>
    <col min="11055" max="11056" width="10.109375" style="105" bestFit="1" customWidth="1"/>
    <col min="11057" max="11057" width="9.88671875" style="105" bestFit="1" customWidth="1"/>
    <col min="11058" max="11059" width="10.5546875" style="105" bestFit="1" customWidth="1"/>
    <col min="11060" max="11060" width="10.44140625" style="105" bestFit="1" customWidth="1"/>
    <col min="11061" max="11269" width="9.109375" style="105"/>
    <col min="11270" max="11270" width="1.6640625" style="105" customWidth="1"/>
    <col min="11271" max="11271" width="57.33203125" style="105" customWidth="1"/>
    <col min="11272" max="11275" width="0" style="105" hidden="1" customWidth="1"/>
    <col min="11276" max="11277" width="13.6640625" style="105" customWidth="1"/>
    <col min="11278" max="11278" width="15.5546875" style="105" bestFit="1" customWidth="1"/>
    <col min="11279" max="11279" width="17.6640625" style="105" customWidth="1"/>
    <col min="11280" max="11281" width="15.5546875" style="105" bestFit="1" customWidth="1"/>
    <col min="11282" max="11283" width="14.44140625" style="105" customWidth="1"/>
    <col min="11284" max="11285" width="15.5546875" style="105" bestFit="1" customWidth="1"/>
    <col min="11286" max="11286" width="14.44140625" style="105" customWidth="1"/>
    <col min="11287" max="11287" width="15.5546875" style="105" bestFit="1" customWidth="1"/>
    <col min="11288" max="11302" width="14.109375" style="105" customWidth="1"/>
    <col min="11303" max="11303" width="10.44140625" style="105" bestFit="1" customWidth="1"/>
    <col min="11304" max="11304" width="10.5546875" style="105" bestFit="1" customWidth="1"/>
    <col min="11305" max="11306" width="10.88671875" style="105" bestFit="1" customWidth="1"/>
    <col min="11307" max="11307" width="9.88671875" style="105" bestFit="1" customWidth="1"/>
    <col min="11308" max="11308" width="10.109375" style="105" bestFit="1" customWidth="1"/>
    <col min="11309" max="11310" width="10.44140625" style="105" bestFit="1" customWidth="1"/>
    <col min="11311" max="11312" width="10.109375" style="105" bestFit="1" customWidth="1"/>
    <col min="11313" max="11313" width="9.88671875" style="105" bestFit="1" customWidth="1"/>
    <col min="11314" max="11315" width="10.5546875" style="105" bestFit="1" customWidth="1"/>
    <col min="11316" max="11316" width="10.44140625" style="105" bestFit="1" customWidth="1"/>
    <col min="11317" max="11525" width="9.109375" style="105"/>
    <col min="11526" max="11526" width="1.6640625" style="105" customWidth="1"/>
    <col min="11527" max="11527" width="57.33203125" style="105" customWidth="1"/>
    <col min="11528" max="11531" width="0" style="105" hidden="1" customWidth="1"/>
    <col min="11532" max="11533" width="13.6640625" style="105" customWidth="1"/>
    <col min="11534" max="11534" width="15.5546875" style="105" bestFit="1" customWidth="1"/>
    <col min="11535" max="11535" width="17.6640625" style="105" customWidth="1"/>
    <col min="11536" max="11537" width="15.5546875" style="105" bestFit="1" customWidth="1"/>
    <col min="11538" max="11539" width="14.44140625" style="105" customWidth="1"/>
    <col min="11540" max="11541" width="15.5546875" style="105" bestFit="1" customWidth="1"/>
    <col min="11542" max="11542" width="14.44140625" style="105" customWidth="1"/>
    <col min="11543" max="11543" width="15.5546875" style="105" bestFit="1" customWidth="1"/>
    <col min="11544" max="11558" width="14.109375" style="105" customWidth="1"/>
    <col min="11559" max="11559" width="10.44140625" style="105" bestFit="1" customWidth="1"/>
    <col min="11560" max="11560" width="10.5546875" style="105" bestFit="1" customWidth="1"/>
    <col min="11561" max="11562" width="10.88671875" style="105" bestFit="1" customWidth="1"/>
    <col min="11563" max="11563" width="9.88671875" style="105" bestFit="1" customWidth="1"/>
    <col min="11564" max="11564" width="10.109375" style="105" bestFit="1" customWidth="1"/>
    <col min="11565" max="11566" width="10.44140625" style="105" bestFit="1" customWidth="1"/>
    <col min="11567" max="11568" width="10.109375" style="105" bestFit="1" customWidth="1"/>
    <col min="11569" max="11569" width="9.88671875" style="105" bestFit="1" customWidth="1"/>
    <col min="11570" max="11571" width="10.5546875" style="105" bestFit="1" customWidth="1"/>
    <col min="11572" max="11572" width="10.44140625" style="105" bestFit="1" customWidth="1"/>
    <col min="11573" max="11781" width="9.109375" style="105"/>
    <col min="11782" max="11782" width="1.6640625" style="105" customWidth="1"/>
    <col min="11783" max="11783" width="57.33203125" style="105" customWidth="1"/>
    <col min="11784" max="11787" width="0" style="105" hidden="1" customWidth="1"/>
    <col min="11788" max="11789" width="13.6640625" style="105" customWidth="1"/>
    <col min="11790" max="11790" width="15.5546875" style="105" bestFit="1" customWidth="1"/>
    <col min="11791" max="11791" width="17.6640625" style="105" customWidth="1"/>
    <col min="11792" max="11793" width="15.5546875" style="105" bestFit="1" customWidth="1"/>
    <col min="11794" max="11795" width="14.44140625" style="105" customWidth="1"/>
    <col min="11796" max="11797" width="15.5546875" style="105" bestFit="1" customWidth="1"/>
    <col min="11798" max="11798" width="14.44140625" style="105" customWidth="1"/>
    <col min="11799" max="11799" width="15.5546875" style="105" bestFit="1" customWidth="1"/>
    <col min="11800" max="11814" width="14.109375" style="105" customWidth="1"/>
    <col min="11815" max="11815" width="10.44140625" style="105" bestFit="1" customWidth="1"/>
    <col min="11816" max="11816" width="10.5546875" style="105" bestFit="1" customWidth="1"/>
    <col min="11817" max="11818" width="10.88671875" style="105" bestFit="1" customWidth="1"/>
    <col min="11819" max="11819" width="9.88671875" style="105" bestFit="1" customWidth="1"/>
    <col min="11820" max="11820" width="10.109375" style="105" bestFit="1" customWidth="1"/>
    <col min="11821" max="11822" width="10.44140625" style="105" bestFit="1" customWidth="1"/>
    <col min="11823" max="11824" width="10.109375" style="105" bestFit="1" customWidth="1"/>
    <col min="11825" max="11825" width="9.88671875" style="105" bestFit="1" customWidth="1"/>
    <col min="11826" max="11827" width="10.5546875" style="105" bestFit="1" customWidth="1"/>
    <col min="11828" max="11828" width="10.44140625" style="105" bestFit="1" customWidth="1"/>
    <col min="11829" max="12037" width="9.109375" style="105"/>
    <col min="12038" max="12038" width="1.6640625" style="105" customWidth="1"/>
    <col min="12039" max="12039" width="57.33203125" style="105" customWidth="1"/>
    <col min="12040" max="12043" width="0" style="105" hidden="1" customWidth="1"/>
    <col min="12044" max="12045" width="13.6640625" style="105" customWidth="1"/>
    <col min="12046" max="12046" width="15.5546875" style="105" bestFit="1" customWidth="1"/>
    <col min="12047" max="12047" width="17.6640625" style="105" customWidth="1"/>
    <col min="12048" max="12049" width="15.5546875" style="105" bestFit="1" customWidth="1"/>
    <col min="12050" max="12051" width="14.44140625" style="105" customWidth="1"/>
    <col min="12052" max="12053" width="15.5546875" style="105" bestFit="1" customWidth="1"/>
    <col min="12054" max="12054" width="14.44140625" style="105" customWidth="1"/>
    <col min="12055" max="12055" width="15.5546875" style="105" bestFit="1" customWidth="1"/>
    <col min="12056" max="12070" width="14.109375" style="105" customWidth="1"/>
    <col min="12071" max="12071" width="10.44140625" style="105" bestFit="1" customWidth="1"/>
    <col min="12072" max="12072" width="10.5546875" style="105" bestFit="1" customWidth="1"/>
    <col min="12073" max="12074" width="10.88671875" style="105" bestFit="1" customWidth="1"/>
    <col min="12075" max="12075" width="9.88671875" style="105" bestFit="1" customWidth="1"/>
    <col min="12076" max="12076" width="10.109375" style="105" bestFit="1" customWidth="1"/>
    <col min="12077" max="12078" width="10.44140625" style="105" bestFit="1" customWidth="1"/>
    <col min="12079" max="12080" width="10.109375" style="105" bestFit="1" customWidth="1"/>
    <col min="12081" max="12081" width="9.88671875" style="105" bestFit="1" customWidth="1"/>
    <col min="12082" max="12083" width="10.5546875" style="105" bestFit="1" customWidth="1"/>
    <col min="12084" max="12084" width="10.44140625" style="105" bestFit="1" customWidth="1"/>
    <col min="12085" max="12293" width="9.109375" style="105"/>
    <col min="12294" max="12294" width="1.6640625" style="105" customWidth="1"/>
    <col min="12295" max="12295" width="57.33203125" style="105" customWidth="1"/>
    <col min="12296" max="12299" width="0" style="105" hidden="1" customWidth="1"/>
    <col min="12300" max="12301" width="13.6640625" style="105" customWidth="1"/>
    <col min="12302" max="12302" width="15.5546875" style="105" bestFit="1" customWidth="1"/>
    <col min="12303" max="12303" width="17.6640625" style="105" customWidth="1"/>
    <col min="12304" max="12305" width="15.5546875" style="105" bestFit="1" customWidth="1"/>
    <col min="12306" max="12307" width="14.44140625" style="105" customWidth="1"/>
    <col min="12308" max="12309" width="15.5546875" style="105" bestFit="1" customWidth="1"/>
    <col min="12310" max="12310" width="14.44140625" style="105" customWidth="1"/>
    <col min="12311" max="12311" width="15.5546875" style="105" bestFit="1" customWidth="1"/>
    <col min="12312" max="12326" width="14.109375" style="105" customWidth="1"/>
    <col min="12327" max="12327" width="10.44140625" style="105" bestFit="1" customWidth="1"/>
    <col min="12328" max="12328" width="10.5546875" style="105" bestFit="1" customWidth="1"/>
    <col min="12329" max="12330" width="10.88671875" style="105" bestFit="1" customWidth="1"/>
    <col min="12331" max="12331" width="9.88671875" style="105" bestFit="1" customWidth="1"/>
    <col min="12332" max="12332" width="10.109375" style="105" bestFit="1" customWidth="1"/>
    <col min="12333" max="12334" width="10.44140625" style="105" bestFit="1" customWidth="1"/>
    <col min="12335" max="12336" width="10.109375" style="105" bestFit="1" customWidth="1"/>
    <col min="12337" max="12337" width="9.88671875" style="105" bestFit="1" customWidth="1"/>
    <col min="12338" max="12339" width="10.5546875" style="105" bestFit="1" customWidth="1"/>
    <col min="12340" max="12340" width="10.44140625" style="105" bestFit="1" customWidth="1"/>
    <col min="12341" max="12549" width="9.109375" style="105"/>
    <col min="12550" max="12550" width="1.6640625" style="105" customWidth="1"/>
    <col min="12551" max="12551" width="57.33203125" style="105" customWidth="1"/>
    <col min="12552" max="12555" width="0" style="105" hidden="1" customWidth="1"/>
    <col min="12556" max="12557" width="13.6640625" style="105" customWidth="1"/>
    <col min="12558" max="12558" width="15.5546875" style="105" bestFit="1" customWidth="1"/>
    <col min="12559" max="12559" width="17.6640625" style="105" customWidth="1"/>
    <col min="12560" max="12561" width="15.5546875" style="105" bestFit="1" customWidth="1"/>
    <col min="12562" max="12563" width="14.44140625" style="105" customWidth="1"/>
    <col min="12564" max="12565" width="15.5546875" style="105" bestFit="1" customWidth="1"/>
    <col min="12566" max="12566" width="14.44140625" style="105" customWidth="1"/>
    <col min="12567" max="12567" width="15.5546875" style="105" bestFit="1" customWidth="1"/>
    <col min="12568" max="12582" width="14.109375" style="105" customWidth="1"/>
    <col min="12583" max="12583" width="10.44140625" style="105" bestFit="1" customWidth="1"/>
    <col min="12584" max="12584" width="10.5546875" style="105" bestFit="1" customWidth="1"/>
    <col min="12585" max="12586" width="10.88671875" style="105" bestFit="1" customWidth="1"/>
    <col min="12587" max="12587" width="9.88671875" style="105" bestFit="1" customWidth="1"/>
    <col min="12588" max="12588" width="10.109375" style="105" bestFit="1" customWidth="1"/>
    <col min="12589" max="12590" width="10.44140625" style="105" bestFit="1" customWidth="1"/>
    <col min="12591" max="12592" width="10.109375" style="105" bestFit="1" customWidth="1"/>
    <col min="12593" max="12593" width="9.88671875" style="105" bestFit="1" customWidth="1"/>
    <col min="12594" max="12595" width="10.5546875" style="105" bestFit="1" customWidth="1"/>
    <col min="12596" max="12596" width="10.44140625" style="105" bestFit="1" customWidth="1"/>
    <col min="12597" max="12805" width="9.109375" style="105"/>
    <col min="12806" max="12806" width="1.6640625" style="105" customWidth="1"/>
    <col min="12807" max="12807" width="57.33203125" style="105" customWidth="1"/>
    <col min="12808" max="12811" width="0" style="105" hidden="1" customWidth="1"/>
    <col min="12812" max="12813" width="13.6640625" style="105" customWidth="1"/>
    <col min="12814" max="12814" width="15.5546875" style="105" bestFit="1" customWidth="1"/>
    <col min="12815" max="12815" width="17.6640625" style="105" customWidth="1"/>
    <col min="12816" max="12817" width="15.5546875" style="105" bestFit="1" customWidth="1"/>
    <col min="12818" max="12819" width="14.44140625" style="105" customWidth="1"/>
    <col min="12820" max="12821" width="15.5546875" style="105" bestFit="1" customWidth="1"/>
    <col min="12822" max="12822" width="14.44140625" style="105" customWidth="1"/>
    <col min="12823" max="12823" width="15.5546875" style="105" bestFit="1" customWidth="1"/>
    <col min="12824" max="12838" width="14.109375" style="105" customWidth="1"/>
    <col min="12839" max="12839" width="10.44140625" style="105" bestFit="1" customWidth="1"/>
    <col min="12840" max="12840" width="10.5546875" style="105" bestFit="1" customWidth="1"/>
    <col min="12841" max="12842" width="10.88671875" style="105" bestFit="1" customWidth="1"/>
    <col min="12843" max="12843" width="9.88671875" style="105" bestFit="1" customWidth="1"/>
    <col min="12844" max="12844" width="10.109375" style="105" bestFit="1" customWidth="1"/>
    <col min="12845" max="12846" width="10.44140625" style="105" bestFit="1" customWidth="1"/>
    <col min="12847" max="12848" width="10.109375" style="105" bestFit="1" customWidth="1"/>
    <col min="12849" max="12849" width="9.88671875" style="105" bestFit="1" customWidth="1"/>
    <col min="12850" max="12851" width="10.5546875" style="105" bestFit="1" customWidth="1"/>
    <col min="12852" max="12852" width="10.44140625" style="105" bestFit="1" customWidth="1"/>
    <col min="12853" max="13061" width="9.109375" style="105"/>
    <col min="13062" max="13062" width="1.6640625" style="105" customWidth="1"/>
    <col min="13063" max="13063" width="57.33203125" style="105" customWidth="1"/>
    <col min="13064" max="13067" width="0" style="105" hidden="1" customWidth="1"/>
    <col min="13068" max="13069" width="13.6640625" style="105" customWidth="1"/>
    <col min="13070" max="13070" width="15.5546875" style="105" bestFit="1" customWidth="1"/>
    <col min="13071" max="13071" width="17.6640625" style="105" customWidth="1"/>
    <col min="13072" max="13073" width="15.5546875" style="105" bestFit="1" customWidth="1"/>
    <col min="13074" max="13075" width="14.44140625" style="105" customWidth="1"/>
    <col min="13076" max="13077" width="15.5546875" style="105" bestFit="1" customWidth="1"/>
    <col min="13078" max="13078" width="14.44140625" style="105" customWidth="1"/>
    <col min="13079" max="13079" width="15.5546875" style="105" bestFit="1" customWidth="1"/>
    <col min="13080" max="13094" width="14.109375" style="105" customWidth="1"/>
    <col min="13095" max="13095" width="10.44140625" style="105" bestFit="1" customWidth="1"/>
    <col min="13096" max="13096" width="10.5546875" style="105" bestFit="1" customWidth="1"/>
    <col min="13097" max="13098" width="10.88671875" style="105" bestFit="1" customWidth="1"/>
    <col min="13099" max="13099" width="9.88671875" style="105" bestFit="1" customWidth="1"/>
    <col min="13100" max="13100" width="10.109375" style="105" bestFit="1" customWidth="1"/>
    <col min="13101" max="13102" width="10.44140625" style="105" bestFit="1" customWidth="1"/>
    <col min="13103" max="13104" width="10.109375" style="105" bestFit="1" customWidth="1"/>
    <col min="13105" max="13105" width="9.88671875" style="105" bestFit="1" customWidth="1"/>
    <col min="13106" max="13107" width="10.5546875" style="105" bestFit="1" customWidth="1"/>
    <col min="13108" max="13108" width="10.44140625" style="105" bestFit="1" customWidth="1"/>
    <col min="13109" max="13317" width="9.109375" style="105"/>
    <col min="13318" max="13318" width="1.6640625" style="105" customWidth="1"/>
    <col min="13319" max="13319" width="57.33203125" style="105" customWidth="1"/>
    <col min="13320" max="13323" width="0" style="105" hidden="1" customWidth="1"/>
    <col min="13324" max="13325" width="13.6640625" style="105" customWidth="1"/>
    <col min="13326" max="13326" width="15.5546875" style="105" bestFit="1" customWidth="1"/>
    <col min="13327" max="13327" width="17.6640625" style="105" customWidth="1"/>
    <col min="13328" max="13329" width="15.5546875" style="105" bestFit="1" customWidth="1"/>
    <col min="13330" max="13331" width="14.44140625" style="105" customWidth="1"/>
    <col min="13332" max="13333" width="15.5546875" style="105" bestFit="1" customWidth="1"/>
    <col min="13334" max="13334" width="14.44140625" style="105" customWidth="1"/>
    <col min="13335" max="13335" width="15.5546875" style="105" bestFit="1" customWidth="1"/>
    <col min="13336" max="13350" width="14.109375" style="105" customWidth="1"/>
    <col min="13351" max="13351" width="10.44140625" style="105" bestFit="1" customWidth="1"/>
    <col min="13352" max="13352" width="10.5546875" style="105" bestFit="1" customWidth="1"/>
    <col min="13353" max="13354" width="10.88671875" style="105" bestFit="1" customWidth="1"/>
    <col min="13355" max="13355" width="9.88671875" style="105" bestFit="1" customWidth="1"/>
    <col min="13356" max="13356" width="10.109375" style="105" bestFit="1" customWidth="1"/>
    <col min="13357" max="13358" width="10.44140625" style="105" bestFit="1" customWidth="1"/>
    <col min="13359" max="13360" width="10.109375" style="105" bestFit="1" customWidth="1"/>
    <col min="13361" max="13361" width="9.88671875" style="105" bestFit="1" customWidth="1"/>
    <col min="13362" max="13363" width="10.5546875" style="105" bestFit="1" customWidth="1"/>
    <col min="13364" max="13364" width="10.44140625" style="105" bestFit="1" customWidth="1"/>
    <col min="13365" max="13573" width="9.109375" style="105"/>
    <col min="13574" max="13574" width="1.6640625" style="105" customWidth="1"/>
    <col min="13575" max="13575" width="57.33203125" style="105" customWidth="1"/>
    <col min="13576" max="13579" width="0" style="105" hidden="1" customWidth="1"/>
    <col min="13580" max="13581" width="13.6640625" style="105" customWidth="1"/>
    <col min="13582" max="13582" width="15.5546875" style="105" bestFit="1" customWidth="1"/>
    <col min="13583" max="13583" width="17.6640625" style="105" customWidth="1"/>
    <col min="13584" max="13585" width="15.5546875" style="105" bestFit="1" customWidth="1"/>
    <col min="13586" max="13587" width="14.44140625" style="105" customWidth="1"/>
    <col min="13588" max="13589" width="15.5546875" style="105" bestFit="1" customWidth="1"/>
    <col min="13590" max="13590" width="14.44140625" style="105" customWidth="1"/>
    <col min="13591" max="13591" width="15.5546875" style="105" bestFit="1" customWidth="1"/>
    <col min="13592" max="13606" width="14.109375" style="105" customWidth="1"/>
    <col min="13607" max="13607" width="10.44140625" style="105" bestFit="1" customWidth="1"/>
    <col min="13608" max="13608" width="10.5546875" style="105" bestFit="1" customWidth="1"/>
    <col min="13609" max="13610" width="10.88671875" style="105" bestFit="1" customWidth="1"/>
    <col min="13611" max="13611" width="9.88671875" style="105" bestFit="1" customWidth="1"/>
    <col min="13612" max="13612" width="10.109375" style="105" bestFit="1" customWidth="1"/>
    <col min="13613" max="13614" width="10.44140625" style="105" bestFit="1" customWidth="1"/>
    <col min="13615" max="13616" width="10.109375" style="105" bestFit="1" customWidth="1"/>
    <col min="13617" max="13617" width="9.88671875" style="105" bestFit="1" customWidth="1"/>
    <col min="13618" max="13619" width="10.5546875" style="105" bestFit="1" customWidth="1"/>
    <col min="13620" max="13620" width="10.44140625" style="105" bestFit="1" customWidth="1"/>
    <col min="13621" max="13829" width="9.109375" style="105"/>
    <col min="13830" max="13830" width="1.6640625" style="105" customWidth="1"/>
    <col min="13831" max="13831" width="57.33203125" style="105" customWidth="1"/>
    <col min="13832" max="13835" width="0" style="105" hidden="1" customWidth="1"/>
    <col min="13836" max="13837" width="13.6640625" style="105" customWidth="1"/>
    <col min="13838" max="13838" width="15.5546875" style="105" bestFit="1" customWidth="1"/>
    <col min="13839" max="13839" width="17.6640625" style="105" customWidth="1"/>
    <col min="13840" max="13841" width="15.5546875" style="105" bestFit="1" customWidth="1"/>
    <col min="13842" max="13843" width="14.44140625" style="105" customWidth="1"/>
    <col min="13844" max="13845" width="15.5546875" style="105" bestFit="1" customWidth="1"/>
    <col min="13846" max="13846" width="14.44140625" style="105" customWidth="1"/>
    <col min="13847" max="13847" width="15.5546875" style="105" bestFit="1" customWidth="1"/>
    <col min="13848" max="13862" width="14.109375" style="105" customWidth="1"/>
    <col min="13863" max="13863" width="10.44140625" style="105" bestFit="1" customWidth="1"/>
    <col min="13864" max="13864" width="10.5546875" style="105" bestFit="1" customWidth="1"/>
    <col min="13865" max="13866" width="10.88671875" style="105" bestFit="1" customWidth="1"/>
    <col min="13867" max="13867" width="9.88671875" style="105" bestFit="1" customWidth="1"/>
    <col min="13868" max="13868" width="10.109375" style="105" bestFit="1" customWidth="1"/>
    <col min="13869" max="13870" width="10.44140625" style="105" bestFit="1" customWidth="1"/>
    <col min="13871" max="13872" width="10.109375" style="105" bestFit="1" customWidth="1"/>
    <col min="13873" max="13873" width="9.88671875" style="105" bestFit="1" customWidth="1"/>
    <col min="13874" max="13875" width="10.5546875" style="105" bestFit="1" customWidth="1"/>
    <col min="13876" max="13876" width="10.44140625" style="105" bestFit="1" customWidth="1"/>
    <col min="13877" max="14085" width="9.109375" style="105"/>
    <col min="14086" max="14086" width="1.6640625" style="105" customWidth="1"/>
    <col min="14087" max="14087" width="57.33203125" style="105" customWidth="1"/>
    <col min="14088" max="14091" width="0" style="105" hidden="1" customWidth="1"/>
    <col min="14092" max="14093" width="13.6640625" style="105" customWidth="1"/>
    <col min="14094" max="14094" width="15.5546875" style="105" bestFit="1" customWidth="1"/>
    <col min="14095" max="14095" width="17.6640625" style="105" customWidth="1"/>
    <col min="14096" max="14097" width="15.5546875" style="105" bestFit="1" customWidth="1"/>
    <col min="14098" max="14099" width="14.44140625" style="105" customWidth="1"/>
    <col min="14100" max="14101" width="15.5546875" style="105" bestFit="1" customWidth="1"/>
    <col min="14102" max="14102" width="14.44140625" style="105" customWidth="1"/>
    <col min="14103" max="14103" width="15.5546875" style="105" bestFit="1" customWidth="1"/>
    <col min="14104" max="14118" width="14.109375" style="105" customWidth="1"/>
    <col min="14119" max="14119" width="10.44140625" style="105" bestFit="1" customWidth="1"/>
    <col min="14120" max="14120" width="10.5546875" style="105" bestFit="1" customWidth="1"/>
    <col min="14121" max="14122" width="10.88671875" style="105" bestFit="1" customWidth="1"/>
    <col min="14123" max="14123" width="9.88671875" style="105" bestFit="1" customWidth="1"/>
    <col min="14124" max="14124" width="10.109375" style="105" bestFit="1" customWidth="1"/>
    <col min="14125" max="14126" width="10.44140625" style="105" bestFit="1" customWidth="1"/>
    <col min="14127" max="14128" width="10.109375" style="105" bestFit="1" customWidth="1"/>
    <col min="14129" max="14129" width="9.88671875" style="105" bestFit="1" customWidth="1"/>
    <col min="14130" max="14131" width="10.5546875" style="105" bestFit="1" customWidth="1"/>
    <col min="14132" max="14132" width="10.44140625" style="105" bestFit="1" customWidth="1"/>
    <col min="14133" max="14341" width="9.109375" style="105"/>
    <col min="14342" max="14342" width="1.6640625" style="105" customWidth="1"/>
    <col min="14343" max="14343" width="57.33203125" style="105" customWidth="1"/>
    <col min="14344" max="14347" width="0" style="105" hidden="1" customWidth="1"/>
    <col min="14348" max="14349" width="13.6640625" style="105" customWidth="1"/>
    <col min="14350" max="14350" width="15.5546875" style="105" bestFit="1" customWidth="1"/>
    <col min="14351" max="14351" width="17.6640625" style="105" customWidth="1"/>
    <col min="14352" max="14353" width="15.5546875" style="105" bestFit="1" customWidth="1"/>
    <col min="14354" max="14355" width="14.44140625" style="105" customWidth="1"/>
    <col min="14356" max="14357" width="15.5546875" style="105" bestFit="1" customWidth="1"/>
    <col min="14358" max="14358" width="14.44140625" style="105" customWidth="1"/>
    <col min="14359" max="14359" width="15.5546875" style="105" bestFit="1" customWidth="1"/>
    <col min="14360" max="14374" width="14.109375" style="105" customWidth="1"/>
    <col min="14375" max="14375" width="10.44140625" style="105" bestFit="1" customWidth="1"/>
    <col min="14376" max="14376" width="10.5546875" style="105" bestFit="1" customWidth="1"/>
    <col min="14377" max="14378" width="10.88671875" style="105" bestFit="1" customWidth="1"/>
    <col min="14379" max="14379" width="9.88671875" style="105" bestFit="1" customWidth="1"/>
    <col min="14380" max="14380" width="10.109375" style="105" bestFit="1" customWidth="1"/>
    <col min="14381" max="14382" width="10.44140625" style="105" bestFit="1" customWidth="1"/>
    <col min="14383" max="14384" width="10.109375" style="105" bestFit="1" customWidth="1"/>
    <col min="14385" max="14385" width="9.88671875" style="105" bestFit="1" customWidth="1"/>
    <col min="14386" max="14387" width="10.5546875" style="105" bestFit="1" customWidth="1"/>
    <col min="14388" max="14388" width="10.44140625" style="105" bestFit="1" customWidth="1"/>
    <col min="14389" max="14597" width="9.109375" style="105"/>
    <col min="14598" max="14598" width="1.6640625" style="105" customWidth="1"/>
    <col min="14599" max="14599" width="57.33203125" style="105" customWidth="1"/>
    <col min="14600" max="14603" width="0" style="105" hidden="1" customWidth="1"/>
    <col min="14604" max="14605" width="13.6640625" style="105" customWidth="1"/>
    <col min="14606" max="14606" width="15.5546875" style="105" bestFit="1" customWidth="1"/>
    <col min="14607" max="14607" width="17.6640625" style="105" customWidth="1"/>
    <col min="14608" max="14609" width="15.5546875" style="105" bestFit="1" customWidth="1"/>
    <col min="14610" max="14611" width="14.44140625" style="105" customWidth="1"/>
    <col min="14612" max="14613" width="15.5546875" style="105" bestFit="1" customWidth="1"/>
    <col min="14614" max="14614" width="14.44140625" style="105" customWidth="1"/>
    <col min="14615" max="14615" width="15.5546875" style="105" bestFit="1" customWidth="1"/>
    <col min="14616" max="14630" width="14.109375" style="105" customWidth="1"/>
    <col min="14631" max="14631" width="10.44140625" style="105" bestFit="1" customWidth="1"/>
    <col min="14632" max="14632" width="10.5546875" style="105" bestFit="1" customWidth="1"/>
    <col min="14633" max="14634" width="10.88671875" style="105" bestFit="1" customWidth="1"/>
    <col min="14635" max="14635" width="9.88671875" style="105" bestFit="1" customWidth="1"/>
    <col min="14636" max="14636" width="10.109375" style="105" bestFit="1" customWidth="1"/>
    <col min="14637" max="14638" width="10.44140625" style="105" bestFit="1" customWidth="1"/>
    <col min="14639" max="14640" width="10.109375" style="105" bestFit="1" customWidth="1"/>
    <col min="14641" max="14641" width="9.88671875" style="105" bestFit="1" customWidth="1"/>
    <col min="14642" max="14643" width="10.5546875" style="105" bestFit="1" customWidth="1"/>
    <col min="14644" max="14644" width="10.44140625" style="105" bestFit="1" customWidth="1"/>
    <col min="14645" max="14853" width="9.109375" style="105"/>
    <col min="14854" max="14854" width="1.6640625" style="105" customWidth="1"/>
    <col min="14855" max="14855" width="57.33203125" style="105" customWidth="1"/>
    <col min="14856" max="14859" width="0" style="105" hidden="1" customWidth="1"/>
    <col min="14860" max="14861" width="13.6640625" style="105" customWidth="1"/>
    <col min="14862" max="14862" width="15.5546875" style="105" bestFit="1" customWidth="1"/>
    <col min="14863" max="14863" width="17.6640625" style="105" customWidth="1"/>
    <col min="14864" max="14865" width="15.5546875" style="105" bestFit="1" customWidth="1"/>
    <col min="14866" max="14867" width="14.44140625" style="105" customWidth="1"/>
    <col min="14868" max="14869" width="15.5546875" style="105" bestFit="1" customWidth="1"/>
    <col min="14870" max="14870" width="14.44140625" style="105" customWidth="1"/>
    <col min="14871" max="14871" width="15.5546875" style="105" bestFit="1" customWidth="1"/>
    <col min="14872" max="14886" width="14.109375" style="105" customWidth="1"/>
    <col min="14887" max="14887" width="10.44140625" style="105" bestFit="1" customWidth="1"/>
    <col min="14888" max="14888" width="10.5546875" style="105" bestFit="1" customWidth="1"/>
    <col min="14889" max="14890" width="10.88671875" style="105" bestFit="1" customWidth="1"/>
    <col min="14891" max="14891" width="9.88671875" style="105" bestFit="1" customWidth="1"/>
    <col min="14892" max="14892" width="10.109375" style="105" bestFit="1" customWidth="1"/>
    <col min="14893" max="14894" width="10.44140625" style="105" bestFit="1" customWidth="1"/>
    <col min="14895" max="14896" width="10.109375" style="105" bestFit="1" customWidth="1"/>
    <col min="14897" max="14897" width="9.88671875" style="105" bestFit="1" customWidth="1"/>
    <col min="14898" max="14899" width="10.5546875" style="105" bestFit="1" customWidth="1"/>
    <col min="14900" max="14900" width="10.44140625" style="105" bestFit="1" customWidth="1"/>
    <col min="14901" max="15109" width="9.109375" style="105"/>
    <col min="15110" max="15110" width="1.6640625" style="105" customWidth="1"/>
    <col min="15111" max="15111" width="57.33203125" style="105" customWidth="1"/>
    <col min="15112" max="15115" width="0" style="105" hidden="1" customWidth="1"/>
    <col min="15116" max="15117" width="13.6640625" style="105" customWidth="1"/>
    <col min="15118" max="15118" width="15.5546875" style="105" bestFit="1" customWidth="1"/>
    <col min="15119" max="15119" width="17.6640625" style="105" customWidth="1"/>
    <col min="15120" max="15121" width="15.5546875" style="105" bestFit="1" customWidth="1"/>
    <col min="15122" max="15123" width="14.44140625" style="105" customWidth="1"/>
    <col min="15124" max="15125" width="15.5546875" style="105" bestFit="1" customWidth="1"/>
    <col min="15126" max="15126" width="14.44140625" style="105" customWidth="1"/>
    <col min="15127" max="15127" width="15.5546875" style="105" bestFit="1" customWidth="1"/>
    <col min="15128" max="15142" width="14.109375" style="105" customWidth="1"/>
    <col min="15143" max="15143" width="10.44140625" style="105" bestFit="1" customWidth="1"/>
    <col min="15144" max="15144" width="10.5546875" style="105" bestFit="1" customWidth="1"/>
    <col min="15145" max="15146" width="10.88671875" style="105" bestFit="1" customWidth="1"/>
    <col min="15147" max="15147" width="9.88671875" style="105" bestFit="1" customWidth="1"/>
    <col min="15148" max="15148" width="10.109375" style="105" bestFit="1" customWidth="1"/>
    <col min="15149" max="15150" width="10.44140625" style="105" bestFit="1" customWidth="1"/>
    <col min="15151" max="15152" width="10.109375" style="105" bestFit="1" customWidth="1"/>
    <col min="15153" max="15153" width="9.88671875" style="105" bestFit="1" customWidth="1"/>
    <col min="15154" max="15155" width="10.5546875" style="105" bestFit="1" customWidth="1"/>
    <col min="15156" max="15156" width="10.44140625" style="105" bestFit="1" customWidth="1"/>
    <col min="15157" max="15365" width="9.109375" style="105"/>
    <col min="15366" max="15366" width="1.6640625" style="105" customWidth="1"/>
    <col min="15367" max="15367" width="57.33203125" style="105" customWidth="1"/>
    <col min="15368" max="15371" width="0" style="105" hidden="1" customWidth="1"/>
    <col min="15372" max="15373" width="13.6640625" style="105" customWidth="1"/>
    <col min="15374" max="15374" width="15.5546875" style="105" bestFit="1" customWidth="1"/>
    <col min="15375" max="15375" width="17.6640625" style="105" customWidth="1"/>
    <col min="15376" max="15377" width="15.5546875" style="105" bestFit="1" customWidth="1"/>
    <col min="15378" max="15379" width="14.44140625" style="105" customWidth="1"/>
    <col min="15380" max="15381" width="15.5546875" style="105" bestFit="1" customWidth="1"/>
    <col min="15382" max="15382" width="14.44140625" style="105" customWidth="1"/>
    <col min="15383" max="15383" width="15.5546875" style="105" bestFit="1" customWidth="1"/>
    <col min="15384" max="15398" width="14.109375" style="105" customWidth="1"/>
    <col min="15399" max="15399" width="10.44140625" style="105" bestFit="1" customWidth="1"/>
    <col min="15400" max="15400" width="10.5546875" style="105" bestFit="1" customWidth="1"/>
    <col min="15401" max="15402" width="10.88671875" style="105" bestFit="1" customWidth="1"/>
    <col min="15403" max="15403" width="9.88671875" style="105" bestFit="1" customWidth="1"/>
    <col min="15404" max="15404" width="10.109375" style="105" bestFit="1" customWidth="1"/>
    <col min="15405" max="15406" width="10.44140625" style="105" bestFit="1" customWidth="1"/>
    <col min="15407" max="15408" width="10.109375" style="105" bestFit="1" customWidth="1"/>
    <col min="15409" max="15409" width="9.88671875" style="105" bestFit="1" customWidth="1"/>
    <col min="15410" max="15411" width="10.5546875" style="105" bestFit="1" customWidth="1"/>
    <col min="15412" max="15412" width="10.44140625" style="105" bestFit="1" customWidth="1"/>
    <col min="15413" max="15621" width="9.109375" style="105"/>
    <col min="15622" max="15622" width="1.6640625" style="105" customWidth="1"/>
    <col min="15623" max="15623" width="57.33203125" style="105" customWidth="1"/>
    <col min="15624" max="15627" width="0" style="105" hidden="1" customWidth="1"/>
    <col min="15628" max="15629" width="13.6640625" style="105" customWidth="1"/>
    <col min="15630" max="15630" width="15.5546875" style="105" bestFit="1" customWidth="1"/>
    <col min="15631" max="15631" width="17.6640625" style="105" customWidth="1"/>
    <col min="15632" max="15633" width="15.5546875" style="105" bestFit="1" customWidth="1"/>
    <col min="15634" max="15635" width="14.44140625" style="105" customWidth="1"/>
    <col min="15636" max="15637" width="15.5546875" style="105" bestFit="1" customWidth="1"/>
    <col min="15638" max="15638" width="14.44140625" style="105" customWidth="1"/>
    <col min="15639" max="15639" width="15.5546875" style="105" bestFit="1" customWidth="1"/>
    <col min="15640" max="15654" width="14.109375" style="105" customWidth="1"/>
    <col min="15655" max="15655" width="10.44140625" style="105" bestFit="1" customWidth="1"/>
    <col min="15656" max="15656" width="10.5546875" style="105" bestFit="1" customWidth="1"/>
    <col min="15657" max="15658" width="10.88671875" style="105" bestFit="1" customWidth="1"/>
    <col min="15659" max="15659" width="9.88671875" style="105" bestFit="1" customWidth="1"/>
    <col min="15660" max="15660" width="10.109375" style="105" bestFit="1" customWidth="1"/>
    <col min="15661" max="15662" width="10.44140625" style="105" bestFit="1" customWidth="1"/>
    <col min="15663" max="15664" width="10.109375" style="105" bestFit="1" customWidth="1"/>
    <col min="15665" max="15665" width="9.88671875" style="105" bestFit="1" customWidth="1"/>
    <col min="15666" max="15667" width="10.5546875" style="105" bestFit="1" customWidth="1"/>
    <col min="15668" max="15668" width="10.44140625" style="105" bestFit="1" customWidth="1"/>
    <col min="15669" max="15877" width="9.109375" style="105"/>
    <col min="15878" max="15878" width="1.6640625" style="105" customWidth="1"/>
    <col min="15879" max="15879" width="57.33203125" style="105" customWidth="1"/>
    <col min="15880" max="15883" width="0" style="105" hidden="1" customWidth="1"/>
    <col min="15884" max="15885" width="13.6640625" style="105" customWidth="1"/>
    <col min="15886" max="15886" width="15.5546875" style="105" bestFit="1" customWidth="1"/>
    <col min="15887" max="15887" width="17.6640625" style="105" customWidth="1"/>
    <col min="15888" max="15889" width="15.5546875" style="105" bestFit="1" customWidth="1"/>
    <col min="15890" max="15891" width="14.44140625" style="105" customWidth="1"/>
    <col min="15892" max="15893" width="15.5546875" style="105" bestFit="1" customWidth="1"/>
    <col min="15894" max="15894" width="14.44140625" style="105" customWidth="1"/>
    <col min="15895" max="15895" width="15.5546875" style="105" bestFit="1" customWidth="1"/>
    <col min="15896" max="15910" width="14.109375" style="105" customWidth="1"/>
    <col min="15911" max="15911" width="10.44140625" style="105" bestFit="1" customWidth="1"/>
    <col min="15912" max="15912" width="10.5546875" style="105" bestFit="1" customWidth="1"/>
    <col min="15913" max="15914" width="10.88671875" style="105" bestFit="1" customWidth="1"/>
    <col min="15915" max="15915" width="9.88671875" style="105" bestFit="1" customWidth="1"/>
    <col min="15916" max="15916" width="10.109375" style="105" bestFit="1" customWidth="1"/>
    <col min="15917" max="15918" width="10.44140625" style="105" bestFit="1" customWidth="1"/>
    <col min="15919" max="15920" width="10.109375" style="105" bestFit="1" customWidth="1"/>
    <col min="15921" max="15921" width="9.88671875" style="105" bestFit="1" customWidth="1"/>
    <col min="15922" max="15923" width="10.5546875" style="105" bestFit="1" customWidth="1"/>
    <col min="15924" max="15924" width="10.44140625" style="105" bestFit="1" customWidth="1"/>
    <col min="15925" max="16133" width="9.109375" style="105"/>
    <col min="16134" max="16134" width="1.6640625" style="105" customWidth="1"/>
    <col min="16135" max="16135" width="57.33203125" style="105" customWidth="1"/>
    <col min="16136" max="16139" width="0" style="105" hidden="1" customWidth="1"/>
    <col min="16140" max="16141" width="13.6640625" style="105" customWidth="1"/>
    <col min="16142" max="16142" width="15.5546875" style="105" bestFit="1" customWidth="1"/>
    <col min="16143" max="16143" width="17.6640625" style="105" customWidth="1"/>
    <col min="16144" max="16145" width="15.5546875" style="105" bestFit="1" customWidth="1"/>
    <col min="16146" max="16147" width="14.44140625" style="105" customWidth="1"/>
    <col min="16148" max="16149" width="15.5546875" style="105" bestFit="1" customWidth="1"/>
    <col min="16150" max="16150" width="14.44140625" style="105" customWidth="1"/>
    <col min="16151" max="16151" width="15.5546875" style="105" bestFit="1" customWidth="1"/>
    <col min="16152" max="16166" width="14.109375" style="105" customWidth="1"/>
    <col min="16167" max="16167" width="10.44140625" style="105" bestFit="1" customWidth="1"/>
    <col min="16168" max="16168" width="10.5546875" style="105" bestFit="1" customWidth="1"/>
    <col min="16169" max="16170" width="10.88671875" style="105" bestFit="1" customWidth="1"/>
    <col min="16171" max="16171" width="9.88671875" style="105" bestFit="1" customWidth="1"/>
    <col min="16172" max="16172" width="10.109375" style="105" bestFit="1" customWidth="1"/>
    <col min="16173" max="16174" width="10.44140625" style="105" bestFit="1" customWidth="1"/>
    <col min="16175" max="16176" width="10.109375" style="105" bestFit="1" customWidth="1"/>
    <col min="16177" max="16177" width="9.88671875" style="105" bestFit="1" customWidth="1"/>
    <col min="16178" max="16179" width="10.5546875" style="105" bestFit="1" customWidth="1"/>
    <col min="16180" max="16180" width="10.44140625" style="105" bestFit="1" customWidth="1"/>
    <col min="16181" max="16384" width="9.109375" style="105"/>
  </cols>
  <sheetData>
    <row r="1" spans="1:72" s="10" customFormat="1" x14ac:dyDescent="0.3">
      <c r="A1" s="8"/>
      <c r="B1" s="9"/>
      <c r="H1" s="245" t="s">
        <v>41</v>
      </c>
      <c r="I1" s="245"/>
      <c r="J1" s="245"/>
      <c r="K1" s="245"/>
      <c r="L1" s="245"/>
    </row>
    <row r="2" spans="1:72" s="14" customFormat="1" ht="17.399999999999999" customHeight="1" x14ac:dyDescent="0.3">
      <c r="A2" s="11"/>
      <c r="B2" s="12"/>
      <c r="C2" s="13"/>
      <c r="D2" s="13"/>
      <c r="E2" s="13"/>
      <c r="F2" s="13"/>
      <c r="G2" s="13"/>
      <c r="H2" s="13"/>
      <c r="I2" s="13"/>
      <c r="J2" s="11"/>
      <c r="K2" s="11"/>
      <c r="L2" s="11"/>
    </row>
    <row r="3" spans="1:72" s="17" customFormat="1" ht="17.399999999999999" customHeight="1" x14ac:dyDescent="0.3">
      <c r="A3" s="15"/>
      <c r="B3" s="16" t="s">
        <v>42</v>
      </c>
      <c r="C3" s="106" t="s">
        <v>0</v>
      </c>
      <c r="D3" s="106" t="s">
        <v>1</v>
      </c>
      <c r="E3" s="106" t="s">
        <v>2</v>
      </c>
      <c r="F3" s="106" t="s">
        <v>3</v>
      </c>
      <c r="G3" s="106" t="s">
        <v>4</v>
      </c>
      <c r="H3" s="106" t="s">
        <v>5</v>
      </c>
      <c r="I3" s="106" t="s">
        <v>6</v>
      </c>
      <c r="J3" s="106" t="s">
        <v>7</v>
      </c>
      <c r="K3" s="106" t="s">
        <v>8</v>
      </c>
      <c r="L3" s="106" t="s">
        <v>9</v>
      </c>
      <c r="M3" s="106" t="s">
        <v>10</v>
      </c>
      <c r="N3" s="106" t="s">
        <v>11</v>
      </c>
      <c r="O3" s="112" t="s">
        <v>115</v>
      </c>
      <c r="P3" s="106" t="s">
        <v>66</v>
      </c>
      <c r="Q3" s="106" t="s">
        <v>67</v>
      </c>
      <c r="R3" s="106" t="s">
        <v>68</v>
      </c>
      <c r="S3" s="106" t="s">
        <v>69</v>
      </c>
      <c r="T3" s="106" t="s">
        <v>70</v>
      </c>
      <c r="U3" s="106" t="s">
        <v>71</v>
      </c>
      <c r="V3" s="106" t="s">
        <v>72</v>
      </c>
      <c r="W3" s="106" t="s">
        <v>73</v>
      </c>
      <c r="X3" s="106" t="s">
        <v>74</v>
      </c>
      <c r="Y3" s="106" t="s">
        <v>75</v>
      </c>
      <c r="Z3" s="106" t="s">
        <v>76</v>
      </c>
      <c r="AA3" s="106" t="s">
        <v>77</v>
      </c>
      <c r="AB3" s="112" t="s">
        <v>116</v>
      </c>
      <c r="AC3" s="106" t="s">
        <v>79</v>
      </c>
      <c r="AD3" s="106" t="s">
        <v>80</v>
      </c>
      <c r="AE3" s="106" t="s">
        <v>81</v>
      </c>
      <c r="AF3" s="106" t="s">
        <v>82</v>
      </c>
      <c r="AG3" s="106" t="s">
        <v>83</v>
      </c>
      <c r="AH3" s="106" t="s">
        <v>84</v>
      </c>
      <c r="AI3" s="106" t="s">
        <v>85</v>
      </c>
      <c r="AJ3" s="106" t="s">
        <v>86</v>
      </c>
      <c r="AK3" s="106" t="s">
        <v>87</v>
      </c>
      <c r="AL3" s="106" t="s">
        <v>88</v>
      </c>
      <c r="AM3" s="106" t="s">
        <v>89</v>
      </c>
      <c r="AN3" s="106" t="s">
        <v>90</v>
      </c>
      <c r="AO3" s="112" t="s">
        <v>117</v>
      </c>
      <c r="AP3" s="106" t="s">
        <v>91</v>
      </c>
      <c r="AQ3" s="106" t="s">
        <v>92</v>
      </c>
      <c r="AR3" s="106" t="s">
        <v>93</v>
      </c>
      <c r="AS3" s="106" t="s">
        <v>94</v>
      </c>
      <c r="AT3" s="106" t="s">
        <v>95</v>
      </c>
      <c r="AU3" s="106" t="s">
        <v>96</v>
      </c>
      <c r="AV3" s="106" t="s">
        <v>97</v>
      </c>
      <c r="AW3" s="106" t="s">
        <v>98</v>
      </c>
      <c r="AX3" s="106" t="s">
        <v>99</v>
      </c>
      <c r="AY3" s="106" t="s">
        <v>100</v>
      </c>
      <c r="AZ3" s="106" t="s">
        <v>101</v>
      </c>
      <c r="BA3" s="106" t="s">
        <v>102</v>
      </c>
      <c r="BB3" s="112" t="s">
        <v>118</v>
      </c>
      <c r="BC3" s="106" t="s">
        <v>103</v>
      </c>
      <c r="BD3" s="106" t="s">
        <v>104</v>
      </c>
      <c r="BE3" s="106" t="s">
        <v>105</v>
      </c>
      <c r="BF3" s="106" t="s">
        <v>106</v>
      </c>
      <c r="BG3" s="106" t="s">
        <v>107</v>
      </c>
      <c r="BH3" s="106" t="s">
        <v>108</v>
      </c>
      <c r="BI3" s="106" t="s">
        <v>109</v>
      </c>
      <c r="BJ3" s="106" t="s">
        <v>110</v>
      </c>
      <c r="BK3" s="106" t="s">
        <v>111</v>
      </c>
      <c r="BL3" s="106" t="s">
        <v>112</v>
      </c>
      <c r="BM3" s="106" t="s">
        <v>113</v>
      </c>
      <c r="BN3" s="106" t="s">
        <v>114</v>
      </c>
      <c r="BO3" s="112" t="s">
        <v>119</v>
      </c>
      <c r="BP3" s="106">
        <v>45901</v>
      </c>
      <c r="BQ3" s="106">
        <v>45931</v>
      </c>
      <c r="BR3" s="106">
        <v>45962</v>
      </c>
      <c r="BS3" s="106">
        <v>45992</v>
      </c>
      <c r="BT3" s="106">
        <v>46023</v>
      </c>
    </row>
    <row r="4" spans="1:72" s="17" customFormat="1" ht="17.399999999999999" customHeight="1" thickBot="1" x14ac:dyDescent="0.35">
      <c r="A4" s="18"/>
      <c r="B4" s="19"/>
      <c r="C4" s="20"/>
      <c r="D4" s="20"/>
      <c r="E4" s="20"/>
      <c r="F4" s="20"/>
      <c r="G4" s="20"/>
      <c r="H4" s="20"/>
      <c r="I4" s="20"/>
      <c r="J4" s="21"/>
      <c r="K4" s="20"/>
      <c r="L4" s="20"/>
      <c r="M4" s="20"/>
      <c r="N4" s="20"/>
      <c r="O4" s="20"/>
      <c r="P4" s="20"/>
      <c r="Q4" s="20"/>
      <c r="R4" s="20"/>
      <c r="S4" s="20"/>
      <c r="T4" s="20"/>
      <c r="U4" s="20"/>
      <c r="V4" s="20"/>
      <c r="AB4" s="20"/>
      <c r="AJ4" s="21"/>
      <c r="AK4" s="20"/>
      <c r="AL4" s="20"/>
      <c r="AM4" s="20"/>
      <c r="AN4" s="20"/>
      <c r="AO4" s="20"/>
      <c r="AP4" s="20"/>
      <c r="AQ4" s="20"/>
      <c r="AR4" s="20"/>
      <c r="AS4" s="20"/>
      <c r="AT4" s="20"/>
      <c r="AU4" s="20"/>
      <c r="AV4" s="20"/>
      <c r="BB4" s="20"/>
      <c r="BO4" s="20"/>
    </row>
    <row r="5" spans="1:72" s="17" customFormat="1" ht="17.399999999999999" customHeight="1" thickBot="1" x14ac:dyDescent="0.35">
      <c r="A5" s="22"/>
      <c r="B5" s="23" t="s">
        <v>121</v>
      </c>
      <c r="C5" s="24">
        <v>0</v>
      </c>
      <c r="D5" s="25">
        <f t="shared" ref="D5:BN5" si="0">C49</f>
        <v>18360880</v>
      </c>
      <c r="E5" s="25">
        <f t="shared" si="0"/>
        <v>16361760</v>
      </c>
      <c r="F5" s="25">
        <f t="shared" si="0"/>
        <v>14362640</v>
      </c>
      <c r="G5" s="25">
        <f t="shared" si="0"/>
        <v>12363520</v>
      </c>
      <c r="H5" s="25">
        <f t="shared" si="0"/>
        <v>10364400</v>
      </c>
      <c r="I5" s="25">
        <f t="shared" si="0"/>
        <v>8365280</v>
      </c>
      <c r="J5" s="25">
        <f t="shared" si="0"/>
        <v>6366160</v>
      </c>
      <c r="K5" s="25">
        <f t="shared" si="0"/>
        <v>4367040</v>
      </c>
      <c r="L5" s="25">
        <f t="shared" si="0"/>
        <v>2180990</v>
      </c>
      <c r="M5" s="25">
        <f t="shared" si="0"/>
        <v>1455040</v>
      </c>
      <c r="N5" s="25">
        <f t="shared" si="0"/>
        <v>3649290</v>
      </c>
      <c r="O5" s="113">
        <v>0</v>
      </c>
      <c r="P5" s="25">
        <f>N49</f>
        <v>8763740</v>
      </c>
      <c r="Q5" s="25">
        <f t="shared" si="0"/>
        <v>16798390</v>
      </c>
      <c r="R5" s="25">
        <f t="shared" si="0"/>
        <v>9833040</v>
      </c>
      <c r="S5" s="25">
        <f t="shared" si="0"/>
        <v>17037690</v>
      </c>
      <c r="T5" s="25">
        <f t="shared" si="0"/>
        <v>24242340</v>
      </c>
      <c r="U5" s="26">
        <f t="shared" si="0"/>
        <v>31446990</v>
      </c>
      <c r="V5" s="27">
        <f t="shared" si="0"/>
        <v>38651640</v>
      </c>
      <c r="W5" s="28">
        <f t="shared" si="0"/>
        <v>45856290</v>
      </c>
      <c r="X5" s="25">
        <f t="shared" si="0"/>
        <v>53060940</v>
      </c>
      <c r="Y5" s="25">
        <f t="shared" si="0"/>
        <v>60265590</v>
      </c>
      <c r="Z5" s="25">
        <f t="shared" si="0"/>
        <v>79151040</v>
      </c>
      <c r="AA5" s="25">
        <f t="shared" si="0"/>
        <v>98036490</v>
      </c>
      <c r="AB5" s="113">
        <f>O49</f>
        <v>8763740</v>
      </c>
      <c r="AC5" s="25">
        <f>AA49</f>
        <v>116921940</v>
      </c>
      <c r="AD5" s="25">
        <f t="shared" si="0"/>
        <v>135807390</v>
      </c>
      <c r="AE5" s="25">
        <f t="shared" si="0"/>
        <v>154692840</v>
      </c>
      <c r="AF5" s="25">
        <f t="shared" si="0"/>
        <v>173578290</v>
      </c>
      <c r="AG5" s="25">
        <f t="shared" si="0"/>
        <v>192463740</v>
      </c>
      <c r="AH5" s="25">
        <f t="shared" si="0"/>
        <v>211349190</v>
      </c>
      <c r="AI5" s="27">
        <f t="shared" si="0"/>
        <v>230234640</v>
      </c>
      <c r="AJ5" s="25">
        <f t="shared" si="0"/>
        <v>249120090</v>
      </c>
      <c r="AK5" s="25">
        <f t="shared" si="0"/>
        <v>268005540</v>
      </c>
      <c r="AL5" s="25">
        <f t="shared" si="0"/>
        <v>286890990</v>
      </c>
      <c r="AM5" s="25">
        <f t="shared" si="0"/>
        <v>305776440</v>
      </c>
      <c r="AN5" s="25">
        <f t="shared" si="0"/>
        <v>324661890</v>
      </c>
      <c r="AO5" s="113">
        <f>AB49</f>
        <v>116921940</v>
      </c>
      <c r="AP5" s="25">
        <f>AN49</f>
        <v>343547340</v>
      </c>
      <c r="AQ5" s="25">
        <f t="shared" si="0"/>
        <v>362432790</v>
      </c>
      <c r="AR5" s="25">
        <f t="shared" si="0"/>
        <v>381318240</v>
      </c>
      <c r="AS5" s="25">
        <f t="shared" si="0"/>
        <v>400203690</v>
      </c>
      <c r="AT5" s="25">
        <f t="shared" si="0"/>
        <v>419089140</v>
      </c>
      <c r="AU5" s="26">
        <f t="shared" si="0"/>
        <v>437974590</v>
      </c>
      <c r="AV5" s="27">
        <f t="shared" si="0"/>
        <v>456860040</v>
      </c>
      <c r="AW5" s="28">
        <f t="shared" si="0"/>
        <v>475745490</v>
      </c>
      <c r="AX5" s="25">
        <f t="shared" si="0"/>
        <v>494630940</v>
      </c>
      <c r="AY5" s="25">
        <f t="shared" si="0"/>
        <v>513516390</v>
      </c>
      <c r="AZ5" s="25">
        <f t="shared" si="0"/>
        <v>532401840</v>
      </c>
      <c r="BA5" s="25">
        <f t="shared" si="0"/>
        <v>551287290</v>
      </c>
      <c r="BB5" s="113">
        <f>AO49</f>
        <v>343547340</v>
      </c>
      <c r="BC5" s="25">
        <f>BA49</f>
        <v>570172740</v>
      </c>
      <c r="BD5" s="25">
        <f t="shared" si="0"/>
        <v>589058190</v>
      </c>
      <c r="BE5" s="25">
        <f t="shared" si="0"/>
        <v>607943640</v>
      </c>
      <c r="BF5" s="25">
        <f t="shared" si="0"/>
        <v>626829090</v>
      </c>
      <c r="BG5" s="25">
        <f t="shared" si="0"/>
        <v>645714540</v>
      </c>
      <c r="BH5" s="25">
        <f t="shared" si="0"/>
        <v>664599990</v>
      </c>
      <c r="BI5" s="27">
        <f t="shared" si="0"/>
        <v>683485440</v>
      </c>
      <c r="BJ5" s="25">
        <f t="shared" si="0"/>
        <v>702370890</v>
      </c>
      <c r="BK5" s="25">
        <f t="shared" si="0"/>
        <v>721256340</v>
      </c>
      <c r="BL5" s="25">
        <f t="shared" si="0"/>
        <v>740141790</v>
      </c>
      <c r="BM5" s="25">
        <f t="shared" si="0"/>
        <v>759027240</v>
      </c>
      <c r="BN5" s="25">
        <f t="shared" si="0"/>
        <v>777912690</v>
      </c>
      <c r="BO5" s="113">
        <f>BB49</f>
        <v>570172740</v>
      </c>
      <c r="BP5" s="25">
        <f>BN49</f>
        <v>796798140</v>
      </c>
      <c r="BQ5" s="25" t="e">
        <f t="shared" ref="BQ5:BT5" si="1">BP49</f>
        <v>#REF!</v>
      </c>
      <c r="BR5" s="25" t="e">
        <f t="shared" si="1"/>
        <v>#REF!</v>
      </c>
      <c r="BS5" s="25" t="e">
        <f t="shared" si="1"/>
        <v>#REF!</v>
      </c>
      <c r="BT5" s="27" t="e">
        <f t="shared" si="1"/>
        <v>#REF!</v>
      </c>
    </row>
    <row r="6" spans="1:72" s="32" customFormat="1" ht="17.399999999999999" customHeight="1" thickBot="1" x14ac:dyDescent="0.35">
      <c r="A6" s="22"/>
      <c r="B6" s="29"/>
      <c r="C6" s="30"/>
      <c r="D6" s="30"/>
      <c r="E6" s="30"/>
      <c r="F6" s="30"/>
      <c r="G6" s="30"/>
      <c r="H6" s="30"/>
      <c r="I6" s="30"/>
      <c r="J6" s="30"/>
      <c r="K6" s="30"/>
      <c r="L6" s="30"/>
      <c r="M6" s="30"/>
      <c r="N6" s="30"/>
      <c r="O6" s="30"/>
      <c r="P6" s="30"/>
      <c r="Q6" s="30"/>
      <c r="R6" s="30"/>
      <c r="S6" s="30"/>
      <c r="T6" s="30"/>
      <c r="U6" s="30"/>
      <c r="V6" s="31"/>
      <c r="W6" s="31"/>
      <c r="X6" s="31"/>
      <c r="Y6" s="31"/>
      <c r="Z6" s="31"/>
      <c r="AA6" s="31"/>
      <c r="AB6" s="30"/>
      <c r="AC6" s="31"/>
      <c r="AD6" s="31"/>
      <c r="AE6" s="31"/>
      <c r="AF6" s="31"/>
      <c r="AG6" s="31"/>
      <c r="AH6" s="31"/>
      <c r="AI6" s="31"/>
      <c r="AJ6" s="30"/>
      <c r="AK6" s="30"/>
      <c r="AL6" s="30"/>
      <c r="AM6" s="30"/>
      <c r="AN6" s="30"/>
      <c r="AO6" s="30"/>
      <c r="AP6" s="30"/>
      <c r="AQ6" s="30"/>
      <c r="AR6" s="30"/>
      <c r="AS6" s="30"/>
      <c r="AT6" s="30"/>
      <c r="AU6" s="30"/>
      <c r="AV6" s="31"/>
      <c r="AW6" s="31"/>
      <c r="AX6" s="31"/>
      <c r="AY6" s="31"/>
      <c r="AZ6" s="31"/>
      <c r="BA6" s="31"/>
      <c r="BB6" s="30"/>
      <c r="BC6" s="31"/>
      <c r="BD6" s="31"/>
      <c r="BE6" s="31"/>
      <c r="BF6" s="31"/>
      <c r="BG6" s="31"/>
      <c r="BH6" s="31"/>
      <c r="BI6" s="31"/>
      <c r="BJ6" s="31"/>
      <c r="BK6" s="31"/>
      <c r="BL6" s="31"/>
      <c r="BM6" s="31"/>
      <c r="BN6" s="31"/>
      <c r="BO6" s="30"/>
      <c r="BP6" s="31"/>
      <c r="BQ6" s="31"/>
      <c r="BR6" s="31"/>
      <c r="BS6" s="31"/>
      <c r="BT6" s="31"/>
    </row>
    <row r="7" spans="1:72" s="17" customFormat="1" ht="17.399999999999999" customHeight="1" x14ac:dyDescent="0.3">
      <c r="A7" s="33"/>
      <c r="B7" s="34" t="s">
        <v>43</v>
      </c>
      <c r="C7" s="35"/>
      <c r="D7" s="35"/>
      <c r="E7" s="35"/>
      <c r="F7" s="35"/>
      <c r="G7" s="35"/>
      <c r="H7" s="35"/>
      <c r="I7" s="35"/>
      <c r="J7" s="35"/>
      <c r="K7" s="35"/>
      <c r="L7" s="35"/>
      <c r="M7" s="35"/>
      <c r="N7" s="35"/>
      <c r="O7" s="35"/>
      <c r="P7" s="35"/>
      <c r="Q7" s="35"/>
      <c r="R7" s="35"/>
      <c r="S7" s="35"/>
      <c r="T7" s="35"/>
      <c r="U7" s="35"/>
      <c r="V7" s="36"/>
      <c r="W7" s="36"/>
      <c r="X7" s="36"/>
      <c r="Y7" s="36"/>
      <c r="Z7" s="36"/>
      <c r="AA7" s="36"/>
      <c r="AB7" s="35"/>
      <c r="AC7" s="36"/>
      <c r="AD7" s="36"/>
      <c r="AE7" s="36"/>
      <c r="AF7" s="36"/>
      <c r="AG7" s="36"/>
      <c r="AH7" s="36"/>
      <c r="AI7" s="36"/>
      <c r="AJ7" s="35"/>
      <c r="AK7" s="35"/>
      <c r="AL7" s="35"/>
      <c r="AM7" s="35"/>
      <c r="AN7" s="35"/>
      <c r="AO7" s="35"/>
      <c r="AP7" s="35"/>
      <c r="AQ7" s="35"/>
      <c r="AR7" s="35"/>
      <c r="AS7" s="35"/>
      <c r="AT7" s="35"/>
      <c r="AU7" s="35"/>
      <c r="AV7" s="36"/>
      <c r="AW7" s="36"/>
      <c r="AX7" s="36"/>
      <c r="AY7" s="36"/>
      <c r="AZ7" s="36"/>
      <c r="BA7" s="36"/>
      <c r="BB7" s="35"/>
      <c r="BC7" s="36"/>
      <c r="BD7" s="36"/>
      <c r="BE7" s="36"/>
      <c r="BF7" s="36"/>
      <c r="BG7" s="36"/>
      <c r="BH7" s="36"/>
      <c r="BI7" s="36"/>
      <c r="BJ7" s="36"/>
      <c r="BK7" s="36"/>
      <c r="BL7" s="36"/>
      <c r="BM7" s="36"/>
      <c r="BN7" s="36"/>
      <c r="BO7" s="35"/>
      <c r="BP7" s="36"/>
      <c r="BQ7" s="36"/>
      <c r="BR7" s="36"/>
      <c r="BS7" s="36"/>
      <c r="BT7" s="36"/>
    </row>
    <row r="8" spans="1:72" s="17" customFormat="1" ht="17.399999999999999" customHeight="1" x14ac:dyDescent="0.25">
      <c r="A8" s="37"/>
      <c r="B8" s="38" t="s">
        <v>59</v>
      </c>
      <c r="C8" s="39">
        <v>0</v>
      </c>
      <c r="D8" s="39">
        <v>0</v>
      </c>
      <c r="E8" s="39">
        <v>0</v>
      </c>
      <c r="F8" s="39">
        <v>0</v>
      </c>
      <c r="G8" s="39">
        <v>0</v>
      </c>
      <c r="H8" s="39">
        <v>0</v>
      </c>
      <c r="I8" s="39">
        <v>0</v>
      </c>
      <c r="J8" s="39">
        <v>0</v>
      </c>
      <c r="K8" s="39">
        <f>Параметры!C13</f>
        <v>5950800</v>
      </c>
      <c r="L8" s="39">
        <f>Параметры!D13</f>
        <v>11901600</v>
      </c>
      <c r="M8" s="39">
        <f>Параметры!E13</f>
        <v>23803200</v>
      </c>
      <c r="N8" s="39">
        <f>Параметры!F13</f>
        <v>35704800</v>
      </c>
      <c r="O8" s="114">
        <f>SUM(C8:N8)</f>
        <v>77360400</v>
      </c>
      <c r="P8" s="39">
        <f>Параметры!G13</f>
        <v>47606400</v>
      </c>
      <c r="Q8" s="39">
        <f>P8</f>
        <v>47606400</v>
      </c>
      <c r="R8" s="39">
        <f>Q8</f>
        <v>47606400</v>
      </c>
      <c r="S8" s="39">
        <f t="shared" ref="S8" si="2">R8</f>
        <v>47606400</v>
      </c>
      <c r="T8" s="39">
        <f>IF(K43=Параметры!$B$35,S8*2,S8)</f>
        <v>47606400</v>
      </c>
      <c r="U8" s="39">
        <f>IF(L43=Параметры!$B$35,T8*2,T8)</f>
        <v>47606400</v>
      </c>
      <c r="V8" s="39">
        <f>IF(M43=Параметры!$B$35,U8*2,U8)</f>
        <v>47606400</v>
      </c>
      <c r="W8" s="39">
        <f>IF(N43=Параметры!$B$35,V8*2,V8)</f>
        <v>47606400</v>
      </c>
      <c r="X8" s="39">
        <f>IF(P43=Параметры!$B$35,W8*2,W8)</f>
        <v>47606400</v>
      </c>
      <c r="Y8" s="39">
        <f>IF(Q43=Параметры!$B$35,X8*2,X8)</f>
        <v>95212800</v>
      </c>
      <c r="Z8" s="39">
        <f>IF(R43=Параметры!$B$35,Y8*2,Y8)</f>
        <v>95212800</v>
      </c>
      <c r="AA8" s="39">
        <f>IF(S43=Параметры!$B$35,Z8*2,Z8)</f>
        <v>95212800</v>
      </c>
      <c r="AB8" s="114">
        <f>SUM(P8:AA8)</f>
        <v>714096000</v>
      </c>
      <c r="AC8" s="39">
        <f>IF(T43=Параметры!$B$35,AA8*2,AA8)</f>
        <v>95212800</v>
      </c>
      <c r="AD8" s="39">
        <f>IF(U43=Параметры!$B$35,AC8*2,AC8)</f>
        <v>95212800</v>
      </c>
      <c r="AE8" s="39">
        <f>IF(V43=Параметры!$B$35,AD8*2,AD8)</f>
        <v>95212800</v>
      </c>
      <c r="AF8" s="39">
        <f>IF(W43=Параметры!$B$35,AE8*2,AE8)</f>
        <v>95212800</v>
      </c>
      <c r="AG8" s="39">
        <f>IF(X43=Параметры!$B$35,AF8*2,AF8)</f>
        <v>95212800</v>
      </c>
      <c r="AH8" s="39">
        <f>IF(Y43=Параметры!$B$35,AG8*2,AG8)</f>
        <v>95212800</v>
      </c>
      <c r="AI8" s="39">
        <f>IF(Z43=Параметры!$B$35,AH8*2,AH8)</f>
        <v>95212800</v>
      </c>
      <c r="AJ8" s="39">
        <f>IF(AA43=Параметры!$B$35,AI8*2,AI8)</f>
        <v>95212800</v>
      </c>
      <c r="AK8" s="39">
        <f>IF(AB43=Параметры!$B$35,AJ8*2,AJ8)</f>
        <v>95212800</v>
      </c>
      <c r="AL8" s="39">
        <f>IF(AC43=Параметры!$B$35,AK8*2,AK8)</f>
        <v>95212800</v>
      </c>
      <c r="AM8" s="39">
        <f>IF(AD43=Параметры!$B$35,AL8*2,AL8)</f>
        <v>95212800</v>
      </c>
      <c r="AN8" s="39">
        <f>IF(AE43=Параметры!$B$35,AM8*2,AM8)</f>
        <v>95212800</v>
      </c>
      <c r="AO8" s="114">
        <f>SUM(AC8:AN8)</f>
        <v>1142553600</v>
      </c>
      <c r="AP8" s="39">
        <f>IF(AG43=Параметры!$B$35,AN8*2,AN8)</f>
        <v>95212800</v>
      </c>
      <c r="AQ8" s="39">
        <f>IF(AH43=Параметры!$B$35,AP8*2,AP8)</f>
        <v>95212800</v>
      </c>
      <c r="AR8" s="39">
        <f>IF(AI43=Параметры!$B$35,AQ8*2,AQ8)</f>
        <v>95212800</v>
      </c>
      <c r="AS8" s="39">
        <f>IF(AJ43=Параметры!$B$35,AR8*2,AR8)</f>
        <v>95212800</v>
      </c>
      <c r="AT8" s="39">
        <f>IF(AK43=Параметры!$B$35,AS8*2,AS8)</f>
        <v>95212800</v>
      </c>
      <c r="AU8" s="39">
        <f>IF(AL43=Параметры!$B$35,AT8*2,AT8)</f>
        <v>95212800</v>
      </c>
      <c r="AV8" s="39">
        <f>IF(AM43=Параметры!$B$35,AU8*2,AU8)</f>
        <v>95212800</v>
      </c>
      <c r="AW8" s="39">
        <f>IF(AN43=Параметры!$B$35,AV8*2,AV8)</f>
        <v>95212800</v>
      </c>
      <c r="AX8" s="39">
        <f>IF(AO43=Параметры!$B$35,AW8*2,AW8)</f>
        <v>95212800</v>
      </c>
      <c r="AY8" s="39">
        <f>IF(AP43=Параметры!$B$35,AX8*2,AX8)</f>
        <v>95212800</v>
      </c>
      <c r="AZ8" s="39">
        <f>IF(AQ43=Параметры!$B$35,AY8*2,AY8)</f>
        <v>95212800</v>
      </c>
      <c r="BA8" s="39">
        <f>IF(AR43=Параметры!$B$35,AZ8*2,AZ8)</f>
        <v>95212800</v>
      </c>
      <c r="BB8" s="114">
        <f>SUM(AP8:BA8)</f>
        <v>1142553600</v>
      </c>
      <c r="BC8" s="39">
        <f>IF(AT43=Параметры!$B$35,BA8*2,BA8)</f>
        <v>95212800</v>
      </c>
      <c r="BD8" s="39">
        <f>IF(AU43=Параметры!$B$35,BC8*2,BC8)</f>
        <v>95212800</v>
      </c>
      <c r="BE8" s="39">
        <f>IF(AV43=Параметры!$B$35,BD8*2,BD8)</f>
        <v>95212800</v>
      </c>
      <c r="BF8" s="39">
        <f>IF(AW43=Параметры!$B$35,BE8*2,BE8)</f>
        <v>95212800</v>
      </c>
      <c r="BG8" s="39">
        <f>IF(AX43=Параметры!$B$35,BF8*2,BF8)</f>
        <v>95212800</v>
      </c>
      <c r="BH8" s="39">
        <f>IF(AY43=Параметры!$B$35,BG8*2,BG8)</f>
        <v>95212800</v>
      </c>
      <c r="BI8" s="39">
        <f>IF(AZ43=Параметры!$B$35,BH8*2,BH8)</f>
        <v>95212800</v>
      </c>
      <c r="BJ8" s="39">
        <f>IF(BA43=Параметры!$B$35,BI8*2,BI8)</f>
        <v>95212800</v>
      </c>
      <c r="BK8" s="39">
        <f>IF(BB43=Параметры!$B$35,BJ8*2,BJ8)</f>
        <v>95212800</v>
      </c>
      <c r="BL8" s="39">
        <f>IF(BC43=Параметры!$B$35,BK8*2,BK8)</f>
        <v>95212800</v>
      </c>
      <c r="BM8" s="39">
        <f>IF(BD43=Параметры!$B$35,BL8*2,BL8)</f>
        <v>95212800</v>
      </c>
      <c r="BN8" s="39">
        <f>IF(BE43=Параметры!$B$35,BM8*2,BM8)</f>
        <v>95212800</v>
      </c>
      <c r="BO8" s="114">
        <f>SUM(BC8:BN8)</f>
        <v>1142553600</v>
      </c>
      <c r="BP8" s="39"/>
      <c r="BQ8" s="39"/>
      <c r="BR8" s="39"/>
      <c r="BS8" s="39"/>
      <c r="BT8" s="39"/>
    </row>
    <row r="9" spans="1:72" s="17" customFormat="1" ht="17.399999999999999" hidden="1" customHeight="1" x14ac:dyDescent="0.25">
      <c r="A9" s="37"/>
      <c r="B9" s="38"/>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row>
    <row r="10" spans="1:72" s="17" customFormat="1" ht="17.399999999999999" hidden="1" customHeight="1" x14ac:dyDescent="0.25">
      <c r="A10" s="37"/>
      <c r="B10" s="38"/>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row>
    <row r="11" spans="1:72" s="17" customFormat="1" ht="17.399999999999999" hidden="1" customHeight="1" x14ac:dyDescent="0.25">
      <c r="A11" s="37"/>
      <c r="B11" s="38"/>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row>
    <row r="12" spans="1:72" s="46" customFormat="1" ht="17.399999999999999" customHeight="1" x14ac:dyDescent="0.3">
      <c r="A12" s="40"/>
      <c r="B12" s="41" t="s">
        <v>44</v>
      </c>
      <c r="C12" s="42">
        <f t="shared" ref="C12:BN12" si="3">SUM(C8:C11)</f>
        <v>0</v>
      </c>
      <c r="D12" s="42">
        <f t="shared" si="3"/>
        <v>0</v>
      </c>
      <c r="E12" s="42">
        <f t="shared" si="3"/>
        <v>0</v>
      </c>
      <c r="F12" s="42">
        <f t="shared" si="3"/>
        <v>0</v>
      </c>
      <c r="G12" s="43">
        <f t="shared" si="3"/>
        <v>0</v>
      </c>
      <c r="H12" s="43">
        <f t="shared" si="3"/>
        <v>0</v>
      </c>
      <c r="I12" s="43">
        <f t="shared" si="3"/>
        <v>0</v>
      </c>
      <c r="J12" s="43">
        <f t="shared" si="3"/>
        <v>0</v>
      </c>
      <c r="K12" s="43">
        <f t="shared" si="3"/>
        <v>5950800</v>
      </c>
      <c r="L12" s="43">
        <f t="shared" si="3"/>
        <v>11901600</v>
      </c>
      <c r="M12" s="43">
        <f t="shared" si="3"/>
        <v>23803200</v>
      </c>
      <c r="N12" s="43">
        <f t="shared" si="3"/>
        <v>35704800</v>
      </c>
      <c r="O12" s="116">
        <f t="shared" si="3"/>
        <v>77360400</v>
      </c>
      <c r="P12" s="44">
        <f t="shared" si="3"/>
        <v>47606400</v>
      </c>
      <c r="Q12" s="43">
        <f t="shared" si="3"/>
        <v>47606400</v>
      </c>
      <c r="R12" s="43">
        <f t="shared" si="3"/>
        <v>47606400</v>
      </c>
      <c r="S12" s="43">
        <f t="shared" si="3"/>
        <v>47606400</v>
      </c>
      <c r="T12" s="43">
        <f t="shared" si="3"/>
        <v>47606400</v>
      </c>
      <c r="U12" s="43">
        <f t="shared" si="3"/>
        <v>47606400</v>
      </c>
      <c r="V12" s="44">
        <f t="shared" si="3"/>
        <v>47606400</v>
      </c>
      <c r="W12" s="44">
        <f t="shared" si="3"/>
        <v>47606400</v>
      </c>
      <c r="X12" s="44">
        <f t="shared" si="3"/>
        <v>47606400</v>
      </c>
      <c r="Y12" s="44">
        <f t="shared" si="3"/>
        <v>95212800</v>
      </c>
      <c r="Z12" s="44">
        <f t="shared" si="3"/>
        <v>95212800</v>
      </c>
      <c r="AA12" s="44">
        <f t="shared" si="3"/>
        <v>95212800</v>
      </c>
      <c r="AB12" s="116">
        <f t="shared" si="3"/>
        <v>714096000</v>
      </c>
      <c r="AC12" s="44">
        <f t="shared" si="3"/>
        <v>95212800</v>
      </c>
      <c r="AD12" s="44">
        <f t="shared" si="3"/>
        <v>95212800</v>
      </c>
      <c r="AE12" s="44">
        <f t="shared" si="3"/>
        <v>95212800</v>
      </c>
      <c r="AF12" s="44">
        <f t="shared" si="3"/>
        <v>95212800</v>
      </c>
      <c r="AG12" s="44">
        <f t="shared" si="3"/>
        <v>95212800</v>
      </c>
      <c r="AH12" s="44">
        <f t="shared" si="3"/>
        <v>95212800</v>
      </c>
      <c r="AI12" s="45">
        <f t="shared" si="3"/>
        <v>95212800</v>
      </c>
      <c r="AJ12" s="43">
        <f t="shared" si="3"/>
        <v>95212800</v>
      </c>
      <c r="AK12" s="43">
        <f t="shared" si="3"/>
        <v>95212800</v>
      </c>
      <c r="AL12" s="43">
        <f t="shared" si="3"/>
        <v>95212800</v>
      </c>
      <c r="AM12" s="43">
        <f t="shared" si="3"/>
        <v>95212800</v>
      </c>
      <c r="AN12" s="43">
        <f t="shared" si="3"/>
        <v>95212800</v>
      </c>
      <c r="AO12" s="116">
        <f t="shared" si="3"/>
        <v>1142553600</v>
      </c>
      <c r="AP12" s="44">
        <f t="shared" si="3"/>
        <v>95212800</v>
      </c>
      <c r="AQ12" s="43">
        <f t="shared" si="3"/>
        <v>95212800</v>
      </c>
      <c r="AR12" s="43">
        <f t="shared" si="3"/>
        <v>95212800</v>
      </c>
      <c r="AS12" s="43">
        <f t="shared" si="3"/>
        <v>95212800</v>
      </c>
      <c r="AT12" s="43">
        <f t="shared" si="3"/>
        <v>95212800</v>
      </c>
      <c r="AU12" s="43">
        <f t="shared" si="3"/>
        <v>95212800</v>
      </c>
      <c r="AV12" s="44">
        <f t="shared" si="3"/>
        <v>95212800</v>
      </c>
      <c r="AW12" s="44">
        <f t="shared" si="3"/>
        <v>95212800</v>
      </c>
      <c r="AX12" s="44">
        <f t="shared" si="3"/>
        <v>95212800</v>
      </c>
      <c r="AY12" s="44">
        <f t="shared" si="3"/>
        <v>95212800</v>
      </c>
      <c r="AZ12" s="44">
        <f t="shared" si="3"/>
        <v>95212800</v>
      </c>
      <c r="BA12" s="44">
        <f t="shared" si="3"/>
        <v>95212800</v>
      </c>
      <c r="BB12" s="116">
        <f t="shared" si="3"/>
        <v>1142553600</v>
      </c>
      <c r="BC12" s="44">
        <f t="shared" si="3"/>
        <v>95212800</v>
      </c>
      <c r="BD12" s="44">
        <f t="shared" si="3"/>
        <v>95212800</v>
      </c>
      <c r="BE12" s="44">
        <f t="shared" si="3"/>
        <v>95212800</v>
      </c>
      <c r="BF12" s="44">
        <f t="shared" si="3"/>
        <v>95212800</v>
      </c>
      <c r="BG12" s="44">
        <f t="shared" si="3"/>
        <v>95212800</v>
      </c>
      <c r="BH12" s="44">
        <f t="shared" si="3"/>
        <v>95212800</v>
      </c>
      <c r="BI12" s="45">
        <f t="shared" si="3"/>
        <v>95212800</v>
      </c>
      <c r="BJ12" s="44">
        <f t="shared" si="3"/>
        <v>95212800</v>
      </c>
      <c r="BK12" s="44">
        <f t="shared" si="3"/>
        <v>95212800</v>
      </c>
      <c r="BL12" s="44">
        <f t="shared" si="3"/>
        <v>95212800</v>
      </c>
      <c r="BM12" s="44">
        <f t="shared" si="3"/>
        <v>95212800</v>
      </c>
      <c r="BN12" s="44">
        <f t="shared" si="3"/>
        <v>95212800</v>
      </c>
      <c r="BO12" s="116">
        <f t="shared" ref="BO12:BT12" si="4">SUM(BO8:BO11)</f>
        <v>1142553600</v>
      </c>
      <c r="BP12" s="44">
        <f t="shared" si="4"/>
        <v>0</v>
      </c>
      <c r="BQ12" s="44">
        <f t="shared" si="4"/>
        <v>0</v>
      </c>
      <c r="BR12" s="44">
        <f t="shared" si="4"/>
        <v>0</v>
      </c>
      <c r="BS12" s="44">
        <f t="shared" si="4"/>
        <v>0</v>
      </c>
      <c r="BT12" s="45">
        <f t="shared" si="4"/>
        <v>0</v>
      </c>
    </row>
    <row r="13" spans="1:72" s="32" customFormat="1" ht="17.399999999999999" customHeight="1" thickBot="1" x14ac:dyDescent="0.35">
      <c r="A13" s="47"/>
      <c r="B13" s="48"/>
      <c r="C13" s="49"/>
      <c r="D13" s="49"/>
      <c r="E13" s="49"/>
      <c r="F13" s="49"/>
      <c r="G13" s="49"/>
      <c r="H13" s="49"/>
      <c r="I13" s="49"/>
      <c r="J13" s="49"/>
      <c r="K13" s="49"/>
      <c r="L13" s="49"/>
      <c r="M13" s="49"/>
      <c r="N13" s="49"/>
      <c r="O13" s="49"/>
      <c r="P13" s="49"/>
      <c r="Q13" s="50"/>
      <c r="R13" s="50"/>
      <c r="S13" s="50"/>
      <c r="T13" s="50"/>
      <c r="U13" s="50"/>
      <c r="V13" s="50"/>
      <c r="W13" s="50"/>
      <c r="X13" s="50"/>
      <c r="Y13" s="50"/>
      <c r="Z13" s="50"/>
      <c r="AA13" s="50"/>
      <c r="AB13" s="49"/>
      <c r="AC13" s="50"/>
      <c r="AD13" s="50"/>
      <c r="AE13" s="50"/>
      <c r="AF13" s="50"/>
      <c r="AG13" s="50"/>
      <c r="AH13" s="50"/>
      <c r="AI13" s="50"/>
      <c r="AJ13" s="49"/>
      <c r="AK13" s="49"/>
      <c r="AL13" s="49"/>
      <c r="AM13" s="49"/>
      <c r="AN13" s="49"/>
      <c r="AO13" s="49"/>
      <c r="AP13" s="49"/>
      <c r="AQ13" s="50"/>
      <c r="AR13" s="50"/>
      <c r="AS13" s="50"/>
      <c r="AT13" s="50"/>
      <c r="AU13" s="50"/>
      <c r="AV13" s="50"/>
      <c r="AW13" s="50"/>
      <c r="AX13" s="50"/>
      <c r="AY13" s="50"/>
      <c r="AZ13" s="50"/>
      <c r="BA13" s="50"/>
      <c r="BB13" s="49"/>
      <c r="BC13" s="50"/>
      <c r="BD13" s="50"/>
      <c r="BE13" s="50"/>
      <c r="BF13" s="50"/>
      <c r="BG13" s="50"/>
      <c r="BH13" s="50"/>
      <c r="BI13" s="50"/>
      <c r="BJ13" s="50"/>
      <c r="BK13" s="50"/>
      <c r="BL13" s="50"/>
      <c r="BM13" s="50"/>
      <c r="BN13" s="50"/>
      <c r="BO13" s="49"/>
      <c r="BP13" s="50"/>
      <c r="BQ13" s="50"/>
      <c r="BR13" s="50"/>
      <c r="BS13" s="50"/>
      <c r="BT13" s="50"/>
    </row>
    <row r="14" spans="1:72" s="46" customFormat="1" ht="17.399999999999999" customHeight="1" x14ac:dyDescent="0.3">
      <c r="A14" s="37"/>
      <c r="B14" s="51" t="s">
        <v>12</v>
      </c>
      <c r="C14" s="52"/>
      <c r="D14" s="52"/>
      <c r="E14" s="52"/>
      <c r="F14" s="52"/>
      <c r="G14" s="53"/>
      <c r="H14" s="53"/>
      <c r="I14" s="53"/>
      <c r="J14" s="53"/>
      <c r="K14" s="53"/>
      <c r="L14" s="53"/>
      <c r="M14" s="53"/>
      <c r="N14" s="53"/>
      <c r="O14" s="126"/>
      <c r="P14" s="53"/>
      <c r="Q14" s="53"/>
      <c r="R14" s="53"/>
      <c r="S14" s="53"/>
      <c r="T14" s="53"/>
      <c r="U14" s="53"/>
      <c r="V14" s="53"/>
      <c r="W14" s="53"/>
      <c r="X14" s="53"/>
      <c r="Y14" s="53"/>
      <c r="Z14" s="53"/>
      <c r="AA14" s="53"/>
      <c r="AB14" s="126"/>
      <c r="AC14" s="53"/>
      <c r="AD14" s="53"/>
      <c r="AE14" s="53"/>
      <c r="AF14" s="53"/>
      <c r="AG14" s="53"/>
      <c r="AH14" s="53"/>
      <c r="AI14" s="53"/>
      <c r="AJ14" s="53"/>
      <c r="AK14" s="53"/>
      <c r="AL14" s="53"/>
      <c r="AM14" s="53"/>
      <c r="AN14" s="53"/>
      <c r="AO14" s="126"/>
      <c r="AP14" s="53"/>
      <c r="AQ14" s="53"/>
      <c r="AR14" s="53"/>
      <c r="AS14" s="53"/>
      <c r="AT14" s="53"/>
      <c r="AU14" s="53"/>
      <c r="AV14" s="53"/>
      <c r="AW14" s="53"/>
      <c r="AX14" s="53"/>
      <c r="AY14" s="53"/>
      <c r="AZ14" s="53"/>
      <c r="BA14" s="53"/>
      <c r="BB14" s="126"/>
      <c r="BC14" s="53"/>
      <c r="BD14" s="53"/>
      <c r="BE14" s="53"/>
      <c r="BF14" s="53"/>
      <c r="BG14" s="53"/>
      <c r="BH14" s="53"/>
      <c r="BI14" s="53"/>
      <c r="BJ14" s="53"/>
      <c r="BK14" s="53"/>
      <c r="BL14" s="53"/>
      <c r="BM14" s="53"/>
      <c r="BN14" s="53"/>
      <c r="BO14" s="126"/>
      <c r="BP14" s="53"/>
      <c r="BQ14" s="53"/>
      <c r="BR14" s="53"/>
      <c r="BS14" s="53"/>
      <c r="BT14" s="53"/>
    </row>
    <row r="15" spans="1:72" s="46" customFormat="1" ht="17.25" customHeight="1" x14ac:dyDescent="0.25">
      <c r="A15" s="37"/>
      <c r="B15" s="38" t="s">
        <v>60</v>
      </c>
      <c r="C15" s="39">
        <v>0</v>
      </c>
      <c r="D15" s="39">
        <v>0</v>
      </c>
      <c r="E15" s="39">
        <v>0</v>
      </c>
      <c r="F15" s="39">
        <v>0</v>
      </c>
      <c r="G15" s="39">
        <v>0</v>
      </c>
      <c r="H15" s="39">
        <f>G15</f>
        <v>0</v>
      </c>
      <c r="I15" s="39">
        <f>H15</f>
        <v>0</v>
      </c>
      <c r="J15" s="39">
        <f t="shared" ref="J15:BN15" si="5">I15</f>
        <v>0</v>
      </c>
      <c r="K15" s="39">
        <f>Параметры!C17</f>
        <v>4490700</v>
      </c>
      <c r="L15" s="39">
        <f>Параметры!D17</f>
        <v>8981400</v>
      </c>
      <c r="M15" s="39">
        <f>Параметры!E17</f>
        <v>17962800</v>
      </c>
      <c r="N15" s="39">
        <f>Параметры!F17</f>
        <v>26944200</v>
      </c>
      <c r="O15" s="114">
        <f>SUM(C15:N15)</f>
        <v>58379100</v>
      </c>
      <c r="P15" s="39">
        <f>Параметры!G17</f>
        <v>35925600</v>
      </c>
      <c r="Q15" s="39">
        <f>P15</f>
        <v>35925600</v>
      </c>
      <c r="R15" s="39">
        <f>Q15</f>
        <v>35925600</v>
      </c>
      <c r="S15" s="39">
        <f t="shared" si="5"/>
        <v>35925600</v>
      </c>
      <c r="T15" s="39">
        <f>IF(K43=Параметры!$B$35,S15*2,S15)</f>
        <v>35925600</v>
      </c>
      <c r="U15" s="39">
        <f>IF(L43=Параметры!$B$35,T15*2,T15)</f>
        <v>35925600</v>
      </c>
      <c r="V15" s="39">
        <f>IF(M43=Параметры!$B$35,U15*2,U15)</f>
        <v>35925600</v>
      </c>
      <c r="W15" s="39">
        <f>IF(N43=Параметры!$B$35,V15*2,V15)</f>
        <v>35925600</v>
      </c>
      <c r="X15" s="39">
        <f>IF(P43=Параметры!$B$35,W15*2,W15)</f>
        <v>35925600</v>
      </c>
      <c r="Y15" s="39">
        <f>IF(Q43=Параметры!$B$35,X15*2,X15)</f>
        <v>71851200</v>
      </c>
      <c r="Z15" s="39">
        <f>IF(R43=Параметры!$B$35,Y15*2,Y15)</f>
        <v>71851200</v>
      </c>
      <c r="AA15" s="39">
        <f>IF(S43=Параметры!$B$35,Z15*2,Z15)</f>
        <v>71851200</v>
      </c>
      <c r="AB15" s="114">
        <f>SUM(P15:AA15)</f>
        <v>538884000</v>
      </c>
      <c r="AC15" s="39">
        <f>IF(T43=Параметры!$B$35,AA15*2,AA15)</f>
        <v>71851200</v>
      </c>
      <c r="AD15" s="39">
        <f>IF(U43=Параметры!$B$35,AC15*2,AC15)</f>
        <v>71851200</v>
      </c>
      <c r="AE15" s="39">
        <f>IF(V43=Параметры!$B$35,AD15*2,AD15)</f>
        <v>71851200</v>
      </c>
      <c r="AF15" s="39">
        <f>IF(W43=Параметры!$B$35,AE15*2,AE15)</f>
        <v>71851200</v>
      </c>
      <c r="AG15" s="39">
        <f>IF(X43=Параметры!$B$35,AF15*2,AF15)</f>
        <v>71851200</v>
      </c>
      <c r="AH15" s="39">
        <f>IF(Y43=Параметры!$B$35,AG15*2,AG15)</f>
        <v>71851200</v>
      </c>
      <c r="AI15" s="39">
        <f>IF(Z43=Параметры!$B$35,AH15*2,AH15)</f>
        <v>71851200</v>
      </c>
      <c r="AJ15" s="39">
        <f>IF(AA43=Параметры!$B$35,AI15*2,AI15)</f>
        <v>71851200</v>
      </c>
      <c r="AK15" s="39">
        <f>IF(AB43=Параметры!$B$35,AJ15*2,AJ15)</f>
        <v>71851200</v>
      </c>
      <c r="AL15" s="39">
        <f>IF(AC43=Параметры!$B$35,AK15*2,AK15)</f>
        <v>71851200</v>
      </c>
      <c r="AM15" s="39">
        <f>IF(AD43=Параметры!$B$35,AL15*2,AL15)</f>
        <v>71851200</v>
      </c>
      <c r="AN15" s="39">
        <f>IF(AE43=Параметры!$B$35,AM15*2,AM15)</f>
        <v>71851200</v>
      </c>
      <c r="AO15" s="114">
        <f>SUM(AC15:AN15)</f>
        <v>862214400</v>
      </c>
      <c r="AP15" s="39">
        <f>AN15</f>
        <v>71851200</v>
      </c>
      <c r="AQ15" s="39">
        <f t="shared" si="5"/>
        <v>71851200</v>
      </c>
      <c r="AR15" s="39">
        <f t="shared" si="5"/>
        <v>71851200</v>
      </c>
      <c r="AS15" s="39">
        <f t="shared" si="5"/>
        <v>71851200</v>
      </c>
      <c r="AT15" s="39">
        <f t="shared" si="5"/>
        <v>71851200</v>
      </c>
      <c r="AU15" s="39">
        <f t="shared" si="5"/>
        <v>71851200</v>
      </c>
      <c r="AV15" s="39">
        <f t="shared" si="5"/>
        <v>71851200</v>
      </c>
      <c r="AW15" s="39">
        <f t="shared" si="5"/>
        <v>71851200</v>
      </c>
      <c r="AX15" s="39">
        <f t="shared" si="5"/>
        <v>71851200</v>
      </c>
      <c r="AY15" s="39">
        <f t="shared" si="5"/>
        <v>71851200</v>
      </c>
      <c r="AZ15" s="39">
        <f t="shared" si="5"/>
        <v>71851200</v>
      </c>
      <c r="BA15" s="39">
        <f t="shared" si="5"/>
        <v>71851200</v>
      </c>
      <c r="BB15" s="114">
        <f>SUM(AP15:BA15)</f>
        <v>862214400</v>
      </c>
      <c r="BC15" s="39">
        <f>BA15</f>
        <v>71851200</v>
      </c>
      <c r="BD15" s="39">
        <f t="shared" si="5"/>
        <v>71851200</v>
      </c>
      <c r="BE15" s="39">
        <f t="shared" si="5"/>
        <v>71851200</v>
      </c>
      <c r="BF15" s="39">
        <f t="shared" si="5"/>
        <v>71851200</v>
      </c>
      <c r="BG15" s="39">
        <f t="shared" si="5"/>
        <v>71851200</v>
      </c>
      <c r="BH15" s="39">
        <f t="shared" si="5"/>
        <v>71851200</v>
      </c>
      <c r="BI15" s="39">
        <f t="shared" si="5"/>
        <v>71851200</v>
      </c>
      <c r="BJ15" s="39">
        <f t="shared" si="5"/>
        <v>71851200</v>
      </c>
      <c r="BK15" s="39">
        <f t="shared" si="5"/>
        <v>71851200</v>
      </c>
      <c r="BL15" s="39">
        <f t="shared" si="5"/>
        <v>71851200</v>
      </c>
      <c r="BM15" s="39">
        <f t="shared" si="5"/>
        <v>71851200</v>
      </c>
      <c r="BN15" s="39">
        <f t="shared" si="5"/>
        <v>71851200</v>
      </c>
      <c r="BO15" s="114">
        <f>SUM(BC15:BN15)</f>
        <v>862214400</v>
      </c>
      <c r="BP15" s="39"/>
      <c r="BQ15" s="39"/>
      <c r="BR15" s="39"/>
      <c r="BS15" s="39"/>
      <c r="BT15" s="39"/>
    </row>
    <row r="16" spans="1:72" s="46" customFormat="1" ht="17.25" hidden="1" customHeight="1" x14ac:dyDescent="0.25">
      <c r="A16" s="37"/>
      <c r="B16" s="38" t="s">
        <v>160</v>
      </c>
      <c r="C16" s="39"/>
      <c r="D16" s="39"/>
      <c r="E16" s="39"/>
      <c r="F16" s="39"/>
      <c r="G16" s="39"/>
      <c r="H16" s="39"/>
      <c r="I16" s="39"/>
      <c r="J16" s="39"/>
      <c r="K16" s="39"/>
      <c r="L16" s="39"/>
      <c r="M16" s="39"/>
      <c r="N16" s="39"/>
      <c r="O16" s="114">
        <f>SUM(C16:N16)</f>
        <v>0</v>
      </c>
      <c r="P16" s="39"/>
      <c r="Q16" s="39"/>
      <c r="R16" s="39"/>
      <c r="S16" s="39"/>
      <c r="T16" s="39"/>
      <c r="U16" s="39"/>
      <c r="V16" s="39"/>
      <c r="W16" s="39"/>
      <c r="X16" s="39"/>
      <c r="Y16" s="39"/>
      <c r="Z16" s="39"/>
      <c r="AA16" s="39"/>
      <c r="AB16" s="114">
        <f>SUM(P16:AA16)</f>
        <v>0</v>
      </c>
      <c r="AC16" s="39"/>
      <c r="AD16" s="39"/>
      <c r="AE16" s="39"/>
      <c r="AF16" s="39"/>
      <c r="AG16" s="39"/>
      <c r="AH16" s="39"/>
      <c r="AI16" s="39"/>
      <c r="AJ16" s="39"/>
      <c r="AK16" s="39"/>
      <c r="AL16" s="39"/>
      <c r="AM16" s="39"/>
      <c r="AN16" s="39"/>
      <c r="AO16" s="114">
        <f>SUM(AC16:AN16)</f>
        <v>0</v>
      </c>
      <c r="AP16" s="39"/>
      <c r="AQ16" s="39"/>
      <c r="AR16" s="39"/>
      <c r="AS16" s="39"/>
      <c r="AT16" s="39"/>
      <c r="AU16" s="39"/>
      <c r="AV16" s="39"/>
      <c r="AW16" s="39"/>
      <c r="AX16" s="39"/>
      <c r="AY16" s="39"/>
      <c r="AZ16" s="39"/>
      <c r="BA16" s="39"/>
      <c r="BB16" s="114">
        <f>SUM(AP16:BA16)</f>
        <v>0</v>
      </c>
      <c r="BC16" s="39"/>
      <c r="BD16" s="39"/>
      <c r="BE16" s="39"/>
      <c r="BF16" s="39"/>
      <c r="BG16" s="39"/>
      <c r="BH16" s="39"/>
      <c r="BI16" s="39"/>
      <c r="BJ16" s="39"/>
      <c r="BK16" s="39"/>
      <c r="BL16" s="39"/>
      <c r="BM16" s="39"/>
      <c r="BN16" s="39"/>
      <c r="BO16" s="114">
        <f>SUM(BC16:BN16)</f>
        <v>0</v>
      </c>
      <c r="BP16" s="39"/>
      <c r="BQ16" s="39"/>
      <c r="BR16" s="39"/>
      <c r="BS16" s="39"/>
      <c r="BT16" s="39"/>
    </row>
    <row r="17" spans="1:72" s="46" customFormat="1" ht="17.399999999999999" customHeight="1" thickBot="1" x14ac:dyDescent="0.35">
      <c r="A17" s="37"/>
      <c r="B17" s="54" t="s">
        <v>45</v>
      </c>
      <c r="C17" s="42">
        <f>SUM(C15:C16)</f>
        <v>0</v>
      </c>
      <c r="D17" s="42">
        <f t="shared" ref="D17:BT17" si="6">SUM(D15:D16)</f>
        <v>0</v>
      </c>
      <c r="E17" s="42">
        <f t="shared" si="6"/>
        <v>0</v>
      </c>
      <c r="F17" s="42">
        <f t="shared" si="6"/>
        <v>0</v>
      </c>
      <c r="G17" s="42">
        <f t="shared" si="6"/>
        <v>0</v>
      </c>
      <c r="H17" s="42">
        <f t="shared" si="6"/>
        <v>0</v>
      </c>
      <c r="I17" s="42">
        <f t="shared" si="6"/>
        <v>0</v>
      </c>
      <c r="J17" s="42">
        <f t="shared" si="6"/>
        <v>0</v>
      </c>
      <c r="K17" s="42">
        <f t="shared" si="6"/>
        <v>4490700</v>
      </c>
      <c r="L17" s="42">
        <f t="shared" si="6"/>
        <v>8981400</v>
      </c>
      <c r="M17" s="42">
        <f t="shared" si="6"/>
        <v>17962800</v>
      </c>
      <c r="N17" s="42">
        <f t="shared" si="6"/>
        <v>26944200</v>
      </c>
      <c r="O17" s="117">
        <f t="shared" si="6"/>
        <v>58379100</v>
      </c>
      <c r="P17" s="42">
        <f t="shared" si="6"/>
        <v>35925600</v>
      </c>
      <c r="Q17" s="42">
        <f t="shared" si="6"/>
        <v>35925600</v>
      </c>
      <c r="R17" s="42">
        <f t="shared" si="6"/>
        <v>35925600</v>
      </c>
      <c r="S17" s="42">
        <f t="shared" si="6"/>
        <v>35925600</v>
      </c>
      <c r="T17" s="42">
        <f t="shared" si="6"/>
        <v>35925600</v>
      </c>
      <c r="U17" s="42">
        <f t="shared" si="6"/>
        <v>35925600</v>
      </c>
      <c r="V17" s="42">
        <f t="shared" si="6"/>
        <v>35925600</v>
      </c>
      <c r="W17" s="42">
        <f t="shared" si="6"/>
        <v>35925600</v>
      </c>
      <c r="X17" s="42">
        <f t="shared" si="6"/>
        <v>35925600</v>
      </c>
      <c r="Y17" s="42">
        <f t="shared" si="6"/>
        <v>71851200</v>
      </c>
      <c r="Z17" s="42">
        <f t="shared" si="6"/>
        <v>71851200</v>
      </c>
      <c r="AA17" s="42">
        <f t="shared" si="6"/>
        <v>71851200</v>
      </c>
      <c r="AB17" s="117">
        <f t="shared" si="6"/>
        <v>538884000</v>
      </c>
      <c r="AC17" s="42">
        <f t="shared" si="6"/>
        <v>71851200</v>
      </c>
      <c r="AD17" s="42">
        <f t="shared" si="6"/>
        <v>71851200</v>
      </c>
      <c r="AE17" s="42">
        <f t="shared" si="6"/>
        <v>71851200</v>
      </c>
      <c r="AF17" s="42">
        <f t="shared" si="6"/>
        <v>71851200</v>
      </c>
      <c r="AG17" s="42">
        <f t="shared" si="6"/>
        <v>71851200</v>
      </c>
      <c r="AH17" s="42">
        <f t="shared" si="6"/>
        <v>71851200</v>
      </c>
      <c r="AI17" s="42">
        <f t="shared" si="6"/>
        <v>71851200</v>
      </c>
      <c r="AJ17" s="42">
        <f t="shared" si="6"/>
        <v>71851200</v>
      </c>
      <c r="AK17" s="42">
        <f t="shared" si="6"/>
        <v>71851200</v>
      </c>
      <c r="AL17" s="42">
        <f t="shared" si="6"/>
        <v>71851200</v>
      </c>
      <c r="AM17" s="42">
        <f t="shared" si="6"/>
        <v>71851200</v>
      </c>
      <c r="AN17" s="42">
        <f t="shared" si="6"/>
        <v>71851200</v>
      </c>
      <c r="AO17" s="117">
        <f t="shared" si="6"/>
        <v>862214400</v>
      </c>
      <c r="AP17" s="42">
        <f t="shared" si="6"/>
        <v>71851200</v>
      </c>
      <c r="AQ17" s="42">
        <f t="shared" si="6"/>
        <v>71851200</v>
      </c>
      <c r="AR17" s="42">
        <f t="shared" si="6"/>
        <v>71851200</v>
      </c>
      <c r="AS17" s="42">
        <f t="shared" si="6"/>
        <v>71851200</v>
      </c>
      <c r="AT17" s="42">
        <f t="shared" si="6"/>
        <v>71851200</v>
      </c>
      <c r="AU17" s="42">
        <f t="shared" si="6"/>
        <v>71851200</v>
      </c>
      <c r="AV17" s="42">
        <f t="shared" si="6"/>
        <v>71851200</v>
      </c>
      <c r="AW17" s="42">
        <f t="shared" si="6"/>
        <v>71851200</v>
      </c>
      <c r="AX17" s="42">
        <f t="shared" si="6"/>
        <v>71851200</v>
      </c>
      <c r="AY17" s="42">
        <f t="shared" si="6"/>
        <v>71851200</v>
      </c>
      <c r="AZ17" s="42">
        <f t="shared" si="6"/>
        <v>71851200</v>
      </c>
      <c r="BA17" s="42">
        <f t="shared" si="6"/>
        <v>71851200</v>
      </c>
      <c r="BB17" s="117">
        <f t="shared" si="6"/>
        <v>862214400</v>
      </c>
      <c r="BC17" s="42">
        <f t="shared" si="6"/>
        <v>71851200</v>
      </c>
      <c r="BD17" s="42">
        <f t="shared" si="6"/>
        <v>71851200</v>
      </c>
      <c r="BE17" s="42">
        <f t="shared" si="6"/>
        <v>71851200</v>
      </c>
      <c r="BF17" s="42">
        <f t="shared" si="6"/>
        <v>71851200</v>
      </c>
      <c r="BG17" s="42">
        <f t="shared" si="6"/>
        <v>71851200</v>
      </c>
      <c r="BH17" s="42">
        <f t="shared" si="6"/>
        <v>71851200</v>
      </c>
      <c r="BI17" s="42">
        <f t="shared" si="6"/>
        <v>71851200</v>
      </c>
      <c r="BJ17" s="42">
        <f t="shared" si="6"/>
        <v>71851200</v>
      </c>
      <c r="BK17" s="42">
        <f t="shared" si="6"/>
        <v>71851200</v>
      </c>
      <c r="BL17" s="42">
        <f t="shared" si="6"/>
        <v>71851200</v>
      </c>
      <c r="BM17" s="42">
        <f t="shared" si="6"/>
        <v>71851200</v>
      </c>
      <c r="BN17" s="42">
        <f t="shared" si="6"/>
        <v>71851200</v>
      </c>
      <c r="BO17" s="117">
        <f t="shared" si="6"/>
        <v>862214400</v>
      </c>
      <c r="BP17" s="42">
        <f t="shared" si="6"/>
        <v>0</v>
      </c>
      <c r="BQ17" s="42">
        <f t="shared" si="6"/>
        <v>0</v>
      </c>
      <c r="BR17" s="42">
        <f t="shared" si="6"/>
        <v>0</v>
      </c>
      <c r="BS17" s="42">
        <f t="shared" si="6"/>
        <v>0</v>
      </c>
      <c r="BT17" s="42">
        <f t="shared" si="6"/>
        <v>0</v>
      </c>
    </row>
    <row r="18" spans="1:72" s="46" customFormat="1" ht="17.399999999999999" customHeight="1" thickBot="1" x14ac:dyDescent="0.35">
      <c r="A18" s="55"/>
      <c r="B18" s="56" t="s">
        <v>46</v>
      </c>
      <c r="C18" s="57">
        <f>C12-C17</f>
        <v>0</v>
      </c>
      <c r="D18" s="58">
        <f>D12-D17</f>
        <v>0</v>
      </c>
      <c r="E18" s="58">
        <f t="shared" ref="E18:BS18" si="7">E12-E17</f>
        <v>0</v>
      </c>
      <c r="F18" s="58">
        <f t="shared" si="7"/>
        <v>0</v>
      </c>
      <c r="G18" s="58">
        <f t="shared" si="7"/>
        <v>0</v>
      </c>
      <c r="H18" s="58">
        <f t="shared" si="7"/>
        <v>0</v>
      </c>
      <c r="I18" s="58">
        <f t="shared" si="7"/>
        <v>0</v>
      </c>
      <c r="J18" s="58">
        <f t="shared" si="7"/>
        <v>0</v>
      </c>
      <c r="K18" s="58">
        <f t="shared" si="7"/>
        <v>1460100</v>
      </c>
      <c r="L18" s="58">
        <f t="shared" si="7"/>
        <v>2920200</v>
      </c>
      <c r="M18" s="58">
        <f t="shared" si="7"/>
        <v>5840400</v>
      </c>
      <c r="N18" s="58">
        <f t="shared" si="7"/>
        <v>8760600</v>
      </c>
      <c r="O18" s="118">
        <f t="shared" si="7"/>
        <v>18981300</v>
      </c>
      <c r="P18" s="58">
        <f t="shared" si="7"/>
        <v>11680800</v>
      </c>
      <c r="Q18" s="58">
        <f t="shared" si="7"/>
        <v>11680800</v>
      </c>
      <c r="R18" s="58">
        <f t="shared" si="7"/>
        <v>11680800</v>
      </c>
      <c r="S18" s="58">
        <f t="shared" si="7"/>
        <v>11680800</v>
      </c>
      <c r="T18" s="58">
        <f t="shared" si="7"/>
        <v>11680800</v>
      </c>
      <c r="U18" s="58">
        <f t="shared" si="7"/>
        <v>11680800</v>
      </c>
      <c r="V18" s="58">
        <f t="shared" si="7"/>
        <v>11680800</v>
      </c>
      <c r="W18" s="58">
        <f t="shared" si="7"/>
        <v>11680800</v>
      </c>
      <c r="X18" s="58">
        <f t="shared" si="7"/>
        <v>11680800</v>
      </c>
      <c r="Y18" s="58">
        <f t="shared" si="7"/>
        <v>23361600</v>
      </c>
      <c r="Z18" s="58">
        <f t="shared" si="7"/>
        <v>23361600</v>
      </c>
      <c r="AA18" s="58">
        <f t="shared" si="7"/>
        <v>23361600</v>
      </c>
      <c r="AB18" s="118">
        <f t="shared" si="7"/>
        <v>175212000</v>
      </c>
      <c r="AC18" s="58">
        <f t="shared" si="7"/>
        <v>23361600</v>
      </c>
      <c r="AD18" s="58">
        <f t="shared" si="7"/>
        <v>23361600</v>
      </c>
      <c r="AE18" s="58">
        <f t="shared" si="7"/>
        <v>23361600</v>
      </c>
      <c r="AF18" s="58">
        <f t="shared" si="7"/>
        <v>23361600</v>
      </c>
      <c r="AG18" s="58">
        <f t="shared" si="7"/>
        <v>23361600</v>
      </c>
      <c r="AH18" s="58">
        <f t="shared" si="7"/>
        <v>23361600</v>
      </c>
      <c r="AI18" s="58">
        <f t="shared" si="7"/>
        <v>23361600</v>
      </c>
      <c r="AJ18" s="58">
        <f t="shared" si="7"/>
        <v>23361600</v>
      </c>
      <c r="AK18" s="58">
        <f t="shared" si="7"/>
        <v>23361600</v>
      </c>
      <c r="AL18" s="58">
        <f t="shared" si="7"/>
        <v>23361600</v>
      </c>
      <c r="AM18" s="58">
        <f t="shared" si="7"/>
        <v>23361600</v>
      </c>
      <c r="AN18" s="58">
        <f t="shared" si="7"/>
        <v>23361600</v>
      </c>
      <c r="AO18" s="118">
        <f t="shared" si="7"/>
        <v>280339200</v>
      </c>
      <c r="AP18" s="58">
        <f t="shared" si="7"/>
        <v>23361600</v>
      </c>
      <c r="AQ18" s="58">
        <f t="shared" si="7"/>
        <v>23361600</v>
      </c>
      <c r="AR18" s="58">
        <f t="shared" si="7"/>
        <v>23361600</v>
      </c>
      <c r="AS18" s="58">
        <f t="shared" si="7"/>
        <v>23361600</v>
      </c>
      <c r="AT18" s="58">
        <f t="shared" si="7"/>
        <v>23361600</v>
      </c>
      <c r="AU18" s="58">
        <f t="shared" si="7"/>
        <v>23361600</v>
      </c>
      <c r="AV18" s="58">
        <f t="shared" si="7"/>
        <v>23361600</v>
      </c>
      <c r="AW18" s="58">
        <f t="shared" si="7"/>
        <v>23361600</v>
      </c>
      <c r="AX18" s="58">
        <f t="shared" si="7"/>
        <v>23361600</v>
      </c>
      <c r="AY18" s="58">
        <f t="shared" si="7"/>
        <v>23361600</v>
      </c>
      <c r="AZ18" s="58">
        <f t="shared" si="7"/>
        <v>23361600</v>
      </c>
      <c r="BA18" s="58">
        <f t="shared" si="7"/>
        <v>23361600</v>
      </c>
      <c r="BB18" s="118">
        <f t="shared" si="7"/>
        <v>280339200</v>
      </c>
      <c r="BC18" s="58">
        <f t="shared" si="7"/>
        <v>23361600</v>
      </c>
      <c r="BD18" s="58">
        <f t="shared" si="7"/>
        <v>23361600</v>
      </c>
      <c r="BE18" s="58">
        <f t="shared" si="7"/>
        <v>23361600</v>
      </c>
      <c r="BF18" s="58">
        <f t="shared" si="7"/>
        <v>23361600</v>
      </c>
      <c r="BG18" s="58">
        <f t="shared" si="7"/>
        <v>23361600</v>
      </c>
      <c r="BH18" s="58">
        <f t="shared" si="7"/>
        <v>23361600</v>
      </c>
      <c r="BI18" s="58">
        <f t="shared" si="7"/>
        <v>23361600</v>
      </c>
      <c r="BJ18" s="58">
        <f t="shared" si="7"/>
        <v>23361600</v>
      </c>
      <c r="BK18" s="58">
        <f t="shared" si="7"/>
        <v>23361600</v>
      </c>
      <c r="BL18" s="58">
        <f t="shared" si="7"/>
        <v>23361600</v>
      </c>
      <c r="BM18" s="58">
        <f t="shared" si="7"/>
        <v>23361600</v>
      </c>
      <c r="BN18" s="58">
        <f t="shared" si="7"/>
        <v>23361600</v>
      </c>
      <c r="BO18" s="118">
        <f t="shared" si="7"/>
        <v>280339200</v>
      </c>
      <c r="BP18" s="58">
        <f t="shared" si="7"/>
        <v>0</v>
      </c>
      <c r="BQ18" s="58">
        <f t="shared" si="7"/>
        <v>0</v>
      </c>
      <c r="BR18" s="58">
        <f t="shared" si="7"/>
        <v>0</v>
      </c>
      <c r="BS18" s="58">
        <f t="shared" si="7"/>
        <v>0</v>
      </c>
      <c r="BT18" s="59">
        <f>BT12-BT17</f>
        <v>0</v>
      </c>
    </row>
    <row r="19" spans="1:72" s="32" customFormat="1" ht="17.399999999999999" customHeight="1" thickBot="1" x14ac:dyDescent="0.35">
      <c r="A19" s="47"/>
      <c r="B19" s="48"/>
      <c r="C19" s="49"/>
      <c r="D19" s="49"/>
      <c r="E19" s="49"/>
      <c r="F19" s="49"/>
      <c r="G19" s="49"/>
      <c r="H19" s="49"/>
      <c r="I19" s="49"/>
      <c r="J19" s="49"/>
      <c r="K19" s="49"/>
      <c r="L19" s="49"/>
      <c r="M19" s="49"/>
      <c r="N19" s="49"/>
      <c r="O19" s="49"/>
      <c r="P19" s="49"/>
      <c r="Q19" s="50"/>
      <c r="R19" s="50"/>
      <c r="S19" s="50"/>
      <c r="T19" s="50"/>
      <c r="U19" s="50"/>
      <c r="V19" s="50"/>
      <c r="W19" s="50"/>
      <c r="X19" s="50"/>
      <c r="Y19" s="50"/>
      <c r="Z19" s="50"/>
      <c r="AA19" s="50"/>
      <c r="AB19" s="49"/>
      <c r="AC19" s="50"/>
      <c r="AD19" s="50"/>
      <c r="AE19" s="50"/>
      <c r="AF19" s="50"/>
      <c r="AG19" s="50"/>
      <c r="AH19" s="50"/>
      <c r="AI19" s="50"/>
      <c r="AJ19" s="49"/>
      <c r="AK19" s="49"/>
      <c r="AL19" s="49"/>
      <c r="AM19" s="49"/>
      <c r="AN19" s="49"/>
      <c r="AO19" s="49"/>
      <c r="AP19" s="49"/>
      <c r="AQ19" s="50"/>
      <c r="AR19" s="50"/>
      <c r="AS19" s="50"/>
      <c r="AT19" s="50"/>
      <c r="AU19" s="50"/>
      <c r="AV19" s="50"/>
      <c r="AW19" s="50"/>
      <c r="AX19" s="50"/>
      <c r="AY19" s="50"/>
      <c r="AZ19" s="50"/>
      <c r="BA19" s="50"/>
      <c r="BB19" s="49"/>
      <c r="BC19" s="50"/>
      <c r="BD19" s="50"/>
      <c r="BE19" s="50"/>
      <c r="BF19" s="50"/>
      <c r="BG19" s="50"/>
      <c r="BH19" s="50"/>
      <c r="BI19" s="50"/>
      <c r="BJ19" s="50"/>
      <c r="BK19" s="50"/>
      <c r="BL19" s="50"/>
      <c r="BM19" s="50"/>
      <c r="BN19" s="50"/>
      <c r="BO19" s="49"/>
      <c r="BP19" s="50"/>
      <c r="BQ19" s="50"/>
      <c r="BR19" s="50"/>
      <c r="BS19" s="50"/>
      <c r="BT19" s="50"/>
    </row>
    <row r="20" spans="1:72" s="46" customFormat="1" ht="17.399999999999999" customHeight="1" x14ac:dyDescent="0.3">
      <c r="A20" s="60"/>
      <c r="B20" s="61" t="s">
        <v>13</v>
      </c>
      <c r="C20" s="62"/>
      <c r="D20" s="62"/>
      <c r="E20" s="62"/>
      <c r="F20" s="62"/>
      <c r="G20" s="62"/>
      <c r="H20" s="62"/>
      <c r="I20" s="62"/>
      <c r="J20" s="62"/>
      <c r="K20" s="62"/>
      <c r="L20" s="62"/>
      <c r="M20" s="62"/>
      <c r="N20" s="62"/>
      <c r="O20" s="125"/>
      <c r="P20" s="62"/>
      <c r="Q20" s="62"/>
      <c r="R20" s="62"/>
      <c r="S20" s="62"/>
      <c r="T20" s="62"/>
      <c r="U20" s="62"/>
      <c r="V20" s="36"/>
      <c r="W20" s="36"/>
      <c r="X20" s="36"/>
      <c r="Y20" s="36"/>
      <c r="Z20" s="36"/>
      <c r="AA20" s="36"/>
      <c r="AB20" s="125"/>
      <c r="AC20" s="36"/>
      <c r="AD20" s="36"/>
      <c r="AE20" s="36"/>
      <c r="AF20" s="36"/>
      <c r="AG20" s="36"/>
      <c r="AH20" s="36"/>
      <c r="AI20" s="36"/>
      <c r="AJ20" s="62"/>
      <c r="AK20" s="62"/>
      <c r="AL20" s="62"/>
      <c r="AM20" s="62"/>
      <c r="AN20" s="62"/>
      <c r="AO20" s="125"/>
      <c r="AP20" s="62"/>
      <c r="AQ20" s="62"/>
      <c r="AR20" s="62"/>
      <c r="AS20" s="62"/>
      <c r="AT20" s="62"/>
      <c r="AU20" s="62"/>
      <c r="AV20" s="36"/>
      <c r="AW20" s="36"/>
      <c r="AX20" s="36"/>
      <c r="AY20" s="36"/>
      <c r="AZ20" s="36"/>
      <c r="BA20" s="36"/>
      <c r="BB20" s="125"/>
      <c r="BC20" s="36"/>
      <c r="BD20" s="36"/>
      <c r="BE20" s="36"/>
      <c r="BF20" s="36"/>
      <c r="BG20" s="36"/>
      <c r="BH20" s="36"/>
      <c r="BI20" s="36"/>
      <c r="BJ20" s="36"/>
      <c r="BK20" s="36"/>
      <c r="BL20" s="36"/>
      <c r="BM20" s="36"/>
      <c r="BN20" s="36"/>
      <c r="BO20" s="125"/>
      <c r="BP20" s="36"/>
      <c r="BQ20" s="36"/>
      <c r="BR20" s="36"/>
      <c r="BS20" s="36"/>
      <c r="BT20" s="36"/>
    </row>
    <row r="21" spans="1:72" s="17" customFormat="1" ht="17.399999999999999" customHeight="1" x14ac:dyDescent="0.25">
      <c r="A21" s="63"/>
      <c r="B21" s="64" t="s">
        <v>47</v>
      </c>
      <c r="C21" s="39">
        <f>Издержки!F16</f>
        <v>729120</v>
      </c>
      <c r="D21" s="39">
        <f>C21</f>
        <v>729120</v>
      </c>
      <c r="E21" s="39">
        <f>D21</f>
        <v>729120</v>
      </c>
      <c r="F21" s="39">
        <f>E21</f>
        <v>729120</v>
      </c>
      <c r="G21" s="39">
        <f t="shared" ref="G21:H24" si="8">F21</f>
        <v>729120</v>
      </c>
      <c r="H21" s="39">
        <f>G21</f>
        <v>729120</v>
      </c>
      <c r="I21" s="39">
        <f t="shared" ref="I21:X24" si="9">H21</f>
        <v>729120</v>
      </c>
      <c r="J21" s="39">
        <f t="shared" si="9"/>
        <v>729120</v>
      </c>
      <c r="K21" s="128">
        <f>Издержки!H16</f>
        <v>2376150</v>
      </c>
      <c r="L21" s="39">
        <f t="shared" si="9"/>
        <v>2376150</v>
      </c>
      <c r="M21" s="39">
        <f t="shared" si="9"/>
        <v>2376150</v>
      </c>
      <c r="N21" s="39">
        <f t="shared" si="9"/>
        <v>2376150</v>
      </c>
      <c r="O21" s="114">
        <f t="shared" ref="O21:O24" si="10">SUM(C21:N21)</f>
        <v>15337560</v>
      </c>
      <c r="P21" s="39">
        <f>N21</f>
        <v>2376150</v>
      </c>
      <c r="Q21" s="39">
        <f t="shared" si="9"/>
        <v>2376150</v>
      </c>
      <c r="R21" s="39">
        <f t="shared" si="9"/>
        <v>2376150</v>
      </c>
      <c r="S21" s="39">
        <f t="shared" si="9"/>
        <v>2376150</v>
      </c>
      <c r="T21" s="39">
        <f t="shared" si="9"/>
        <v>2376150</v>
      </c>
      <c r="U21" s="39">
        <f t="shared" si="9"/>
        <v>2376150</v>
      </c>
      <c r="V21" s="39">
        <f t="shared" si="9"/>
        <v>2376150</v>
      </c>
      <c r="W21" s="39">
        <f t="shared" si="9"/>
        <v>2376150</v>
      </c>
      <c r="X21" s="39">
        <f t="shared" si="9"/>
        <v>2376150</v>
      </c>
      <c r="Y21" s="39">
        <f t="shared" ref="Y21:AN24" si="11">X21</f>
        <v>2376150</v>
      </c>
      <c r="Z21" s="39">
        <f t="shared" si="11"/>
        <v>2376150</v>
      </c>
      <c r="AA21" s="39">
        <f t="shared" si="11"/>
        <v>2376150</v>
      </c>
      <c r="AB21" s="114">
        <f t="shared" ref="AB21:AB24" si="12">SUM(P21:AA21)</f>
        <v>28513800</v>
      </c>
      <c r="AC21" s="39">
        <f>AA21</f>
        <v>2376150</v>
      </c>
      <c r="AD21" s="39">
        <f t="shared" si="11"/>
        <v>2376150</v>
      </c>
      <c r="AE21" s="39">
        <f t="shared" si="11"/>
        <v>2376150</v>
      </c>
      <c r="AF21" s="39">
        <f t="shared" si="11"/>
        <v>2376150</v>
      </c>
      <c r="AG21" s="39">
        <f t="shared" si="11"/>
        <v>2376150</v>
      </c>
      <c r="AH21" s="39">
        <f>AG21</f>
        <v>2376150</v>
      </c>
      <c r="AI21" s="39">
        <f t="shared" si="11"/>
        <v>2376150</v>
      </c>
      <c r="AJ21" s="39">
        <f t="shared" si="11"/>
        <v>2376150</v>
      </c>
      <c r="AK21" s="39">
        <f t="shared" si="11"/>
        <v>2376150</v>
      </c>
      <c r="AL21" s="39">
        <f t="shared" si="11"/>
        <v>2376150</v>
      </c>
      <c r="AM21" s="39">
        <f t="shared" si="11"/>
        <v>2376150</v>
      </c>
      <c r="AN21" s="39">
        <f t="shared" si="11"/>
        <v>2376150</v>
      </c>
      <c r="AO21" s="114">
        <f t="shared" ref="AO21:AO24" si="13">SUM(AC21:AN21)</f>
        <v>28513800</v>
      </c>
      <c r="AP21" s="39">
        <f>AN21</f>
        <v>2376150</v>
      </c>
      <c r="AQ21" s="39">
        <f t="shared" ref="AQ21:BF24" si="14">AP21</f>
        <v>2376150</v>
      </c>
      <c r="AR21" s="39">
        <f t="shared" si="14"/>
        <v>2376150</v>
      </c>
      <c r="AS21" s="39">
        <f t="shared" si="14"/>
        <v>2376150</v>
      </c>
      <c r="AT21" s="39">
        <f t="shared" si="14"/>
        <v>2376150</v>
      </c>
      <c r="AU21" s="39">
        <f t="shared" si="14"/>
        <v>2376150</v>
      </c>
      <c r="AV21" s="39">
        <f t="shared" si="14"/>
        <v>2376150</v>
      </c>
      <c r="AW21" s="39">
        <f t="shared" si="14"/>
        <v>2376150</v>
      </c>
      <c r="AX21" s="39">
        <f t="shared" si="14"/>
        <v>2376150</v>
      </c>
      <c r="AY21" s="39">
        <f t="shared" si="14"/>
        <v>2376150</v>
      </c>
      <c r="AZ21" s="39">
        <f t="shared" si="14"/>
        <v>2376150</v>
      </c>
      <c r="BA21" s="39">
        <f t="shared" si="14"/>
        <v>2376150</v>
      </c>
      <c r="BB21" s="114">
        <f t="shared" ref="BB21:BB24" si="15">SUM(AP21:BA21)</f>
        <v>28513800</v>
      </c>
      <c r="BC21" s="39">
        <f>BA21</f>
        <v>2376150</v>
      </c>
      <c r="BD21" s="39">
        <f t="shared" si="14"/>
        <v>2376150</v>
      </c>
      <c r="BE21" s="39">
        <f t="shared" si="14"/>
        <v>2376150</v>
      </c>
      <c r="BF21" s="39">
        <f t="shared" si="14"/>
        <v>2376150</v>
      </c>
      <c r="BG21" s="39">
        <f t="shared" ref="BG21:BN24" si="16">BF21</f>
        <v>2376150</v>
      </c>
      <c r="BH21" s="39">
        <f t="shared" si="16"/>
        <v>2376150</v>
      </c>
      <c r="BI21" s="39">
        <f t="shared" si="16"/>
        <v>2376150</v>
      </c>
      <c r="BJ21" s="39">
        <f t="shared" si="16"/>
        <v>2376150</v>
      </c>
      <c r="BK21" s="39">
        <f t="shared" si="16"/>
        <v>2376150</v>
      </c>
      <c r="BL21" s="39">
        <f t="shared" si="16"/>
        <v>2376150</v>
      </c>
      <c r="BM21" s="39">
        <f t="shared" si="16"/>
        <v>2376150</v>
      </c>
      <c r="BN21" s="39">
        <f t="shared" si="16"/>
        <v>2376150</v>
      </c>
      <c r="BO21" s="114">
        <f t="shared" ref="BO21:BO24" si="17">SUM(BC21:BN21)</f>
        <v>28513800</v>
      </c>
      <c r="BP21" s="39"/>
      <c r="BQ21" s="39"/>
      <c r="BR21" s="39"/>
      <c r="BS21" s="39"/>
      <c r="BT21" s="39"/>
    </row>
    <row r="22" spans="1:72" s="17" customFormat="1" ht="17.399999999999999" customHeight="1" x14ac:dyDescent="0.25">
      <c r="A22" s="63"/>
      <c r="B22" s="64" t="s">
        <v>48</v>
      </c>
      <c r="C22" s="39">
        <f>Издержки!E22</f>
        <v>1100000</v>
      </c>
      <c r="D22" s="39">
        <f>C22</f>
        <v>1100000</v>
      </c>
      <c r="E22" s="39">
        <f t="shared" ref="E22:F24" si="18">D22</f>
        <v>1100000</v>
      </c>
      <c r="F22" s="39">
        <f t="shared" si="18"/>
        <v>1100000</v>
      </c>
      <c r="G22" s="39">
        <f t="shared" si="8"/>
        <v>1100000</v>
      </c>
      <c r="H22" s="39">
        <f t="shared" si="8"/>
        <v>1100000</v>
      </c>
      <c r="I22" s="39">
        <f t="shared" si="9"/>
        <v>1100000</v>
      </c>
      <c r="J22" s="39">
        <f t="shared" si="9"/>
        <v>1100000</v>
      </c>
      <c r="K22" s="39">
        <f t="shared" si="9"/>
        <v>1100000</v>
      </c>
      <c r="L22" s="39">
        <f t="shared" si="9"/>
        <v>1100000</v>
      </c>
      <c r="M22" s="39">
        <f t="shared" si="9"/>
        <v>1100000</v>
      </c>
      <c r="N22" s="39">
        <f t="shared" si="9"/>
        <v>1100000</v>
      </c>
      <c r="O22" s="114">
        <f t="shared" si="10"/>
        <v>13200000</v>
      </c>
      <c r="P22" s="39">
        <f t="shared" ref="P22:P24" si="19">N22</f>
        <v>1100000</v>
      </c>
      <c r="Q22" s="39">
        <f t="shared" si="9"/>
        <v>1100000</v>
      </c>
      <c r="R22" s="39">
        <f t="shared" si="9"/>
        <v>1100000</v>
      </c>
      <c r="S22" s="39">
        <f t="shared" si="9"/>
        <v>1100000</v>
      </c>
      <c r="T22" s="39">
        <f t="shared" si="9"/>
        <v>1100000</v>
      </c>
      <c r="U22" s="39">
        <f t="shared" si="9"/>
        <v>1100000</v>
      </c>
      <c r="V22" s="39">
        <f t="shared" si="9"/>
        <v>1100000</v>
      </c>
      <c r="W22" s="39">
        <f t="shared" si="9"/>
        <v>1100000</v>
      </c>
      <c r="X22" s="39">
        <f t="shared" si="9"/>
        <v>1100000</v>
      </c>
      <c r="Y22" s="39">
        <f t="shared" si="11"/>
        <v>1100000</v>
      </c>
      <c r="Z22" s="39">
        <f t="shared" si="11"/>
        <v>1100000</v>
      </c>
      <c r="AA22" s="39">
        <f t="shared" si="11"/>
        <v>1100000</v>
      </c>
      <c r="AB22" s="114">
        <f t="shared" si="12"/>
        <v>13200000</v>
      </c>
      <c r="AC22" s="39">
        <f>AA22</f>
        <v>1100000</v>
      </c>
      <c r="AD22" s="39">
        <f t="shared" si="11"/>
        <v>1100000</v>
      </c>
      <c r="AE22" s="39">
        <f t="shared" si="11"/>
        <v>1100000</v>
      </c>
      <c r="AF22" s="39">
        <f t="shared" si="11"/>
        <v>1100000</v>
      </c>
      <c r="AG22" s="39">
        <f t="shared" si="11"/>
        <v>1100000</v>
      </c>
      <c r="AH22" s="39">
        <f t="shared" si="11"/>
        <v>1100000</v>
      </c>
      <c r="AI22" s="39">
        <f t="shared" si="11"/>
        <v>1100000</v>
      </c>
      <c r="AJ22" s="39">
        <f t="shared" si="11"/>
        <v>1100000</v>
      </c>
      <c r="AK22" s="39">
        <f t="shared" si="11"/>
        <v>1100000</v>
      </c>
      <c r="AL22" s="39">
        <f t="shared" si="11"/>
        <v>1100000</v>
      </c>
      <c r="AM22" s="39">
        <f t="shared" si="11"/>
        <v>1100000</v>
      </c>
      <c r="AN22" s="39">
        <f t="shared" si="11"/>
        <v>1100000</v>
      </c>
      <c r="AO22" s="114">
        <f t="shared" si="13"/>
        <v>13200000</v>
      </c>
      <c r="AP22" s="39">
        <f>AN22</f>
        <v>1100000</v>
      </c>
      <c r="AQ22" s="39">
        <f t="shared" si="14"/>
        <v>1100000</v>
      </c>
      <c r="AR22" s="39">
        <f t="shared" si="14"/>
        <v>1100000</v>
      </c>
      <c r="AS22" s="39">
        <f t="shared" si="14"/>
        <v>1100000</v>
      </c>
      <c r="AT22" s="39">
        <f t="shared" si="14"/>
        <v>1100000</v>
      </c>
      <c r="AU22" s="39">
        <f t="shared" si="14"/>
        <v>1100000</v>
      </c>
      <c r="AV22" s="39">
        <f t="shared" si="14"/>
        <v>1100000</v>
      </c>
      <c r="AW22" s="39">
        <f t="shared" si="14"/>
        <v>1100000</v>
      </c>
      <c r="AX22" s="39">
        <f t="shared" si="14"/>
        <v>1100000</v>
      </c>
      <c r="AY22" s="39">
        <f t="shared" si="14"/>
        <v>1100000</v>
      </c>
      <c r="AZ22" s="39">
        <f t="shared" si="14"/>
        <v>1100000</v>
      </c>
      <c r="BA22" s="39">
        <f t="shared" si="14"/>
        <v>1100000</v>
      </c>
      <c r="BB22" s="114">
        <f t="shared" si="15"/>
        <v>13200000</v>
      </c>
      <c r="BC22" s="39">
        <f>BA22</f>
        <v>1100000</v>
      </c>
      <c r="BD22" s="39">
        <f t="shared" si="14"/>
        <v>1100000</v>
      </c>
      <c r="BE22" s="39">
        <f t="shared" si="14"/>
        <v>1100000</v>
      </c>
      <c r="BF22" s="39">
        <f t="shared" si="14"/>
        <v>1100000</v>
      </c>
      <c r="BG22" s="39">
        <f t="shared" si="16"/>
        <v>1100000</v>
      </c>
      <c r="BH22" s="39">
        <f t="shared" si="16"/>
        <v>1100000</v>
      </c>
      <c r="BI22" s="39">
        <f t="shared" si="16"/>
        <v>1100000</v>
      </c>
      <c r="BJ22" s="39">
        <f t="shared" si="16"/>
        <v>1100000</v>
      </c>
      <c r="BK22" s="39">
        <f t="shared" si="16"/>
        <v>1100000</v>
      </c>
      <c r="BL22" s="39">
        <f t="shared" si="16"/>
        <v>1100000</v>
      </c>
      <c r="BM22" s="39">
        <f t="shared" si="16"/>
        <v>1100000</v>
      </c>
      <c r="BN22" s="39">
        <f t="shared" si="16"/>
        <v>1100000</v>
      </c>
      <c r="BO22" s="114">
        <f t="shared" si="17"/>
        <v>13200000</v>
      </c>
      <c r="BP22" s="39"/>
      <c r="BQ22" s="39"/>
      <c r="BR22" s="39"/>
      <c r="BS22" s="39"/>
      <c r="BT22" s="39"/>
    </row>
    <row r="23" spans="1:72" s="17" customFormat="1" ht="17.399999999999999" customHeight="1" x14ac:dyDescent="0.25">
      <c r="A23" s="63"/>
      <c r="B23" s="64" t="s">
        <v>30</v>
      </c>
      <c r="C23" s="39">
        <f>Издержки!C30</f>
        <v>70000</v>
      </c>
      <c r="D23" s="39">
        <f>C23</f>
        <v>70000</v>
      </c>
      <c r="E23" s="39">
        <f t="shared" si="18"/>
        <v>70000</v>
      </c>
      <c r="F23" s="39">
        <f t="shared" si="18"/>
        <v>70000</v>
      </c>
      <c r="G23" s="39">
        <f t="shared" si="8"/>
        <v>70000</v>
      </c>
      <c r="H23" s="39">
        <f t="shared" si="8"/>
        <v>70000</v>
      </c>
      <c r="I23" s="39">
        <f t="shared" si="9"/>
        <v>70000</v>
      </c>
      <c r="J23" s="39">
        <f t="shared" si="9"/>
        <v>70000</v>
      </c>
      <c r="K23" s="39">
        <f t="shared" si="9"/>
        <v>70000</v>
      </c>
      <c r="L23" s="39">
        <f t="shared" si="9"/>
        <v>70000</v>
      </c>
      <c r="M23" s="39">
        <f t="shared" si="9"/>
        <v>70000</v>
      </c>
      <c r="N23" s="39">
        <f t="shared" si="9"/>
        <v>70000</v>
      </c>
      <c r="O23" s="114">
        <f t="shared" si="10"/>
        <v>840000</v>
      </c>
      <c r="P23" s="39">
        <f t="shared" si="19"/>
        <v>70000</v>
      </c>
      <c r="Q23" s="39">
        <f t="shared" si="9"/>
        <v>70000</v>
      </c>
      <c r="R23" s="39">
        <f t="shared" si="9"/>
        <v>70000</v>
      </c>
      <c r="S23" s="39">
        <f t="shared" si="9"/>
        <v>70000</v>
      </c>
      <c r="T23" s="39">
        <f t="shared" si="9"/>
        <v>70000</v>
      </c>
      <c r="U23" s="39">
        <f t="shared" si="9"/>
        <v>70000</v>
      </c>
      <c r="V23" s="39">
        <f t="shared" si="9"/>
        <v>70000</v>
      </c>
      <c r="W23" s="39">
        <f t="shared" si="9"/>
        <v>70000</v>
      </c>
      <c r="X23" s="39">
        <f t="shared" si="9"/>
        <v>70000</v>
      </c>
      <c r="Y23" s="39">
        <f t="shared" si="11"/>
        <v>70000</v>
      </c>
      <c r="Z23" s="39">
        <f t="shared" si="11"/>
        <v>70000</v>
      </c>
      <c r="AA23" s="39">
        <f t="shared" si="11"/>
        <v>70000</v>
      </c>
      <c r="AB23" s="114">
        <f t="shared" si="12"/>
        <v>840000</v>
      </c>
      <c r="AC23" s="39">
        <f>AA23</f>
        <v>70000</v>
      </c>
      <c r="AD23" s="39">
        <f t="shared" si="11"/>
        <v>70000</v>
      </c>
      <c r="AE23" s="39">
        <f t="shared" si="11"/>
        <v>70000</v>
      </c>
      <c r="AF23" s="39">
        <f t="shared" si="11"/>
        <v>70000</v>
      </c>
      <c r="AG23" s="39">
        <f t="shared" si="11"/>
        <v>70000</v>
      </c>
      <c r="AH23" s="39">
        <f t="shared" si="11"/>
        <v>70000</v>
      </c>
      <c r="AI23" s="39">
        <f t="shared" si="11"/>
        <v>70000</v>
      </c>
      <c r="AJ23" s="39">
        <f t="shared" si="11"/>
        <v>70000</v>
      </c>
      <c r="AK23" s="39">
        <f t="shared" si="11"/>
        <v>70000</v>
      </c>
      <c r="AL23" s="39">
        <f t="shared" si="11"/>
        <v>70000</v>
      </c>
      <c r="AM23" s="39">
        <f t="shared" si="11"/>
        <v>70000</v>
      </c>
      <c r="AN23" s="39">
        <f t="shared" si="11"/>
        <v>70000</v>
      </c>
      <c r="AO23" s="114">
        <f t="shared" si="13"/>
        <v>840000</v>
      </c>
      <c r="AP23" s="39">
        <f>AN23</f>
        <v>70000</v>
      </c>
      <c r="AQ23" s="39">
        <f t="shared" si="14"/>
        <v>70000</v>
      </c>
      <c r="AR23" s="39">
        <f t="shared" si="14"/>
        <v>70000</v>
      </c>
      <c r="AS23" s="39">
        <f t="shared" si="14"/>
        <v>70000</v>
      </c>
      <c r="AT23" s="39">
        <f t="shared" si="14"/>
        <v>70000</v>
      </c>
      <c r="AU23" s="39">
        <f t="shared" si="14"/>
        <v>70000</v>
      </c>
      <c r="AV23" s="39">
        <f t="shared" si="14"/>
        <v>70000</v>
      </c>
      <c r="AW23" s="39">
        <f t="shared" si="14"/>
        <v>70000</v>
      </c>
      <c r="AX23" s="39">
        <f t="shared" si="14"/>
        <v>70000</v>
      </c>
      <c r="AY23" s="39">
        <f t="shared" si="14"/>
        <v>70000</v>
      </c>
      <c r="AZ23" s="39">
        <f t="shared" si="14"/>
        <v>70000</v>
      </c>
      <c r="BA23" s="39">
        <f t="shared" si="14"/>
        <v>70000</v>
      </c>
      <c r="BB23" s="114">
        <f t="shared" si="15"/>
        <v>840000</v>
      </c>
      <c r="BC23" s="39">
        <f>BA23</f>
        <v>70000</v>
      </c>
      <c r="BD23" s="39">
        <f t="shared" si="14"/>
        <v>70000</v>
      </c>
      <c r="BE23" s="39">
        <f t="shared" si="14"/>
        <v>70000</v>
      </c>
      <c r="BF23" s="39">
        <f t="shared" si="14"/>
        <v>70000</v>
      </c>
      <c r="BG23" s="39">
        <f t="shared" si="16"/>
        <v>70000</v>
      </c>
      <c r="BH23" s="39">
        <f t="shared" si="16"/>
        <v>70000</v>
      </c>
      <c r="BI23" s="39">
        <f t="shared" si="16"/>
        <v>70000</v>
      </c>
      <c r="BJ23" s="39">
        <f t="shared" si="16"/>
        <v>70000</v>
      </c>
      <c r="BK23" s="39">
        <f t="shared" si="16"/>
        <v>70000</v>
      </c>
      <c r="BL23" s="39">
        <f t="shared" si="16"/>
        <v>70000</v>
      </c>
      <c r="BM23" s="39">
        <f t="shared" si="16"/>
        <v>70000</v>
      </c>
      <c r="BN23" s="39">
        <f t="shared" si="16"/>
        <v>70000</v>
      </c>
      <c r="BO23" s="114">
        <f t="shared" si="17"/>
        <v>840000</v>
      </c>
      <c r="BP23" s="39"/>
      <c r="BQ23" s="39"/>
      <c r="BR23" s="39"/>
      <c r="BS23" s="39"/>
      <c r="BT23" s="39"/>
    </row>
    <row r="24" spans="1:72" s="17" customFormat="1" ht="17.399999999999999" customHeight="1" x14ac:dyDescent="0.25">
      <c r="A24" s="63"/>
      <c r="B24" s="64" t="s">
        <v>49</v>
      </c>
      <c r="C24" s="39">
        <f>Издержки!C35</f>
        <v>100000</v>
      </c>
      <c r="D24" s="39">
        <f>C24</f>
        <v>100000</v>
      </c>
      <c r="E24" s="39">
        <f t="shared" si="18"/>
        <v>100000</v>
      </c>
      <c r="F24" s="39">
        <f t="shared" si="18"/>
        <v>100000</v>
      </c>
      <c r="G24" s="39">
        <f t="shared" si="8"/>
        <v>100000</v>
      </c>
      <c r="H24" s="39">
        <f t="shared" si="8"/>
        <v>100000</v>
      </c>
      <c r="I24" s="39">
        <f t="shared" si="9"/>
        <v>100000</v>
      </c>
      <c r="J24" s="39">
        <f t="shared" si="9"/>
        <v>100000</v>
      </c>
      <c r="K24" s="39">
        <f t="shared" si="9"/>
        <v>100000</v>
      </c>
      <c r="L24" s="39">
        <f t="shared" si="9"/>
        <v>100000</v>
      </c>
      <c r="M24" s="39">
        <f t="shared" si="9"/>
        <v>100000</v>
      </c>
      <c r="N24" s="39">
        <f t="shared" si="9"/>
        <v>100000</v>
      </c>
      <c r="O24" s="114">
        <f t="shared" si="10"/>
        <v>1200000</v>
      </c>
      <c r="P24" s="39">
        <f t="shared" si="19"/>
        <v>100000</v>
      </c>
      <c r="Q24" s="39">
        <f t="shared" si="9"/>
        <v>100000</v>
      </c>
      <c r="R24" s="39">
        <f t="shared" si="9"/>
        <v>100000</v>
      </c>
      <c r="S24" s="39">
        <f t="shared" si="9"/>
        <v>100000</v>
      </c>
      <c r="T24" s="39">
        <f t="shared" si="9"/>
        <v>100000</v>
      </c>
      <c r="U24" s="39">
        <f t="shared" si="9"/>
        <v>100000</v>
      </c>
      <c r="V24" s="39">
        <f t="shared" si="9"/>
        <v>100000</v>
      </c>
      <c r="W24" s="39">
        <f t="shared" si="9"/>
        <v>100000</v>
      </c>
      <c r="X24" s="39">
        <f t="shared" si="9"/>
        <v>100000</v>
      </c>
      <c r="Y24" s="39">
        <f t="shared" si="11"/>
        <v>100000</v>
      </c>
      <c r="Z24" s="39">
        <f t="shared" si="11"/>
        <v>100000</v>
      </c>
      <c r="AA24" s="39">
        <f t="shared" si="11"/>
        <v>100000</v>
      </c>
      <c r="AB24" s="114">
        <f t="shared" si="12"/>
        <v>1200000</v>
      </c>
      <c r="AC24" s="39">
        <f>AA24</f>
        <v>100000</v>
      </c>
      <c r="AD24" s="39">
        <f t="shared" si="11"/>
        <v>100000</v>
      </c>
      <c r="AE24" s="39">
        <f t="shared" si="11"/>
        <v>100000</v>
      </c>
      <c r="AF24" s="39">
        <f t="shared" si="11"/>
        <v>100000</v>
      </c>
      <c r="AG24" s="39">
        <f t="shared" si="11"/>
        <v>100000</v>
      </c>
      <c r="AH24" s="39">
        <f t="shared" si="11"/>
        <v>100000</v>
      </c>
      <c r="AI24" s="39">
        <f t="shared" si="11"/>
        <v>100000</v>
      </c>
      <c r="AJ24" s="39">
        <f t="shared" si="11"/>
        <v>100000</v>
      </c>
      <c r="AK24" s="39">
        <f t="shared" si="11"/>
        <v>100000</v>
      </c>
      <c r="AL24" s="39">
        <f t="shared" si="11"/>
        <v>100000</v>
      </c>
      <c r="AM24" s="39">
        <f t="shared" si="11"/>
        <v>100000</v>
      </c>
      <c r="AN24" s="39">
        <f t="shared" si="11"/>
        <v>100000</v>
      </c>
      <c r="AO24" s="114">
        <f t="shared" si="13"/>
        <v>1200000</v>
      </c>
      <c r="AP24" s="39">
        <f>AN24</f>
        <v>100000</v>
      </c>
      <c r="AQ24" s="39">
        <f t="shared" si="14"/>
        <v>100000</v>
      </c>
      <c r="AR24" s="39">
        <f t="shared" si="14"/>
        <v>100000</v>
      </c>
      <c r="AS24" s="39">
        <f t="shared" si="14"/>
        <v>100000</v>
      </c>
      <c r="AT24" s="39">
        <f t="shared" si="14"/>
        <v>100000</v>
      </c>
      <c r="AU24" s="39">
        <f t="shared" si="14"/>
        <v>100000</v>
      </c>
      <c r="AV24" s="39">
        <f t="shared" si="14"/>
        <v>100000</v>
      </c>
      <c r="AW24" s="39">
        <f t="shared" si="14"/>
        <v>100000</v>
      </c>
      <c r="AX24" s="39">
        <f t="shared" si="14"/>
        <v>100000</v>
      </c>
      <c r="AY24" s="39">
        <f t="shared" si="14"/>
        <v>100000</v>
      </c>
      <c r="AZ24" s="39">
        <f t="shared" si="14"/>
        <v>100000</v>
      </c>
      <c r="BA24" s="39">
        <f t="shared" si="14"/>
        <v>100000</v>
      </c>
      <c r="BB24" s="114">
        <f t="shared" si="15"/>
        <v>1200000</v>
      </c>
      <c r="BC24" s="39">
        <f>BA24</f>
        <v>100000</v>
      </c>
      <c r="BD24" s="39">
        <f t="shared" si="14"/>
        <v>100000</v>
      </c>
      <c r="BE24" s="39">
        <f t="shared" si="14"/>
        <v>100000</v>
      </c>
      <c r="BF24" s="39">
        <f t="shared" si="14"/>
        <v>100000</v>
      </c>
      <c r="BG24" s="39">
        <f t="shared" si="16"/>
        <v>100000</v>
      </c>
      <c r="BH24" s="39">
        <f t="shared" si="16"/>
        <v>100000</v>
      </c>
      <c r="BI24" s="39">
        <f t="shared" si="16"/>
        <v>100000</v>
      </c>
      <c r="BJ24" s="39">
        <f t="shared" si="16"/>
        <v>100000</v>
      </c>
      <c r="BK24" s="39">
        <f t="shared" si="16"/>
        <v>100000</v>
      </c>
      <c r="BL24" s="39">
        <f t="shared" si="16"/>
        <v>100000</v>
      </c>
      <c r="BM24" s="39">
        <f t="shared" si="16"/>
        <v>100000</v>
      </c>
      <c r="BN24" s="39">
        <f t="shared" si="16"/>
        <v>100000</v>
      </c>
      <c r="BO24" s="114">
        <f t="shared" si="17"/>
        <v>1200000</v>
      </c>
      <c r="BP24" s="39"/>
      <c r="BQ24" s="39"/>
      <c r="BR24" s="39"/>
      <c r="BS24" s="39"/>
      <c r="BT24" s="39"/>
    </row>
    <row r="25" spans="1:72" s="17" customFormat="1" ht="17.399999999999999" hidden="1" customHeight="1" x14ac:dyDescent="0.25">
      <c r="A25" s="63"/>
      <c r="B25" s="64"/>
      <c r="C25" s="39"/>
      <c r="D25" s="39"/>
      <c r="E25" s="39"/>
      <c r="F25" s="39"/>
      <c r="G25" s="39"/>
      <c r="H25" s="39"/>
      <c r="I25" s="39"/>
      <c r="J25" s="39"/>
      <c r="K25" s="39"/>
      <c r="L25" s="39"/>
      <c r="M25" s="39"/>
      <c r="N25" s="39"/>
      <c r="O25" s="114"/>
      <c r="P25" s="39"/>
      <c r="Q25" s="39"/>
      <c r="R25" s="39"/>
      <c r="S25" s="39"/>
      <c r="T25" s="39"/>
      <c r="U25" s="39"/>
      <c r="V25" s="39"/>
      <c r="W25" s="39"/>
      <c r="X25" s="39"/>
      <c r="Y25" s="39"/>
      <c r="Z25" s="39"/>
      <c r="AA25" s="39"/>
      <c r="AB25" s="114"/>
      <c r="AC25" s="39"/>
      <c r="AD25" s="39"/>
      <c r="AE25" s="39"/>
      <c r="AF25" s="39"/>
      <c r="AG25" s="39"/>
      <c r="AH25" s="39"/>
      <c r="AI25" s="39"/>
      <c r="AJ25" s="39"/>
      <c r="AK25" s="39"/>
      <c r="AL25" s="39"/>
      <c r="AM25" s="39"/>
      <c r="AN25" s="39"/>
      <c r="AO25" s="114"/>
      <c r="AP25" s="39"/>
      <c r="AQ25" s="39"/>
      <c r="AR25" s="39"/>
      <c r="AS25" s="39"/>
      <c r="AT25" s="39"/>
      <c r="AU25" s="39"/>
      <c r="AV25" s="39"/>
      <c r="AW25" s="39"/>
      <c r="AX25" s="39"/>
      <c r="AY25" s="39"/>
      <c r="AZ25" s="39"/>
      <c r="BA25" s="39"/>
      <c r="BB25" s="114"/>
      <c r="BC25" s="39"/>
      <c r="BD25" s="39"/>
      <c r="BE25" s="39"/>
      <c r="BF25" s="39"/>
      <c r="BG25" s="39"/>
      <c r="BH25" s="39"/>
      <c r="BI25" s="39"/>
      <c r="BJ25" s="39"/>
      <c r="BK25" s="39"/>
      <c r="BL25" s="39"/>
      <c r="BM25" s="39"/>
      <c r="BN25" s="39"/>
      <c r="BO25" s="114"/>
      <c r="BP25" s="39"/>
      <c r="BQ25" s="39"/>
      <c r="BR25" s="39"/>
      <c r="BS25" s="39"/>
      <c r="BT25" s="39"/>
    </row>
    <row r="26" spans="1:72" s="17" customFormat="1" ht="17.399999999999999" hidden="1" customHeight="1" x14ac:dyDescent="0.25">
      <c r="A26" s="63"/>
      <c r="B26" s="64"/>
      <c r="C26" s="39"/>
      <c r="D26" s="39"/>
      <c r="E26" s="39"/>
      <c r="F26" s="39"/>
      <c r="G26" s="39"/>
      <c r="H26" s="39"/>
      <c r="I26" s="39"/>
      <c r="J26" s="39"/>
      <c r="K26" s="39"/>
      <c r="L26" s="39"/>
      <c r="M26" s="39"/>
      <c r="N26" s="39"/>
      <c r="O26" s="114"/>
      <c r="P26" s="39"/>
      <c r="Q26" s="39"/>
      <c r="R26" s="39"/>
      <c r="S26" s="39"/>
      <c r="T26" s="39"/>
      <c r="U26" s="39"/>
      <c r="V26" s="39"/>
      <c r="W26" s="39"/>
      <c r="X26" s="39"/>
      <c r="Y26" s="39"/>
      <c r="Z26" s="39"/>
      <c r="AA26" s="39"/>
      <c r="AB26" s="114"/>
      <c r="AC26" s="39"/>
      <c r="AD26" s="39"/>
      <c r="AE26" s="39"/>
      <c r="AF26" s="39"/>
      <c r="AG26" s="39"/>
      <c r="AH26" s="39"/>
      <c r="AI26" s="39"/>
      <c r="AJ26" s="39"/>
      <c r="AK26" s="39"/>
      <c r="AL26" s="39"/>
      <c r="AM26" s="39"/>
      <c r="AN26" s="39"/>
      <c r="AO26" s="114"/>
      <c r="AP26" s="39"/>
      <c r="AQ26" s="39"/>
      <c r="AR26" s="39"/>
      <c r="AS26" s="39"/>
      <c r="AT26" s="39"/>
      <c r="AU26" s="39"/>
      <c r="AV26" s="39"/>
      <c r="AW26" s="39"/>
      <c r="AX26" s="39"/>
      <c r="AY26" s="39"/>
      <c r="AZ26" s="39"/>
      <c r="BA26" s="39"/>
      <c r="BB26" s="114"/>
      <c r="BC26" s="39"/>
      <c r="BD26" s="39"/>
      <c r="BE26" s="39"/>
      <c r="BF26" s="39"/>
      <c r="BG26" s="39"/>
      <c r="BH26" s="39"/>
      <c r="BI26" s="39"/>
      <c r="BJ26" s="39"/>
      <c r="BK26" s="39"/>
      <c r="BL26" s="39"/>
      <c r="BM26" s="39"/>
      <c r="BN26" s="39"/>
      <c r="BO26" s="114"/>
      <c r="BP26" s="39"/>
      <c r="BQ26" s="39"/>
      <c r="BR26" s="39"/>
      <c r="BS26" s="39"/>
      <c r="BT26" s="39"/>
    </row>
    <row r="27" spans="1:72" s="17" customFormat="1" ht="17.399999999999999" hidden="1" customHeight="1" x14ac:dyDescent="0.25">
      <c r="A27" s="63"/>
      <c r="B27" s="64"/>
      <c r="C27" s="39"/>
      <c r="D27" s="39"/>
      <c r="E27" s="39"/>
      <c r="F27" s="39"/>
      <c r="G27" s="39"/>
      <c r="H27" s="39"/>
      <c r="I27" s="39"/>
      <c r="J27" s="39"/>
      <c r="K27" s="39"/>
      <c r="L27" s="39"/>
      <c r="M27" s="39"/>
      <c r="N27" s="39"/>
      <c r="O27" s="114"/>
      <c r="P27" s="39"/>
      <c r="Q27" s="39"/>
      <c r="R27" s="39"/>
      <c r="S27" s="39"/>
      <c r="T27" s="39"/>
      <c r="U27" s="39"/>
      <c r="V27" s="39"/>
      <c r="W27" s="39"/>
      <c r="X27" s="39"/>
      <c r="Y27" s="39"/>
      <c r="Z27" s="39"/>
      <c r="AA27" s="39"/>
      <c r="AB27" s="114"/>
      <c r="AC27" s="39"/>
      <c r="AD27" s="39"/>
      <c r="AE27" s="39"/>
      <c r="AF27" s="39"/>
      <c r="AG27" s="39"/>
      <c r="AH27" s="39"/>
      <c r="AI27" s="39"/>
      <c r="AJ27" s="39"/>
      <c r="AK27" s="39"/>
      <c r="AL27" s="39"/>
      <c r="AM27" s="39"/>
      <c r="AN27" s="39"/>
      <c r="AO27" s="114"/>
      <c r="AP27" s="39"/>
      <c r="AQ27" s="39"/>
      <c r="AR27" s="39"/>
      <c r="AS27" s="39"/>
      <c r="AT27" s="39"/>
      <c r="AU27" s="39"/>
      <c r="AV27" s="39"/>
      <c r="AW27" s="39"/>
      <c r="AX27" s="39"/>
      <c r="AY27" s="39"/>
      <c r="AZ27" s="39"/>
      <c r="BA27" s="39"/>
      <c r="BB27" s="114"/>
      <c r="BC27" s="39"/>
      <c r="BD27" s="39"/>
      <c r="BE27" s="39"/>
      <c r="BF27" s="39"/>
      <c r="BG27" s="39"/>
      <c r="BH27" s="39"/>
      <c r="BI27" s="39"/>
      <c r="BJ27" s="39"/>
      <c r="BK27" s="39"/>
      <c r="BL27" s="39"/>
      <c r="BM27" s="39"/>
      <c r="BN27" s="39"/>
      <c r="BO27" s="114"/>
      <c r="BP27" s="39"/>
      <c r="BQ27" s="39"/>
      <c r="BR27" s="39"/>
      <c r="BS27" s="39"/>
      <c r="BT27" s="39"/>
    </row>
    <row r="28" spans="1:72" s="17" customFormat="1" ht="17.399999999999999" hidden="1" customHeight="1" x14ac:dyDescent="0.25">
      <c r="A28" s="63"/>
      <c r="B28" s="64"/>
      <c r="C28" s="39"/>
      <c r="D28" s="39"/>
      <c r="E28" s="39"/>
      <c r="F28" s="39"/>
      <c r="G28" s="39"/>
      <c r="H28" s="39"/>
      <c r="I28" s="39"/>
      <c r="J28" s="39"/>
      <c r="K28" s="39"/>
      <c r="L28" s="39"/>
      <c r="M28" s="39"/>
      <c r="N28" s="39"/>
      <c r="O28" s="114"/>
      <c r="P28" s="39"/>
      <c r="Q28" s="39"/>
      <c r="R28" s="39"/>
      <c r="S28" s="39"/>
      <c r="T28" s="39"/>
      <c r="U28" s="39"/>
      <c r="V28" s="39"/>
      <c r="W28" s="39"/>
      <c r="X28" s="39"/>
      <c r="Y28" s="39"/>
      <c r="Z28" s="39"/>
      <c r="AA28" s="39"/>
      <c r="AB28" s="114"/>
      <c r="AC28" s="39"/>
      <c r="AD28" s="39"/>
      <c r="AE28" s="39"/>
      <c r="AF28" s="39"/>
      <c r="AG28" s="39"/>
      <c r="AH28" s="39"/>
      <c r="AI28" s="39"/>
      <c r="AJ28" s="39"/>
      <c r="AK28" s="39"/>
      <c r="AL28" s="39"/>
      <c r="AM28" s="39"/>
      <c r="AN28" s="39"/>
      <c r="AO28" s="114"/>
      <c r="AP28" s="39"/>
      <c r="AQ28" s="39"/>
      <c r="AR28" s="39"/>
      <c r="AS28" s="39"/>
      <c r="AT28" s="39"/>
      <c r="AU28" s="39"/>
      <c r="AV28" s="39"/>
      <c r="AW28" s="39"/>
      <c r="AX28" s="39"/>
      <c r="AY28" s="39"/>
      <c r="AZ28" s="39"/>
      <c r="BA28" s="39"/>
      <c r="BB28" s="114"/>
      <c r="BC28" s="39"/>
      <c r="BD28" s="39"/>
      <c r="BE28" s="39"/>
      <c r="BF28" s="39"/>
      <c r="BG28" s="39"/>
      <c r="BH28" s="39"/>
      <c r="BI28" s="39"/>
      <c r="BJ28" s="39"/>
      <c r="BK28" s="39"/>
      <c r="BL28" s="39"/>
      <c r="BM28" s="39"/>
      <c r="BN28" s="39"/>
      <c r="BO28" s="114"/>
      <c r="BP28" s="39"/>
      <c r="BQ28" s="39"/>
      <c r="BR28" s="39"/>
      <c r="BS28" s="39"/>
      <c r="BT28" s="39"/>
    </row>
    <row r="29" spans="1:72" s="17" customFormat="1" ht="17.399999999999999" hidden="1" customHeight="1" x14ac:dyDescent="0.25">
      <c r="A29" s="63"/>
      <c r="B29" s="64"/>
      <c r="C29" s="39"/>
      <c r="D29" s="39"/>
      <c r="E29" s="39"/>
      <c r="F29" s="39"/>
      <c r="G29" s="39"/>
      <c r="H29" s="39"/>
      <c r="I29" s="39"/>
      <c r="J29" s="39"/>
      <c r="K29" s="39"/>
      <c r="L29" s="39"/>
      <c r="M29" s="39"/>
      <c r="N29" s="39"/>
      <c r="O29" s="114"/>
      <c r="P29" s="39"/>
      <c r="Q29" s="39"/>
      <c r="R29" s="39"/>
      <c r="S29" s="39"/>
      <c r="T29" s="39"/>
      <c r="U29" s="39"/>
      <c r="V29" s="39"/>
      <c r="W29" s="39"/>
      <c r="X29" s="39"/>
      <c r="Y29" s="39"/>
      <c r="Z29" s="39"/>
      <c r="AA29" s="39"/>
      <c r="AB29" s="114"/>
      <c r="AC29" s="39"/>
      <c r="AD29" s="39"/>
      <c r="AE29" s="39"/>
      <c r="AF29" s="39"/>
      <c r="AG29" s="39"/>
      <c r="AH29" s="39"/>
      <c r="AI29" s="39"/>
      <c r="AJ29" s="39"/>
      <c r="AK29" s="39"/>
      <c r="AL29" s="39"/>
      <c r="AM29" s="39"/>
      <c r="AN29" s="39"/>
      <c r="AO29" s="114"/>
      <c r="AP29" s="39"/>
      <c r="AQ29" s="39"/>
      <c r="AR29" s="39"/>
      <c r="AS29" s="39"/>
      <c r="AT29" s="39"/>
      <c r="AU29" s="39"/>
      <c r="AV29" s="39"/>
      <c r="AW29" s="39"/>
      <c r="AX29" s="39"/>
      <c r="AY29" s="39"/>
      <c r="AZ29" s="39"/>
      <c r="BA29" s="39"/>
      <c r="BB29" s="114"/>
      <c r="BC29" s="39"/>
      <c r="BD29" s="39"/>
      <c r="BE29" s="39"/>
      <c r="BF29" s="39"/>
      <c r="BG29" s="39"/>
      <c r="BH29" s="39"/>
      <c r="BI29" s="39"/>
      <c r="BJ29" s="39"/>
      <c r="BK29" s="39"/>
      <c r="BL29" s="39"/>
      <c r="BM29" s="39"/>
      <c r="BN29" s="39"/>
      <c r="BO29" s="114"/>
      <c r="BP29" s="39"/>
      <c r="BQ29" s="39"/>
      <c r="BR29" s="39"/>
      <c r="BS29" s="39"/>
      <c r="BT29" s="39"/>
    </row>
    <row r="30" spans="1:72" s="17" customFormat="1" ht="17.399999999999999" hidden="1" customHeight="1" x14ac:dyDescent="0.25">
      <c r="A30" s="63"/>
      <c r="B30" s="64"/>
      <c r="C30" s="39"/>
      <c r="D30" s="39"/>
      <c r="E30" s="39"/>
      <c r="F30" s="39"/>
      <c r="G30" s="39"/>
      <c r="H30" s="39"/>
      <c r="I30" s="39"/>
      <c r="J30" s="39"/>
      <c r="K30" s="39"/>
      <c r="L30" s="39"/>
      <c r="M30" s="39"/>
      <c r="N30" s="39"/>
      <c r="O30" s="114"/>
      <c r="P30" s="39"/>
      <c r="Q30" s="39"/>
      <c r="R30" s="39"/>
      <c r="S30" s="39"/>
      <c r="T30" s="39"/>
      <c r="U30" s="39"/>
      <c r="V30" s="39"/>
      <c r="W30" s="39"/>
      <c r="X30" s="39"/>
      <c r="Y30" s="39"/>
      <c r="Z30" s="39"/>
      <c r="AA30" s="39"/>
      <c r="AB30" s="114"/>
      <c r="AC30" s="39"/>
      <c r="AD30" s="39"/>
      <c r="AE30" s="39"/>
      <c r="AF30" s="39"/>
      <c r="AG30" s="39"/>
      <c r="AH30" s="39"/>
      <c r="AI30" s="39"/>
      <c r="AJ30" s="39"/>
      <c r="AK30" s="39"/>
      <c r="AL30" s="39"/>
      <c r="AM30" s="39"/>
      <c r="AN30" s="39"/>
      <c r="AO30" s="114"/>
      <c r="AP30" s="39"/>
      <c r="AQ30" s="39"/>
      <c r="AR30" s="39"/>
      <c r="AS30" s="39"/>
      <c r="AT30" s="39"/>
      <c r="AU30" s="39"/>
      <c r="AV30" s="39"/>
      <c r="AW30" s="39"/>
      <c r="AX30" s="39"/>
      <c r="AY30" s="39"/>
      <c r="AZ30" s="39"/>
      <c r="BA30" s="39"/>
      <c r="BB30" s="114"/>
      <c r="BC30" s="39"/>
      <c r="BD30" s="39"/>
      <c r="BE30" s="39"/>
      <c r="BF30" s="39"/>
      <c r="BG30" s="39"/>
      <c r="BH30" s="39"/>
      <c r="BI30" s="39"/>
      <c r="BJ30" s="39"/>
      <c r="BK30" s="39"/>
      <c r="BL30" s="39"/>
      <c r="BM30" s="39"/>
      <c r="BN30" s="39"/>
      <c r="BO30" s="114"/>
      <c r="BP30" s="39"/>
      <c r="BQ30" s="39"/>
      <c r="BR30" s="39"/>
      <c r="BS30" s="39"/>
      <c r="BT30" s="39"/>
    </row>
    <row r="31" spans="1:72" s="17" customFormat="1" ht="17.399999999999999" hidden="1" customHeight="1" x14ac:dyDescent="0.25">
      <c r="A31" s="63"/>
      <c r="B31" s="64"/>
      <c r="C31" s="39"/>
      <c r="D31" s="39"/>
      <c r="E31" s="39"/>
      <c r="F31" s="39"/>
      <c r="G31" s="39"/>
      <c r="H31" s="39"/>
      <c r="I31" s="39"/>
      <c r="J31" s="39"/>
      <c r="K31" s="39"/>
      <c r="L31" s="39"/>
      <c r="M31" s="39"/>
      <c r="N31" s="39"/>
      <c r="O31" s="114"/>
      <c r="P31" s="39"/>
      <c r="Q31" s="39"/>
      <c r="R31" s="39"/>
      <c r="S31" s="39"/>
      <c r="T31" s="39"/>
      <c r="U31" s="39"/>
      <c r="V31" s="39"/>
      <c r="W31" s="39"/>
      <c r="X31" s="39"/>
      <c r="Y31" s="39"/>
      <c r="Z31" s="39"/>
      <c r="AA31" s="39"/>
      <c r="AB31" s="114"/>
      <c r="AC31" s="39"/>
      <c r="AD31" s="39"/>
      <c r="AE31" s="39"/>
      <c r="AF31" s="39"/>
      <c r="AG31" s="39"/>
      <c r="AH31" s="39"/>
      <c r="AI31" s="39"/>
      <c r="AJ31" s="39"/>
      <c r="AK31" s="39"/>
      <c r="AL31" s="39"/>
      <c r="AM31" s="39"/>
      <c r="AN31" s="39"/>
      <c r="AO31" s="114"/>
      <c r="AP31" s="39"/>
      <c r="AQ31" s="39"/>
      <c r="AR31" s="39"/>
      <c r="AS31" s="39"/>
      <c r="AT31" s="39"/>
      <c r="AU31" s="39"/>
      <c r="AV31" s="39"/>
      <c r="AW31" s="39"/>
      <c r="AX31" s="39"/>
      <c r="AY31" s="39"/>
      <c r="AZ31" s="39"/>
      <c r="BA31" s="39"/>
      <c r="BB31" s="114"/>
      <c r="BC31" s="39"/>
      <c r="BD31" s="39"/>
      <c r="BE31" s="39"/>
      <c r="BF31" s="39"/>
      <c r="BG31" s="39"/>
      <c r="BH31" s="39"/>
      <c r="BI31" s="39"/>
      <c r="BJ31" s="39"/>
      <c r="BK31" s="39"/>
      <c r="BL31" s="39"/>
      <c r="BM31" s="39"/>
      <c r="BN31" s="39"/>
      <c r="BO31" s="114"/>
      <c r="BP31" s="39"/>
      <c r="BQ31" s="39"/>
      <c r="BR31" s="39"/>
      <c r="BS31" s="39"/>
      <c r="BT31" s="39"/>
    </row>
    <row r="32" spans="1:72" s="17" customFormat="1" ht="17.399999999999999" hidden="1" customHeight="1" x14ac:dyDescent="0.25">
      <c r="A32" s="63"/>
      <c r="B32" s="64"/>
      <c r="C32" s="39"/>
      <c r="D32" s="39"/>
      <c r="E32" s="39"/>
      <c r="F32" s="39"/>
      <c r="G32" s="39"/>
      <c r="H32" s="39"/>
      <c r="I32" s="39"/>
      <c r="J32" s="39"/>
      <c r="K32" s="39"/>
      <c r="L32" s="39"/>
      <c r="M32" s="39"/>
      <c r="N32" s="39"/>
      <c r="O32" s="114"/>
      <c r="P32" s="39"/>
      <c r="Q32" s="39"/>
      <c r="R32" s="39"/>
      <c r="S32" s="39"/>
      <c r="T32" s="39"/>
      <c r="U32" s="39"/>
      <c r="V32" s="39"/>
      <c r="W32" s="39"/>
      <c r="X32" s="39"/>
      <c r="Y32" s="39"/>
      <c r="Z32" s="39"/>
      <c r="AA32" s="39"/>
      <c r="AB32" s="114"/>
      <c r="AC32" s="39"/>
      <c r="AD32" s="39"/>
      <c r="AE32" s="39"/>
      <c r="AF32" s="39"/>
      <c r="AG32" s="39"/>
      <c r="AH32" s="39"/>
      <c r="AI32" s="39"/>
      <c r="AJ32" s="39"/>
      <c r="AK32" s="39"/>
      <c r="AL32" s="39"/>
      <c r="AM32" s="39"/>
      <c r="AN32" s="39"/>
      <c r="AO32" s="114"/>
      <c r="AP32" s="39"/>
      <c r="AQ32" s="39"/>
      <c r="AR32" s="39"/>
      <c r="AS32" s="39"/>
      <c r="AT32" s="39"/>
      <c r="AU32" s="39"/>
      <c r="AV32" s="39"/>
      <c r="AW32" s="39"/>
      <c r="AX32" s="39"/>
      <c r="AY32" s="39"/>
      <c r="AZ32" s="39"/>
      <c r="BA32" s="39"/>
      <c r="BB32" s="114"/>
      <c r="BC32" s="39"/>
      <c r="BD32" s="39"/>
      <c r="BE32" s="39"/>
      <c r="BF32" s="39"/>
      <c r="BG32" s="39"/>
      <c r="BH32" s="39"/>
      <c r="BI32" s="39"/>
      <c r="BJ32" s="39"/>
      <c r="BK32" s="39"/>
      <c r="BL32" s="39"/>
      <c r="BM32" s="39"/>
      <c r="BN32" s="39"/>
      <c r="BO32" s="114"/>
      <c r="BP32" s="39"/>
      <c r="BQ32" s="39"/>
      <c r="BR32" s="39"/>
      <c r="BS32" s="39"/>
      <c r="BT32" s="39"/>
    </row>
    <row r="33" spans="1:72" s="17" customFormat="1" ht="17.399999999999999" customHeight="1" thickBot="1" x14ac:dyDescent="0.35">
      <c r="A33" s="37"/>
      <c r="B33" s="41" t="s">
        <v>50</v>
      </c>
      <c r="C33" s="65">
        <f t="shared" ref="C33:BS33" si="20">SUM(C21:C32)</f>
        <v>1999120</v>
      </c>
      <c r="D33" s="65">
        <f t="shared" si="20"/>
        <v>1999120</v>
      </c>
      <c r="E33" s="65">
        <f t="shared" si="20"/>
        <v>1999120</v>
      </c>
      <c r="F33" s="65">
        <f t="shared" si="20"/>
        <v>1999120</v>
      </c>
      <c r="G33" s="66">
        <f t="shared" si="20"/>
        <v>1999120</v>
      </c>
      <c r="H33" s="66">
        <f t="shared" si="20"/>
        <v>1999120</v>
      </c>
      <c r="I33" s="66">
        <f t="shared" si="20"/>
        <v>1999120</v>
      </c>
      <c r="J33" s="66">
        <f t="shared" si="20"/>
        <v>1999120</v>
      </c>
      <c r="K33" s="66">
        <f t="shared" si="20"/>
        <v>3646150</v>
      </c>
      <c r="L33" s="66">
        <f t="shared" si="20"/>
        <v>3646150</v>
      </c>
      <c r="M33" s="66">
        <f t="shared" si="20"/>
        <v>3646150</v>
      </c>
      <c r="N33" s="66">
        <f t="shared" si="20"/>
        <v>3646150</v>
      </c>
      <c r="O33" s="119">
        <f t="shared" si="20"/>
        <v>30577560</v>
      </c>
      <c r="P33" s="66">
        <f t="shared" si="20"/>
        <v>3646150</v>
      </c>
      <c r="Q33" s="66">
        <f t="shared" si="20"/>
        <v>3646150</v>
      </c>
      <c r="R33" s="66">
        <f t="shared" si="20"/>
        <v>3646150</v>
      </c>
      <c r="S33" s="66">
        <f t="shared" si="20"/>
        <v>3646150</v>
      </c>
      <c r="T33" s="66">
        <f t="shared" si="20"/>
        <v>3646150</v>
      </c>
      <c r="U33" s="66">
        <f t="shared" si="20"/>
        <v>3646150</v>
      </c>
      <c r="V33" s="67">
        <f t="shared" si="20"/>
        <v>3646150</v>
      </c>
      <c r="W33" s="67">
        <f t="shared" si="20"/>
        <v>3646150</v>
      </c>
      <c r="X33" s="67">
        <f t="shared" si="20"/>
        <v>3646150</v>
      </c>
      <c r="Y33" s="67">
        <f t="shared" si="20"/>
        <v>3646150</v>
      </c>
      <c r="Z33" s="67">
        <f t="shared" si="20"/>
        <v>3646150</v>
      </c>
      <c r="AA33" s="67">
        <f t="shared" si="20"/>
        <v>3646150</v>
      </c>
      <c r="AB33" s="119">
        <f t="shared" si="20"/>
        <v>43753800</v>
      </c>
      <c r="AC33" s="67">
        <f t="shared" si="20"/>
        <v>3646150</v>
      </c>
      <c r="AD33" s="67">
        <f t="shared" si="20"/>
        <v>3646150</v>
      </c>
      <c r="AE33" s="67">
        <f t="shared" si="20"/>
        <v>3646150</v>
      </c>
      <c r="AF33" s="67">
        <f t="shared" si="20"/>
        <v>3646150</v>
      </c>
      <c r="AG33" s="67">
        <f t="shared" si="20"/>
        <v>3646150</v>
      </c>
      <c r="AH33" s="67">
        <f t="shared" si="20"/>
        <v>3646150</v>
      </c>
      <c r="AI33" s="67">
        <f t="shared" si="20"/>
        <v>3646150</v>
      </c>
      <c r="AJ33" s="66">
        <f t="shared" si="20"/>
        <v>3646150</v>
      </c>
      <c r="AK33" s="66">
        <f t="shared" si="20"/>
        <v>3646150</v>
      </c>
      <c r="AL33" s="66">
        <f t="shared" si="20"/>
        <v>3646150</v>
      </c>
      <c r="AM33" s="66">
        <f t="shared" si="20"/>
        <v>3646150</v>
      </c>
      <c r="AN33" s="66">
        <f t="shared" si="20"/>
        <v>3646150</v>
      </c>
      <c r="AO33" s="119">
        <f t="shared" si="20"/>
        <v>43753800</v>
      </c>
      <c r="AP33" s="66">
        <f t="shared" si="20"/>
        <v>3646150</v>
      </c>
      <c r="AQ33" s="66">
        <f t="shared" si="20"/>
        <v>3646150</v>
      </c>
      <c r="AR33" s="66">
        <f t="shared" si="20"/>
        <v>3646150</v>
      </c>
      <c r="AS33" s="66">
        <f t="shared" si="20"/>
        <v>3646150</v>
      </c>
      <c r="AT33" s="66">
        <f t="shared" si="20"/>
        <v>3646150</v>
      </c>
      <c r="AU33" s="66">
        <f t="shared" si="20"/>
        <v>3646150</v>
      </c>
      <c r="AV33" s="67">
        <f t="shared" si="20"/>
        <v>3646150</v>
      </c>
      <c r="AW33" s="67">
        <f t="shared" si="20"/>
        <v>3646150</v>
      </c>
      <c r="AX33" s="67">
        <f t="shared" si="20"/>
        <v>3646150</v>
      </c>
      <c r="AY33" s="67">
        <f t="shared" si="20"/>
        <v>3646150</v>
      </c>
      <c r="AZ33" s="67">
        <f t="shared" si="20"/>
        <v>3646150</v>
      </c>
      <c r="BA33" s="67">
        <f t="shared" si="20"/>
        <v>3646150</v>
      </c>
      <c r="BB33" s="119">
        <f t="shared" si="20"/>
        <v>43753800</v>
      </c>
      <c r="BC33" s="67">
        <f t="shared" si="20"/>
        <v>3646150</v>
      </c>
      <c r="BD33" s="67">
        <f t="shared" si="20"/>
        <v>3646150</v>
      </c>
      <c r="BE33" s="67">
        <f t="shared" si="20"/>
        <v>3646150</v>
      </c>
      <c r="BF33" s="67">
        <f t="shared" si="20"/>
        <v>3646150</v>
      </c>
      <c r="BG33" s="67">
        <f t="shared" si="20"/>
        <v>3646150</v>
      </c>
      <c r="BH33" s="67">
        <f t="shared" si="20"/>
        <v>3646150</v>
      </c>
      <c r="BI33" s="67">
        <f t="shared" si="20"/>
        <v>3646150</v>
      </c>
      <c r="BJ33" s="67">
        <f t="shared" si="20"/>
        <v>3646150</v>
      </c>
      <c r="BK33" s="67">
        <f t="shared" si="20"/>
        <v>3646150</v>
      </c>
      <c r="BL33" s="67">
        <f t="shared" si="20"/>
        <v>3646150</v>
      </c>
      <c r="BM33" s="67">
        <f t="shared" si="20"/>
        <v>3646150</v>
      </c>
      <c r="BN33" s="67">
        <f t="shared" si="20"/>
        <v>3646150</v>
      </c>
      <c r="BO33" s="119">
        <f t="shared" si="20"/>
        <v>43753800</v>
      </c>
      <c r="BP33" s="67">
        <f t="shared" si="20"/>
        <v>0</v>
      </c>
      <c r="BQ33" s="67">
        <f t="shared" si="20"/>
        <v>0</v>
      </c>
      <c r="BR33" s="67">
        <f t="shared" si="20"/>
        <v>0</v>
      </c>
      <c r="BS33" s="67">
        <f t="shared" si="20"/>
        <v>0</v>
      </c>
      <c r="BT33" s="67">
        <f t="shared" ref="BT33" si="21">SUM(BT21:BT32)</f>
        <v>0</v>
      </c>
    </row>
    <row r="34" spans="1:72" s="71" customFormat="1" ht="17.399999999999999" customHeight="1" thickBot="1" x14ac:dyDescent="0.35">
      <c r="A34" s="68"/>
      <c r="B34" s="69" t="s">
        <v>14</v>
      </c>
      <c r="C34" s="70">
        <f>C18-C33</f>
        <v>-1999120</v>
      </c>
      <c r="D34" s="70">
        <f>D18-D33</f>
        <v>-1999120</v>
      </c>
      <c r="E34" s="70">
        <f t="shared" ref="E34:BT34" si="22">E18-E33</f>
        <v>-1999120</v>
      </c>
      <c r="F34" s="70">
        <f t="shared" si="22"/>
        <v>-1999120</v>
      </c>
      <c r="G34" s="70">
        <f t="shared" si="22"/>
        <v>-1999120</v>
      </c>
      <c r="H34" s="70">
        <f t="shared" si="22"/>
        <v>-1999120</v>
      </c>
      <c r="I34" s="70">
        <f t="shared" si="22"/>
        <v>-1999120</v>
      </c>
      <c r="J34" s="70">
        <f t="shared" si="22"/>
        <v>-1999120</v>
      </c>
      <c r="K34" s="70">
        <f t="shared" si="22"/>
        <v>-2186050</v>
      </c>
      <c r="L34" s="70">
        <f t="shared" si="22"/>
        <v>-725950</v>
      </c>
      <c r="M34" s="70">
        <f t="shared" si="22"/>
        <v>2194250</v>
      </c>
      <c r="N34" s="70">
        <f t="shared" si="22"/>
        <v>5114450</v>
      </c>
      <c r="O34" s="120">
        <f t="shared" si="22"/>
        <v>-11596260</v>
      </c>
      <c r="P34" s="70">
        <f t="shared" si="22"/>
        <v>8034650</v>
      </c>
      <c r="Q34" s="70">
        <f t="shared" si="22"/>
        <v>8034650</v>
      </c>
      <c r="R34" s="70">
        <f t="shared" si="22"/>
        <v>8034650</v>
      </c>
      <c r="S34" s="70">
        <f t="shared" si="22"/>
        <v>8034650</v>
      </c>
      <c r="T34" s="70">
        <f t="shared" si="22"/>
        <v>8034650</v>
      </c>
      <c r="U34" s="70">
        <f t="shared" si="22"/>
        <v>8034650</v>
      </c>
      <c r="V34" s="70">
        <f t="shared" si="22"/>
        <v>8034650</v>
      </c>
      <c r="W34" s="70">
        <f t="shared" si="22"/>
        <v>8034650</v>
      </c>
      <c r="X34" s="70">
        <f t="shared" si="22"/>
        <v>8034650</v>
      </c>
      <c r="Y34" s="70">
        <f t="shared" si="22"/>
        <v>19715450</v>
      </c>
      <c r="Z34" s="70">
        <f t="shared" si="22"/>
        <v>19715450</v>
      </c>
      <c r="AA34" s="70">
        <f t="shared" si="22"/>
        <v>19715450</v>
      </c>
      <c r="AB34" s="120">
        <f t="shared" si="22"/>
        <v>131458200</v>
      </c>
      <c r="AC34" s="70">
        <f t="shared" si="22"/>
        <v>19715450</v>
      </c>
      <c r="AD34" s="70">
        <f t="shared" si="22"/>
        <v>19715450</v>
      </c>
      <c r="AE34" s="70">
        <f t="shared" si="22"/>
        <v>19715450</v>
      </c>
      <c r="AF34" s="70">
        <f t="shared" si="22"/>
        <v>19715450</v>
      </c>
      <c r="AG34" s="70">
        <f t="shared" si="22"/>
        <v>19715450</v>
      </c>
      <c r="AH34" s="70">
        <f t="shared" si="22"/>
        <v>19715450</v>
      </c>
      <c r="AI34" s="70">
        <f t="shared" si="22"/>
        <v>19715450</v>
      </c>
      <c r="AJ34" s="70">
        <f t="shared" si="22"/>
        <v>19715450</v>
      </c>
      <c r="AK34" s="70">
        <f t="shared" si="22"/>
        <v>19715450</v>
      </c>
      <c r="AL34" s="70">
        <f t="shared" si="22"/>
        <v>19715450</v>
      </c>
      <c r="AM34" s="70">
        <f t="shared" si="22"/>
        <v>19715450</v>
      </c>
      <c r="AN34" s="70">
        <f t="shared" si="22"/>
        <v>19715450</v>
      </c>
      <c r="AO34" s="120">
        <f t="shared" si="22"/>
        <v>236585400</v>
      </c>
      <c r="AP34" s="70">
        <f t="shared" si="22"/>
        <v>19715450</v>
      </c>
      <c r="AQ34" s="70">
        <f t="shared" si="22"/>
        <v>19715450</v>
      </c>
      <c r="AR34" s="70">
        <f t="shared" si="22"/>
        <v>19715450</v>
      </c>
      <c r="AS34" s="70">
        <f t="shared" si="22"/>
        <v>19715450</v>
      </c>
      <c r="AT34" s="70">
        <f t="shared" si="22"/>
        <v>19715450</v>
      </c>
      <c r="AU34" s="70">
        <f t="shared" si="22"/>
        <v>19715450</v>
      </c>
      <c r="AV34" s="70">
        <f t="shared" si="22"/>
        <v>19715450</v>
      </c>
      <c r="AW34" s="70">
        <f t="shared" si="22"/>
        <v>19715450</v>
      </c>
      <c r="AX34" s="70">
        <f t="shared" si="22"/>
        <v>19715450</v>
      </c>
      <c r="AY34" s="70">
        <f t="shared" si="22"/>
        <v>19715450</v>
      </c>
      <c r="AZ34" s="70">
        <f t="shared" si="22"/>
        <v>19715450</v>
      </c>
      <c r="BA34" s="70">
        <f t="shared" si="22"/>
        <v>19715450</v>
      </c>
      <c r="BB34" s="120">
        <f t="shared" si="22"/>
        <v>236585400</v>
      </c>
      <c r="BC34" s="70">
        <f t="shared" si="22"/>
        <v>19715450</v>
      </c>
      <c r="BD34" s="70">
        <f t="shared" si="22"/>
        <v>19715450</v>
      </c>
      <c r="BE34" s="70">
        <f t="shared" si="22"/>
        <v>19715450</v>
      </c>
      <c r="BF34" s="70">
        <f t="shared" si="22"/>
        <v>19715450</v>
      </c>
      <c r="BG34" s="70">
        <f t="shared" si="22"/>
        <v>19715450</v>
      </c>
      <c r="BH34" s="70">
        <f t="shared" si="22"/>
        <v>19715450</v>
      </c>
      <c r="BI34" s="70">
        <f t="shared" si="22"/>
        <v>19715450</v>
      </c>
      <c r="BJ34" s="70">
        <f t="shared" si="22"/>
        <v>19715450</v>
      </c>
      <c r="BK34" s="70">
        <f t="shared" si="22"/>
        <v>19715450</v>
      </c>
      <c r="BL34" s="70">
        <f t="shared" si="22"/>
        <v>19715450</v>
      </c>
      <c r="BM34" s="70">
        <f t="shared" si="22"/>
        <v>19715450</v>
      </c>
      <c r="BN34" s="70">
        <f t="shared" si="22"/>
        <v>19715450</v>
      </c>
      <c r="BO34" s="120">
        <f t="shared" si="22"/>
        <v>236585400</v>
      </c>
      <c r="BP34" s="70">
        <f t="shared" si="22"/>
        <v>0</v>
      </c>
      <c r="BQ34" s="70">
        <f t="shared" si="22"/>
        <v>0</v>
      </c>
      <c r="BR34" s="70">
        <f t="shared" si="22"/>
        <v>0</v>
      </c>
      <c r="BS34" s="70">
        <f t="shared" si="22"/>
        <v>0</v>
      </c>
      <c r="BT34" s="70">
        <f t="shared" si="22"/>
        <v>0</v>
      </c>
    </row>
    <row r="35" spans="1:72" s="71" customFormat="1" ht="17.399999999999999" customHeight="1" x14ac:dyDescent="0.3">
      <c r="A35" s="72"/>
      <c r="B35" s="73" t="s">
        <v>51</v>
      </c>
      <c r="C35" s="74">
        <v>0</v>
      </c>
      <c r="D35" s="74">
        <v>0</v>
      </c>
      <c r="E35" s="74">
        <v>0</v>
      </c>
      <c r="F35" s="74">
        <v>0</v>
      </c>
      <c r="G35" s="74">
        <v>0</v>
      </c>
      <c r="H35" s="74">
        <v>0</v>
      </c>
      <c r="I35" s="74">
        <v>0</v>
      </c>
      <c r="J35" s="74">
        <v>0</v>
      </c>
      <c r="K35" s="74">
        <v>0</v>
      </c>
      <c r="L35" s="74">
        <v>0</v>
      </c>
      <c r="M35" s="74">
        <v>0</v>
      </c>
      <c r="N35" s="74">
        <v>0</v>
      </c>
      <c r="O35" s="121">
        <f>SUM(C35:N35)</f>
        <v>0</v>
      </c>
      <c r="P35" s="74">
        <f t="shared" ref="P35:BT35" si="23">P34*0.2</f>
        <v>1606930</v>
      </c>
      <c r="Q35" s="74">
        <f t="shared" si="23"/>
        <v>1606930</v>
      </c>
      <c r="R35" s="74">
        <f t="shared" si="23"/>
        <v>1606930</v>
      </c>
      <c r="S35" s="74">
        <f t="shared" si="23"/>
        <v>1606930</v>
      </c>
      <c r="T35" s="74">
        <f t="shared" si="23"/>
        <v>1606930</v>
      </c>
      <c r="U35" s="74">
        <f t="shared" si="23"/>
        <v>1606930</v>
      </c>
      <c r="V35" s="74">
        <f t="shared" si="23"/>
        <v>1606930</v>
      </c>
      <c r="W35" s="74">
        <f t="shared" si="23"/>
        <v>1606930</v>
      </c>
      <c r="X35" s="74">
        <f t="shared" si="23"/>
        <v>1606930</v>
      </c>
      <c r="Y35" s="74">
        <f t="shared" si="23"/>
        <v>3943090</v>
      </c>
      <c r="Z35" s="74">
        <f t="shared" si="23"/>
        <v>3943090</v>
      </c>
      <c r="AA35" s="74">
        <f t="shared" si="23"/>
        <v>3943090</v>
      </c>
      <c r="AB35" s="121">
        <f>SUM(P35:AA35)</f>
        <v>26291640</v>
      </c>
      <c r="AC35" s="74">
        <f t="shared" si="23"/>
        <v>3943090</v>
      </c>
      <c r="AD35" s="74">
        <f t="shared" si="23"/>
        <v>3943090</v>
      </c>
      <c r="AE35" s="74">
        <f t="shared" si="23"/>
        <v>3943090</v>
      </c>
      <c r="AF35" s="74">
        <f t="shared" si="23"/>
        <v>3943090</v>
      </c>
      <c r="AG35" s="74">
        <f t="shared" si="23"/>
        <v>3943090</v>
      </c>
      <c r="AH35" s="74">
        <f t="shared" si="23"/>
        <v>3943090</v>
      </c>
      <c r="AI35" s="74">
        <f t="shared" si="23"/>
        <v>3943090</v>
      </c>
      <c r="AJ35" s="74">
        <f t="shared" si="23"/>
        <v>3943090</v>
      </c>
      <c r="AK35" s="74">
        <f t="shared" si="23"/>
        <v>3943090</v>
      </c>
      <c r="AL35" s="74">
        <f t="shared" si="23"/>
        <v>3943090</v>
      </c>
      <c r="AM35" s="74">
        <f t="shared" si="23"/>
        <v>3943090</v>
      </c>
      <c r="AN35" s="74">
        <f t="shared" si="23"/>
        <v>3943090</v>
      </c>
      <c r="AO35" s="121">
        <f>SUM(AC35:AN35)</f>
        <v>47317080</v>
      </c>
      <c r="AP35" s="74">
        <f t="shared" si="23"/>
        <v>3943090</v>
      </c>
      <c r="AQ35" s="74">
        <f t="shared" si="23"/>
        <v>3943090</v>
      </c>
      <c r="AR35" s="74">
        <f t="shared" si="23"/>
        <v>3943090</v>
      </c>
      <c r="AS35" s="74">
        <f t="shared" si="23"/>
        <v>3943090</v>
      </c>
      <c r="AT35" s="74">
        <f t="shared" si="23"/>
        <v>3943090</v>
      </c>
      <c r="AU35" s="74">
        <f t="shared" si="23"/>
        <v>3943090</v>
      </c>
      <c r="AV35" s="74">
        <f t="shared" si="23"/>
        <v>3943090</v>
      </c>
      <c r="AW35" s="74">
        <f t="shared" si="23"/>
        <v>3943090</v>
      </c>
      <c r="AX35" s="74">
        <f t="shared" si="23"/>
        <v>3943090</v>
      </c>
      <c r="AY35" s="74">
        <f t="shared" si="23"/>
        <v>3943090</v>
      </c>
      <c r="AZ35" s="74">
        <f t="shared" si="23"/>
        <v>3943090</v>
      </c>
      <c r="BA35" s="74">
        <f t="shared" si="23"/>
        <v>3943090</v>
      </c>
      <c r="BB35" s="121">
        <f>SUM(AP35:BA35)</f>
        <v>47317080</v>
      </c>
      <c r="BC35" s="74">
        <f t="shared" si="23"/>
        <v>3943090</v>
      </c>
      <c r="BD35" s="74">
        <f t="shared" si="23"/>
        <v>3943090</v>
      </c>
      <c r="BE35" s="74">
        <f t="shared" si="23"/>
        <v>3943090</v>
      </c>
      <c r="BF35" s="74">
        <f t="shared" si="23"/>
        <v>3943090</v>
      </c>
      <c r="BG35" s="74">
        <f t="shared" si="23"/>
        <v>3943090</v>
      </c>
      <c r="BH35" s="74">
        <f t="shared" si="23"/>
        <v>3943090</v>
      </c>
      <c r="BI35" s="74">
        <f t="shared" si="23"/>
        <v>3943090</v>
      </c>
      <c r="BJ35" s="74">
        <f t="shared" si="23"/>
        <v>3943090</v>
      </c>
      <c r="BK35" s="74">
        <f t="shared" si="23"/>
        <v>3943090</v>
      </c>
      <c r="BL35" s="74">
        <f t="shared" si="23"/>
        <v>3943090</v>
      </c>
      <c r="BM35" s="74">
        <f t="shared" si="23"/>
        <v>3943090</v>
      </c>
      <c r="BN35" s="74">
        <f t="shared" si="23"/>
        <v>3943090</v>
      </c>
      <c r="BO35" s="121">
        <f>SUM(BC35:BN35)</f>
        <v>47317080</v>
      </c>
      <c r="BP35" s="74">
        <f t="shared" si="23"/>
        <v>0</v>
      </c>
      <c r="BQ35" s="74">
        <f t="shared" si="23"/>
        <v>0</v>
      </c>
      <c r="BR35" s="74">
        <f t="shared" si="23"/>
        <v>0</v>
      </c>
      <c r="BS35" s="74">
        <f t="shared" si="23"/>
        <v>0</v>
      </c>
      <c r="BT35" s="74">
        <f t="shared" si="23"/>
        <v>0</v>
      </c>
    </row>
    <row r="36" spans="1:72" s="71" customFormat="1" ht="17.399999999999999" customHeight="1" thickBot="1" x14ac:dyDescent="0.35">
      <c r="A36" s="72"/>
      <c r="B36" s="75" t="s">
        <v>52</v>
      </c>
      <c r="C36" s="76">
        <f>C34-C35</f>
        <v>-1999120</v>
      </c>
      <c r="D36" s="77">
        <f t="shared" ref="D36:BT36" si="24">D34-D35</f>
        <v>-1999120</v>
      </c>
      <c r="E36" s="77">
        <f t="shared" si="24"/>
        <v>-1999120</v>
      </c>
      <c r="F36" s="77">
        <f t="shared" si="24"/>
        <v>-1999120</v>
      </c>
      <c r="G36" s="77">
        <f t="shared" si="24"/>
        <v>-1999120</v>
      </c>
      <c r="H36" s="77">
        <f t="shared" si="24"/>
        <v>-1999120</v>
      </c>
      <c r="I36" s="77">
        <f t="shared" si="24"/>
        <v>-1999120</v>
      </c>
      <c r="J36" s="77">
        <f t="shared" si="24"/>
        <v>-1999120</v>
      </c>
      <c r="K36" s="77">
        <f t="shared" si="24"/>
        <v>-2186050</v>
      </c>
      <c r="L36" s="77">
        <f t="shared" si="24"/>
        <v>-725950</v>
      </c>
      <c r="M36" s="77">
        <f t="shared" si="24"/>
        <v>2194250</v>
      </c>
      <c r="N36" s="77">
        <f t="shared" si="24"/>
        <v>5114450</v>
      </c>
      <c r="O36" s="122">
        <f t="shared" si="24"/>
        <v>-11596260</v>
      </c>
      <c r="P36" s="77">
        <f t="shared" si="24"/>
        <v>6427720</v>
      </c>
      <c r="Q36" s="77">
        <f t="shared" si="24"/>
        <v>6427720</v>
      </c>
      <c r="R36" s="77">
        <f t="shared" si="24"/>
        <v>6427720</v>
      </c>
      <c r="S36" s="77">
        <f t="shared" si="24"/>
        <v>6427720</v>
      </c>
      <c r="T36" s="77">
        <f t="shared" si="24"/>
        <v>6427720</v>
      </c>
      <c r="U36" s="77">
        <f t="shared" si="24"/>
        <v>6427720</v>
      </c>
      <c r="V36" s="77">
        <f t="shared" si="24"/>
        <v>6427720</v>
      </c>
      <c r="W36" s="77">
        <f t="shared" si="24"/>
        <v>6427720</v>
      </c>
      <c r="X36" s="77">
        <f t="shared" si="24"/>
        <v>6427720</v>
      </c>
      <c r="Y36" s="77">
        <f t="shared" si="24"/>
        <v>15772360</v>
      </c>
      <c r="Z36" s="77">
        <f t="shared" si="24"/>
        <v>15772360</v>
      </c>
      <c r="AA36" s="77">
        <f t="shared" si="24"/>
        <v>15772360</v>
      </c>
      <c r="AB36" s="122">
        <f t="shared" si="24"/>
        <v>105166560</v>
      </c>
      <c r="AC36" s="77">
        <f t="shared" si="24"/>
        <v>15772360</v>
      </c>
      <c r="AD36" s="77">
        <f t="shared" si="24"/>
        <v>15772360</v>
      </c>
      <c r="AE36" s="77">
        <f t="shared" si="24"/>
        <v>15772360</v>
      </c>
      <c r="AF36" s="77">
        <f t="shared" si="24"/>
        <v>15772360</v>
      </c>
      <c r="AG36" s="77">
        <f t="shared" si="24"/>
        <v>15772360</v>
      </c>
      <c r="AH36" s="77">
        <f t="shared" si="24"/>
        <v>15772360</v>
      </c>
      <c r="AI36" s="77">
        <f t="shared" si="24"/>
        <v>15772360</v>
      </c>
      <c r="AJ36" s="77">
        <f t="shared" si="24"/>
        <v>15772360</v>
      </c>
      <c r="AK36" s="77">
        <f t="shared" si="24"/>
        <v>15772360</v>
      </c>
      <c r="AL36" s="77">
        <f t="shared" si="24"/>
        <v>15772360</v>
      </c>
      <c r="AM36" s="77">
        <f t="shared" si="24"/>
        <v>15772360</v>
      </c>
      <c r="AN36" s="77">
        <f t="shared" si="24"/>
        <v>15772360</v>
      </c>
      <c r="AO36" s="122">
        <f t="shared" si="24"/>
        <v>189268320</v>
      </c>
      <c r="AP36" s="77">
        <f t="shared" si="24"/>
        <v>15772360</v>
      </c>
      <c r="AQ36" s="77">
        <f t="shared" si="24"/>
        <v>15772360</v>
      </c>
      <c r="AR36" s="77">
        <f t="shared" si="24"/>
        <v>15772360</v>
      </c>
      <c r="AS36" s="77">
        <f t="shared" si="24"/>
        <v>15772360</v>
      </c>
      <c r="AT36" s="77">
        <f t="shared" si="24"/>
        <v>15772360</v>
      </c>
      <c r="AU36" s="77">
        <f t="shared" si="24"/>
        <v>15772360</v>
      </c>
      <c r="AV36" s="77">
        <f t="shared" si="24"/>
        <v>15772360</v>
      </c>
      <c r="AW36" s="77">
        <f t="shared" si="24"/>
        <v>15772360</v>
      </c>
      <c r="AX36" s="77">
        <f t="shared" si="24"/>
        <v>15772360</v>
      </c>
      <c r="AY36" s="77">
        <f t="shared" si="24"/>
        <v>15772360</v>
      </c>
      <c r="AZ36" s="77">
        <f t="shared" si="24"/>
        <v>15772360</v>
      </c>
      <c r="BA36" s="77">
        <f t="shared" si="24"/>
        <v>15772360</v>
      </c>
      <c r="BB36" s="122">
        <f t="shared" si="24"/>
        <v>189268320</v>
      </c>
      <c r="BC36" s="77">
        <f t="shared" si="24"/>
        <v>15772360</v>
      </c>
      <c r="BD36" s="77">
        <f t="shared" si="24"/>
        <v>15772360</v>
      </c>
      <c r="BE36" s="77">
        <f t="shared" si="24"/>
        <v>15772360</v>
      </c>
      <c r="BF36" s="77">
        <f t="shared" si="24"/>
        <v>15772360</v>
      </c>
      <c r="BG36" s="77">
        <f t="shared" si="24"/>
        <v>15772360</v>
      </c>
      <c r="BH36" s="77">
        <f t="shared" si="24"/>
        <v>15772360</v>
      </c>
      <c r="BI36" s="77">
        <f t="shared" si="24"/>
        <v>15772360</v>
      </c>
      <c r="BJ36" s="77">
        <f t="shared" si="24"/>
        <v>15772360</v>
      </c>
      <c r="BK36" s="77">
        <f t="shared" si="24"/>
        <v>15772360</v>
      </c>
      <c r="BL36" s="77">
        <f t="shared" si="24"/>
        <v>15772360</v>
      </c>
      <c r="BM36" s="77">
        <f t="shared" si="24"/>
        <v>15772360</v>
      </c>
      <c r="BN36" s="77">
        <f t="shared" si="24"/>
        <v>15772360</v>
      </c>
      <c r="BO36" s="122">
        <f t="shared" si="24"/>
        <v>189268320</v>
      </c>
      <c r="BP36" s="77">
        <f t="shared" si="24"/>
        <v>0</v>
      </c>
      <c r="BQ36" s="77">
        <f t="shared" si="24"/>
        <v>0</v>
      </c>
      <c r="BR36" s="77">
        <f t="shared" si="24"/>
        <v>0</v>
      </c>
      <c r="BS36" s="77">
        <f t="shared" si="24"/>
        <v>0</v>
      </c>
      <c r="BT36" s="78">
        <f t="shared" si="24"/>
        <v>0</v>
      </c>
    </row>
    <row r="37" spans="1:72" s="32" customFormat="1" ht="17.399999999999999" customHeight="1" thickBot="1" x14ac:dyDescent="0.35">
      <c r="A37" s="47"/>
      <c r="B37" s="79"/>
      <c r="C37" s="80"/>
      <c r="D37" s="80"/>
      <c r="E37" s="80"/>
      <c r="F37" s="80"/>
      <c r="G37" s="80"/>
      <c r="H37" s="80"/>
      <c r="I37" s="80"/>
      <c r="J37" s="80"/>
      <c r="K37" s="80"/>
      <c r="L37" s="80"/>
      <c r="M37" s="80"/>
      <c r="N37" s="80"/>
      <c r="O37" s="80"/>
      <c r="P37" s="80"/>
      <c r="Q37" s="30"/>
      <c r="R37" s="30"/>
      <c r="S37" s="30"/>
      <c r="T37" s="30"/>
      <c r="U37" s="30"/>
      <c r="V37" s="30"/>
      <c r="W37" s="30"/>
      <c r="X37" s="30"/>
      <c r="Y37" s="30"/>
      <c r="Z37" s="30"/>
      <c r="AA37" s="30"/>
      <c r="AB37" s="80"/>
      <c r="AC37" s="30"/>
      <c r="AD37" s="30"/>
      <c r="AE37" s="30"/>
      <c r="AF37" s="30"/>
      <c r="AG37" s="30"/>
      <c r="AH37" s="30"/>
      <c r="AI37" s="30"/>
      <c r="AJ37" s="80"/>
      <c r="AK37" s="80"/>
      <c r="AL37" s="80"/>
      <c r="AM37" s="80"/>
      <c r="AN37" s="80"/>
      <c r="AO37" s="80"/>
      <c r="AP37" s="80"/>
      <c r="AQ37" s="30"/>
      <c r="AR37" s="30"/>
      <c r="AS37" s="30"/>
      <c r="AT37" s="30"/>
      <c r="AU37" s="30"/>
      <c r="AV37" s="30"/>
      <c r="AW37" s="50"/>
      <c r="AX37" s="50"/>
      <c r="AY37" s="50"/>
      <c r="AZ37" s="50"/>
      <c r="BA37" s="50"/>
      <c r="BB37" s="80"/>
      <c r="BC37" s="50"/>
      <c r="BD37" s="50"/>
      <c r="BE37" s="50"/>
      <c r="BF37" s="50"/>
      <c r="BG37" s="50"/>
      <c r="BH37" s="50"/>
      <c r="BI37" s="50"/>
      <c r="BJ37" s="50"/>
      <c r="BK37" s="50"/>
      <c r="BL37" s="50"/>
      <c r="BM37" s="50"/>
      <c r="BN37" s="50"/>
      <c r="BO37" s="80"/>
      <c r="BP37" s="50"/>
      <c r="BQ37" s="50"/>
      <c r="BR37" s="50"/>
      <c r="BS37" s="50"/>
      <c r="BT37" s="50"/>
    </row>
    <row r="38" spans="1:72" s="85" customFormat="1" ht="17.399999999999999" customHeight="1" x14ac:dyDescent="0.3">
      <c r="A38" s="33"/>
      <c r="B38" s="34" t="s">
        <v>53</v>
      </c>
      <c r="C38" s="83"/>
      <c r="D38" s="83"/>
      <c r="E38" s="83"/>
      <c r="F38" s="83"/>
      <c r="G38" s="83"/>
      <c r="H38" s="83"/>
      <c r="I38" s="83"/>
      <c r="J38" s="83"/>
      <c r="K38" s="83"/>
      <c r="L38" s="83"/>
      <c r="M38" s="83"/>
      <c r="N38" s="83"/>
      <c r="O38" s="83"/>
      <c r="P38" s="83"/>
      <c r="Q38" s="83"/>
      <c r="R38" s="83"/>
      <c r="S38" s="83"/>
      <c r="T38" s="83"/>
      <c r="U38" s="83"/>
      <c r="V38" s="74"/>
      <c r="W38" s="74"/>
      <c r="X38" s="74"/>
      <c r="Y38" s="74"/>
      <c r="Z38" s="74"/>
      <c r="AA38" s="74"/>
      <c r="AB38" s="83"/>
      <c r="AC38" s="74"/>
      <c r="AD38" s="74"/>
      <c r="AE38" s="74"/>
      <c r="AF38" s="74"/>
      <c r="AG38" s="74"/>
      <c r="AH38" s="74"/>
      <c r="AI38" s="74"/>
      <c r="AJ38" s="74"/>
      <c r="AK38" s="83"/>
      <c r="AL38" s="83"/>
      <c r="AM38" s="83"/>
      <c r="AN38" s="83"/>
      <c r="AO38" s="83"/>
      <c r="AP38" s="83"/>
      <c r="AQ38" s="83"/>
      <c r="AR38" s="83"/>
      <c r="AS38" s="83"/>
      <c r="AT38" s="83"/>
      <c r="AU38" s="83"/>
      <c r="AV38" s="83"/>
      <c r="AW38" s="84"/>
      <c r="AX38" s="84"/>
      <c r="AY38" s="84"/>
      <c r="AZ38" s="84"/>
      <c r="BA38" s="84"/>
      <c r="BB38" s="83"/>
      <c r="BC38" s="84"/>
      <c r="BD38" s="84"/>
      <c r="BE38" s="84"/>
      <c r="BF38" s="84"/>
      <c r="BG38" s="84"/>
      <c r="BH38" s="84"/>
      <c r="BI38" s="84"/>
      <c r="BJ38" s="84"/>
      <c r="BK38" s="84"/>
      <c r="BL38" s="84"/>
      <c r="BM38" s="84"/>
      <c r="BN38" s="84"/>
      <c r="BO38" s="83"/>
      <c r="BP38" s="84"/>
      <c r="BQ38" s="84"/>
      <c r="BR38" s="84"/>
      <c r="BS38" s="84"/>
      <c r="BT38" s="84"/>
    </row>
    <row r="39" spans="1:72" s="17" customFormat="1" ht="17.399999999999999" customHeight="1" x14ac:dyDescent="0.25">
      <c r="A39" s="37"/>
      <c r="B39" s="64" t="s">
        <v>54</v>
      </c>
      <c r="C39" s="39">
        <f>Параметры!B31</f>
        <v>254600000</v>
      </c>
      <c r="D39" s="39"/>
      <c r="E39" s="39"/>
      <c r="F39" s="39"/>
      <c r="G39" s="39"/>
      <c r="H39" s="39"/>
      <c r="I39" s="39"/>
      <c r="J39" s="39"/>
      <c r="K39" s="39"/>
      <c r="L39" s="39"/>
      <c r="M39" s="39"/>
      <c r="N39" s="39"/>
      <c r="O39" s="114">
        <f t="shared" ref="O39:O43" si="25">SUM(C39:N39)</f>
        <v>254600000</v>
      </c>
      <c r="P39" s="39"/>
      <c r="Q39" s="39"/>
      <c r="R39" s="39"/>
      <c r="S39" s="39"/>
      <c r="T39" s="39"/>
      <c r="U39" s="39"/>
      <c r="V39" s="39"/>
      <c r="W39" s="39"/>
      <c r="X39" s="39"/>
      <c r="Y39" s="39"/>
      <c r="Z39" s="39"/>
      <c r="AA39" s="39"/>
      <c r="AB39" s="114">
        <f t="shared" ref="AB39:AB43" si="26">SUM(P39:AA39)</f>
        <v>0</v>
      </c>
      <c r="AC39" s="39"/>
      <c r="AD39" s="39"/>
      <c r="AE39" s="39"/>
      <c r="AF39" s="39"/>
      <c r="AG39" s="39"/>
      <c r="AH39" s="39"/>
      <c r="AI39" s="39"/>
      <c r="AJ39" s="39"/>
      <c r="AK39" s="39"/>
      <c r="AL39" s="39"/>
      <c r="AM39" s="39"/>
      <c r="AN39" s="39"/>
      <c r="AO39" s="114">
        <f t="shared" ref="AO39:AO43" si="27">SUM(AC39:AN39)</f>
        <v>0</v>
      </c>
      <c r="AP39" s="39"/>
      <c r="AQ39" s="39"/>
      <c r="AR39" s="39"/>
      <c r="AS39" s="39"/>
      <c r="AT39" s="39"/>
      <c r="AU39" s="39"/>
      <c r="AV39" s="39"/>
      <c r="AW39" s="39"/>
      <c r="AX39" s="39"/>
      <c r="AY39" s="39"/>
      <c r="AZ39" s="39"/>
      <c r="BA39" s="39"/>
      <c r="BB39" s="114">
        <f t="shared" ref="BB39:BB43" si="28">SUM(AP39:BA39)</f>
        <v>0</v>
      </c>
      <c r="BC39" s="39"/>
      <c r="BD39" s="39"/>
      <c r="BE39" s="39"/>
      <c r="BF39" s="39"/>
      <c r="BG39" s="39"/>
      <c r="BH39" s="39"/>
      <c r="BI39" s="39"/>
      <c r="BJ39" s="39"/>
      <c r="BK39" s="39"/>
      <c r="BL39" s="39"/>
      <c r="BM39" s="39"/>
      <c r="BN39" s="39"/>
      <c r="BO39" s="114">
        <f t="shared" ref="BO39:BO43" si="29">SUM(BC39:BN39)</f>
        <v>0</v>
      </c>
      <c r="BP39" s="39"/>
      <c r="BQ39" s="39"/>
      <c r="BR39" s="39"/>
      <c r="BS39" s="39"/>
      <c r="BT39" s="39"/>
    </row>
    <row r="40" spans="1:72" s="17" customFormat="1" ht="17.399999999999999" customHeight="1" x14ac:dyDescent="0.25">
      <c r="A40" s="37"/>
      <c r="B40" s="64" t="s">
        <v>55</v>
      </c>
      <c r="C40" s="39"/>
      <c r="D40" s="39"/>
      <c r="E40" s="39"/>
      <c r="F40" s="39"/>
      <c r="G40" s="39"/>
      <c r="H40" s="39"/>
      <c r="I40" s="39"/>
      <c r="J40" s="39"/>
      <c r="K40" s="39"/>
      <c r="L40" s="39"/>
      <c r="M40" s="39"/>
      <c r="N40" s="39"/>
      <c r="O40" s="114">
        <f t="shared" si="25"/>
        <v>0</v>
      </c>
      <c r="P40" s="39"/>
      <c r="Q40" s="39"/>
      <c r="R40" s="39"/>
      <c r="S40" s="39"/>
      <c r="T40" s="39"/>
      <c r="U40" s="39"/>
      <c r="V40" s="39"/>
      <c r="W40" s="39"/>
      <c r="X40" s="39"/>
      <c r="Y40" s="39"/>
      <c r="Z40" s="39"/>
      <c r="AA40" s="39"/>
      <c r="AB40" s="114">
        <f t="shared" si="26"/>
        <v>0</v>
      </c>
      <c r="AC40" s="39"/>
      <c r="AD40" s="39"/>
      <c r="AE40" s="39"/>
      <c r="AF40" s="39"/>
      <c r="AG40" s="39"/>
      <c r="AH40" s="39"/>
      <c r="AI40" s="39"/>
      <c r="AJ40" s="39"/>
      <c r="AK40" s="39"/>
      <c r="AL40" s="39"/>
      <c r="AM40" s="39"/>
      <c r="AN40" s="39"/>
      <c r="AO40" s="114">
        <f t="shared" si="27"/>
        <v>0</v>
      </c>
      <c r="AP40" s="39"/>
      <c r="AQ40" s="39"/>
      <c r="AR40" s="39"/>
      <c r="AS40" s="39"/>
      <c r="AT40" s="39"/>
      <c r="AU40" s="39"/>
      <c r="AV40" s="39"/>
      <c r="AW40" s="39"/>
      <c r="AX40" s="39"/>
      <c r="AY40" s="39"/>
      <c r="AZ40" s="39"/>
      <c r="BA40" s="39"/>
      <c r="BB40" s="114">
        <f t="shared" si="28"/>
        <v>0</v>
      </c>
      <c r="BC40" s="39"/>
      <c r="BD40" s="39"/>
      <c r="BE40" s="39"/>
      <c r="BF40" s="39"/>
      <c r="BG40" s="39"/>
      <c r="BH40" s="39"/>
      <c r="BI40" s="39"/>
      <c r="BJ40" s="39"/>
      <c r="BK40" s="39"/>
      <c r="BL40" s="39"/>
      <c r="BM40" s="39"/>
      <c r="BN40" s="39"/>
      <c r="BO40" s="114">
        <f t="shared" si="29"/>
        <v>0</v>
      </c>
      <c r="BP40" s="39"/>
      <c r="BQ40" s="39"/>
      <c r="BR40" s="39"/>
      <c r="BS40" s="39"/>
      <c r="BT40" s="39"/>
    </row>
    <row r="41" spans="1:72" s="17" customFormat="1" ht="17.399999999999999" customHeight="1" x14ac:dyDescent="0.25">
      <c r="A41" s="37"/>
      <c r="B41" s="64" t="s">
        <v>56</v>
      </c>
      <c r="C41" s="39"/>
      <c r="D41" s="39"/>
      <c r="E41" s="39"/>
      <c r="F41" s="39"/>
      <c r="G41" s="39"/>
      <c r="H41" s="39"/>
      <c r="I41" s="39"/>
      <c r="J41" s="39"/>
      <c r="K41" s="39"/>
      <c r="L41" s="39"/>
      <c r="M41" s="39"/>
      <c r="N41" s="39"/>
      <c r="O41" s="114">
        <f t="shared" si="25"/>
        <v>0</v>
      </c>
      <c r="P41" s="39"/>
      <c r="Q41" s="39"/>
      <c r="R41" s="39"/>
      <c r="S41" s="39"/>
      <c r="T41" s="39"/>
      <c r="U41" s="39"/>
      <c r="V41" s="39"/>
      <c r="W41" s="39"/>
      <c r="X41" s="39"/>
      <c r="Y41" s="39"/>
      <c r="Z41" s="39"/>
      <c r="AA41" s="39"/>
      <c r="AB41" s="114">
        <f t="shared" si="26"/>
        <v>0</v>
      </c>
      <c r="AC41" s="39"/>
      <c r="AD41" s="39"/>
      <c r="AE41" s="39"/>
      <c r="AF41" s="39"/>
      <c r="AG41" s="39"/>
      <c r="AH41" s="39"/>
      <c r="AI41" s="39"/>
      <c r="AJ41" s="39"/>
      <c r="AK41" s="39"/>
      <c r="AL41" s="39"/>
      <c r="AM41" s="39"/>
      <c r="AN41" s="39"/>
      <c r="AO41" s="114">
        <f t="shared" si="27"/>
        <v>0</v>
      </c>
      <c r="AP41" s="39"/>
      <c r="AQ41" s="39"/>
      <c r="AR41" s="39"/>
      <c r="AS41" s="39"/>
      <c r="AT41" s="39"/>
      <c r="AU41" s="39"/>
      <c r="AV41" s="39"/>
      <c r="AW41" s="39"/>
      <c r="AX41" s="39"/>
      <c r="AY41" s="39"/>
      <c r="AZ41" s="39"/>
      <c r="BA41" s="39"/>
      <c r="BB41" s="114">
        <f t="shared" si="28"/>
        <v>0</v>
      </c>
      <c r="BC41" s="39"/>
      <c r="BD41" s="39"/>
      <c r="BE41" s="39"/>
      <c r="BF41" s="39"/>
      <c r="BG41" s="39"/>
      <c r="BH41" s="39"/>
      <c r="BI41" s="39"/>
      <c r="BJ41" s="39"/>
      <c r="BK41" s="39"/>
      <c r="BL41" s="39"/>
      <c r="BM41" s="39"/>
      <c r="BN41" s="39"/>
      <c r="BO41" s="114">
        <f t="shared" si="29"/>
        <v>0</v>
      </c>
      <c r="BP41" s="39"/>
      <c r="BQ41" s="39"/>
      <c r="BR41" s="39"/>
      <c r="BS41" s="39"/>
      <c r="BT41" s="39"/>
    </row>
    <row r="42" spans="1:72" s="17" customFormat="1" ht="17.399999999999999" customHeight="1" x14ac:dyDescent="0.25">
      <c r="A42" s="37"/>
      <c r="B42" s="86" t="s">
        <v>120</v>
      </c>
      <c r="C42" s="87">
        <f>Параметры!B29</f>
        <v>234240000</v>
      </c>
      <c r="D42" s="87"/>
      <c r="E42" s="87"/>
      <c r="F42" s="87"/>
      <c r="G42" s="87"/>
      <c r="H42" s="87"/>
      <c r="I42" s="87"/>
      <c r="J42" s="87"/>
      <c r="K42" s="87"/>
      <c r="L42" s="87"/>
      <c r="M42" s="87"/>
      <c r="N42" s="87"/>
      <c r="O42" s="114">
        <f t="shared" si="25"/>
        <v>234240000</v>
      </c>
      <c r="P42" s="87"/>
      <c r="Q42" s="87"/>
      <c r="R42" s="87"/>
      <c r="S42" s="87"/>
      <c r="T42" s="87"/>
      <c r="U42" s="87"/>
      <c r="V42" s="87"/>
      <c r="W42" s="87"/>
      <c r="X42" s="87"/>
      <c r="Y42" s="87"/>
      <c r="Z42" s="88"/>
      <c r="AA42" s="88"/>
      <c r="AB42" s="114">
        <f t="shared" si="26"/>
        <v>0</v>
      </c>
      <c r="AC42" s="87"/>
      <c r="AD42" s="87"/>
      <c r="AE42" s="87"/>
      <c r="AF42" s="87"/>
      <c r="AG42" s="87"/>
      <c r="AH42" s="87"/>
      <c r="AI42" s="87"/>
      <c r="AJ42" s="87"/>
      <c r="AK42" s="87"/>
      <c r="AL42" s="87"/>
      <c r="AM42" s="87"/>
      <c r="AN42" s="87"/>
      <c r="AO42" s="114">
        <f t="shared" si="27"/>
        <v>0</v>
      </c>
      <c r="AP42" s="87"/>
      <c r="AQ42" s="87"/>
      <c r="AR42" s="87"/>
      <c r="AS42" s="87"/>
      <c r="AT42" s="87"/>
      <c r="AU42" s="87"/>
      <c r="AV42" s="87"/>
      <c r="AW42" s="87"/>
      <c r="AX42" s="87"/>
      <c r="AY42" s="87"/>
      <c r="AZ42" s="88"/>
      <c r="BA42" s="88"/>
      <c r="BB42" s="114">
        <f t="shared" si="28"/>
        <v>0</v>
      </c>
      <c r="BC42" s="88"/>
      <c r="BD42" s="88"/>
      <c r="BE42" s="88"/>
      <c r="BF42" s="88"/>
      <c r="BG42" s="88"/>
      <c r="BH42" s="88"/>
      <c r="BI42" s="88"/>
      <c r="BJ42" s="87"/>
      <c r="BK42" s="88"/>
      <c r="BL42" s="88"/>
      <c r="BM42" s="88"/>
      <c r="BN42" s="88"/>
      <c r="BO42" s="114">
        <f t="shared" si="29"/>
        <v>0</v>
      </c>
      <c r="BP42" s="88"/>
      <c r="BQ42" s="88"/>
      <c r="BR42" s="88"/>
      <c r="BS42" s="88"/>
      <c r="BT42" s="88"/>
    </row>
    <row r="43" spans="1:72" s="17" customFormat="1" ht="17.399999999999999" customHeight="1" thickBot="1" x14ac:dyDescent="0.3">
      <c r="A43" s="37"/>
      <c r="B43" s="86" t="s">
        <v>145</v>
      </c>
      <c r="C43" s="87"/>
      <c r="D43" s="87"/>
      <c r="E43" s="87"/>
      <c r="F43" s="87"/>
      <c r="G43" s="87"/>
      <c r="H43" s="87"/>
      <c r="I43" s="87"/>
      <c r="J43" s="87"/>
      <c r="K43" s="87">
        <f>IF(J43=0,IF(J49&gt;Параметры!$B35,Параметры!$B35,0),Параметры!$B36)</f>
        <v>0</v>
      </c>
      <c r="L43" s="87">
        <f>IF(K43=0,IF(K49&gt;Параметры!$B35,Параметры!$B35,0),Параметры!$B36)</f>
        <v>0</v>
      </c>
      <c r="M43" s="87">
        <f>IF(L43=0,IF(L49&gt;Параметры!$B35,Параметры!$B35,0),Параметры!$B36)</f>
        <v>0</v>
      </c>
      <c r="N43" s="87">
        <f>IF(M43=0,IF(M49&gt;Параметры!$B35,Параметры!$B35,0),Параметры!$B36)</f>
        <v>0</v>
      </c>
      <c r="O43" s="114">
        <f t="shared" si="25"/>
        <v>0</v>
      </c>
      <c r="P43" s="87">
        <f>IF(N43=0,IF(N49&gt;Параметры!$B35,Параметры!$B35,0),Параметры!$B36)</f>
        <v>0</v>
      </c>
      <c r="Q43" s="87">
        <f>IF(P43=0,IF(P49&gt;Параметры!$B35,Параметры!$B35,0),Параметры!$B36)</f>
        <v>15000000</v>
      </c>
      <c r="R43" s="87">
        <f>IF(Q43=0,IF(Q49&gt;Параметры!$B35,Параметры!$B35,0),Параметры!$B36)</f>
        <v>830000</v>
      </c>
      <c r="S43" s="87">
        <f>IF(R43=0,IF(R49&gt;Параметры!$B35,Параметры!$B35,0),Параметры!$B36)</f>
        <v>830000</v>
      </c>
      <c r="T43" s="87">
        <f>IF(S43=0,IF(S49&gt;Параметры!$B35,Параметры!$B35,0),Параметры!$B36)</f>
        <v>830000</v>
      </c>
      <c r="U43" s="87">
        <f>IF(T43=0,IF(T49&gt;Параметры!$B35,Параметры!$B35,0),Параметры!$B36)</f>
        <v>830000</v>
      </c>
      <c r="V43" s="87">
        <f>IF(U43=0,IF(U49&gt;Параметры!$B35,Параметры!$B35,0),Параметры!$B36)</f>
        <v>830000</v>
      </c>
      <c r="W43" s="87">
        <f>IF(V43=0,IF(V49&gt;Параметры!$B35,Параметры!$B35,0),Параметры!$B36)</f>
        <v>830000</v>
      </c>
      <c r="X43" s="87">
        <f>IF(W43=0,IF(W49&gt;Параметры!$B35,Параметры!$B35,0),Параметры!$B36)</f>
        <v>830000</v>
      </c>
      <c r="Y43" s="87">
        <f>IF(X43=0,IF(X49&gt;Параметры!$B35,Параметры!$B35,0),Параметры!$B36)</f>
        <v>830000</v>
      </c>
      <c r="Z43" s="87">
        <f>IF(Y43=0,IF(Y49&gt;Параметры!$B35,Параметры!$B35,0),Параметры!$B36)</f>
        <v>830000</v>
      </c>
      <c r="AA43" s="87">
        <f>IF(Z43=0,IF(Z49&gt;Параметры!$B35,Параметры!$B35,0),Параметры!$B36)</f>
        <v>830000</v>
      </c>
      <c r="AB43" s="114">
        <f t="shared" si="26"/>
        <v>23300000</v>
      </c>
      <c r="AC43" s="87">
        <f>IF(AB43=0,IF(AB49&gt;Параметры!$B35,Параметры!$B35,0),Параметры!$B36)</f>
        <v>830000</v>
      </c>
      <c r="AD43" s="87">
        <f>IF(AC43=0,IF(AC49&gt;Параметры!$B35,Параметры!$B35,0),Параметры!$B36)</f>
        <v>830000</v>
      </c>
      <c r="AE43" s="87">
        <f>IF(AD43=0,IF(AD49&gt;Параметры!$B35,Параметры!$B35,0),Параметры!$B36)</f>
        <v>830000</v>
      </c>
      <c r="AF43" s="87">
        <f>IF(AE43=0,IF(AE49&gt;Параметры!$B35,Параметры!$B35,0),Параметры!$B36)</f>
        <v>830000</v>
      </c>
      <c r="AG43" s="87">
        <f>IF(AF43=0,IF(AF49&gt;Параметры!$B35,Параметры!$B35,0),Параметры!$B36)</f>
        <v>830000</v>
      </c>
      <c r="AH43" s="87">
        <f>IF(AG43=0,IF(AG49&gt;Параметры!$B35,Параметры!$B35,0),Параметры!$B36)</f>
        <v>830000</v>
      </c>
      <c r="AI43" s="87">
        <f>IF(AH43=0,IF(AH49&gt;Параметры!$B35,Параметры!$B35,0),Параметры!$B36)</f>
        <v>830000</v>
      </c>
      <c r="AJ43" s="87">
        <f>IF(AI43=0,IF(AI49&gt;Параметры!$B35,Параметры!$B35,0),Параметры!$B36)</f>
        <v>830000</v>
      </c>
      <c r="AK43" s="87">
        <f>IF(AJ43=0,IF(AJ49&gt;Параметры!$B35,Параметры!$B35,0),Параметры!$B36)</f>
        <v>830000</v>
      </c>
      <c r="AL43" s="87">
        <f>IF(AK43=0,IF(AK49&gt;Параметры!$B35,Параметры!$B35,0),Параметры!$B36)</f>
        <v>830000</v>
      </c>
      <c r="AM43" s="87">
        <f>IF(AL43=0,IF(AL49&gt;Параметры!$B35,Параметры!$B35,0),Параметры!$B36)</f>
        <v>830000</v>
      </c>
      <c r="AN43" s="87">
        <f>IF(AM43=0,IF(AM49&gt;Параметры!$B35,Параметры!$B35,0),Параметры!$B36)</f>
        <v>830000</v>
      </c>
      <c r="AO43" s="114">
        <f t="shared" si="27"/>
        <v>9960000</v>
      </c>
      <c r="AP43" s="87">
        <f>IF(AO43=0,IF(AO49&gt;Параметры!$B35,Параметры!$B35,0),Параметры!$B36)</f>
        <v>830000</v>
      </c>
      <c r="AQ43" s="87">
        <f>IF(AP43=0,IF(AP49&gt;Параметры!$B35,Параметры!$B35,0),Параметры!$B36)</f>
        <v>830000</v>
      </c>
      <c r="AR43" s="87">
        <f>IF(AQ43=0,IF(AQ49&gt;Параметры!$B35,Параметры!$B35,0),Параметры!$B36)</f>
        <v>830000</v>
      </c>
      <c r="AS43" s="87">
        <f>IF(AR43=0,IF(AR49&gt;Параметры!$B35,Параметры!$B35,0),Параметры!$B36)</f>
        <v>830000</v>
      </c>
      <c r="AT43" s="87">
        <f>IF(AS43=0,IF(AS49&gt;Параметры!$B35,Параметры!$B35,0),Параметры!$B36)</f>
        <v>830000</v>
      </c>
      <c r="AU43" s="87">
        <f>IF(AT43=0,IF(AT49&gt;Параметры!$B35,Параметры!$B35,0),Параметры!$B36)</f>
        <v>830000</v>
      </c>
      <c r="AV43" s="87">
        <f>IF(AU43=0,IF(AU49&gt;Параметры!$B35,Параметры!$B35,0),Параметры!$B36)</f>
        <v>830000</v>
      </c>
      <c r="AW43" s="87">
        <f>IF(AV43=0,IF(AV49&gt;Параметры!$B35,Параметры!$B35,0),Параметры!$B36)</f>
        <v>830000</v>
      </c>
      <c r="AX43" s="87">
        <f>IF(AW43=0,IF(AW49&gt;Параметры!$B35,Параметры!$B35,0),Параметры!$B36)</f>
        <v>830000</v>
      </c>
      <c r="AY43" s="87">
        <f>IF(AX43=0,IF(AX49&gt;Параметры!$B35,Параметры!$B35,0),Параметры!$B36)</f>
        <v>830000</v>
      </c>
      <c r="AZ43" s="87">
        <f>IF(AY43=0,IF(AY49&gt;Параметры!$B35,Параметры!$B35,0),Параметры!$B36)</f>
        <v>830000</v>
      </c>
      <c r="BA43" s="87">
        <f>IF(AZ43=0,IF(AZ49&gt;Параметры!$B35,Параметры!$B35,0),Параметры!$B36)</f>
        <v>830000</v>
      </c>
      <c r="BB43" s="114">
        <f t="shared" si="28"/>
        <v>9960000</v>
      </c>
      <c r="BC43" s="87">
        <f>IF(BB43=0,IF(BB49&gt;Параметры!$B35,Параметры!$B35,0),Параметры!$B36)</f>
        <v>830000</v>
      </c>
      <c r="BD43" s="87">
        <f>IF(BC43=0,IF(BC49&gt;Параметры!$B35,Параметры!$B35,0),Параметры!$B36)</f>
        <v>830000</v>
      </c>
      <c r="BE43" s="87">
        <f>IF(BD43=0,IF(BD49&gt;Параметры!$B35,Параметры!$B35,0),Параметры!$B36)</f>
        <v>830000</v>
      </c>
      <c r="BF43" s="87">
        <f>IF(BE43=0,IF(BE49&gt;Параметры!$B35,Параметры!$B35,0),Параметры!$B36)</f>
        <v>830000</v>
      </c>
      <c r="BG43" s="87">
        <f>IF(BF43=0,IF(BF49&gt;Параметры!$B35,Параметры!$B35,0),Параметры!$B36)</f>
        <v>830000</v>
      </c>
      <c r="BH43" s="87">
        <f>IF(BG43=0,IF(BG49&gt;Параметры!$B35,Параметры!$B35,0),Параметры!$B36)</f>
        <v>830000</v>
      </c>
      <c r="BI43" s="87">
        <f>IF(BH43=0,IF(BH49&gt;Параметры!$B35,Параметры!$B35,0),Параметры!$B36)</f>
        <v>830000</v>
      </c>
      <c r="BJ43" s="87">
        <f>IF(BI43=0,IF(BI49&gt;Параметры!$B35,Параметры!$B35,0),Параметры!$B36)</f>
        <v>830000</v>
      </c>
      <c r="BK43" s="87">
        <f>IF(BJ43=0,IF(BJ49&gt;Параметры!$B35,Параметры!$B35,0),Параметры!$B36)</f>
        <v>830000</v>
      </c>
      <c r="BL43" s="87">
        <f>IF(BK43=0,IF(BK49&gt;Параметры!$B35,Параметры!$B35,0),Параметры!$B36)</f>
        <v>830000</v>
      </c>
      <c r="BM43" s="87">
        <f>IF(BL43=0,IF(BL49&gt;Параметры!$B35,Параметры!$B35,0),Параметры!$B36)</f>
        <v>830000</v>
      </c>
      <c r="BN43" s="87">
        <f>IF(BM43=0,IF(BM49&gt;Параметры!$B35,Параметры!$B35,0),Параметры!$B36)</f>
        <v>830000</v>
      </c>
      <c r="BO43" s="114">
        <f t="shared" si="29"/>
        <v>9960000</v>
      </c>
      <c r="BP43" s="87"/>
      <c r="BQ43" s="87"/>
      <c r="BR43" s="87"/>
      <c r="BS43" s="87"/>
      <c r="BT43" s="87"/>
    </row>
    <row r="44" spans="1:72" s="17" customFormat="1" ht="17.399999999999999" hidden="1" customHeight="1" thickBot="1" x14ac:dyDescent="0.3">
      <c r="A44" s="81"/>
      <c r="B44" s="86" t="s">
        <v>57</v>
      </c>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row>
    <row r="45" spans="1:72" s="71" customFormat="1" ht="17.399999999999999" customHeight="1" thickBot="1" x14ac:dyDescent="0.35">
      <c r="A45" s="68"/>
      <c r="B45" s="69" t="s">
        <v>58</v>
      </c>
      <c r="C45" s="70">
        <f t="shared" ref="C45:BS45" si="30">(C39++C40+C41)-(C42+C43+C44)</f>
        <v>20360000</v>
      </c>
      <c r="D45" s="70">
        <f t="shared" si="30"/>
        <v>0</v>
      </c>
      <c r="E45" s="70">
        <f t="shared" si="30"/>
        <v>0</v>
      </c>
      <c r="F45" s="70">
        <f t="shared" si="30"/>
        <v>0</v>
      </c>
      <c r="G45" s="82">
        <f t="shared" si="30"/>
        <v>0</v>
      </c>
      <c r="H45" s="82">
        <f t="shared" si="30"/>
        <v>0</v>
      </c>
      <c r="I45" s="82">
        <f t="shared" si="30"/>
        <v>0</v>
      </c>
      <c r="J45" s="82">
        <f t="shared" si="30"/>
        <v>0</v>
      </c>
      <c r="K45" s="82">
        <f t="shared" si="30"/>
        <v>0</v>
      </c>
      <c r="L45" s="82">
        <f t="shared" si="30"/>
        <v>0</v>
      </c>
      <c r="M45" s="82">
        <f t="shared" si="30"/>
        <v>0</v>
      </c>
      <c r="N45" s="82">
        <f>(N39++N40+N41)-(N42+N43+N44)</f>
        <v>0</v>
      </c>
      <c r="O45" s="123">
        <f>(O39++O40+O41)-(O42+O43+O44)</f>
        <v>20360000</v>
      </c>
      <c r="P45" s="82">
        <f t="shared" si="30"/>
        <v>0</v>
      </c>
      <c r="Q45" s="82">
        <f t="shared" si="30"/>
        <v>-15000000</v>
      </c>
      <c r="R45" s="82">
        <f t="shared" si="30"/>
        <v>-830000</v>
      </c>
      <c r="S45" s="82">
        <f t="shared" si="30"/>
        <v>-830000</v>
      </c>
      <c r="T45" s="82">
        <f t="shared" si="30"/>
        <v>-830000</v>
      </c>
      <c r="U45" s="82">
        <f t="shared" si="30"/>
        <v>-830000</v>
      </c>
      <c r="V45" s="82">
        <f t="shared" si="30"/>
        <v>-830000</v>
      </c>
      <c r="W45" s="82">
        <f t="shared" si="30"/>
        <v>-830000</v>
      </c>
      <c r="X45" s="82">
        <f t="shared" si="30"/>
        <v>-830000</v>
      </c>
      <c r="Y45" s="82">
        <f t="shared" si="30"/>
        <v>-830000</v>
      </c>
      <c r="Z45" s="82">
        <f t="shared" si="30"/>
        <v>-830000</v>
      </c>
      <c r="AA45" s="82">
        <f t="shared" si="30"/>
        <v>-830000</v>
      </c>
      <c r="AB45" s="123">
        <f>(AB39++AB40+AB41)-(AB42+AB43+AB44)</f>
        <v>-23300000</v>
      </c>
      <c r="AC45" s="82">
        <f t="shared" si="30"/>
        <v>-830000</v>
      </c>
      <c r="AD45" s="82">
        <f t="shared" si="30"/>
        <v>-830000</v>
      </c>
      <c r="AE45" s="82">
        <f t="shared" si="30"/>
        <v>-830000</v>
      </c>
      <c r="AF45" s="82">
        <f t="shared" si="30"/>
        <v>-830000</v>
      </c>
      <c r="AG45" s="82">
        <f t="shared" si="30"/>
        <v>-830000</v>
      </c>
      <c r="AH45" s="82">
        <f t="shared" si="30"/>
        <v>-830000</v>
      </c>
      <c r="AI45" s="82">
        <f t="shared" si="30"/>
        <v>-830000</v>
      </c>
      <c r="AJ45" s="82">
        <f t="shared" si="30"/>
        <v>-830000</v>
      </c>
      <c r="AK45" s="82">
        <f t="shared" si="30"/>
        <v>-830000</v>
      </c>
      <c r="AL45" s="82">
        <f t="shared" si="30"/>
        <v>-830000</v>
      </c>
      <c r="AM45" s="82">
        <f t="shared" si="30"/>
        <v>-830000</v>
      </c>
      <c r="AN45" s="82">
        <f t="shared" si="30"/>
        <v>-830000</v>
      </c>
      <c r="AO45" s="123">
        <f>(AO39++AO40+AO41)-(AO42+AO43+AO44)</f>
        <v>-9960000</v>
      </c>
      <c r="AP45" s="82">
        <f t="shared" si="30"/>
        <v>-830000</v>
      </c>
      <c r="AQ45" s="82">
        <f t="shared" si="30"/>
        <v>-830000</v>
      </c>
      <c r="AR45" s="82">
        <f t="shared" si="30"/>
        <v>-830000</v>
      </c>
      <c r="AS45" s="82">
        <f t="shared" si="30"/>
        <v>-830000</v>
      </c>
      <c r="AT45" s="82">
        <f t="shared" si="30"/>
        <v>-830000</v>
      </c>
      <c r="AU45" s="82">
        <f t="shared" si="30"/>
        <v>-830000</v>
      </c>
      <c r="AV45" s="82">
        <f t="shared" si="30"/>
        <v>-830000</v>
      </c>
      <c r="AW45" s="82">
        <f t="shared" si="30"/>
        <v>-830000</v>
      </c>
      <c r="AX45" s="82">
        <f t="shared" si="30"/>
        <v>-830000</v>
      </c>
      <c r="AY45" s="82">
        <f t="shared" si="30"/>
        <v>-830000</v>
      </c>
      <c r="AZ45" s="82">
        <f t="shared" si="30"/>
        <v>-830000</v>
      </c>
      <c r="BA45" s="82">
        <f t="shared" si="30"/>
        <v>-830000</v>
      </c>
      <c r="BB45" s="123">
        <f>(BB39++BB40+BB41)-(BB42+BB43+BB44)</f>
        <v>-9960000</v>
      </c>
      <c r="BC45" s="82">
        <f t="shared" si="30"/>
        <v>-830000</v>
      </c>
      <c r="BD45" s="82">
        <f t="shared" si="30"/>
        <v>-830000</v>
      </c>
      <c r="BE45" s="82">
        <f t="shared" si="30"/>
        <v>-830000</v>
      </c>
      <c r="BF45" s="82">
        <f t="shared" si="30"/>
        <v>-830000</v>
      </c>
      <c r="BG45" s="82">
        <f t="shared" si="30"/>
        <v>-830000</v>
      </c>
      <c r="BH45" s="82">
        <f t="shared" si="30"/>
        <v>-830000</v>
      </c>
      <c r="BI45" s="82">
        <f t="shared" si="30"/>
        <v>-830000</v>
      </c>
      <c r="BJ45" s="82">
        <f t="shared" si="30"/>
        <v>-830000</v>
      </c>
      <c r="BK45" s="82">
        <f t="shared" si="30"/>
        <v>-830000</v>
      </c>
      <c r="BL45" s="82">
        <f t="shared" si="30"/>
        <v>-830000</v>
      </c>
      <c r="BM45" s="82">
        <f t="shared" si="30"/>
        <v>-830000</v>
      </c>
      <c r="BN45" s="82">
        <f t="shared" si="30"/>
        <v>-830000</v>
      </c>
      <c r="BO45" s="123">
        <f>(BO39++BO40+BO41)-(BO42+BO43+BO44)</f>
        <v>-9960000</v>
      </c>
      <c r="BP45" s="82">
        <f t="shared" si="30"/>
        <v>0</v>
      </c>
      <c r="BQ45" s="82">
        <f t="shared" si="30"/>
        <v>0</v>
      </c>
      <c r="BR45" s="82">
        <f t="shared" si="30"/>
        <v>0</v>
      </c>
      <c r="BS45" s="82">
        <f t="shared" si="30"/>
        <v>0</v>
      </c>
      <c r="BT45" s="82">
        <f t="shared" ref="BT45" si="31">(BT39++BT40+BT41)-(BT42+BT43+BT44)</f>
        <v>0</v>
      </c>
    </row>
    <row r="46" spans="1:72" s="92" customFormat="1" ht="17.399999999999999" customHeight="1" thickBot="1" x14ac:dyDescent="0.3">
      <c r="A46" s="47"/>
      <c r="B46" s="89"/>
      <c r="C46" s="30"/>
      <c r="D46" s="30"/>
      <c r="E46" s="30"/>
      <c r="F46" s="30"/>
      <c r="G46" s="90"/>
      <c r="H46" s="90"/>
      <c r="I46" s="90"/>
      <c r="J46" s="90"/>
      <c r="K46" s="90"/>
      <c r="L46" s="90"/>
      <c r="M46" s="90"/>
      <c r="N46" s="90"/>
      <c r="O46" s="90"/>
      <c r="P46" s="90"/>
      <c r="Q46" s="91"/>
      <c r="R46" s="91"/>
      <c r="S46" s="91"/>
      <c r="T46" s="91"/>
      <c r="U46" s="91"/>
      <c r="V46" s="91"/>
      <c r="W46" s="91"/>
      <c r="X46" s="91"/>
      <c r="Y46" s="91"/>
      <c r="Z46" s="91"/>
      <c r="AA46" s="91"/>
      <c r="AB46" s="90"/>
      <c r="AC46" s="91"/>
      <c r="AD46" s="91"/>
      <c r="AE46" s="91"/>
      <c r="AF46" s="91"/>
      <c r="AG46" s="91"/>
      <c r="AH46" s="91"/>
      <c r="AI46" s="91"/>
      <c r="AJ46" s="90"/>
      <c r="AK46" s="90"/>
      <c r="AL46" s="90"/>
      <c r="AM46" s="90"/>
      <c r="AN46" s="90"/>
      <c r="AO46" s="90"/>
      <c r="AP46" s="90"/>
      <c r="AQ46" s="91"/>
      <c r="AR46" s="91"/>
      <c r="AS46" s="91"/>
      <c r="AT46" s="91"/>
      <c r="AU46" s="91"/>
      <c r="AV46" s="91"/>
      <c r="AW46" s="91"/>
      <c r="AX46" s="91"/>
      <c r="AY46" s="91"/>
      <c r="AZ46" s="91"/>
      <c r="BA46" s="91"/>
      <c r="BB46" s="90"/>
      <c r="BC46" s="91"/>
      <c r="BD46" s="91"/>
      <c r="BE46" s="91"/>
      <c r="BF46" s="91"/>
      <c r="BG46" s="91"/>
      <c r="BH46" s="91"/>
      <c r="BI46" s="91"/>
      <c r="BJ46" s="91"/>
      <c r="BK46" s="91"/>
      <c r="BL46" s="91"/>
      <c r="BM46" s="91"/>
      <c r="BN46" s="91"/>
      <c r="BO46" s="90"/>
      <c r="BP46" s="91"/>
      <c r="BQ46" s="91"/>
      <c r="BR46" s="91"/>
      <c r="BS46" s="91"/>
      <c r="BT46" s="91"/>
    </row>
    <row r="47" spans="1:72" s="92" customFormat="1" ht="17.399999999999999" customHeight="1" thickBot="1" x14ac:dyDescent="0.35">
      <c r="A47" s="22"/>
      <c r="B47" s="93" t="s">
        <v>78</v>
      </c>
      <c r="C47" s="94">
        <f t="shared" ref="C47:AH47" si="32">C34+C45</f>
        <v>18360880</v>
      </c>
      <c r="D47" s="94">
        <f t="shared" si="32"/>
        <v>-1999120</v>
      </c>
      <c r="E47" s="94">
        <f t="shared" si="32"/>
        <v>-1999120</v>
      </c>
      <c r="F47" s="94">
        <f t="shared" si="32"/>
        <v>-1999120</v>
      </c>
      <c r="G47" s="94">
        <f t="shared" si="32"/>
        <v>-1999120</v>
      </c>
      <c r="H47" s="94">
        <f t="shared" si="32"/>
        <v>-1999120</v>
      </c>
      <c r="I47" s="94">
        <f t="shared" si="32"/>
        <v>-1999120</v>
      </c>
      <c r="J47" s="94">
        <f t="shared" si="32"/>
        <v>-1999120</v>
      </c>
      <c r="K47" s="94">
        <f t="shared" si="32"/>
        <v>-2186050</v>
      </c>
      <c r="L47" s="94">
        <f t="shared" si="32"/>
        <v>-725950</v>
      </c>
      <c r="M47" s="94">
        <f t="shared" si="32"/>
        <v>2194250</v>
      </c>
      <c r="N47" s="94">
        <f t="shared" si="32"/>
        <v>5114450</v>
      </c>
      <c r="O47" s="115">
        <f t="shared" si="32"/>
        <v>8763740</v>
      </c>
      <c r="P47" s="94">
        <f t="shared" si="32"/>
        <v>8034650</v>
      </c>
      <c r="Q47" s="94">
        <f t="shared" si="32"/>
        <v>-6965350</v>
      </c>
      <c r="R47" s="94">
        <f t="shared" si="32"/>
        <v>7204650</v>
      </c>
      <c r="S47" s="94">
        <f t="shared" si="32"/>
        <v>7204650</v>
      </c>
      <c r="T47" s="94">
        <f t="shared" si="32"/>
        <v>7204650</v>
      </c>
      <c r="U47" s="94">
        <f t="shared" si="32"/>
        <v>7204650</v>
      </c>
      <c r="V47" s="94">
        <f t="shared" si="32"/>
        <v>7204650</v>
      </c>
      <c r="W47" s="94">
        <f t="shared" si="32"/>
        <v>7204650</v>
      </c>
      <c r="X47" s="94">
        <f t="shared" si="32"/>
        <v>7204650</v>
      </c>
      <c r="Y47" s="94">
        <f t="shared" si="32"/>
        <v>18885450</v>
      </c>
      <c r="Z47" s="94">
        <f t="shared" si="32"/>
        <v>18885450</v>
      </c>
      <c r="AA47" s="94">
        <f t="shared" si="32"/>
        <v>18885450</v>
      </c>
      <c r="AB47" s="115">
        <f t="shared" si="32"/>
        <v>108158200</v>
      </c>
      <c r="AC47" s="94">
        <f t="shared" si="32"/>
        <v>18885450</v>
      </c>
      <c r="AD47" s="94">
        <f t="shared" si="32"/>
        <v>18885450</v>
      </c>
      <c r="AE47" s="94">
        <f t="shared" si="32"/>
        <v>18885450</v>
      </c>
      <c r="AF47" s="94">
        <f t="shared" si="32"/>
        <v>18885450</v>
      </c>
      <c r="AG47" s="94">
        <f t="shared" si="32"/>
        <v>18885450</v>
      </c>
      <c r="AH47" s="94">
        <f t="shared" si="32"/>
        <v>18885450</v>
      </c>
      <c r="AI47" s="94">
        <f t="shared" ref="AI47:BO47" si="33">AI34+AI45</f>
        <v>18885450</v>
      </c>
      <c r="AJ47" s="94">
        <f t="shared" si="33"/>
        <v>18885450</v>
      </c>
      <c r="AK47" s="94">
        <f t="shared" si="33"/>
        <v>18885450</v>
      </c>
      <c r="AL47" s="94">
        <f t="shared" si="33"/>
        <v>18885450</v>
      </c>
      <c r="AM47" s="94">
        <f t="shared" si="33"/>
        <v>18885450</v>
      </c>
      <c r="AN47" s="94">
        <f t="shared" si="33"/>
        <v>18885450</v>
      </c>
      <c r="AO47" s="115">
        <f t="shared" si="33"/>
        <v>226625400</v>
      </c>
      <c r="AP47" s="94">
        <f t="shared" si="33"/>
        <v>18885450</v>
      </c>
      <c r="AQ47" s="94">
        <f t="shared" si="33"/>
        <v>18885450</v>
      </c>
      <c r="AR47" s="94">
        <f t="shared" si="33"/>
        <v>18885450</v>
      </c>
      <c r="AS47" s="94">
        <f t="shared" si="33"/>
        <v>18885450</v>
      </c>
      <c r="AT47" s="94">
        <f t="shared" si="33"/>
        <v>18885450</v>
      </c>
      <c r="AU47" s="94">
        <f t="shared" si="33"/>
        <v>18885450</v>
      </c>
      <c r="AV47" s="94">
        <f t="shared" si="33"/>
        <v>18885450</v>
      </c>
      <c r="AW47" s="94">
        <f t="shared" si="33"/>
        <v>18885450</v>
      </c>
      <c r="AX47" s="94">
        <f t="shared" si="33"/>
        <v>18885450</v>
      </c>
      <c r="AY47" s="94">
        <f t="shared" si="33"/>
        <v>18885450</v>
      </c>
      <c r="AZ47" s="94">
        <f t="shared" si="33"/>
        <v>18885450</v>
      </c>
      <c r="BA47" s="94">
        <f t="shared" si="33"/>
        <v>18885450</v>
      </c>
      <c r="BB47" s="115">
        <f t="shared" si="33"/>
        <v>226625400</v>
      </c>
      <c r="BC47" s="94">
        <f t="shared" si="33"/>
        <v>18885450</v>
      </c>
      <c r="BD47" s="94">
        <f t="shared" si="33"/>
        <v>18885450</v>
      </c>
      <c r="BE47" s="94">
        <f t="shared" si="33"/>
        <v>18885450</v>
      </c>
      <c r="BF47" s="94">
        <f t="shared" si="33"/>
        <v>18885450</v>
      </c>
      <c r="BG47" s="94">
        <f t="shared" si="33"/>
        <v>18885450</v>
      </c>
      <c r="BH47" s="94">
        <f t="shared" si="33"/>
        <v>18885450</v>
      </c>
      <c r="BI47" s="94">
        <f t="shared" si="33"/>
        <v>18885450</v>
      </c>
      <c r="BJ47" s="94">
        <f t="shared" si="33"/>
        <v>18885450</v>
      </c>
      <c r="BK47" s="94">
        <f t="shared" si="33"/>
        <v>18885450</v>
      </c>
      <c r="BL47" s="94">
        <f t="shared" si="33"/>
        <v>18885450</v>
      </c>
      <c r="BM47" s="94">
        <f t="shared" si="33"/>
        <v>18885450</v>
      </c>
      <c r="BN47" s="94">
        <f t="shared" si="33"/>
        <v>18885450</v>
      </c>
      <c r="BO47" s="115">
        <f t="shared" si="33"/>
        <v>226625400</v>
      </c>
      <c r="BP47" s="94" t="e">
        <f>BP34-#REF!+BP45</f>
        <v>#REF!</v>
      </c>
      <c r="BQ47" s="94" t="e">
        <f>BQ34-#REF!+BQ45</f>
        <v>#REF!</v>
      </c>
      <c r="BR47" s="94" t="e">
        <f>BR34-#REF!+BR45</f>
        <v>#REF!</v>
      </c>
      <c r="BS47" s="94" t="e">
        <f>BS34-#REF!+BS45</f>
        <v>#REF!</v>
      </c>
      <c r="BT47" s="94" t="e">
        <f>BT34-#REF!+BT45</f>
        <v>#REF!</v>
      </c>
    </row>
    <row r="48" spans="1:72" s="92" customFormat="1" ht="17.399999999999999" customHeight="1" thickBot="1" x14ac:dyDescent="0.3">
      <c r="A48" s="22"/>
      <c r="B48" s="89"/>
      <c r="C48" s="30"/>
      <c r="D48" s="30"/>
      <c r="E48" s="30"/>
      <c r="F48" s="30"/>
      <c r="G48" s="90"/>
      <c r="H48" s="90"/>
      <c r="I48" s="90"/>
      <c r="J48" s="90"/>
      <c r="K48" s="90"/>
      <c r="L48" s="90"/>
      <c r="M48" s="90"/>
      <c r="N48" s="90"/>
      <c r="O48" s="90"/>
      <c r="P48" s="95"/>
      <c r="Q48" s="91"/>
      <c r="R48" s="91"/>
      <c r="S48" s="91"/>
      <c r="T48" s="91"/>
      <c r="U48" s="91"/>
      <c r="V48" s="91"/>
      <c r="W48" s="91"/>
      <c r="X48" s="91"/>
      <c r="Y48" s="91"/>
      <c r="Z48" s="91"/>
      <c r="AA48" s="91"/>
      <c r="AB48" s="90"/>
      <c r="AC48" s="91"/>
      <c r="AD48" s="91"/>
      <c r="AE48" s="91"/>
      <c r="AF48" s="91"/>
      <c r="AG48" s="91"/>
      <c r="AH48" s="91"/>
      <c r="AI48" s="91"/>
      <c r="AJ48" s="90"/>
      <c r="AK48" s="90"/>
      <c r="AL48" s="90"/>
      <c r="AM48" s="90"/>
      <c r="AN48" s="90"/>
      <c r="AO48" s="90"/>
      <c r="AP48" s="95"/>
      <c r="AQ48" s="91"/>
      <c r="AR48" s="91"/>
      <c r="AS48" s="91"/>
      <c r="AT48" s="91"/>
      <c r="AU48" s="91"/>
      <c r="AV48" s="91"/>
      <c r="AW48" s="91"/>
      <c r="AX48" s="91"/>
      <c r="AY48" s="91"/>
      <c r="AZ48" s="91"/>
      <c r="BA48" s="91"/>
      <c r="BB48" s="90"/>
      <c r="BC48" s="91"/>
      <c r="BD48" s="91"/>
      <c r="BE48" s="91"/>
      <c r="BF48" s="91"/>
      <c r="BG48" s="91"/>
      <c r="BH48" s="91"/>
      <c r="BI48" s="91"/>
      <c r="BJ48" s="91"/>
      <c r="BK48" s="91"/>
      <c r="BL48" s="91"/>
      <c r="BM48" s="91"/>
      <c r="BN48" s="91"/>
      <c r="BO48" s="90"/>
      <c r="BP48" s="91"/>
      <c r="BQ48" s="91"/>
      <c r="BR48" s="91"/>
      <c r="BS48" s="91"/>
      <c r="BT48" s="91"/>
    </row>
    <row r="49" spans="1:79" s="17" customFormat="1" ht="17.399999999999999" customHeight="1" thickBot="1" x14ac:dyDescent="0.35">
      <c r="A49" s="96"/>
      <c r="B49" s="97" t="s">
        <v>122</v>
      </c>
      <c r="C49" s="98">
        <f>C5+C47</f>
        <v>18360880</v>
      </c>
      <c r="D49" s="98">
        <f>D5+D47</f>
        <v>16361760</v>
      </c>
      <c r="E49" s="98">
        <f>E5+E47</f>
        <v>14362640</v>
      </c>
      <c r="F49" s="98">
        <f>F5+F47</f>
        <v>12363520</v>
      </c>
      <c r="G49" s="99">
        <f>F49+G47</f>
        <v>10364400</v>
      </c>
      <c r="H49" s="99">
        <f t="shared" ref="H49:AM49" si="34">H5+H47</f>
        <v>8365280</v>
      </c>
      <c r="I49" s="99">
        <f t="shared" si="34"/>
        <v>6366160</v>
      </c>
      <c r="J49" s="99">
        <f t="shared" si="34"/>
        <v>4367040</v>
      </c>
      <c r="K49" s="99">
        <f t="shared" si="34"/>
        <v>2180990</v>
      </c>
      <c r="L49" s="99">
        <f t="shared" si="34"/>
        <v>1455040</v>
      </c>
      <c r="M49" s="99">
        <f t="shared" si="34"/>
        <v>3649290</v>
      </c>
      <c r="N49" s="99">
        <f t="shared" si="34"/>
        <v>8763740</v>
      </c>
      <c r="O49" s="124">
        <f t="shared" si="34"/>
        <v>8763740</v>
      </c>
      <c r="P49" s="99">
        <f t="shared" si="34"/>
        <v>16798390</v>
      </c>
      <c r="Q49" s="99">
        <f t="shared" si="34"/>
        <v>9833040</v>
      </c>
      <c r="R49" s="99">
        <f t="shared" si="34"/>
        <v>17037690</v>
      </c>
      <c r="S49" s="99">
        <f t="shared" si="34"/>
        <v>24242340</v>
      </c>
      <c r="T49" s="99">
        <f t="shared" si="34"/>
        <v>31446990</v>
      </c>
      <c r="U49" s="99">
        <f t="shared" si="34"/>
        <v>38651640</v>
      </c>
      <c r="V49" s="99">
        <f t="shared" si="34"/>
        <v>45856290</v>
      </c>
      <c r="W49" s="99">
        <f t="shared" si="34"/>
        <v>53060940</v>
      </c>
      <c r="X49" s="99">
        <f t="shared" si="34"/>
        <v>60265590</v>
      </c>
      <c r="Y49" s="99">
        <f t="shared" si="34"/>
        <v>79151040</v>
      </c>
      <c r="Z49" s="99">
        <f t="shared" si="34"/>
        <v>98036490</v>
      </c>
      <c r="AA49" s="99">
        <f t="shared" si="34"/>
        <v>116921940</v>
      </c>
      <c r="AB49" s="124">
        <f t="shared" si="34"/>
        <v>116921940</v>
      </c>
      <c r="AC49" s="99">
        <f t="shared" si="34"/>
        <v>135807390</v>
      </c>
      <c r="AD49" s="99">
        <f t="shared" si="34"/>
        <v>154692840</v>
      </c>
      <c r="AE49" s="99">
        <f t="shared" si="34"/>
        <v>173578290</v>
      </c>
      <c r="AF49" s="99">
        <f t="shared" si="34"/>
        <v>192463740</v>
      </c>
      <c r="AG49" s="99">
        <f t="shared" si="34"/>
        <v>211349190</v>
      </c>
      <c r="AH49" s="99">
        <f t="shared" si="34"/>
        <v>230234640</v>
      </c>
      <c r="AI49" s="99">
        <f t="shared" si="34"/>
        <v>249120090</v>
      </c>
      <c r="AJ49" s="99">
        <f t="shared" si="34"/>
        <v>268005540</v>
      </c>
      <c r="AK49" s="99">
        <f t="shared" si="34"/>
        <v>286890990</v>
      </c>
      <c r="AL49" s="99">
        <f t="shared" si="34"/>
        <v>305776440</v>
      </c>
      <c r="AM49" s="99">
        <f t="shared" si="34"/>
        <v>324661890</v>
      </c>
      <c r="AN49" s="99">
        <f t="shared" ref="AN49:BT49" si="35">AN5+AN47</f>
        <v>343547340</v>
      </c>
      <c r="AO49" s="124">
        <f t="shared" si="35"/>
        <v>343547340</v>
      </c>
      <c r="AP49" s="99">
        <f t="shared" si="35"/>
        <v>362432790</v>
      </c>
      <c r="AQ49" s="99">
        <f t="shared" si="35"/>
        <v>381318240</v>
      </c>
      <c r="AR49" s="99">
        <f t="shared" si="35"/>
        <v>400203690</v>
      </c>
      <c r="AS49" s="99">
        <f t="shared" si="35"/>
        <v>419089140</v>
      </c>
      <c r="AT49" s="99">
        <f t="shared" si="35"/>
        <v>437974590</v>
      </c>
      <c r="AU49" s="99">
        <f t="shared" si="35"/>
        <v>456860040</v>
      </c>
      <c r="AV49" s="99">
        <f t="shared" si="35"/>
        <v>475745490</v>
      </c>
      <c r="AW49" s="99">
        <f t="shared" si="35"/>
        <v>494630940</v>
      </c>
      <c r="AX49" s="99">
        <f t="shared" si="35"/>
        <v>513516390</v>
      </c>
      <c r="AY49" s="99">
        <f t="shared" si="35"/>
        <v>532401840</v>
      </c>
      <c r="AZ49" s="99">
        <f t="shared" si="35"/>
        <v>551287290</v>
      </c>
      <c r="BA49" s="99">
        <f t="shared" si="35"/>
        <v>570172740</v>
      </c>
      <c r="BB49" s="124">
        <f t="shared" si="35"/>
        <v>570172740</v>
      </c>
      <c r="BC49" s="99">
        <f t="shared" si="35"/>
        <v>589058190</v>
      </c>
      <c r="BD49" s="99">
        <f t="shared" si="35"/>
        <v>607943640</v>
      </c>
      <c r="BE49" s="99">
        <f t="shared" si="35"/>
        <v>626829090</v>
      </c>
      <c r="BF49" s="99">
        <f t="shared" si="35"/>
        <v>645714540</v>
      </c>
      <c r="BG49" s="99">
        <f t="shared" si="35"/>
        <v>664599990</v>
      </c>
      <c r="BH49" s="99">
        <f t="shared" si="35"/>
        <v>683485440</v>
      </c>
      <c r="BI49" s="99">
        <f t="shared" si="35"/>
        <v>702370890</v>
      </c>
      <c r="BJ49" s="99">
        <f t="shared" si="35"/>
        <v>721256340</v>
      </c>
      <c r="BK49" s="99">
        <f t="shared" si="35"/>
        <v>740141790</v>
      </c>
      <c r="BL49" s="99">
        <f t="shared" si="35"/>
        <v>759027240</v>
      </c>
      <c r="BM49" s="99">
        <f t="shared" si="35"/>
        <v>777912690</v>
      </c>
      <c r="BN49" s="99">
        <f t="shared" si="35"/>
        <v>796798140</v>
      </c>
      <c r="BO49" s="124">
        <f t="shared" si="35"/>
        <v>796798140</v>
      </c>
      <c r="BP49" s="99" t="e">
        <f t="shared" si="35"/>
        <v>#REF!</v>
      </c>
      <c r="BQ49" s="99" t="e">
        <f t="shared" si="35"/>
        <v>#REF!</v>
      </c>
      <c r="BR49" s="99" t="e">
        <f t="shared" si="35"/>
        <v>#REF!</v>
      </c>
      <c r="BS49" s="99" t="e">
        <f t="shared" si="35"/>
        <v>#REF!</v>
      </c>
      <c r="BT49" s="99" t="e">
        <f t="shared" si="35"/>
        <v>#REF!</v>
      </c>
    </row>
    <row r="50" spans="1:79" s="10" customFormat="1" ht="17.399999999999999" customHeight="1" x14ac:dyDescent="0.3">
      <c r="A50" s="8"/>
      <c r="B50" s="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BB50" s="100"/>
      <c r="BJ50" s="100"/>
      <c r="BO50" s="100"/>
    </row>
    <row r="51" spans="1:79" s="10" customFormat="1" ht="17.399999999999999" hidden="1" customHeight="1" x14ac:dyDescent="0.3">
      <c r="A51" s="8"/>
      <c r="B51" s="9"/>
      <c r="C51" s="100">
        <v>1</v>
      </c>
      <c r="D51" s="100">
        <v>2</v>
      </c>
      <c r="E51" s="100">
        <v>3</v>
      </c>
      <c r="F51" s="100">
        <v>4</v>
      </c>
      <c r="G51" s="100">
        <v>5</v>
      </c>
      <c r="H51" s="100">
        <v>6</v>
      </c>
      <c r="I51" s="100">
        <v>7</v>
      </c>
      <c r="J51" s="100">
        <v>8</v>
      </c>
      <c r="K51" s="100">
        <v>9</v>
      </c>
      <c r="L51" s="100">
        <v>10</v>
      </c>
      <c r="M51" s="100">
        <v>11</v>
      </c>
      <c r="N51" s="100">
        <v>12</v>
      </c>
      <c r="O51" s="100"/>
      <c r="P51" s="100">
        <v>13</v>
      </c>
      <c r="Q51" s="100">
        <v>14</v>
      </c>
      <c r="R51" s="100">
        <v>15</v>
      </c>
      <c r="S51" s="100">
        <v>16</v>
      </c>
      <c r="T51" s="100">
        <v>17</v>
      </c>
      <c r="U51" s="100">
        <v>18</v>
      </c>
      <c r="V51" s="100">
        <v>19</v>
      </c>
      <c r="W51" s="100">
        <v>20</v>
      </c>
      <c r="X51" s="100">
        <v>21</v>
      </c>
      <c r="Y51" s="100">
        <v>22</v>
      </c>
      <c r="Z51" s="100">
        <v>23</v>
      </c>
      <c r="AA51" s="100">
        <v>24</v>
      </c>
      <c r="AB51" s="100"/>
      <c r="AC51" s="100">
        <v>25</v>
      </c>
      <c r="AD51" s="100">
        <v>26</v>
      </c>
      <c r="AE51" s="100">
        <v>27</v>
      </c>
      <c r="AF51" s="100">
        <v>28</v>
      </c>
      <c r="AG51" s="100">
        <v>29</v>
      </c>
      <c r="AH51" s="100">
        <v>30</v>
      </c>
      <c r="AI51" s="100">
        <v>31</v>
      </c>
      <c r="AJ51" s="100">
        <v>32</v>
      </c>
      <c r="AK51" s="100">
        <v>33</v>
      </c>
      <c r="AL51" s="100">
        <v>34</v>
      </c>
      <c r="AM51" s="100">
        <v>35</v>
      </c>
      <c r="AN51" s="100">
        <v>36</v>
      </c>
      <c r="AO51" s="100"/>
      <c r="AP51" s="100">
        <v>37</v>
      </c>
      <c r="AQ51" s="100">
        <v>38</v>
      </c>
      <c r="AR51" s="100">
        <v>39</v>
      </c>
      <c r="AS51" s="100">
        <v>40</v>
      </c>
      <c r="AT51" s="100">
        <v>41</v>
      </c>
      <c r="AU51" s="100">
        <v>42</v>
      </c>
      <c r="AV51" s="100">
        <v>43</v>
      </c>
      <c r="AW51" s="100">
        <v>44</v>
      </c>
      <c r="AX51" s="100">
        <v>45</v>
      </c>
      <c r="AY51" s="100">
        <v>46</v>
      </c>
      <c r="AZ51" s="100">
        <v>47</v>
      </c>
      <c r="BA51" s="100">
        <v>48</v>
      </c>
      <c r="BB51" s="100"/>
      <c r="BC51" s="100">
        <v>49</v>
      </c>
      <c r="BD51" s="100">
        <v>50</v>
      </c>
      <c r="BE51" s="100">
        <v>51</v>
      </c>
      <c r="BF51" s="100">
        <v>52</v>
      </c>
      <c r="BG51" s="100">
        <v>53</v>
      </c>
      <c r="BH51" s="100">
        <v>54</v>
      </c>
      <c r="BI51" s="100">
        <v>55</v>
      </c>
      <c r="BJ51" s="100">
        <v>56</v>
      </c>
      <c r="BK51" s="100">
        <v>57</v>
      </c>
      <c r="BL51" s="100">
        <v>58</v>
      </c>
      <c r="BM51" s="100">
        <v>59</v>
      </c>
      <c r="BN51" s="100">
        <v>60</v>
      </c>
      <c r="BO51" s="100"/>
      <c r="BP51" s="100">
        <v>49</v>
      </c>
      <c r="BQ51" s="100">
        <v>50</v>
      </c>
      <c r="BR51" s="100">
        <v>51</v>
      </c>
      <c r="BS51" s="100">
        <v>52</v>
      </c>
      <c r="BT51" s="100">
        <v>53</v>
      </c>
      <c r="BU51" s="100">
        <v>54</v>
      </c>
      <c r="BV51" s="100">
        <v>55</v>
      </c>
      <c r="BW51" s="100">
        <v>56</v>
      </c>
      <c r="BX51" s="100">
        <v>57</v>
      </c>
      <c r="BY51" s="100"/>
      <c r="BZ51" s="100"/>
      <c r="CA51" s="100"/>
    </row>
    <row r="52" spans="1:79" s="10" customFormat="1" ht="17.399999999999999" hidden="1" customHeight="1" x14ac:dyDescent="0.3">
      <c r="A52" s="8"/>
      <c r="B52" s="9"/>
      <c r="C52" s="10">
        <f t="shared" ref="C52:N52" si="36">IF(B52=0,IF(C49&gt;$C$39,C51/12,0),1)</f>
        <v>0</v>
      </c>
      <c r="D52" s="10">
        <f t="shared" si="36"/>
        <v>0</v>
      </c>
      <c r="E52" s="10">
        <f t="shared" si="36"/>
        <v>0</v>
      </c>
      <c r="F52" s="10">
        <f t="shared" si="36"/>
        <v>0</v>
      </c>
      <c r="G52" s="10">
        <f t="shared" si="36"/>
        <v>0</v>
      </c>
      <c r="H52" s="10">
        <f t="shared" si="36"/>
        <v>0</v>
      </c>
      <c r="I52" s="10">
        <f t="shared" si="36"/>
        <v>0</v>
      </c>
      <c r="J52" s="10">
        <f t="shared" si="36"/>
        <v>0</v>
      </c>
      <c r="K52" s="10">
        <f t="shared" si="36"/>
        <v>0</v>
      </c>
      <c r="L52" s="10">
        <f t="shared" si="36"/>
        <v>0</v>
      </c>
      <c r="M52" s="10">
        <f t="shared" si="36"/>
        <v>0</v>
      </c>
      <c r="N52" s="10">
        <f t="shared" si="36"/>
        <v>0</v>
      </c>
      <c r="O52" s="100"/>
      <c r="P52" s="10">
        <f>IF(N52=0,IF(P49&gt;$C$39,P51/12,0),1)</f>
        <v>0</v>
      </c>
      <c r="Q52" s="10">
        <f t="shared" ref="Q52:Y52" si="37">IF(P52=0,IF(Q49&gt;$C$39,Q51/12,0),1)</f>
        <v>0</v>
      </c>
      <c r="R52" s="10">
        <f t="shared" si="37"/>
        <v>0</v>
      </c>
      <c r="S52" s="10">
        <f t="shared" si="37"/>
        <v>0</v>
      </c>
      <c r="T52" s="10">
        <f t="shared" si="37"/>
        <v>0</v>
      </c>
      <c r="U52" s="10">
        <f t="shared" si="37"/>
        <v>0</v>
      </c>
      <c r="V52" s="10">
        <f t="shared" si="37"/>
        <v>0</v>
      </c>
      <c r="W52" s="10">
        <f t="shared" si="37"/>
        <v>0</v>
      </c>
      <c r="X52" s="10">
        <f t="shared" si="37"/>
        <v>0</v>
      </c>
      <c r="Y52" s="10">
        <f t="shared" si="37"/>
        <v>0</v>
      </c>
      <c r="Z52" s="10">
        <f>IF(Y52=0,IF(Z49&gt;$C$39,Z51/12,0),1)</f>
        <v>0</v>
      </c>
      <c r="AA52" s="10">
        <f>IF(Z52=0,IF(AA49&gt;$C$39,AA51/12,0),1)</f>
        <v>0</v>
      </c>
      <c r="AB52" s="100"/>
      <c r="AC52" s="10">
        <f>IF(AA52=0,IF(AC49&gt;$C$39,AC51/12,0),1)</f>
        <v>0</v>
      </c>
      <c r="AD52" s="10">
        <f t="shared" ref="AD52:AL52" si="38">IF(AC52=0,IF(AD49&gt;$C$39,AD51/12,0),1)</f>
        <v>0</v>
      </c>
      <c r="AE52" s="10">
        <f t="shared" si="38"/>
        <v>0</v>
      </c>
      <c r="AF52" s="10">
        <f t="shared" si="38"/>
        <v>0</v>
      </c>
      <c r="AG52" s="10">
        <f t="shared" si="38"/>
        <v>0</v>
      </c>
      <c r="AH52" s="10">
        <f t="shared" si="38"/>
        <v>0</v>
      </c>
      <c r="AI52" s="10">
        <f t="shared" si="38"/>
        <v>0</v>
      </c>
      <c r="AJ52" s="10">
        <f t="shared" si="38"/>
        <v>2.6666666666666665</v>
      </c>
      <c r="AK52" s="10">
        <f t="shared" si="38"/>
        <v>1</v>
      </c>
      <c r="AL52" s="10">
        <f t="shared" si="38"/>
        <v>1</v>
      </c>
      <c r="AM52" s="10">
        <f>IF(AL52=0,IF(AM49&gt;$C$39,AM51/12,0),1)</f>
        <v>1</v>
      </c>
      <c r="AN52" s="10">
        <f>IF(AM52=0,IF(AN49&gt;$C$39,AN51/12,0),1)</f>
        <v>1</v>
      </c>
      <c r="AO52" s="100"/>
      <c r="AP52" s="10">
        <f>IF(AN52=0,IF(AP49&gt;$C$39,AP51/12,0),1)</f>
        <v>1</v>
      </c>
      <c r="AQ52" s="10">
        <f t="shared" ref="AQ52:AY52" si="39">IF(AP52=0,IF(AQ49&gt;$C$39,AQ51/12,0),1)</f>
        <v>1</v>
      </c>
      <c r="AR52" s="10">
        <f t="shared" si="39"/>
        <v>1</v>
      </c>
      <c r="AS52" s="10">
        <f t="shared" si="39"/>
        <v>1</v>
      </c>
      <c r="AT52" s="10">
        <f t="shared" si="39"/>
        <v>1</v>
      </c>
      <c r="AU52" s="10">
        <f t="shared" si="39"/>
        <v>1</v>
      </c>
      <c r="AV52" s="10">
        <f t="shared" si="39"/>
        <v>1</v>
      </c>
      <c r="AW52" s="10">
        <f t="shared" si="39"/>
        <v>1</v>
      </c>
      <c r="AX52" s="10">
        <f t="shared" si="39"/>
        <v>1</v>
      </c>
      <c r="AY52" s="10">
        <f t="shared" si="39"/>
        <v>1</v>
      </c>
      <c r="AZ52" s="10">
        <f>IF(AY52=0,IF(AZ49&gt;$C$39,AZ51/12,0),1)</f>
        <v>1</v>
      </c>
      <c r="BA52" s="10">
        <f>IF(AZ52=0,IF(BA49&gt;$C$39,BA51/12,0),1)</f>
        <v>1</v>
      </c>
      <c r="BB52" s="100"/>
      <c r="BC52" s="10">
        <f>IF(BA52=0,IF(BC49&gt;$C$39,BC51/12,0),1)</f>
        <v>1</v>
      </c>
      <c r="BD52" s="10">
        <f t="shared" ref="BD52:BL52" si="40">IF(BC52=0,IF(BD49&gt;$C$39,BD51/12,0),1)</f>
        <v>1</v>
      </c>
      <c r="BE52" s="10">
        <f t="shared" si="40"/>
        <v>1</v>
      </c>
      <c r="BF52" s="10">
        <f t="shared" si="40"/>
        <v>1</v>
      </c>
      <c r="BG52" s="10">
        <f t="shared" si="40"/>
        <v>1</v>
      </c>
      <c r="BH52" s="10">
        <f t="shared" si="40"/>
        <v>1</v>
      </c>
      <c r="BI52" s="10">
        <f t="shared" si="40"/>
        <v>1</v>
      </c>
      <c r="BJ52" s="10">
        <f t="shared" si="40"/>
        <v>1</v>
      </c>
      <c r="BK52" s="10">
        <f t="shared" si="40"/>
        <v>1</v>
      </c>
      <c r="BL52" s="10">
        <f t="shared" si="40"/>
        <v>1</v>
      </c>
      <c r="BM52" s="10">
        <f>IF(BL52=0,IF(BM49&gt;$C$39,BM51/12,0),1)</f>
        <v>1</v>
      </c>
      <c r="BN52" s="10">
        <f>IF(BM52=0,IF(BN49&gt;$C$39,BN51/12,0),1)</f>
        <v>1</v>
      </c>
      <c r="BO52" s="100"/>
      <c r="BP52" s="10">
        <f>IF(BN52=0,IF(BP49&gt;$C$39,BP51/12,0),1)</f>
        <v>1</v>
      </c>
      <c r="BQ52" s="10">
        <f t="shared" ref="BQ52:BX52" si="41">IF(BP52=0,IF(BQ49&gt;$C$39,BQ51/12,0),1)</f>
        <v>1</v>
      </c>
      <c r="BR52" s="10">
        <f t="shared" si="41"/>
        <v>1</v>
      </c>
      <c r="BS52" s="10">
        <f t="shared" si="41"/>
        <v>1</v>
      </c>
      <c r="BT52" s="10">
        <f t="shared" si="41"/>
        <v>1</v>
      </c>
      <c r="BU52" s="10">
        <f t="shared" si="41"/>
        <v>1</v>
      </c>
      <c r="BV52" s="10">
        <f t="shared" si="41"/>
        <v>1</v>
      </c>
      <c r="BW52" s="10">
        <f t="shared" si="41"/>
        <v>1</v>
      </c>
      <c r="BX52" s="10">
        <f t="shared" si="41"/>
        <v>1</v>
      </c>
    </row>
    <row r="53" spans="1:79" s="10" customFormat="1" ht="17.399999999999999" hidden="1" customHeight="1" x14ac:dyDescent="0.3">
      <c r="A53" s="8"/>
      <c r="B53" s="9"/>
      <c r="C53" s="100">
        <f>IF(C52=1,0,C52)</f>
        <v>0</v>
      </c>
      <c r="D53" s="100">
        <f>IF(D52=1,0,D52)</f>
        <v>0</v>
      </c>
      <c r="E53" s="100">
        <f t="shared" ref="E53:N53" si="42">IF(E52=1,0,E52)</f>
        <v>0</v>
      </c>
      <c r="F53" s="100">
        <f t="shared" si="42"/>
        <v>0</v>
      </c>
      <c r="G53" s="100">
        <f t="shared" si="42"/>
        <v>0</v>
      </c>
      <c r="H53" s="100">
        <f t="shared" si="42"/>
        <v>0</v>
      </c>
      <c r="I53" s="100">
        <f t="shared" si="42"/>
        <v>0</v>
      </c>
      <c r="J53" s="100">
        <f t="shared" si="42"/>
        <v>0</v>
      </c>
      <c r="K53" s="100">
        <f t="shared" si="42"/>
        <v>0</v>
      </c>
      <c r="L53" s="100">
        <f t="shared" si="42"/>
        <v>0</v>
      </c>
      <c r="M53" s="100">
        <f t="shared" si="42"/>
        <v>0</v>
      </c>
      <c r="N53" s="100">
        <f t="shared" si="42"/>
        <v>0</v>
      </c>
      <c r="O53" s="100"/>
      <c r="P53" s="100">
        <f t="shared" ref="P53:AA53" si="43">IF(P52=1,0,P52)</f>
        <v>0</v>
      </c>
      <c r="Q53" s="100">
        <f t="shared" si="43"/>
        <v>0</v>
      </c>
      <c r="R53" s="100">
        <f t="shared" si="43"/>
        <v>0</v>
      </c>
      <c r="S53" s="100">
        <f t="shared" si="43"/>
        <v>0</v>
      </c>
      <c r="T53" s="100">
        <f t="shared" si="43"/>
        <v>0</v>
      </c>
      <c r="U53" s="100">
        <f t="shared" si="43"/>
        <v>0</v>
      </c>
      <c r="V53" s="100">
        <f t="shared" si="43"/>
        <v>0</v>
      </c>
      <c r="W53" s="100">
        <f t="shared" si="43"/>
        <v>0</v>
      </c>
      <c r="X53" s="100">
        <f t="shared" si="43"/>
        <v>0</v>
      </c>
      <c r="Y53" s="100">
        <f t="shared" si="43"/>
        <v>0</v>
      </c>
      <c r="Z53" s="100">
        <f t="shared" si="43"/>
        <v>0</v>
      </c>
      <c r="AA53" s="100">
        <f t="shared" si="43"/>
        <v>0</v>
      </c>
      <c r="AB53" s="100"/>
      <c r="AC53" s="100">
        <f t="shared" ref="AC53:AN53" si="44">IF(AC52=1,0,AC52)</f>
        <v>0</v>
      </c>
      <c r="AD53" s="100">
        <f t="shared" si="44"/>
        <v>0</v>
      </c>
      <c r="AE53" s="100">
        <f t="shared" si="44"/>
        <v>0</v>
      </c>
      <c r="AF53" s="100">
        <f t="shared" si="44"/>
        <v>0</v>
      </c>
      <c r="AG53" s="100">
        <f t="shared" si="44"/>
        <v>0</v>
      </c>
      <c r="AH53" s="100">
        <f t="shared" si="44"/>
        <v>0</v>
      </c>
      <c r="AI53" s="100">
        <f t="shared" si="44"/>
        <v>0</v>
      </c>
      <c r="AJ53" s="100">
        <f t="shared" si="44"/>
        <v>2.6666666666666665</v>
      </c>
      <c r="AK53" s="100">
        <f t="shared" si="44"/>
        <v>0</v>
      </c>
      <c r="AL53" s="100">
        <f t="shared" si="44"/>
        <v>0</v>
      </c>
      <c r="AM53" s="100">
        <f t="shared" si="44"/>
        <v>0</v>
      </c>
      <c r="AN53" s="100">
        <f t="shared" si="44"/>
        <v>0</v>
      </c>
      <c r="AO53" s="100"/>
      <c r="AP53" s="100">
        <f t="shared" ref="AP53:BA53" si="45">IF(AP52=1,0,AP52)</f>
        <v>0</v>
      </c>
      <c r="AQ53" s="100">
        <f t="shared" si="45"/>
        <v>0</v>
      </c>
      <c r="AR53" s="100">
        <f t="shared" si="45"/>
        <v>0</v>
      </c>
      <c r="AS53" s="100">
        <f t="shared" si="45"/>
        <v>0</v>
      </c>
      <c r="AT53" s="100">
        <f t="shared" si="45"/>
        <v>0</v>
      </c>
      <c r="AU53" s="100">
        <f t="shared" si="45"/>
        <v>0</v>
      </c>
      <c r="AV53" s="100">
        <f t="shared" si="45"/>
        <v>0</v>
      </c>
      <c r="AW53" s="100">
        <f t="shared" si="45"/>
        <v>0</v>
      </c>
      <c r="AX53" s="100">
        <f t="shared" si="45"/>
        <v>0</v>
      </c>
      <c r="AY53" s="100">
        <f t="shared" si="45"/>
        <v>0</v>
      </c>
      <c r="AZ53" s="100">
        <f t="shared" si="45"/>
        <v>0</v>
      </c>
      <c r="BA53" s="100">
        <f t="shared" si="45"/>
        <v>0</v>
      </c>
      <c r="BB53" s="100"/>
      <c r="BC53" s="100">
        <f t="shared" ref="BC53:BN53" si="46">IF(BC52=1,0,BC52)</f>
        <v>0</v>
      </c>
      <c r="BD53" s="100">
        <f t="shared" si="46"/>
        <v>0</v>
      </c>
      <c r="BE53" s="100">
        <f t="shared" si="46"/>
        <v>0</v>
      </c>
      <c r="BF53" s="100">
        <f t="shared" si="46"/>
        <v>0</v>
      </c>
      <c r="BG53" s="100">
        <f t="shared" si="46"/>
        <v>0</v>
      </c>
      <c r="BH53" s="100">
        <f t="shared" si="46"/>
        <v>0</v>
      </c>
      <c r="BI53" s="100">
        <f t="shared" si="46"/>
        <v>0</v>
      </c>
      <c r="BJ53" s="100">
        <f t="shared" si="46"/>
        <v>0</v>
      </c>
      <c r="BK53" s="100">
        <f t="shared" si="46"/>
        <v>0</v>
      </c>
      <c r="BL53" s="100">
        <f t="shared" si="46"/>
        <v>0</v>
      </c>
      <c r="BM53" s="100">
        <f t="shared" si="46"/>
        <v>0</v>
      </c>
      <c r="BN53" s="100">
        <f t="shared" si="46"/>
        <v>0</v>
      </c>
      <c r="BO53" s="100"/>
      <c r="BP53" s="100">
        <f t="shared" ref="BP53:BX53" si="47">IF(BP52=1,0,BP52)</f>
        <v>0</v>
      </c>
      <c r="BQ53" s="100">
        <f t="shared" si="47"/>
        <v>0</v>
      </c>
      <c r="BR53" s="100">
        <f t="shared" si="47"/>
        <v>0</v>
      </c>
      <c r="BS53" s="100">
        <f t="shared" si="47"/>
        <v>0</v>
      </c>
      <c r="BT53" s="100">
        <f t="shared" si="47"/>
        <v>0</v>
      </c>
      <c r="BU53" s="100">
        <f t="shared" si="47"/>
        <v>0</v>
      </c>
      <c r="BV53" s="100">
        <f t="shared" si="47"/>
        <v>0</v>
      </c>
      <c r="BW53" s="100">
        <f t="shared" si="47"/>
        <v>0</v>
      </c>
      <c r="BX53" s="100">
        <f t="shared" si="47"/>
        <v>0</v>
      </c>
      <c r="BY53" s="100"/>
      <c r="BZ53" s="100"/>
      <c r="CA53" s="100"/>
    </row>
    <row r="54" spans="1:79" ht="17.399999999999999" customHeight="1" x14ac:dyDescent="0.3">
      <c r="C54" s="103"/>
      <c r="D54" s="103"/>
      <c r="E54" s="103"/>
      <c r="F54" s="103"/>
      <c r="G54" s="103"/>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BB54" s="104"/>
      <c r="BJ54" s="104"/>
      <c r="BO54" s="104"/>
    </row>
    <row r="55" spans="1:79" ht="17.399999999999999" customHeight="1" x14ac:dyDescent="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BB55" s="104"/>
      <c r="BJ55" s="104"/>
      <c r="BO55" s="104"/>
    </row>
    <row r="56" spans="1:79" ht="17.399999999999999" customHeight="1" x14ac:dyDescent="0.3">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BB56" s="104"/>
      <c r="BJ56" s="104"/>
      <c r="BO56" s="104"/>
    </row>
    <row r="57" spans="1:79" x14ac:dyDescent="0.3">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BB57" s="104"/>
      <c r="BJ57" s="104"/>
      <c r="BO57" s="104"/>
    </row>
    <row r="58" spans="1:79" x14ac:dyDescent="0.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BB58" s="104"/>
      <c r="BJ58" s="104"/>
      <c r="BO58" s="104"/>
    </row>
    <row r="59" spans="1:79" x14ac:dyDescent="0.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BB59" s="104"/>
      <c r="BJ59" s="104"/>
      <c r="BO59" s="104"/>
    </row>
    <row r="60" spans="1:79" x14ac:dyDescent="0.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BB60" s="104"/>
      <c r="BJ60" s="104"/>
      <c r="BO60" s="104"/>
    </row>
    <row r="61" spans="1:79" x14ac:dyDescent="0.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BB61" s="104"/>
      <c r="BJ61" s="104"/>
      <c r="BO61" s="104"/>
    </row>
    <row r="62" spans="1:79" x14ac:dyDescent="0.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BB62" s="104"/>
      <c r="BJ62" s="104"/>
      <c r="BO62" s="104"/>
    </row>
    <row r="63" spans="1:79" x14ac:dyDescent="0.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BB63" s="104"/>
      <c r="BJ63" s="104"/>
      <c r="BO63" s="104"/>
    </row>
    <row r="64" spans="1:79" x14ac:dyDescent="0.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BB64" s="104"/>
      <c r="BJ64" s="104"/>
      <c r="BO64" s="104"/>
    </row>
    <row r="65" spans="3:67" x14ac:dyDescent="0.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BB65" s="104"/>
      <c r="BJ65" s="104"/>
      <c r="BO65" s="104"/>
    </row>
    <row r="66" spans="3:67" x14ac:dyDescent="0.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BB66" s="104"/>
      <c r="BJ66" s="104"/>
      <c r="BO66" s="104"/>
    </row>
    <row r="67" spans="3:67" x14ac:dyDescent="0.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BB67" s="104"/>
      <c r="BJ67" s="104"/>
      <c r="BO67" s="104"/>
    </row>
    <row r="68" spans="3:67" x14ac:dyDescent="0.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BB68" s="104"/>
      <c r="BJ68" s="104"/>
      <c r="BO68" s="104"/>
    </row>
    <row r="69" spans="3:67" x14ac:dyDescent="0.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BB69" s="104"/>
      <c r="BJ69" s="104"/>
      <c r="BO69" s="104"/>
    </row>
    <row r="70" spans="3:67" x14ac:dyDescent="0.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BB70" s="104"/>
      <c r="BJ70" s="104"/>
      <c r="BO70" s="104"/>
    </row>
    <row r="71" spans="3:67" x14ac:dyDescent="0.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BB71" s="104"/>
      <c r="BJ71" s="104"/>
      <c r="BO71" s="104"/>
    </row>
    <row r="72" spans="3:67" x14ac:dyDescent="0.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BB72" s="104"/>
      <c r="BJ72" s="104"/>
      <c r="BO72" s="104"/>
    </row>
    <row r="73" spans="3:67" x14ac:dyDescent="0.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BB73" s="104"/>
      <c r="BJ73" s="104"/>
      <c r="BO73" s="104"/>
    </row>
    <row r="74" spans="3:67" x14ac:dyDescent="0.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BB74" s="104"/>
      <c r="BJ74" s="104"/>
      <c r="BO74" s="104"/>
    </row>
    <row r="75" spans="3:67" x14ac:dyDescent="0.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BB75" s="104"/>
      <c r="BJ75" s="104"/>
      <c r="BO75" s="104"/>
    </row>
    <row r="76" spans="3:67" x14ac:dyDescent="0.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BB76" s="104"/>
      <c r="BJ76" s="104"/>
      <c r="BO76" s="104"/>
    </row>
    <row r="77" spans="3:67" x14ac:dyDescent="0.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BB77" s="104"/>
      <c r="BJ77" s="104"/>
      <c r="BO77" s="104"/>
    </row>
    <row r="78" spans="3:67" x14ac:dyDescent="0.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BB78" s="104"/>
      <c r="BJ78" s="104"/>
      <c r="BO78" s="104"/>
    </row>
    <row r="79" spans="3:67" x14ac:dyDescent="0.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BB79" s="104"/>
      <c r="BJ79" s="104"/>
      <c r="BO79" s="104"/>
    </row>
    <row r="80" spans="3:67" x14ac:dyDescent="0.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BB80" s="104"/>
      <c r="BJ80" s="104"/>
      <c r="BO80" s="104"/>
    </row>
    <row r="81" spans="3:67" x14ac:dyDescent="0.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BB81" s="104"/>
      <c r="BJ81" s="104"/>
      <c r="BO81" s="104"/>
    </row>
    <row r="82" spans="3:67" x14ac:dyDescent="0.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BB82" s="104"/>
      <c r="BJ82" s="104"/>
      <c r="BO82" s="104"/>
    </row>
    <row r="83" spans="3:67" x14ac:dyDescent="0.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BB83" s="104"/>
      <c r="BJ83" s="104"/>
      <c r="BO83" s="104"/>
    </row>
    <row r="84" spans="3:67" x14ac:dyDescent="0.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BB84" s="104"/>
      <c r="BJ84" s="104"/>
      <c r="BO84" s="104"/>
    </row>
    <row r="85" spans="3:67" x14ac:dyDescent="0.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BB85" s="104"/>
      <c r="BJ85" s="104"/>
      <c r="BO85" s="104"/>
    </row>
    <row r="86" spans="3:67" x14ac:dyDescent="0.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BB86" s="104"/>
      <c r="BJ86" s="104"/>
      <c r="BO86" s="104"/>
    </row>
    <row r="87" spans="3:67" x14ac:dyDescent="0.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BB87" s="104"/>
      <c r="BJ87" s="104"/>
      <c r="BO87" s="104"/>
    </row>
    <row r="88" spans="3:67" x14ac:dyDescent="0.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BB88" s="104"/>
      <c r="BJ88" s="104"/>
      <c r="BO88" s="104"/>
    </row>
    <row r="89" spans="3:67" x14ac:dyDescent="0.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BB89" s="104"/>
      <c r="BJ89" s="104"/>
      <c r="BO89" s="104"/>
    </row>
    <row r="90" spans="3:67" x14ac:dyDescent="0.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BB90" s="104"/>
      <c r="BJ90" s="104"/>
      <c r="BO90" s="104"/>
    </row>
    <row r="91" spans="3:67" x14ac:dyDescent="0.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BB91" s="104"/>
      <c r="BJ91" s="104"/>
      <c r="BO91" s="104"/>
    </row>
    <row r="92" spans="3:67" x14ac:dyDescent="0.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BB92" s="104"/>
      <c r="BJ92" s="104"/>
      <c r="BO92" s="104"/>
    </row>
    <row r="93" spans="3:67" x14ac:dyDescent="0.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BB93" s="104"/>
      <c r="BJ93" s="104"/>
      <c r="BO93" s="104"/>
    </row>
    <row r="94" spans="3:67" x14ac:dyDescent="0.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BB94" s="104"/>
      <c r="BJ94" s="104"/>
      <c r="BO94" s="104"/>
    </row>
    <row r="95" spans="3:67" x14ac:dyDescent="0.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BB95" s="104"/>
      <c r="BJ95" s="104"/>
      <c r="BO95" s="104"/>
    </row>
    <row r="96" spans="3:67" x14ac:dyDescent="0.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BB96" s="104"/>
      <c r="BJ96" s="104"/>
      <c r="BO96" s="104"/>
    </row>
    <row r="97" spans="3:67" x14ac:dyDescent="0.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BB97" s="104"/>
      <c r="BJ97" s="104"/>
      <c r="BO97" s="104"/>
    </row>
    <row r="98" spans="3:67" x14ac:dyDescent="0.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BB98" s="104"/>
      <c r="BJ98" s="104"/>
      <c r="BO98" s="104"/>
    </row>
    <row r="99" spans="3:67" x14ac:dyDescent="0.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BB99" s="104"/>
      <c r="BJ99" s="104"/>
      <c r="BO99" s="104"/>
    </row>
    <row r="100" spans="3:67" x14ac:dyDescent="0.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BB100" s="104"/>
      <c r="BJ100" s="104"/>
      <c r="BO100" s="104"/>
    </row>
    <row r="101" spans="3:67" x14ac:dyDescent="0.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BB101" s="104"/>
      <c r="BJ101" s="104"/>
      <c r="BO101" s="104"/>
    </row>
    <row r="102" spans="3:67" x14ac:dyDescent="0.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BB102" s="104"/>
      <c r="BJ102" s="104"/>
      <c r="BO102" s="104"/>
    </row>
    <row r="103" spans="3:67" x14ac:dyDescent="0.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BB103" s="104"/>
      <c r="BJ103" s="104"/>
      <c r="BO103" s="104"/>
    </row>
    <row r="104" spans="3:67" x14ac:dyDescent="0.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BB104" s="104"/>
      <c r="BJ104" s="104"/>
      <c r="BO104" s="104"/>
    </row>
    <row r="105" spans="3:67" x14ac:dyDescent="0.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BB105" s="104"/>
      <c r="BJ105" s="104"/>
      <c r="BO105" s="104"/>
    </row>
    <row r="106" spans="3:67" x14ac:dyDescent="0.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BB106" s="104"/>
      <c r="BJ106" s="104"/>
      <c r="BO106" s="104"/>
    </row>
    <row r="107" spans="3:67" x14ac:dyDescent="0.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BB107" s="104"/>
      <c r="BJ107" s="104"/>
      <c r="BO107" s="104"/>
    </row>
    <row r="108" spans="3:67" x14ac:dyDescent="0.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BB108" s="104"/>
      <c r="BJ108" s="104"/>
      <c r="BO108" s="104"/>
    </row>
    <row r="109" spans="3:67" x14ac:dyDescent="0.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BB109" s="104"/>
      <c r="BJ109" s="104"/>
      <c r="BO109" s="104"/>
    </row>
    <row r="110" spans="3:67" x14ac:dyDescent="0.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BB110" s="104"/>
      <c r="BJ110" s="104"/>
      <c r="BO110" s="104"/>
    </row>
    <row r="111" spans="3:67" x14ac:dyDescent="0.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BB111" s="104"/>
      <c r="BJ111" s="104"/>
      <c r="BO111" s="104"/>
    </row>
    <row r="112" spans="3:67" x14ac:dyDescent="0.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BB112" s="104"/>
      <c r="BJ112" s="104"/>
      <c r="BO112" s="104"/>
    </row>
    <row r="113" spans="3:67" x14ac:dyDescent="0.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BB113" s="104"/>
      <c r="BJ113" s="104"/>
      <c r="BO113" s="104"/>
    </row>
    <row r="114" spans="3:67" x14ac:dyDescent="0.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BB114" s="104"/>
      <c r="BJ114" s="104"/>
      <c r="BO114" s="104"/>
    </row>
    <row r="115" spans="3:67" x14ac:dyDescent="0.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BB115" s="104"/>
      <c r="BJ115" s="104"/>
      <c r="BO115" s="104"/>
    </row>
    <row r="116" spans="3:67" x14ac:dyDescent="0.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BB116" s="104"/>
      <c r="BJ116" s="104"/>
      <c r="BO116" s="104"/>
    </row>
    <row r="117" spans="3:67" x14ac:dyDescent="0.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BB117" s="104"/>
      <c r="BJ117" s="104"/>
      <c r="BO117" s="104"/>
    </row>
    <row r="118" spans="3:67" x14ac:dyDescent="0.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BB118" s="104"/>
      <c r="BJ118" s="104"/>
      <c r="BO118" s="104"/>
    </row>
    <row r="119" spans="3:67" x14ac:dyDescent="0.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BB119" s="104"/>
      <c r="BJ119" s="104"/>
      <c r="BO119" s="104"/>
    </row>
    <row r="120" spans="3:67" x14ac:dyDescent="0.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BB120" s="104"/>
      <c r="BJ120" s="104"/>
      <c r="BO120" s="104"/>
    </row>
    <row r="121" spans="3:67" x14ac:dyDescent="0.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BB121" s="104"/>
      <c r="BJ121" s="104"/>
      <c r="BO121" s="104"/>
    </row>
    <row r="122" spans="3:67" x14ac:dyDescent="0.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BB122" s="104"/>
      <c r="BJ122" s="104"/>
      <c r="BO122" s="104"/>
    </row>
    <row r="123" spans="3:67" x14ac:dyDescent="0.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BB123" s="104"/>
      <c r="BJ123" s="104"/>
      <c r="BO123" s="104"/>
    </row>
    <row r="124" spans="3:67" x14ac:dyDescent="0.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BB124" s="104"/>
      <c r="BJ124" s="104"/>
      <c r="BO124" s="104"/>
    </row>
    <row r="125" spans="3:67" x14ac:dyDescent="0.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BB125" s="104"/>
      <c r="BJ125" s="104"/>
      <c r="BO125" s="104"/>
    </row>
    <row r="126" spans="3:67" x14ac:dyDescent="0.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BB126" s="104"/>
      <c r="BJ126" s="104"/>
      <c r="BO126" s="104"/>
    </row>
    <row r="127" spans="3:67" x14ac:dyDescent="0.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BB127" s="104"/>
      <c r="BJ127" s="104"/>
      <c r="BO127" s="104"/>
    </row>
    <row r="128" spans="3:67" x14ac:dyDescent="0.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BB128" s="104"/>
      <c r="BJ128" s="104"/>
      <c r="BO128" s="104"/>
    </row>
    <row r="129" spans="3:67" x14ac:dyDescent="0.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BB129" s="104"/>
      <c r="BJ129" s="104"/>
      <c r="BO129" s="104"/>
    </row>
    <row r="130" spans="3:67" x14ac:dyDescent="0.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BB130" s="104"/>
      <c r="BJ130" s="104"/>
      <c r="BO130" s="104"/>
    </row>
    <row r="131" spans="3:67" x14ac:dyDescent="0.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BB131" s="104"/>
      <c r="BJ131" s="104"/>
      <c r="BO131" s="104"/>
    </row>
    <row r="132" spans="3:67" x14ac:dyDescent="0.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BB132" s="104"/>
      <c r="BJ132" s="104"/>
      <c r="BO132" s="104"/>
    </row>
    <row r="133" spans="3:67" x14ac:dyDescent="0.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BB133" s="104"/>
      <c r="BJ133" s="104"/>
      <c r="BO133" s="104"/>
    </row>
    <row r="134" spans="3:67" x14ac:dyDescent="0.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BB134" s="104"/>
      <c r="BJ134" s="104"/>
      <c r="BO134" s="104"/>
    </row>
    <row r="135" spans="3:67" x14ac:dyDescent="0.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BB135" s="104"/>
      <c r="BJ135" s="104"/>
      <c r="BO135" s="104"/>
    </row>
    <row r="136" spans="3:67" x14ac:dyDescent="0.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BB136" s="104"/>
      <c r="BJ136" s="104"/>
      <c r="BO136" s="104"/>
    </row>
    <row r="137" spans="3:67" x14ac:dyDescent="0.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BB137" s="104"/>
      <c r="BJ137" s="104"/>
      <c r="BO137" s="104"/>
    </row>
    <row r="138" spans="3:67" x14ac:dyDescent="0.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BB138" s="104"/>
      <c r="BJ138" s="104"/>
      <c r="BO138" s="104"/>
    </row>
    <row r="139" spans="3:67" x14ac:dyDescent="0.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BB139" s="104"/>
      <c r="BJ139" s="104"/>
      <c r="BO139" s="104"/>
    </row>
    <row r="140" spans="3:67" x14ac:dyDescent="0.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BB140" s="104"/>
      <c r="BJ140" s="104"/>
      <c r="BO140" s="104"/>
    </row>
    <row r="141" spans="3:67" x14ac:dyDescent="0.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BB141" s="104"/>
      <c r="BJ141" s="104"/>
      <c r="BO141" s="104"/>
    </row>
    <row r="142" spans="3:67" x14ac:dyDescent="0.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BB142" s="104"/>
      <c r="BJ142" s="104"/>
      <c r="BO142" s="104"/>
    </row>
    <row r="143" spans="3:67" x14ac:dyDescent="0.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BB143" s="104"/>
      <c r="BJ143" s="104"/>
      <c r="BO143" s="104"/>
    </row>
    <row r="144" spans="3:67" x14ac:dyDescent="0.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BB144" s="104"/>
      <c r="BJ144" s="104"/>
      <c r="BO144" s="104"/>
    </row>
    <row r="145" spans="3:67" x14ac:dyDescent="0.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BB145" s="104"/>
      <c r="BJ145" s="104"/>
      <c r="BO145" s="104"/>
    </row>
    <row r="146" spans="3:67" x14ac:dyDescent="0.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BB146" s="104"/>
      <c r="BJ146" s="104"/>
      <c r="BO146" s="104"/>
    </row>
    <row r="147" spans="3:67" x14ac:dyDescent="0.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BB147" s="104"/>
      <c r="BJ147" s="104"/>
      <c r="BO147" s="104"/>
    </row>
    <row r="148" spans="3:67" x14ac:dyDescent="0.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BB148" s="104"/>
      <c r="BJ148" s="104"/>
      <c r="BO148" s="104"/>
    </row>
    <row r="149" spans="3:67" x14ac:dyDescent="0.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BB149" s="104"/>
      <c r="BJ149" s="104"/>
      <c r="BO149" s="104"/>
    </row>
    <row r="150" spans="3:67" x14ac:dyDescent="0.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BB150" s="104"/>
      <c r="BJ150" s="104"/>
      <c r="BO150" s="104"/>
    </row>
    <row r="151" spans="3:67" x14ac:dyDescent="0.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BB151" s="104"/>
      <c r="BJ151" s="104"/>
      <c r="BO151" s="104"/>
    </row>
    <row r="152" spans="3:67" x14ac:dyDescent="0.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BB152" s="104"/>
      <c r="BJ152" s="104"/>
      <c r="BO152" s="104"/>
    </row>
    <row r="153" spans="3:67" x14ac:dyDescent="0.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BB153" s="104"/>
      <c r="BJ153" s="104"/>
      <c r="BO153" s="104"/>
    </row>
    <row r="154" spans="3:67" x14ac:dyDescent="0.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BB154" s="104"/>
      <c r="BJ154" s="104"/>
      <c r="BO154" s="104"/>
    </row>
    <row r="155" spans="3:67" x14ac:dyDescent="0.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BB155" s="104"/>
      <c r="BJ155" s="104"/>
      <c r="BO155" s="104"/>
    </row>
    <row r="156" spans="3:67" x14ac:dyDescent="0.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BB156" s="104"/>
      <c r="BJ156" s="104"/>
      <c r="BO156" s="104"/>
    </row>
    <row r="157" spans="3:67" x14ac:dyDescent="0.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BB157" s="104"/>
      <c r="BJ157" s="104"/>
      <c r="BO157" s="104"/>
    </row>
    <row r="158" spans="3:67" x14ac:dyDescent="0.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BB158" s="104"/>
      <c r="BJ158" s="104"/>
      <c r="BO158" s="104"/>
    </row>
    <row r="159" spans="3:67" x14ac:dyDescent="0.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BB159" s="104"/>
      <c r="BJ159" s="104"/>
      <c r="BO159" s="104"/>
    </row>
    <row r="160" spans="3:67" x14ac:dyDescent="0.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BB160" s="104"/>
      <c r="BJ160" s="104"/>
      <c r="BO160" s="104"/>
    </row>
    <row r="161" spans="3:67" x14ac:dyDescent="0.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BB161" s="104"/>
      <c r="BJ161" s="104"/>
      <c r="BO161" s="104"/>
    </row>
    <row r="162" spans="3:67" x14ac:dyDescent="0.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BB162" s="104"/>
      <c r="BJ162" s="104"/>
      <c r="BO162" s="104"/>
    </row>
    <row r="163" spans="3:67" x14ac:dyDescent="0.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BB163" s="104"/>
      <c r="BJ163" s="104"/>
      <c r="BO163" s="104"/>
    </row>
    <row r="164" spans="3:67" x14ac:dyDescent="0.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BB164" s="104"/>
      <c r="BJ164" s="104"/>
      <c r="BO164" s="104"/>
    </row>
    <row r="165" spans="3:67" x14ac:dyDescent="0.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BB165" s="104"/>
      <c r="BJ165" s="104"/>
      <c r="BO165" s="104"/>
    </row>
    <row r="166" spans="3:67" x14ac:dyDescent="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BB166" s="104"/>
      <c r="BJ166" s="104"/>
      <c r="BO166" s="104"/>
    </row>
    <row r="167" spans="3:67" x14ac:dyDescent="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BB167" s="104"/>
      <c r="BJ167" s="104"/>
      <c r="BO167" s="104"/>
    </row>
    <row r="168" spans="3:67" x14ac:dyDescent="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BB168" s="104"/>
      <c r="BJ168" s="104"/>
      <c r="BO168" s="104"/>
    </row>
    <row r="169" spans="3:67" x14ac:dyDescent="0.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BB169" s="104"/>
      <c r="BJ169" s="104"/>
      <c r="BO169" s="104"/>
    </row>
    <row r="170" spans="3:67" x14ac:dyDescent="0.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BB170" s="104"/>
      <c r="BJ170" s="104"/>
      <c r="BO170" s="104"/>
    </row>
    <row r="171" spans="3:67" x14ac:dyDescent="0.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BB171" s="104"/>
      <c r="BJ171" s="104"/>
      <c r="BO171" s="104"/>
    </row>
    <row r="172" spans="3:67" x14ac:dyDescent="0.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BB172" s="104"/>
      <c r="BJ172" s="104"/>
      <c r="BO172" s="104"/>
    </row>
    <row r="173" spans="3:67" x14ac:dyDescent="0.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BB173" s="104"/>
      <c r="BJ173" s="104"/>
      <c r="BO173" s="104"/>
    </row>
    <row r="174" spans="3:67" x14ac:dyDescent="0.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BB174" s="104"/>
      <c r="BJ174" s="104"/>
      <c r="BO174" s="104"/>
    </row>
    <row r="175" spans="3:67" x14ac:dyDescent="0.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BB175" s="104"/>
      <c r="BJ175" s="104"/>
      <c r="BO175" s="104"/>
    </row>
    <row r="176" spans="3:67" x14ac:dyDescent="0.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BB176" s="104"/>
      <c r="BJ176" s="104"/>
      <c r="BO176" s="104"/>
    </row>
    <row r="177" spans="3:67" x14ac:dyDescent="0.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BB177" s="104"/>
      <c r="BJ177" s="104"/>
      <c r="BO177" s="104"/>
    </row>
    <row r="178" spans="3:67" x14ac:dyDescent="0.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BB178" s="104"/>
      <c r="BJ178" s="104"/>
      <c r="BO178" s="104"/>
    </row>
    <row r="179" spans="3:67" x14ac:dyDescent="0.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BB179" s="104"/>
      <c r="BJ179" s="104"/>
      <c r="BO179" s="104"/>
    </row>
    <row r="180" spans="3:67" x14ac:dyDescent="0.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BB180" s="104"/>
      <c r="BJ180" s="104"/>
      <c r="BO180" s="104"/>
    </row>
    <row r="181" spans="3:67" x14ac:dyDescent="0.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BB181" s="104"/>
      <c r="BJ181" s="104"/>
      <c r="BO181" s="104"/>
    </row>
    <row r="182" spans="3:67" x14ac:dyDescent="0.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BB182" s="104"/>
      <c r="BJ182" s="104"/>
      <c r="BO182" s="104"/>
    </row>
    <row r="183" spans="3:67" x14ac:dyDescent="0.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BB183" s="104"/>
      <c r="BJ183" s="104"/>
      <c r="BO183" s="104"/>
    </row>
    <row r="184" spans="3:67" x14ac:dyDescent="0.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BB184" s="104"/>
      <c r="BJ184" s="104"/>
      <c r="BO184" s="104"/>
    </row>
    <row r="185" spans="3:67" x14ac:dyDescent="0.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BB185" s="104"/>
      <c r="BJ185" s="104"/>
      <c r="BO185" s="104"/>
    </row>
    <row r="186" spans="3:67" x14ac:dyDescent="0.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BB186" s="104"/>
      <c r="BJ186" s="104"/>
      <c r="BO186" s="104"/>
    </row>
    <row r="187" spans="3:67" x14ac:dyDescent="0.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BB187" s="104"/>
      <c r="BJ187" s="104"/>
      <c r="BO187" s="104"/>
    </row>
    <row r="188" spans="3:67" x14ac:dyDescent="0.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BB188" s="104"/>
      <c r="BJ188" s="104"/>
      <c r="BO188" s="104"/>
    </row>
    <row r="189" spans="3:67" x14ac:dyDescent="0.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BB189" s="104"/>
      <c r="BJ189" s="104"/>
      <c r="BO189" s="104"/>
    </row>
    <row r="190" spans="3:67" x14ac:dyDescent="0.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BB190" s="104"/>
      <c r="BJ190" s="104"/>
      <c r="BO190" s="104"/>
    </row>
    <row r="191" spans="3:67" x14ac:dyDescent="0.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BB191" s="104"/>
      <c r="BJ191" s="104"/>
      <c r="BO191" s="104"/>
    </row>
    <row r="192" spans="3:67" x14ac:dyDescent="0.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BB192" s="104"/>
      <c r="BJ192" s="104"/>
      <c r="BO192" s="104"/>
    </row>
    <row r="193" spans="3:67" x14ac:dyDescent="0.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BB193" s="104"/>
      <c r="BJ193" s="104"/>
      <c r="BO193" s="104"/>
    </row>
    <row r="194" spans="3:67" x14ac:dyDescent="0.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BB194" s="104"/>
      <c r="BJ194" s="104"/>
      <c r="BO194" s="104"/>
    </row>
    <row r="195" spans="3:67" x14ac:dyDescent="0.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BB195" s="104"/>
      <c r="BJ195" s="104"/>
      <c r="BO195" s="104"/>
    </row>
    <row r="196" spans="3:67" x14ac:dyDescent="0.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BB196" s="104"/>
      <c r="BJ196" s="104"/>
      <c r="BO196" s="104"/>
    </row>
    <row r="197" spans="3:67" x14ac:dyDescent="0.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BB197" s="104"/>
      <c r="BJ197" s="104"/>
      <c r="BO197" s="104"/>
    </row>
    <row r="198" spans="3:67" x14ac:dyDescent="0.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BB198" s="104"/>
      <c r="BJ198" s="104"/>
      <c r="BO198" s="104"/>
    </row>
    <row r="199" spans="3:67" x14ac:dyDescent="0.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BB199" s="104"/>
      <c r="BJ199" s="104"/>
      <c r="BO199" s="104"/>
    </row>
    <row r="200" spans="3:67" x14ac:dyDescent="0.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BB200" s="104"/>
      <c r="BJ200" s="104"/>
      <c r="BO200" s="104"/>
    </row>
    <row r="201" spans="3:67" x14ac:dyDescent="0.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BB201" s="104"/>
      <c r="BJ201" s="104"/>
      <c r="BO201" s="104"/>
    </row>
    <row r="202" spans="3:67" x14ac:dyDescent="0.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BB202" s="104"/>
      <c r="BJ202" s="104"/>
      <c r="BO202" s="104"/>
    </row>
    <row r="203" spans="3:67" x14ac:dyDescent="0.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BB203" s="104"/>
      <c r="BJ203" s="104"/>
      <c r="BO203" s="104"/>
    </row>
    <row r="204" spans="3:67" x14ac:dyDescent="0.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BB204" s="104"/>
      <c r="BJ204" s="104"/>
      <c r="BO204" s="104"/>
    </row>
    <row r="205" spans="3:67" x14ac:dyDescent="0.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BB205" s="104"/>
      <c r="BJ205" s="104"/>
      <c r="BO205" s="104"/>
    </row>
    <row r="206" spans="3:67" x14ac:dyDescent="0.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BB206" s="104"/>
      <c r="BJ206" s="104"/>
      <c r="BO206" s="104"/>
    </row>
    <row r="207" spans="3:67" x14ac:dyDescent="0.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BB207" s="104"/>
      <c r="BJ207" s="104"/>
      <c r="BO207" s="104"/>
    </row>
    <row r="208" spans="3:67" x14ac:dyDescent="0.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BB208" s="104"/>
      <c r="BJ208" s="104"/>
      <c r="BO208" s="104"/>
    </row>
    <row r="209" spans="3:67" x14ac:dyDescent="0.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BB209" s="104"/>
      <c r="BJ209" s="104"/>
      <c r="BO209" s="104"/>
    </row>
    <row r="210" spans="3:67" x14ac:dyDescent="0.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BB210" s="104"/>
      <c r="BJ210" s="104"/>
      <c r="BO210" s="104"/>
    </row>
    <row r="211" spans="3:67" x14ac:dyDescent="0.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BB211" s="104"/>
      <c r="BJ211" s="104"/>
      <c r="BO211" s="104"/>
    </row>
    <row r="212" spans="3:67" x14ac:dyDescent="0.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BB212" s="104"/>
      <c r="BJ212" s="104"/>
      <c r="BO212" s="104"/>
    </row>
    <row r="213" spans="3:67" x14ac:dyDescent="0.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BB213" s="104"/>
      <c r="BJ213" s="104"/>
      <c r="BO213" s="104"/>
    </row>
    <row r="214" spans="3:67" x14ac:dyDescent="0.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BB214" s="104"/>
      <c r="BJ214" s="104"/>
      <c r="BO214" s="104"/>
    </row>
    <row r="215" spans="3:67" x14ac:dyDescent="0.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BB215" s="104"/>
      <c r="BJ215" s="104"/>
      <c r="BO215" s="104"/>
    </row>
    <row r="216" spans="3:67" x14ac:dyDescent="0.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BB216" s="104"/>
      <c r="BJ216" s="104"/>
      <c r="BO216" s="104"/>
    </row>
    <row r="217" spans="3:67" x14ac:dyDescent="0.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BB217" s="104"/>
      <c r="BJ217" s="104"/>
      <c r="BO217" s="104"/>
    </row>
    <row r="218" spans="3:67" x14ac:dyDescent="0.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BB218" s="104"/>
      <c r="BJ218" s="104"/>
      <c r="BO218" s="104"/>
    </row>
    <row r="219" spans="3:67" x14ac:dyDescent="0.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BB219" s="104"/>
      <c r="BJ219" s="104"/>
      <c r="BO219" s="104"/>
    </row>
    <row r="220" spans="3:67" x14ac:dyDescent="0.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BB220" s="104"/>
      <c r="BJ220" s="104"/>
      <c r="BO220" s="104"/>
    </row>
    <row r="221" spans="3:67" x14ac:dyDescent="0.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BB221" s="104"/>
      <c r="BJ221" s="104"/>
      <c r="BO221" s="104"/>
    </row>
    <row r="222" spans="3:67" x14ac:dyDescent="0.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BB222" s="104"/>
      <c r="BJ222" s="104"/>
      <c r="BO222" s="104"/>
    </row>
    <row r="223" spans="3:67" x14ac:dyDescent="0.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BB223" s="104"/>
      <c r="BJ223" s="104"/>
      <c r="BO223" s="104"/>
    </row>
    <row r="224" spans="3:67" x14ac:dyDescent="0.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BB224" s="104"/>
      <c r="BJ224" s="104"/>
      <c r="BO224" s="104"/>
    </row>
    <row r="225" spans="3:67" x14ac:dyDescent="0.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BB225" s="104"/>
      <c r="BJ225" s="104"/>
      <c r="BO225" s="104"/>
    </row>
    <row r="226" spans="3:67" x14ac:dyDescent="0.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BB226" s="104"/>
      <c r="BJ226" s="104"/>
      <c r="BO226" s="104"/>
    </row>
    <row r="227" spans="3:67" x14ac:dyDescent="0.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BB227" s="104"/>
      <c r="BJ227" s="104"/>
      <c r="BO227" s="104"/>
    </row>
    <row r="228" spans="3:67" x14ac:dyDescent="0.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BB228" s="104"/>
      <c r="BJ228" s="104"/>
      <c r="BO228" s="104"/>
    </row>
    <row r="229" spans="3:67" x14ac:dyDescent="0.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BB229" s="104"/>
      <c r="BJ229" s="104"/>
      <c r="BO229" s="104"/>
    </row>
    <row r="230" spans="3:67" x14ac:dyDescent="0.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BB230" s="104"/>
      <c r="BJ230" s="104"/>
      <c r="BO230" s="104"/>
    </row>
    <row r="231" spans="3:67" x14ac:dyDescent="0.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BB231" s="104"/>
      <c r="BJ231" s="104"/>
      <c r="BO231" s="104"/>
    </row>
    <row r="232" spans="3:67" x14ac:dyDescent="0.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BB232" s="104"/>
      <c r="BJ232" s="104"/>
      <c r="BO232" s="104"/>
    </row>
    <row r="233" spans="3:67" x14ac:dyDescent="0.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BB233" s="104"/>
      <c r="BJ233" s="104"/>
      <c r="BO233" s="104"/>
    </row>
    <row r="234" spans="3:67" x14ac:dyDescent="0.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BB234" s="104"/>
      <c r="BJ234" s="104"/>
      <c r="BO234" s="104"/>
    </row>
    <row r="235" spans="3:67" x14ac:dyDescent="0.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BB235" s="104"/>
      <c r="BJ235" s="104"/>
      <c r="BO235" s="104"/>
    </row>
    <row r="236" spans="3:67" x14ac:dyDescent="0.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BB236" s="104"/>
      <c r="BJ236" s="104"/>
      <c r="BO236" s="104"/>
    </row>
    <row r="237" spans="3:67" x14ac:dyDescent="0.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BB237" s="104"/>
      <c r="BJ237" s="104"/>
      <c r="BO237" s="104"/>
    </row>
    <row r="238" spans="3:67" x14ac:dyDescent="0.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BB238" s="104"/>
      <c r="BJ238" s="104"/>
      <c r="BO238" s="104"/>
    </row>
    <row r="239" spans="3:67" x14ac:dyDescent="0.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BB239" s="104"/>
      <c r="BJ239" s="104"/>
      <c r="BO239" s="104"/>
    </row>
    <row r="240" spans="3:67" x14ac:dyDescent="0.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BB240" s="104"/>
      <c r="BJ240" s="104"/>
      <c r="BO240" s="104"/>
    </row>
    <row r="241" spans="3:67" x14ac:dyDescent="0.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BB241" s="104"/>
      <c r="BJ241" s="104"/>
      <c r="BO241" s="104"/>
    </row>
    <row r="242" spans="3:67" x14ac:dyDescent="0.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BB242" s="104"/>
      <c r="BJ242" s="104"/>
      <c r="BO242" s="104"/>
    </row>
    <row r="243" spans="3:67" x14ac:dyDescent="0.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BB243" s="104"/>
      <c r="BJ243" s="104"/>
      <c r="BO243" s="104"/>
    </row>
    <row r="244" spans="3:67" x14ac:dyDescent="0.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BB244" s="104"/>
      <c r="BJ244" s="104"/>
      <c r="BO244" s="104"/>
    </row>
    <row r="245" spans="3:67" x14ac:dyDescent="0.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BB245" s="104"/>
      <c r="BJ245" s="104"/>
      <c r="BO245" s="104"/>
    </row>
    <row r="246" spans="3:67" x14ac:dyDescent="0.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BB246" s="104"/>
      <c r="BJ246" s="104"/>
      <c r="BO246" s="104"/>
    </row>
    <row r="247" spans="3:67" x14ac:dyDescent="0.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BB247" s="104"/>
      <c r="BJ247" s="104"/>
      <c r="BO247" s="104"/>
    </row>
    <row r="248" spans="3:67" x14ac:dyDescent="0.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BB248" s="104"/>
      <c r="BJ248" s="104"/>
      <c r="BO248" s="104"/>
    </row>
    <row r="249" spans="3:67" x14ac:dyDescent="0.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BB249" s="104"/>
      <c r="BJ249" s="104"/>
      <c r="BO249" s="104"/>
    </row>
    <row r="250" spans="3:67" x14ac:dyDescent="0.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BB250" s="104"/>
      <c r="BJ250" s="104"/>
      <c r="BO250" s="104"/>
    </row>
    <row r="251" spans="3:67" x14ac:dyDescent="0.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BB251" s="104"/>
      <c r="BJ251" s="104"/>
      <c r="BO251" s="104"/>
    </row>
    <row r="252" spans="3:67" x14ac:dyDescent="0.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BB252" s="104"/>
      <c r="BJ252" s="104"/>
      <c r="BO252" s="104"/>
    </row>
    <row r="253" spans="3:67" x14ac:dyDescent="0.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BB253" s="104"/>
      <c r="BJ253" s="104"/>
      <c r="BO253" s="104"/>
    </row>
    <row r="254" spans="3:67" x14ac:dyDescent="0.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BB254" s="104"/>
      <c r="BJ254" s="104"/>
      <c r="BO254" s="104"/>
    </row>
    <row r="255" spans="3:67" x14ac:dyDescent="0.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BB255" s="104"/>
      <c r="BJ255" s="104"/>
      <c r="BO255" s="104"/>
    </row>
    <row r="256" spans="3:67" x14ac:dyDescent="0.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BB256" s="104"/>
      <c r="BJ256" s="104"/>
      <c r="BO256" s="104"/>
    </row>
    <row r="257" spans="3:67" x14ac:dyDescent="0.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BB257" s="104"/>
      <c r="BJ257" s="104"/>
      <c r="BO257" s="104"/>
    </row>
    <row r="258" spans="3:67" x14ac:dyDescent="0.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BB258" s="104"/>
      <c r="BJ258" s="104"/>
      <c r="BO258" s="104"/>
    </row>
    <row r="259" spans="3:67" x14ac:dyDescent="0.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BB259" s="104"/>
      <c r="BJ259" s="104"/>
      <c r="BO259" s="104"/>
    </row>
    <row r="260" spans="3:67" x14ac:dyDescent="0.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BB260" s="104"/>
      <c r="BJ260" s="104"/>
      <c r="BO260" s="104"/>
    </row>
    <row r="261" spans="3:67" x14ac:dyDescent="0.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BB261" s="104"/>
      <c r="BJ261" s="104"/>
      <c r="BO261" s="104"/>
    </row>
    <row r="262" spans="3:67" x14ac:dyDescent="0.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BB262" s="104"/>
      <c r="BJ262" s="104"/>
      <c r="BO262" s="104"/>
    </row>
    <row r="263" spans="3:67" x14ac:dyDescent="0.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BB263" s="104"/>
      <c r="BJ263" s="104"/>
      <c r="BO263" s="104"/>
    </row>
    <row r="264" spans="3:67" x14ac:dyDescent="0.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BB264" s="104"/>
      <c r="BJ264" s="104"/>
      <c r="BO264" s="104"/>
    </row>
    <row r="265" spans="3:67" x14ac:dyDescent="0.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BB265" s="104"/>
      <c r="BJ265" s="104"/>
      <c r="BO265" s="104"/>
    </row>
    <row r="266" spans="3:67" x14ac:dyDescent="0.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BB266" s="104"/>
      <c r="BJ266" s="104"/>
      <c r="BO266" s="104"/>
    </row>
    <row r="267" spans="3:67" x14ac:dyDescent="0.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BB267" s="104"/>
      <c r="BJ267" s="104"/>
      <c r="BO267" s="104"/>
    </row>
    <row r="268" spans="3:67" x14ac:dyDescent="0.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BB268" s="104"/>
      <c r="BJ268" s="104"/>
      <c r="BO268" s="104"/>
    </row>
    <row r="269" spans="3:67" x14ac:dyDescent="0.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BB269" s="104"/>
      <c r="BJ269" s="104"/>
      <c r="BO269" s="104"/>
    </row>
    <row r="270" spans="3:67" x14ac:dyDescent="0.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BB270" s="104"/>
      <c r="BJ270" s="104"/>
      <c r="BO270" s="104"/>
    </row>
    <row r="271" spans="3:67" x14ac:dyDescent="0.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BB271" s="104"/>
      <c r="BJ271" s="104"/>
      <c r="BO271" s="104"/>
    </row>
    <row r="272" spans="3:67" x14ac:dyDescent="0.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BB272" s="104"/>
      <c r="BJ272" s="104"/>
      <c r="BO272" s="104"/>
    </row>
    <row r="273" spans="3:67" x14ac:dyDescent="0.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BB273" s="104"/>
      <c r="BJ273" s="104"/>
      <c r="BO273" s="104"/>
    </row>
    <row r="274" spans="3:67" x14ac:dyDescent="0.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BB274" s="104"/>
      <c r="BJ274" s="104"/>
      <c r="BO274" s="104"/>
    </row>
    <row r="275" spans="3:67" x14ac:dyDescent="0.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BB275" s="104"/>
      <c r="BJ275" s="104"/>
      <c r="BO275" s="104"/>
    </row>
    <row r="276" spans="3:67" x14ac:dyDescent="0.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BB276" s="104"/>
      <c r="BJ276" s="104"/>
      <c r="BO276" s="104"/>
    </row>
    <row r="277" spans="3:67" x14ac:dyDescent="0.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BB277" s="104"/>
      <c r="BJ277" s="104"/>
      <c r="BO277" s="104"/>
    </row>
    <row r="278" spans="3:67" x14ac:dyDescent="0.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BB278" s="104"/>
      <c r="BJ278" s="104"/>
      <c r="BO278" s="104"/>
    </row>
    <row r="279" spans="3:67" x14ac:dyDescent="0.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BB279" s="104"/>
      <c r="BJ279" s="104"/>
      <c r="BO279" s="104"/>
    </row>
    <row r="280" spans="3:67" x14ac:dyDescent="0.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BB280" s="104"/>
      <c r="BJ280" s="104"/>
      <c r="BO280" s="104"/>
    </row>
    <row r="281" spans="3:67" x14ac:dyDescent="0.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BB281" s="104"/>
      <c r="BJ281" s="104"/>
      <c r="BO281" s="104"/>
    </row>
    <row r="282" spans="3:67" x14ac:dyDescent="0.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BB282" s="104"/>
      <c r="BJ282" s="104"/>
      <c r="BO282" s="104"/>
    </row>
    <row r="283" spans="3:67" x14ac:dyDescent="0.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BB283" s="104"/>
      <c r="BJ283" s="104"/>
      <c r="BO283" s="104"/>
    </row>
    <row r="284" spans="3:67" x14ac:dyDescent="0.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BB284" s="104"/>
      <c r="BJ284" s="104"/>
      <c r="BO284" s="104"/>
    </row>
    <row r="285" spans="3:67" x14ac:dyDescent="0.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BB285" s="104"/>
      <c r="BJ285" s="104"/>
      <c r="BO285" s="104"/>
    </row>
    <row r="286" spans="3:67" x14ac:dyDescent="0.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BB286" s="104"/>
      <c r="BJ286" s="104"/>
      <c r="BO286" s="104"/>
    </row>
    <row r="287" spans="3:67" x14ac:dyDescent="0.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BB287" s="104"/>
      <c r="BJ287" s="104"/>
      <c r="BO287" s="104"/>
    </row>
    <row r="288" spans="3:67" x14ac:dyDescent="0.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BB288" s="104"/>
      <c r="BJ288" s="104"/>
      <c r="BO288" s="104"/>
    </row>
    <row r="289" spans="3:67" x14ac:dyDescent="0.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BB289" s="104"/>
      <c r="BJ289" s="104"/>
      <c r="BO289" s="104"/>
    </row>
    <row r="290" spans="3:67" x14ac:dyDescent="0.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BB290" s="104"/>
      <c r="BJ290" s="104"/>
      <c r="BO290" s="104"/>
    </row>
    <row r="291" spans="3:67" x14ac:dyDescent="0.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BB291" s="104"/>
      <c r="BJ291" s="104"/>
      <c r="BO291" s="104"/>
    </row>
    <row r="292" spans="3:67" x14ac:dyDescent="0.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BB292" s="104"/>
      <c r="BJ292" s="104"/>
      <c r="BO292" s="104"/>
    </row>
    <row r="293" spans="3:67" x14ac:dyDescent="0.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BB293" s="104"/>
      <c r="BJ293" s="104"/>
      <c r="BO293" s="104"/>
    </row>
    <row r="294" spans="3:67" x14ac:dyDescent="0.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BB294" s="104"/>
      <c r="BJ294" s="104"/>
      <c r="BO294" s="104"/>
    </row>
    <row r="295" spans="3:67" x14ac:dyDescent="0.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BB295" s="104"/>
      <c r="BJ295" s="104"/>
      <c r="BO295" s="104"/>
    </row>
    <row r="296" spans="3:67" x14ac:dyDescent="0.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BB296" s="104"/>
      <c r="BJ296" s="104"/>
      <c r="BO296" s="104"/>
    </row>
    <row r="297" spans="3:67" x14ac:dyDescent="0.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BB297" s="104"/>
      <c r="BJ297" s="104"/>
      <c r="BO297" s="104"/>
    </row>
    <row r="298" spans="3:67" x14ac:dyDescent="0.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BB298" s="104"/>
      <c r="BJ298" s="104"/>
      <c r="BO298" s="104"/>
    </row>
    <row r="299" spans="3:67" x14ac:dyDescent="0.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BB299" s="104"/>
      <c r="BJ299" s="104"/>
      <c r="BO299" s="104"/>
    </row>
    <row r="300" spans="3:67" x14ac:dyDescent="0.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BB300" s="104"/>
      <c r="BJ300" s="104"/>
      <c r="BO300" s="104"/>
    </row>
    <row r="301" spans="3:67" x14ac:dyDescent="0.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BB301" s="104"/>
      <c r="BJ301" s="104"/>
      <c r="BO301" s="104"/>
    </row>
    <row r="302" spans="3:67" x14ac:dyDescent="0.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BB302" s="104"/>
      <c r="BJ302" s="104"/>
      <c r="BO302" s="104"/>
    </row>
    <row r="303" spans="3:67" x14ac:dyDescent="0.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BB303" s="104"/>
      <c r="BJ303" s="104"/>
      <c r="BO303" s="104"/>
    </row>
    <row r="304" spans="3:67" x14ac:dyDescent="0.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BB304" s="104"/>
      <c r="BJ304" s="104"/>
      <c r="BO304" s="104"/>
    </row>
    <row r="305" spans="3:67" x14ac:dyDescent="0.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BB305" s="104"/>
      <c r="BJ305" s="104"/>
      <c r="BO305" s="104"/>
    </row>
    <row r="306" spans="3:67" x14ac:dyDescent="0.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BB306" s="104"/>
      <c r="BJ306" s="104"/>
      <c r="BO306" s="104"/>
    </row>
    <row r="307" spans="3:67" x14ac:dyDescent="0.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BB307" s="104"/>
      <c r="BJ307" s="104"/>
      <c r="BO307" s="104"/>
    </row>
    <row r="308" spans="3:67" x14ac:dyDescent="0.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BB308" s="104"/>
      <c r="BJ308" s="104"/>
      <c r="BO308" s="104"/>
    </row>
    <row r="309" spans="3:67" x14ac:dyDescent="0.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BB309" s="104"/>
      <c r="BJ309" s="104"/>
      <c r="BO309" s="104"/>
    </row>
    <row r="310" spans="3:67" x14ac:dyDescent="0.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BB310" s="104"/>
      <c r="BJ310" s="104"/>
      <c r="BO310" s="104"/>
    </row>
    <row r="311" spans="3:67" x14ac:dyDescent="0.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BB311" s="104"/>
      <c r="BJ311" s="104"/>
      <c r="BO311" s="104"/>
    </row>
    <row r="312" spans="3:67" x14ac:dyDescent="0.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BB312" s="104"/>
      <c r="BJ312" s="104"/>
      <c r="BO312" s="104"/>
    </row>
    <row r="313" spans="3:67" x14ac:dyDescent="0.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BB313" s="104"/>
      <c r="BJ313" s="104"/>
      <c r="BO313" s="104"/>
    </row>
    <row r="314" spans="3:67" x14ac:dyDescent="0.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BB314" s="104"/>
      <c r="BJ314" s="104"/>
      <c r="BO314" s="104"/>
    </row>
    <row r="315" spans="3:67" x14ac:dyDescent="0.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BB315" s="104"/>
      <c r="BJ315" s="104"/>
      <c r="BO315" s="104"/>
    </row>
    <row r="316" spans="3:67" x14ac:dyDescent="0.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BB316" s="104"/>
      <c r="BJ316" s="104"/>
      <c r="BO316" s="104"/>
    </row>
    <row r="317" spans="3:67" x14ac:dyDescent="0.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BB317" s="104"/>
      <c r="BJ317" s="104"/>
      <c r="BO317" s="104"/>
    </row>
    <row r="318" spans="3:67" x14ac:dyDescent="0.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BB318" s="104"/>
      <c r="BJ318" s="104"/>
      <c r="BO318" s="104"/>
    </row>
    <row r="319" spans="3:67" x14ac:dyDescent="0.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BB319" s="104"/>
      <c r="BJ319" s="104"/>
      <c r="BO319" s="104"/>
    </row>
    <row r="320" spans="3:67" x14ac:dyDescent="0.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BB320" s="104"/>
      <c r="BJ320" s="104"/>
      <c r="BO320" s="104"/>
    </row>
    <row r="321" spans="3:67" x14ac:dyDescent="0.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BB321" s="104"/>
      <c r="BJ321" s="104"/>
      <c r="BO321" s="104"/>
    </row>
    <row r="322" spans="3:67" x14ac:dyDescent="0.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BB322" s="104"/>
      <c r="BJ322" s="104"/>
      <c r="BO322" s="104"/>
    </row>
    <row r="323" spans="3:67" x14ac:dyDescent="0.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BB323" s="104"/>
      <c r="BJ323" s="104"/>
      <c r="BO323" s="104"/>
    </row>
    <row r="324" spans="3:67" x14ac:dyDescent="0.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BB324" s="104"/>
      <c r="BJ324" s="104"/>
      <c r="BO324" s="104"/>
    </row>
    <row r="325" spans="3:67" x14ac:dyDescent="0.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BB325" s="104"/>
      <c r="BJ325" s="104"/>
      <c r="BO325" s="104"/>
    </row>
    <row r="326" spans="3:67" x14ac:dyDescent="0.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BB326" s="104"/>
      <c r="BJ326" s="104"/>
      <c r="BO326" s="104"/>
    </row>
    <row r="327" spans="3:67" x14ac:dyDescent="0.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BB327" s="104"/>
      <c r="BJ327" s="104"/>
      <c r="BO327" s="104"/>
    </row>
    <row r="328" spans="3:67" x14ac:dyDescent="0.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BB328" s="104"/>
      <c r="BJ328" s="104"/>
      <c r="BO328" s="104"/>
    </row>
    <row r="329" spans="3:67" x14ac:dyDescent="0.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BB329" s="104"/>
      <c r="BJ329" s="104"/>
      <c r="BO329" s="104"/>
    </row>
    <row r="330" spans="3:67" x14ac:dyDescent="0.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BB330" s="104"/>
      <c r="BJ330" s="104"/>
      <c r="BO330" s="104"/>
    </row>
    <row r="331" spans="3:67" x14ac:dyDescent="0.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BB331" s="104"/>
      <c r="BJ331" s="104"/>
      <c r="BO331" s="104"/>
    </row>
    <row r="332" spans="3:67" x14ac:dyDescent="0.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BB332" s="104"/>
      <c r="BJ332" s="104"/>
      <c r="BO332" s="104"/>
    </row>
    <row r="333" spans="3:67" x14ac:dyDescent="0.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BB333" s="104"/>
      <c r="BJ333" s="104"/>
      <c r="BO333" s="104"/>
    </row>
    <row r="334" spans="3:67" x14ac:dyDescent="0.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BB334" s="104"/>
      <c r="BJ334" s="104"/>
      <c r="BO334" s="104"/>
    </row>
    <row r="335" spans="3:67" x14ac:dyDescent="0.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BB335" s="104"/>
      <c r="BJ335" s="104"/>
      <c r="BO335" s="104"/>
    </row>
    <row r="336" spans="3:67" x14ac:dyDescent="0.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BB336" s="104"/>
      <c r="BJ336" s="104"/>
      <c r="BO336" s="104"/>
    </row>
    <row r="337" spans="3:67" x14ac:dyDescent="0.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BB337" s="104"/>
      <c r="BJ337" s="104"/>
      <c r="BO337" s="104"/>
    </row>
    <row r="338" spans="3:67" x14ac:dyDescent="0.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BB338" s="104"/>
      <c r="BJ338" s="104"/>
      <c r="BO338" s="104"/>
    </row>
    <row r="339" spans="3:67" x14ac:dyDescent="0.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BB339" s="104"/>
      <c r="BJ339" s="104"/>
      <c r="BO339" s="104"/>
    </row>
    <row r="340" spans="3:67" x14ac:dyDescent="0.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BB340" s="104"/>
      <c r="BJ340" s="104"/>
      <c r="BO340" s="104"/>
    </row>
    <row r="341" spans="3:67" x14ac:dyDescent="0.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BB341" s="104"/>
      <c r="BJ341" s="104"/>
      <c r="BO341" s="104"/>
    </row>
    <row r="342" spans="3:67" x14ac:dyDescent="0.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BB342" s="104"/>
      <c r="BJ342" s="104"/>
      <c r="BO342" s="104"/>
    </row>
    <row r="343" spans="3:67" x14ac:dyDescent="0.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BB343" s="104"/>
      <c r="BJ343" s="104"/>
      <c r="BO343" s="104"/>
    </row>
    <row r="344" spans="3:67" x14ac:dyDescent="0.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BB344" s="104"/>
      <c r="BJ344" s="104"/>
      <c r="BO344" s="104"/>
    </row>
    <row r="345" spans="3:67" x14ac:dyDescent="0.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BB345" s="104"/>
      <c r="BJ345" s="104"/>
      <c r="BO345" s="104"/>
    </row>
    <row r="346" spans="3:67" x14ac:dyDescent="0.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BB346" s="104"/>
      <c r="BJ346" s="104"/>
      <c r="BO346" s="104"/>
    </row>
    <row r="347" spans="3:67" x14ac:dyDescent="0.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BB347" s="104"/>
      <c r="BJ347" s="104"/>
      <c r="BO347" s="104"/>
    </row>
    <row r="348" spans="3:67" x14ac:dyDescent="0.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BB348" s="104"/>
      <c r="BJ348" s="104"/>
      <c r="BO348" s="104"/>
    </row>
    <row r="349" spans="3:67" x14ac:dyDescent="0.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BB349" s="104"/>
      <c r="BJ349" s="104"/>
      <c r="BO349" s="104"/>
    </row>
    <row r="350" spans="3:67" x14ac:dyDescent="0.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BB350" s="104"/>
      <c r="BJ350" s="104"/>
      <c r="BO350" s="104"/>
    </row>
    <row r="351" spans="3:67" x14ac:dyDescent="0.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BB351" s="104"/>
      <c r="BJ351" s="104"/>
      <c r="BO351" s="104"/>
    </row>
    <row r="352" spans="3:67" x14ac:dyDescent="0.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BB352" s="104"/>
      <c r="BJ352" s="104"/>
      <c r="BO352" s="104"/>
    </row>
    <row r="353" spans="3:67" x14ac:dyDescent="0.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BB353" s="104"/>
      <c r="BJ353" s="104"/>
      <c r="BO353" s="104"/>
    </row>
    <row r="354" spans="3:67" x14ac:dyDescent="0.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BB354" s="104"/>
      <c r="BJ354" s="104"/>
      <c r="BO354" s="104"/>
    </row>
    <row r="355" spans="3:67" x14ac:dyDescent="0.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BB355" s="104"/>
      <c r="BJ355" s="104"/>
      <c r="BO355" s="104"/>
    </row>
    <row r="356" spans="3:67" x14ac:dyDescent="0.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BB356" s="104"/>
      <c r="BJ356" s="104"/>
      <c r="BO356" s="104"/>
    </row>
    <row r="357" spans="3:67" x14ac:dyDescent="0.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BB357" s="104"/>
      <c r="BJ357" s="104"/>
      <c r="BO357" s="104"/>
    </row>
    <row r="358" spans="3:67" x14ac:dyDescent="0.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BB358" s="104"/>
      <c r="BJ358" s="104"/>
      <c r="BO358" s="104"/>
    </row>
    <row r="359" spans="3:67" x14ac:dyDescent="0.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BB359" s="104"/>
      <c r="BJ359" s="104"/>
      <c r="BO359" s="104"/>
    </row>
    <row r="360" spans="3:67" x14ac:dyDescent="0.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BB360" s="104"/>
      <c r="BJ360" s="104"/>
      <c r="BO360" s="104"/>
    </row>
    <row r="361" spans="3:67" x14ac:dyDescent="0.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BB361" s="104"/>
      <c r="BJ361" s="104"/>
      <c r="BO361" s="104"/>
    </row>
    <row r="362" spans="3:67" x14ac:dyDescent="0.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BB362" s="104"/>
      <c r="BJ362" s="104"/>
      <c r="BO362" s="104"/>
    </row>
    <row r="363" spans="3:67" x14ac:dyDescent="0.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BB363" s="104"/>
      <c r="BJ363" s="104"/>
      <c r="BO363" s="104"/>
    </row>
    <row r="364" spans="3:67" x14ac:dyDescent="0.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BB364" s="104"/>
      <c r="BJ364" s="104"/>
      <c r="BO364" s="104"/>
    </row>
    <row r="365" spans="3:67" x14ac:dyDescent="0.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BB365" s="104"/>
      <c r="BJ365" s="104"/>
      <c r="BO365" s="104"/>
    </row>
    <row r="366" spans="3:67" x14ac:dyDescent="0.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BB366" s="104"/>
      <c r="BJ366" s="104"/>
      <c r="BO366" s="104"/>
    </row>
    <row r="367" spans="3:67" x14ac:dyDescent="0.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BB367" s="104"/>
      <c r="BJ367" s="104"/>
      <c r="BO367" s="104"/>
    </row>
    <row r="368" spans="3:67" x14ac:dyDescent="0.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BB368" s="104"/>
      <c r="BJ368" s="104"/>
      <c r="BO368" s="104"/>
    </row>
    <row r="369" spans="3:67" x14ac:dyDescent="0.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BB369" s="104"/>
      <c r="BJ369" s="104"/>
      <c r="BO369" s="104"/>
    </row>
    <row r="370" spans="3:67" x14ac:dyDescent="0.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BB370" s="104"/>
      <c r="BJ370" s="104"/>
      <c r="BO370" s="104"/>
    </row>
    <row r="371" spans="3:67" x14ac:dyDescent="0.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BB371" s="104"/>
      <c r="BJ371" s="104"/>
      <c r="BO371" s="104"/>
    </row>
    <row r="372" spans="3:67" x14ac:dyDescent="0.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BB372" s="104"/>
      <c r="BJ372" s="104"/>
      <c r="BO372" s="104"/>
    </row>
    <row r="373" spans="3:67" x14ac:dyDescent="0.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BB373" s="104"/>
      <c r="BJ373" s="104"/>
      <c r="BO373" s="104"/>
    </row>
    <row r="374" spans="3:67" x14ac:dyDescent="0.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BB374" s="104"/>
      <c r="BJ374" s="104"/>
      <c r="BO374" s="104"/>
    </row>
    <row r="375" spans="3:67" x14ac:dyDescent="0.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BB375" s="104"/>
      <c r="BJ375" s="104"/>
      <c r="BO375" s="104"/>
    </row>
    <row r="376" spans="3:67" x14ac:dyDescent="0.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BB376" s="104"/>
      <c r="BJ376" s="104"/>
      <c r="BO376" s="104"/>
    </row>
    <row r="377" spans="3:67" x14ac:dyDescent="0.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BB377" s="104"/>
      <c r="BJ377" s="104"/>
      <c r="BO377" s="104"/>
    </row>
    <row r="378" spans="3:67" x14ac:dyDescent="0.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BB378" s="104"/>
      <c r="BJ378" s="104"/>
      <c r="BO378" s="104"/>
    </row>
    <row r="379" spans="3:67" x14ac:dyDescent="0.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BB379" s="104"/>
      <c r="BJ379" s="104"/>
      <c r="BO379" s="104"/>
    </row>
    <row r="380" spans="3:67" x14ac:dyDescent="0.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BB380" s="104"/>
      <c r="BJ380" s="104"/>
      <c r="BO380" s="104"/>
    </row>
    <row r="381" spans="3:67" x14ac:dyDescent="0.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BB381" s="104"/>
      <c r="BJ381" s="104"/>
      <c r="BO381" s="104"/>
    </row>
    <row r="382" spans="3:67" x14ac:dyDescent="0.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BB382" s="104"/>
      <c r="BJ382" s="104"/>
      <c r="BO382" s="104"/>
    </row>
    <row r="383" spans="3:67" x14ac:dyDescent="0.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BB383" s="104"/>
      <c r="BJ383" s="104"/>
      <c r="BO383" s="104"/>
    </row>
    <row r="384" spans="3:67" x14ac:dyDescent="0.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BB384" s="104"/>
      <c r="BJ384" s="104"/>
      <c r="BO384" s="104"/>
    </row>
    <row r="385" spans="3:67" x14ac:dyDescent="0.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BB385" s="104"/>
      <c r="BJ385" s="104"/>
      <c r="BO385" s="104"/>
    </row>
    <row r="386" spans="3:67" x14ac:dyDescent="0.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BB386" s="104"/>
      <c r="BJ386" s="104"/>
      <c r="BO386" s="104"/>
    </row>
    <row r="387" spans="3:67" x14ac:dyDescent="0.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BB387" s="104"/>
      <c r="BJ387" s="104"/>
      <c r="BO387" s="104"/>
    </row>
    <row r="388" spans="3:67" x14ac:dyDescent="0.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BB388" s="104"/>
      <c r="BJ388" s="104"/>
      <c r="BO388" s="104"/>
    </row>
    <row r="389" spans="3:67" x14ac:dyDescent="0.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BB389" s="104"/>
      <c r="BJ389" s="104"/>
      <c r="BO389" s="104"/>
    </row>
    <row r="390" spans="3:67" x14ac:dyDescent="0.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BB390" s="104"/>
      <c r="BJ390" s="104"/>
      <c r="BO390" s="104"/>
    </row>
    <row r="391" spans="3:67" x14ac:dyDescent="0.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BB391" s="104"/>
      <c r="BJ391" s="104"/>
      <c r="BO391" s="104"/>
    </row>
    <row r="392" spans="3:67" x14ac:dyDescent="0.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BB392" s="104"/>
      <c r="BJ392" s="104"/>
      <c r="BO392" s="104"/>
    </row>
    <row r="393" spans="3:67" x14ac:dyDescent="0.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BB393" s="104"/>
      <c r="BJ393" s="104"/>
      <c r="BO393" s="104"/>
    </row>
    <row r="394" spans="3:67" x14ac:dyDescent="0.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BB394" s="104"/>
      <c r="BJ394" s="104"/>
      <c r="BO394" s="104"/>
    </row>
    <row r="395" spans="3:67" x14ac:dyDescent="0.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BB395" s="104"/>
      <c r="BJ395" s="104"/>
      <c r="BO395" s="104"/>
    </row>
    <row r="396" spans="3:67" x14ac:dyDescent="0.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BB396" s="104"/>
      <c r="BJ396" s="104"/>
      <c r="BO396" s="104"/>
    </row>
    <row r="397" spans="3:67" x14ac:dyDescent="0.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BB397" s="104"/>
      <c r="BJ397" s="104"/>
      <c r="BO397" s="104"/>
    </row>
    <row r="398" spans="3:67" x14ac:dyDescent="0.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BB398" s="104"/>
      <c r="BJ398" s="104"/>
      <c r="BO398" s="104"/>
    </row>
    <row r="399" spans="3:67" x14ac:dyDescent="0.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BB399" s="104"/>
      <c r="BJ399" s="104"/>
      <c r="BO399" s="104"/>
    </row>
  </sheetData>
  <sheetProtection formatCells="0" formatColumns="0" formatRows="0" insertColumns="0" insertRows="0"/>
  <mergeCells count="1">
    <mergeCell ref="H1:L1"/>
  </mergeCells>
  <conditionalFormatting sqref="Y8">
    <cfRule type="expression" dxfId="9" priority="7">
      <formula>$Y$8=$X$8*2</formula>
    </cfRule>
  </conditionalFormatting>
  <conditionalFormatting sqref="AC8:AN8">
    <cfRule type="cellIs" dxfId="8" priority="3" stopIfTrue="1" operator="equal">
      <formula>$AA$8*2</formula>
    </cfRule>
  </conditionalFormatting>
  <conditionalFormatting sqref="AP8:BA8">
    <cfRule type="cellIs" dxfId="7" priority="2" stopIfTrue="1" operator="equal">
      <formula>$AA$8*2</formula>
    </cfRule>
  </conditionalFormatting>
  <conditionalFormatting sqref="BC8:BN8">
    <cfRule type="cellIs" dxfId="6" priority="1" stopIfTrue="1" operator="equal">
      <formula>$AA$8*2</formula>
    </cfRule>
  </conditionalFormatting>
  <dataValidations count="1">
    <dataValidation type="decimal" allowBlank="1" showInputMessage="1" showErrorMessage="1" error="значения в ячейке только положительные" sqref="AB983042 JI5:JV5 TE5:TR5 ADA5:ADN5 AMW5:ANJ5 AWS5:AXF5 BGO5:BHB5 BQK5:BQX5 CAG5:CAT5 CKC5:CKP5 CTY5:CUL5 DDU5:DEH5 DNQ5:DOD5 DXM5:DXZ5 EHI5:EHV5 ERE5:ERR5 FBA5:FBN5 FKW5:FLJ5 FUS5:FVF5 GEO5:GFB5 GOK5:GOX5 GYG5:GYT5 HIC5:HIP5 HRY5:HSL5 IBU5:ICH5 ILQ5:IMD5 IVM5:IVZ5 JFI5:JFV5 JPE5:JPR5 JZA5:JZN5 KIW5:KJJ5 KSS5:KTF5 LCO5:LDB5 LMK5:LMX5 LWG5:LWT5 MGC5:MGP5 MPY5:MQL5 MZU5:NAH5 NJQ5:NKD5 NTM5:NTZ5 ODI5:ODV5 ONE5:ONR5 OXA5:OXN5 PGW5:PHJ5 PQS5:PRF5 QAO5:QBB5 QKK5:QKX5 QUG5:QUT5 REC5:REP5 RNY5:ROL5 RXU5:RYH5 SHQ5:SID5 SRM5:SRZ5 TBI5:TBV5 TLE5:TLR5 TVA5:TVN5 UEW5:UFJ5 UOS5:UPF5 UYO5:UZB5 VIK5:VIX5 VSG5:VST5 WCC5:WCP5 WLY5:WML5 WVU5:WWH5 H65538:V65538 JI65538:JV65538 TE65538:TR65538 ADA65538:ADN65538 AMW65538:ANJ65538 AWS65538:AXF65538 BGO65538:BHB65538 BQK65538:BQX65538 CAG65538:CAT65538 CKC65538:CKP65538 CTY65538:CUL65538 DDU65538:DEH65538 DNQ65538:DOD65538 DXM65538:DXZ65538 EHI65538:EHV65538 ERE65538:ERR65538 FBA65538:FBN65538 FKW65538:FLJ65538 FUS65538:FVF65538 GEO65538:GFB65538 GOK65538:GOX65538 GYG65538:GYT65538 HIC65538:HIP65538 HRY65538:HSL65538 IBU65538:ICH65538 ILQ65538:IMD65538 IVM65538:IVZ65538 JFI65538:JFV65538 JPE65538:JPR65538 JZA65538:JZN65538 KIW65538:KJJ65538 KSS65538:KTF65538 LCO65538:LDB65538 LMK65538:LMX65538 LWG65538:LWT65538 MGC65538:MGP65538 MPY65538:MQL65538 MZU65538:NAH65538 NJQ65538:NKD65538 NTM65538:NTZ65538 ODI65538:ODV65538 ONE65538:ONR65538 OXA65538:OXN65538 PGW65538:PHJ65538 PQS65538:PRF65538 QAO65538:QBB65538 QKK65538:QKX65538 QUG65538:QUT65538 REC65538:REP65538 RNY65538:ROL65538 RXU65538:RYH65538 SHQ65538:SID65538 SRM65538:SRZ65538 TBI65538:TBV65538 TLE65538:TLR65538 TVA65538:TVN65538 UEW65538:UFJ65538 UOS65538:UPF65538 UYO65538:UZB65538 VIK65538:VIX65538 VSG65538:VST65538 WCC65538:WCP65538 WLY65538:WML65538 WVU65538:WWH65538 H131074:V131074 JI131074:JV131074 TE131074:TR131074 ADA131074:ADN131074 AMW131074:ANJ131074 AWS131074:AXF131074 BGO131074:BHB131074 BQK131074:BQX131074 CAG131074:CAT131074 CKC131074:CKP131074 CTY131074:CUL131074 DDU131074:DEH131074 DNQ131074:DOD131074 DXM131074:DXZ131074 EHI131074:EHV131074 ERE131074:ERR131074 FBA131074:FBN131074 FKW131074:FLJ131074 FUS131074:FVF131074 GEO131074:GFB131074 GOK131074:GOX131074 GYG131074:GYT131074 HIC131074:HIP131074 HRY131074:HSL131074 IBU131074:ICH131074 ILQ131074:IMD131074 IVM131074:IVZ131074 JFI131074:JFV131074 JPE131074:JPR131074 JZA131074:JZN131074 KIW131074:KJJ131074 KSS131074:KTF131074 LCO131074:LDB131074 LMK131074:LMX131074 LWG131074:LWT131074 MGC131074:MGP131074 MPY131074:MQL131074 MZU131074:NAH131074 NJQ131074:NKD131074 NTM131074:NTZ131074 ODI131074:ODV131074 ONE131074:ONR131074 OXA131074:OXN131074 PGW131074:PHJ131074 PQS131074:PRF131074 QAO131074:QBB131074 QKK131074:QKX131074 QUG131074:QUT131074 REC131074:REP131074 RNY131074:ROL131074 RXU131074:RYH131074 SHQ131074:SID131074 SRM131074:SRZ131074 TBI131074:TBV131074 TLE131074:TLR131074 TVA131074:TVN131074 UEW131074:UFJ131074 UOS131074:UPF131074 UYO131074:UZB131074 VIK131074:VIX131074 VSG131074:VST131074 WCC131074:WCP131074 WLY131074:WML131074 WVU131074:WWH131074 H196610:V196610 JI196610:JV196610 TE196610:TR196610 ADA196610:ADN196610 AMW196610:ANJ196610 AWS196610:AXF196610 BGO196610:BHB196610 BQK196610:BQX196610 CAG196610:CAT196610 CKC196610:CKP196610 CTY196610:CUL196610 DDU196610:DEH196610 DNQ196610:DOD196610 DXM196610:DXZ196610 EHI196610:EHV196610 ERE196610:ERR196610 FBA196610:FBN196610 FKW196610:FLJ196610 FUS196610:FVF196610 GEO196610:GFB196610 GOK196610:GOX196610 GYG196610:GYT196610 HIC196610:HIP196610 HRY196610:HSL196610 IBU196610:ICH196610 ILQ196610:IMD196610 IVM196610:IVZ196610 JFI196610:JFV196610 JPE196610:JPR196610 JZA196610:JZN196610 KIW196610:KJJ196610 KSS196610:KTF196610 LCO196610:LDB196610 LMK196610:LMX196610 LWG196610:LWT196610 MGC196610:MGP196610 MPY196610:MQL196610 MZU196610:NAH196610 NJQ196610:NKD196610 NTM196610:NTZ196610 ODI196610:ODV196610 ONE196610:ONR196610 OXA196610:OXN196610 PGW196610:PHJ196610 PQS196610:PRF196610 QAO196610:QBB196610 QKK196610:QKX196610 QUG196610:QUT196610 REC196610:REP196610 RNY196610:ROL196610 RXU196610:RYH196610 SHQ196610:SID196610 SRM196610:SRZ196610 TBI196610:TBV196610 TLE196610:TLR196610 TVA196610:TVN196610 UEW196610:UFJ196610 UOS196610:UPF196610 UYO196610:UZB196610 VIK196610:VIX196610 VSG196610:VST196610 WCC196610:WCP196610 WLY196610:WML196610 WVU196610:WWH196610 H262146:V262146 JI262146:JV262146 TE262146:TR262146 ADA262146:ADN262146 AMW262146:ANJ262146 AWS262146:AXF262146 BGO262146:BHB262146 BQK262146:BQX262146 CAG262146:CAT262146 CKC262146:CKP262146 CTY262146:CUL262146 DDU262146:DEH262146 DNQ262146:DOD262146 DXM262146:DXZ262146 EHI262146:EHV262146 ERE262146:ERR262146 FBA262146:FBN262146 FKW262146:FLJ262146 FUS262146:FVF262146 GEO262146:GFB262146 GOK262146:GOX262146 GYG262146:GYT262146 HIC262146:HIP262146 HRY262146:HSL262146 IBU262146:ICH262146 ILQ262146:IMD262146 IVM262146:IVZ262146 JFI262146:JFV262146 JPE262146:JPR262146 JZA262146:JZN262146 KIW262146:KJJ262146 KSS262146:KTF262146 LCO262146:LDB262146 LMK262146:LMX262146 LWG262146:LWT262146 MGC262146:MGP262146 MPY262146:MQL262146 MZU262146:NAH262146 NJQ262146:NKD262146 NTM262146:NTZ262146 ODI262146:ODV262146 ONE262146:ONR262146 OXA262146:OXN262146 PGW262146:PHJ262146 PQS262146:PRF262146 QAO262146:QBB262146 QKK262146:QKX262146 QUG262146:QUT262146 REC262146:REP262146 RNY262146:ROL262146 RXU262146:RYH262146 SHQ262146:SID262146 SRM262146:SRZ262146 TBI262146:TBV262146 TLE262146:TLR262146 TVA262146:TVN262146 UEW262146:UFJ262146 UOS262146:UPF262146 UYO262146:UZB262146 VIK262146:VIX262146 VSG262146:VST262146 WCC262146:WCP262146 WLY262146:WML262146 WVU262146:WWH262146 H327682:V327682 JI327682:JV327682 TE327682:TR327682 ADA327682:ADN327682 AMW327682:ANJ327682 AWS327682:AXF327682 BGO327682:BHB327682 BQK327682:BQX327682 CAG327682:CAT327682 CKC327682:CKP327682 CTY327682:CUL327682 DDU327682:DEH327682 DNQ327682:DOD327682 DXM327682:DXZ327682 EHI327682:EHV327682 ERE327682:ERR327682 FBA327682:FBN327682 FKW327682:FLJ327682 FUS327682:FVF327682 GEO327682:GFB327682 GOK327682:GOX327682 GYG327682:GYT327682 HIC327682:HIP327682 HRY327682:HSL327682 IBU327682:ICH327682 ILQ327682:IMD327682 IVM327682:IVZ327682 JFI327682:JFV327682 JPE327682:JPR327682 JZA327682:JZN327682 KIW327682:KJJ327682 KSS327682:KTF327682 LCO327682:LDB327682 LMK327682:LMX327682 LWG327682:LWT327682 MGC327682:MGP327682 MPY327682:MQL327682 MZU327682:NAH327682 NJQ327682:NKD327682 NTM327682:NTZ327682 ODI327682:ODV327682 ONE327682:ONR327682 OXA327682:OXN327682 PGW327682:PHJ327682 PQS327682:PRF327682 QAO327682:QBB327682 QKK327682:QKX327682 QUG327682:QUT327682 REC327682:REP327682 RNY327682:ROL327682 RXU327682:RYH327682 SHQ327682:SID327682 SRM327682:SRZ327682 TBI327682:TBV327682 TLE327682:TLR327682 TVA327682:TVN327682 UEW327682:UFJ327682 UOS327682:UPF327682 UYO327682:UZB327682 VIK327682:VIX327682 VSG327682:VST327682 WCC327682:WCP327682 WLY327682:WML327682 WVU327682:WWH327682 H393218:V393218 JI393218:JV393218 TE393218:TR393218 ADA393218:ADN393218 AMW393218:ANJ393218 AWS393218:AXF393218 BGO393218:BHB393218 BQK393218:BQX393218 CAG393218:CAT393218 CKC393218:CKP393218 CTY393218:CUL393218 DDU393218:DEH393218 DNQ393218:DOD393218 DXM393218:DXZ393218 EHI393218:EHV393218 ERE393218:ERR393218 FBA393218:FBN393218 FKW393218:FLJ393218 FUS393218:FVF393218 GEO393218:GFB393218 GOK393218:GOX393218 GYG393218:GYT393218 HIC393218:HIP393218 HRY393218:HSL393218 IBU393218:ICH393218 ILQ393218:IMD393218 IVM393218:IVZ393218 JFI393218:JFV393218 JPE393218:JPR393218 JZA393218:JZN393218 KIW393218:KJJ393218 KSS393218:KTF393218 LCO393218:LDB393218 LMK393218:LMX393218 LWG393218:LWT393218 MGC393218:MGP393218 MPY393218:MQL393218 MZU393218:NAH393218 NJQ393218:NKD393218 NTM393218:NTZ393218 ODI393218:ODV393218 ONE393218:ONR393218 OXA393218:OXN393218 PGW393218:PHJ393218 PQS393218:PRF393218 QAO393218:QBB393218 QKK393218:QKX393218 QUG393218:QUT393218 REC393218:REP393218 RNY393218:ROL393218 RXU393218:RYH393218 SHQ393218:SID393218 SRM393218:SRZ393218 TBI393218:TBV393218 TLE393218:TLR393218 TVA393218:TVN393218 UEW393218:UFJ393218 UOS393218:UPF393218 UYO393218:UZB393218 VIK393218:VIX393218 VSG393218:VST393218 WCC393218:WCP393218 WLY393218:WML393218 WVU393218:WWH393218 H458754:V458754 JI458754:JV458754 TE458754:TR458754 ADA458754:ADN458754 AMW458754:ANJ458754 AWS458754:AXF458754 BGO458754:BHB458754 BQK458754:BQX458754 CAG458754:CAT458754 CKC458754:CKP458754 CTY458754:CUL458754 DDU458754:DEH458754 DNQ458754:DOD458754 DXM458754:DXZ458754 EHI458754:EHV458754 ERE458754:ERR458754 FBA458754:FBN458754 FKW458754:FLJ458754 FUS458754:FVF458754 GEO458754:GFB458754 GOK458754:GOX458754 GYG458754:GYT458754 HIC458754:HIP458754 HRY458754:HSL458754 IBU458754:ICH458754 ILQ458754:IMD458754 IVM458754:IVZ458754 JFI458754:JFV458754 JPE458754:JPR458754 JZA458754:JZN458754 KIW458754:KJJ458754 KSS458754:KTF458754 LCO458754:LDB458754 LMK458754:LMX458754 LWG458754:LWT458754 MGC458754:MGP458754 MPY458754:MQL458754 MZU458754:NAH458754 NJQ458754:NKD458754 NTM458754:NTZ458754 ODI458754:ODV458754 ONE458754:ONR458754 OXA458754:OXN458754 PGW458754:PHJ458754 PQS458754:PRF458754 QAO458754:QBB458754 QKK458754:QKX458754 QUG458754:QUT458754 REC458754:REP458754 RNY458754:ROL458754 RXU458754:RYH458754 SHQ458754:SID458754 SRM458754:SRZ458754 TBI458754:TBV458754 TLE458754:TLR458754 TVA458754:TVN458754 UEW458754:UFJ458754 UOS458754:UPF458754 UYO458754:UZB458754 VIK458754:VIX458754 VSG458754:VST458754 WCC458754:WCP458754 WLY458754:WML458754 WVU458754:WWH458754 H524290:V524290 JI524290:JV524290 TE524290:TR524290 ADA524290:ADN524290 AMW524290:ANJ524290 AWS524290:AXF524290 BGO524290:BHB524290 BQK524290:BQX524290 CAG524290:CAT524290 CKC524290:CKP524290 CTY524290:CUL524290 DDU524290:DEH524290 DNQ524290:DOD524290 DXM524290:DXZ524290 EHI524290:EHV524290 ERE524290:ERR524290 FBA524290:FBN524290 FKW524290:FLJ524290 FUS524290:FVF524290 GEO524290:GFB524290 GOK524290:GOX524290 GYG524290:GYT524290 HIC524290:HIP524290 HRY524290:HSL524290 IBU524290:ICH524290 ILQ524290:IMD524290 IVM524290:IVZ524290 JFI524290:JFV524290 JPE524290:JPR524290 JZA524290:JZN524290 KIW524290:KJJ524290 KSS524290:KTF524290 LCO524290:LDB524290 LMK524290:LMX524290 LWG524290:LWT524290 MGC524290:MGP524290 MPY524290:MQL524290 MZU524290:NAH524290 NJQ524290:NKD524290 NTM524290:NTZ524290 ODI524290:ODV524290 ONE524290:ONR524290 OXA524290:OXN524290 PGW524290:PHJ524290 PQS524290:PRF524290 QAO524290:QBB524290 QKK524290:QKX524290 QUG524290:QUT524290 REC524290:REP524290 RNY524290:ROL524290 RXU524290:RYH524290 SHQ524290:SID524290 SRM524290:SRZ524290 TBI524290:TBV524290 TLE524290:TLR524290 TVA524290:TVN524290 UEW524290:UFJ524290 UOS524290:UPF524290 UYO524290:UZB524290 VIK524290:VIX524290 VSG524290:VST524290 WCC524290:WCP524290 WLY524290:WML524290 WVU524290:WWH524290 H589826:V589826 JI589826:JV589826 TE589826:TR589826 ADA589826:ADN589826 AMW589826:ANJ589826 AWS589826:AXF589826 BGO589826:BHB589826 BQK589826:BQX589826 CAG589826:CAT589826 CKC589826:CKP589826 CTY589826:CUL589826 DDU589826:DEH589826 DNQ589826:DOD589826 DXM589826:DXZ589826 EHI589826:EHV589826 ERE589826:ERR589826 FBA589826:FBN589826 FKW589826:FLJ589826 FUS589826:FVF589826 GEO589826:GFB589826 GOK589826:GOX589826 GYG589826:GYT589826 HIC589826:HIP589826 HRY589826:HSL589826 IBU589826:ICH589826 ILQ589826:IMD589826 IVM589826:IVZ589826 JFI589826:JFV589826 JPE589826:JPR589826 JZA589826:JZN589826 KIW589826:KJJ589826 KSS589826:KTF589826 LCO589826:LDB589826 LMK589826:LMX589826 LWG589826:LWT589826 MGC589826:MGP589826 MPY589826:MQL589826 MZU589826:NAH589826 NJQ589826:NKD589826 NTM589826:NTZ589826 ODI589826:ODV589826 ONE589826:ONR589826 OXA589826:OXN589826 PGW589826:PHJ589826 PQS589826:PRF589826 QAO589826:QBB589826 QKK589826:QKX589826 QUG589826:QUT589826 REC589826:REP589826 RNY589826:ROL589826 RXU589826:RYH589826 SHQ589826:SID589826 SRM589826:SRZ589826 TBI589826:TBV589826 TLE589826:TLR589826 TVA589826:TVN589826 UEW589826:UFJ589826 UOS589826:UPF589826 UYO589826:UZB589826 VIK589826:VIX589826 VSG589826:VST589826 WCC589826:WCP589826 WLY589826:WML589826 WVU589826:WWH589826 H655362:V655362 JI655362:JV655362 TE655362:TR655362 ADA655362:ADN655362 AMW655362:ANJ655362 AWS655362:AXF655362 BGO655362:BHB655362 BQK655362:BQX655362 CAG655362:CAT655362 CKC655362:CKP655362 CTY655362:CUL655362 DDU655362:DEH655362 DNQ655362:DOD655362 DXM655362:DXZ655362 EHI655362:EHV655362 ERE655362:ERR655362 FBA655362:FBN655362 FKW655362:FLJ655362 FUS655362:FVF655362 GEO655362:GFB655362 GOK655362:GOX655362 GYG655362:GYT655362 HIC655362:HIP655362 HRY655362:HSL655362 IBU655362:ICH655362 ILQ655362:IMD655362 IVM655362:IVZ655362 JFI655362:JFV655362 JPE655362:JPR655362 JZA655362:JZN655362 KIW655362:KJJ655362 KSS655362:KTF655362 LCO655362:LDB655362 LMK655362:LMX655362 LWG655362:LWT655362 MGC655362:MGP655362 MPY655362:MQL655362 MZU655362:NAH655362 NJQ655362:NKD655362 NTM655362:NTZ655362 ODI655362:ODV655362 ONE655362:ONR655362 OXA655362:OXN655362 PGW655362:PHJ655362 PQS655362:PRF655362 QAO655362:QBB655362 QKK655362:QKX655362 QUG655362:QUT655362 REC655362:REP655362 RNY655362:ROL655362 RXU655362:RYH655362 SHQ655362:SID655362 SRM655362:SRZ655362 TBI655362:TBV655362 TLE655362:TLR655362 TVA655362:TVN655362 UEW655362:UFJ655362 UOS655362:UPF655362 UYO655362:UZB655362 VIK655362:VIX655362 VSG655362:VST655362 WCC655362:WCP655362 WLY655362:WML655362 WVU655362:WWH655362 H720898:V720898 JI720898:JV720898 TE720898:TR720898 ADA720898:ADN720898 AMW720898:ANJ720898 AWS720898:AXF720898 BGO720898:BHB720898 BQK720898:BQX720898 CAG720898:CAT720898 CKC720898:CKP720898 CTY720898:CUL720898 DDU720898:DEH720898 DNQ720898:DOD720898 DXM720898:DXZ720898 EHI720898:EHV720898 ERE720898:ERR720898 FBA720898:FBN720898 FKW720898:FLJ720898 FUS720898:FVF720898 GEO720898:GFB720898 GOK720898:GOX720898 GYG720898:GYT720898 HIC720898:HIP720898 HRY720898:HSL720898 IBU720898:ICH720898 ILQ720898:IMD720898 IVM720898:IVZ720898 JFI720898:JFV720898 JPE720898:JPR720898 JZA720898:JZN720898 KIW720898:KJJ720898 KSS720898:KTF720898 LCO720898:LDB720898 LMK720898:LMX720898 LWG720898:LWT720898 MGC720898:MGP720898 MPY720898:MQL720898 MZU720898:NAH720898 NJQ720898:NKD720898 NTM720898:NTZ720898 ODI720898:ODV720898 ONE720898:ONR720898 OXA720898:OXN720898 PGW720898:PHJ720898 PQS720898:PRF720898 QAO720898:QBB720898 QKK720898:QKX720898 QUG720898:QUT720898 REC720898:REP720898 RNY720898:ROL720898 RXU720898:RYH720898 SHQ720898:SID720898 SRM720898:SRZ720898 TBI720898:TBV720898 TLE720898:TLR720898 TVA720898:TVN720898 UEW720898:UFJ720898 UOS720898:UPF720898 UYO720898:UZB720898 VIK720898:VIX720898 VSG720898:VST720898 WCC720898:WCP720898 WLY720898:WML720898 WVU720898:WWH720898 H786434:V786434 JI786434:JV786434 TE786434:TR786434 ADA786434:ADN786434 AMW786434:ANJ786434 AWS786434:AXF786434 BGO786434:BHB786434 BQK786434:BQX786434 CAG786434:CAT786434 CKC786434:CKP786434 CTY786434:CUL786434 DDU786434:DEH786434 DNQ786434:DOD786434 DXM786434:DXZ786434 EHI786434:EHV786434 ERE786434:ERR786434 FBA786434:FBN786434 FKW786434:FLJ786434 FUS786434:FVF786434 GEO786434:GFB786434 GOK786434:GOX786434 GYG786434:GYT786434 HIC786434:HIP786434 HRY786434:HSL786434 IBU786434:ICH786434 ILQ786434:IMD786434 IVM786434:IVZ786434 JFI786434:JFV786434 JPE786434:JPR786434 JZA786434:JZN786434 KIW786434:KJJ786434 KSS786434:KTF786434 LCO786434:LDB786434 LMK786434:LMX786434 LWG786434:LWT786434 MGC786434:MGP786434 MPY786434:MQL786434 MZU786434:NAH786434 NJQ786434:NKD786434 NTM786434:NTZ786434 ODI786434:ODV786434 ONE786434:ONR786434 OXA786434:OXN786434 PGW786434:PHJ786434 PQS786434:PRF786434 QAO786434:QBB786434 QKK786434:QKX786434 QUG786434:QUT786434 REC786434:REP786434 RNY786434:ROL786434 RXU786434:RYH786434 SHQ786434:SID786434 SRM786434:SRZ786434 TBI786434:TBV786434 TLE786434:TLR786434 TVA786434:TVN786434 UEW786434:UFJ786434 UOS786434:UPF786434 UYO786434:UZB786434 VIK786434:VIX786434 VSG786434:VST786434 WCC786434:WCP786434 WLY786434:WML786434 WVU786434:WWH786434 H851970:V851970 JI851970:JV851970 TE851970:TR851970 ADA851970:ADN851970 AMW851970:ANJ851970 AWS851970:AXF851970 BGO851970:BHB851970 BQK851970:BQX851970 CAG851970:CAT851970 CKC851970:CKP851970 CTY851970:CUL851970 DDU851970:DEH851970 DNQ851970:DOD851970 DXM851970:DXZ851970 EHI851970:EHV851970 ERE851970:ERR851970 FBA851970:FBN851970 FKW851970:FLJ851970 FUS851970:FVF851970 GEO851970:GFB851970 GOK851970:GOX851970 GYG851970:GYT851970 HIC851970:HIP851970 HRY851970:HSL851970 IBU851970:ICH851970 ILQ851970:IMD851970 IVM851970:IVZ851970 JFI851970:JFV851970 JPE851970:JPR851970 JZA851970:JZN851970 KIW851970:KJJ851970 KSS851970:KTF851970 LCO851970:LDB851970 LMK851970:LMX851970 LWG851970:LWT851970 MGC851970:MGP851970 MPY851970:MQL851970 MZU851970:NAH851970 NJQ851970:NKD851970 NTM851970:NTZ851970 ODI851970:ODV851970 ONE851970:ONR851970 OXA851970:OXN851970 PGW851970:PHJ851970 PQS851970:PRF851970 QAO851970:QBB851970 QKK851970:QKX851970 QUG851970:QUT851970 REC851970:REP851970 RNY851970:ROL851970 RXU851970:RYH851970 SHQ851970:SID851970 SRM851970:SRZ851970 TBI851970:TBV851970 TLE851970:TLR851970 TVA851970:TVN851970 UEW851970:UFJ851970 UOS851970:UPF851970 UYO851970:UZB851970 VIK851970:VIX851970 VSG851970:VST851970 WCC851970:WCP851970 WLY851970:WML851970 WVU851970:WWH851970 H917506:V917506 JI917506:JV917506 TE917506:TR917506 ADA917506:ADN917506 AMW917506:ANJ917506 AWS917506:AXF917506 BGO917506:BHB917506 BQK917506:BQX917506 CAG917506:CAT917506 CKC917506:CKP917506 CTY917506:CUL917506 DDU917506:DEH917506 DNQ917506:DOD917506 DXM917506:DXZ917506 EHI917506:EHV917506 ERE917506:ERR917506 FBA917506:FBN917506 FKW917506:FLJ917506 FUS917506:FVF917506 GEO917506:GFB917506 GOK917506:GOX917506 GYG917506:GYT917506 HIC917506:HIP917506 HRY917506:HSL917506 IBU917506:ICH917506 ILQ917506:IMD917506 IVM917506:IVZ917506 JFI917506:JFV917506 JPE917506:JPR917506 JZA917506:JZN917506 KIW917506:KJJ917506 KSS917506:KTF917506 LCO917506:LDB917506 LMK917506:LMX917506 LWG917506:LWT917506 MGC917506:MGP917506 MPY917506:MQL917506 MZU917506:NAH917506 NJQ917506:NKD917506 NTM917506:NTZ917506 ODI917506:ODV917506 ONE917506:ONR917506 OXA917506:OXN917506 PGW917506:PHJ917506 PQS917506:PRF917506 QAO917506:QBB917506 QKK917506:QKX917506 QUG917506:QUT917506 REC917506:REP917506 RNY917506:ROL917506 RXU917506:RYH917506 SHQ917506:SID917506 SRM917506:SRZ917506 TBI917506:TBV917506 TLE917506:TLR917506 TVA917506:TVN917506 UEW917506:UFJ917506 UOS917506:UPF917506 UYO917506:UZB917506 VIK917506:VIX917506 VSG917506:VST917506 WCC917506:WCP917506 WLY917506:WML917506 WVU917506:WWH917506 H983042:V983042 JI983042:JV983042 TE983042:TR983042 ADA983042:ADN983042 AMW983042:ANJ983042 AWS983042:AXF983042 BGO983042:BHB983042 BQK983042:BQX983042 CAG983042:CAT983042 CKC983042:CKP983042 CTY983042:CUL983042 DDU983042:DEH983042 DNQ983042:DOD983042 DXM983042:DXZ983042 EHI983042:EHV983042 ERE983042:ERR983042 FBA983042:FBN983042 FKW983042:FLJ983042 FUS983042:FVF983042 GEO983042:GFB983042 GOK983042:GOX983042 GYG983042:GYT983042 HIC983042:HIP983042 HRY983042:HSL983042 IBU983042:ICH983042 ILQ983042:IMD983042 IVM983042:IVZ983042 JFI983042:JFV983042 JPE983042:JPR983042 JZA983042:JZN983042 KIW983042:KJJ983042 KSS983042:KTF983042 LCO983042:LDB983042 LMK983042:LMX983042 LWG983042:LWT983042 MGC983042:MGP983042 MPY983042:MQL983042 MZU983042:NAH983042 NJQ983042:NKD983042 NTM983042:NTZ983042 ODI983042:ODV983042 ONE983042:ONR983042 OXA983042:OXN983042 PGW983042:PHJ983042 PQS983042:PRF983042 QAO983042:QBB983042 QKK983042:QKX983042 QUG983042:QUT983042 REC983042:REP983042 RNY983042:ROL983042 RXU983042:RYH983042 SHQ983042:SID983042 SRM983042:SRZ983042 TBI983042:TBV983042 TLE983042:TLR983042 TVA983042:TVN983042 UEW983042:UFJ983042 UOS983042:UPF983042 UYO983042:UZB983042 VIK983042:VIX983042 VSG983042:VST983042 WCC983042:WCP983042 WLY983042:WML983042 WVU983042:WWH983042 H5:N5 P5:V5 AB65538 AB131074 AB196610 AB262146 AB327682 AB393218 AB458754 AB524290 AB589826 AB655362 AB720898 AB786434 AB851970 AB917506 AJ5:AN5 AP5:AV5 AO983042 AO65538 AO131074 AO196610 AO262146 AO327682 AO393218 AO458754 AO524290 AO589826 AO655362 AO720898 AO786434 AO851970 AO917506 BB983042 BB65538 BB131074 BB196610 BB262146 BB327682 BB393218 BB458754 BB524290 BB589826 BB655362 BB720898 BB786434 BB851970 BB917506 BO983042 BO65538 BO131074 BO196610 BO262146 BO327682 BO393218 BO458754 BO524290 BO589826 BO655362 BO720898 BO786434 BO851970 BO917506" xr:uid="{00000000-0002-0000-0000-000000000000}">
      <formula1>0</formula1>
      <formula2>100000000000000000</formula2>
    </dataValidation>
  </dataValidations>
  <printOptions horizontalCentered="1" verticalCentered="1"/>
  <pageMargins left="0" right="0" top="0.27" bottom="0" header="0" footer="0"/>
  <pageSetup paperSize="9" scale="32" orientation="landscape" r:id="rId1"/>
  <headerFooter alignWithMargins="0"/>
  <colBreaks count="1" manualBreakCount="1">
    <brk id="23" max="47"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H50"/>
  <sheetViews>
    <sheetView workbookViewId="0">
      <selection activeCell="H5" sqref="H5"/>
    </sheetView>
  </sheetViews>
  <sheetFormatPr defaultColWidth="8.6640625" defaultRowHeight="14.4" x14ac:dyDescent="0.3"/>
  <cols>
    <col min="1" max="1" width="4.109375" style="163" customWidth="1"/>
    <col min="2" max="2" width="51.33203125" style="163" customWidth="1"/>
    <col min="3" max="3" width="15.109375" style="184" customWidth="1"/>
    <col min="4" max="4" width="14.5546875" style="163" hidden="1" customWidth="1"/>
    <col min="5" max="5" width="14.5546875" style="163" customWidth="1"/>
    <col min="6" max="6" width="22.88671875" style="163" customWidth="1"/>
    <col min="7" max="16384" width="8.6640625" style="163"/>
  </cols>
  <sheetData>
    <row r="1" spans="1:8" x14ac:dyDescent="0.3">
      <c r="A1" s="161" t="s">
        <v>207</v>
      </c>
      <c r="B1" s="162" t="s">
        <v>208</v>
      </c>
      <c r="C1" s="161" t="s">
        <v>209</v>
      </c>
      <c r="D1" s="162" t="s">
        <v>210</v>
      </c>
      <c r="E1" s="244" t="s">
        <v>326</v>
      </c>
      <c r="F1" s="161" t="s">
        <v>211</v>
      </c>
    </row>
    <row r="2" spans="1:8" x14ac:dyDescent="0.3">
      <c r="A2" s="164"/>
      <c r="B2" s="165"/>
      <c r="C2" s="166"/>
      <c r="D2" s="165"/>
      <c r="E2" s="164"/>
      <c r="G2" s="161">
        <v>76</v>
      </c>
      <c r="H2" s="244" t="s">
        <v>212</v>
      </c>
    </row>
    <row r="3" spans="1:8" x14ac:dyDescent="0.3">
      <c r="A3" s="164">
        <v>1</v>
      </c>
      <c r="B3" s="165" t="s">
        <v>213</v>
      </c>
      <c r="C3" s="166" t="s">
        <v>214</v>
      </c>
      <c r="D3" s="167">
        <v>1200000</v>
      </c>
      <c r="E3" s="168">
        <f>ROUND(D3/65*$G$2,-4)</f>
        <v>1400000</v>
      </c>
      <c r="F3" s="169"/>
    </row>
    <row r="4" spans="1:8" x14ac:dyDescent="0.3">
      <c r="A4" s="164"/>
      <c r="B4" s="165"/>
      <c r="C4" s="166"/>
      <c r="D4" s="167"/>
      <c r="E4" s="168"/>
      <c r="F4" s="169"/>
    </row>
    <row r="5" spans="1:8" x14ac:dyDescent="0.3">
      <c r="A5" s="164">
        <v>2</v>
      </c>
      <c r="B5" s="165" t="s">
        <v>215</v>
      </c>
      <c r="C5" s="166" t="s">
        <v>216</v>
      </c>
      <c r="D5" s="167">
        <v>5000000</v>
      </c>
      <c r="E5" s="168">
        <f>ROUND(D5/65*$G$2,-4)</f>
        <v>5850000</v>
      </c>
      <c r="F5" s="169" t="s">
        <v>217</v>
      </c>
    </row>
    <row r="6" spans="1:8" x14ac:dyDescent="0.3">
      <c r="A6" s="164">
        <v>3</v>
      </c>
      <c r="B6" s="165" t="s">
        <v>218</v>
      </c>
      <c r="C6" s="166" t="s">
        <v>216</v>
      </c>
      <c r="D6" s="167">
        <v>3000000</v>
      </c>
      <c r="E6" s="168">
        <f>ROUND(D6/65*$G$2,-4)</f>
        <v>3510000</v>
      </c>
      <c r="F6" s="169" t="s">
        <v>217</v>
      </c>
    </row>
    <row r="7" spans="1:8" x14ac:dyDescent="0.3">
      <c r="A7" s="164">
        <v>4</v>
      </c>
      <c r="B7" s="165" t="s">
        <v>219</v>
      </c>
      <c r="C7" s="166" t="s">
        <v>216</v>
      </c>
      <c r="D7" s="167">
        <v>1500000</v>
      </c>
      <c r="E7" s="168">
        <f>ROUND(D7/65*$G$2,-4)</f>
        <v>1750000</v>
      </c>
      <c r="F7" s="169" t="s">
        <v>217</v>
      </c>
    </row>
    <row r="8" spans="1:8" x14ac:dyDescent="0.3">
      <c r="A8" s="164">
        <v>5</v>
      </c>
      <c r="B8" s="165" t="s">
        <v>220</v>
      </c>
      <c r="C8" s="166" t="s">
        <v>216</v>
      </c>
      <c r="D8" s="167">
        <v>1500000</v>
      </c>
      <c r="E8" s="168">
        <f>ROUND(D8/65*$G$2,-4)</f>
        <v>1750000</v>
      </c>
      <c r="F8" s="169" t="s">
        <v>217</v>
      </c>
    </row>
    <row r="9" spans="1:8" x14ac:dyDescent="0.3">
      <c r="A9" s="164"/>
      <c r="B9" s="165"/>
      <c r="C9" s="166"/>
      <c r="D9" s="167"/>
      <c r="E9" s="168"/>
      <c r="F9" s="169"/>
    </row>
    <row r="10" spans="1:8" x14ac:dyDescent="0.3">
      <c r="A10" s="164">
        <v>6</v>
      </c>
      <c r="B10" s="165" t="s">
        <v>221</v>
      </c>
      <c r="C10" s="166" t="s">
        <v>222</v>
      </c>
      <c r="D10" s="167">
        <v>7000000</v>
      </c>
      <c r="E10" s="168">
        <f>ROUND(D10/65*$G$2,-4)</f>
        <v>8180000</v>
      </c>
      <c r="F10" s="169"/>
    </row>
    <row r="11" spans="1:8" x14ac:dyDescent="0.3">
      <c r="A11" s="164"/>
      <c r="B11" s="165"/>
      <c r="C11" s="166"/>
      <c r="D11" s="167"/>
      <c r="E11" s="168"/>
      <c r="F11" s="169"/>
    </row>
    <row r="12" spans="1:8" x14ac:dyDescent="0.3">
      <c r="A12" s="164">
        <v>7</v>
      </c>
      <c r="B12" s="165" t="s">
        <v>223</v>
      </c>
      <c r="C12" s="166" t="s">
        <v>222</v>
      </c>
      <c r="D12" s="167">
        <v>30000</v>
      </c>
      <c r="E12" s="168">
        <f t="shared" ref="E12:E21" si="0">ROUND(D12/65*$G$2,-4)</f>
        <v>40000</v>
      </c>
      <c r="F12" s="169" t="s">
        <v>224</v>
      </c>
    </row>
    <row r="13" spans="1:8" ht="28.8" x14ac:dyDescent="0.3">
      <c r="A13" s="164">
        <v>8</v>
      </c>
      <c r="B13" s="165" t="s">
        <v>225</v>
      </c>
      <c r="C13" s="166" t="s">
        <v>222</v>
      </c>
      <c r="D13" s="167">
        <v>53200000</v>
      </c>
      <c r="E13" s="168">
        <f t="shared" si="0"/>
        <v>62200000</v>
      </c>
      <c r="F13" s="169" t="s">
        <v>226</v>
      </c>
    </row>
    <row r="14" spans="1:8" x14ac:dyDescent="0.3">
      <c r="A14" s="164">
        <v>9</v>
      </c>
      <c r="B14" s="165" t="s">
        <v>227</v>
      </c>
      <c r="C14" s="166" t="s">
        <v>222</v>
      </c>
      <c r="D14" s="167">
        <v>11200000</v>
      </c>
      <c r="E14" s="168">
        <f t="shared" si="0"/>
        <v>13100000</v>
      </c>
      <c r="F14" s="169" t="s">
        <v>228</v>
      </c>
    </row>
    <row r="15" spans="1:8" x14ac:dyDescent="0.3">
      <c r="A15" s="164">
        <v>10</v>
      </c>
      <c r="B15" s="165" t="s">
        <v>229</v>
      </c>
      <c r="C15" s="166" t="s">
        <v>222</v>
      </c>
      <c r="D15" s="167">
        <v>2800000</v>
      </c>
      <c r="E15" s="168">
        <f t="shared" si="0"/>
        <v>3270000</v>
      </c>
      <c r="F15" s="169"/>
    </row>
    <row r="16" spans="1:8" ht="28.8" x14ac:dyDescent="0.3">
      <c r="A16" s="164">
        <v>11</v>
      </c>
      <c r="B16" s="165" t="s">
        <v>230</v>
      </c>
      <c r="C16" s="166" t="s">
        <v>231</v>
      </c>
      <c r="D16" s="167">
        <v>3120000</v>
      </c>
      <c r="E16" s="168">
        <f t="shared" si="0"/>
        <v>3650000</v>
      </c>
      <c r="F16" s="169" t="s">
        <v>232</v>
      </c>
    </row>
    <row r="17" spans="1:6" x14ac:dyDescent="0.3">
      <c r="A17" s="164">
        <v>12</v>
      </c>
      <c r="B17" s="165" t="s">
        <v>233</v>
      </c>
      <c r="C17" s="166" t="s">
        <v>231</v>
      </c>
      <c r="D17" s="167">
        <v>660000</v>
      </c>
      <c r="E17" s="168">
        <f t="shared" si="0"/>
        <v>770000</v>
      </c>
      <c r="F17" s="170" t="s">
        <v>234</v>
      </c>
    </row>
    <row r="18" spans="1:6" x14ac:dyDescent="0.3">
      <c r="A18" s="164">
        <v>13</v>
      </c>
      <c r="B18" s="165" t="s">
        <v>235</v>
      </c>
      <c r="C18" s="166" t="s">
        <v>231</v>
      </c>
      <c r="D18" s="167">
        <v>480000</v>
      </c>
      <c r="E18" s="168">
        <f t="shared" si="0"/>
        <v>560000</v>
      </c>
      <c r="F18" s="170" t="s">
        <v>236</v>
      </c>
    </row>
    <row r="19" spans="1:6" ht="28.8" x14ac:dyDescent="0.3">
      <c r="A19" s="164">
        <v>14</v>
      </c>
      <c r="B19" s="165" t="s">
        <v>237</v>
      </c>
      <c r="C19" s="166" t="s">
        <v>222</v>
      </c>
      <c r="D19" s="167">
        <v>2000000</v>
      </c>
      <c r="E19" s="168">
        <f t="shared" si="0"/>
        <v>2340000</v>
      </c>
      <c r="F19" s="169" t="s">
        <v>238</v>
      </c>
    </row>
    <row r="20" spans="1:6" x14ac:dyDescent="0.3">
      <c r="A20" s="164">
        <v>15</v>
      </c>
      <c r="B20" s="165" t="s">
        <v>239</v>
      </c>
      <c r="C20" s="166" t="s">
        <v>222</v>
      </c>
      <c r="D20" s="167">
        <v>2500000</v>
      </c>
      <c r="E20" s="168">
        <f t="shared" si="0"/>
        <v>2920000</v>
      </c>
      <c r="F20" s="169" t="s">
        <v>217</v>
      </c>
    </row>
    <row r="21" spans="1:6" ht="28.8" x14ac:dyDescent="0.3">
      <c r="A21" s="164">
        <v>16</v>
      </c>
      <c r="B21" s="165" t="s">
        <v>240</v>
      </c>
      <c r="C21" s="166" t="s">
        <v>222</v>
      </c>
      <c r="D21" s="167">
        <v>650000</v>
      </c>
      <c r="E21" s="168">
        <f t="shared" si="0"/>
        <v>760000</v>
      </c>
      <c r="F21" s="170" t="s">
        <v>241</v>
      </c>
    </row>
    <row r="22" spans="1:6" x14ac:dyDescent="0.3">
      <c r="A22" s="164"/>
      <c r="B22" s="165"/>
      <c r="C22" s="166"/>
      <c r="D22" s="167"/>
      <c r="E22" s="168"/>
      <c r="F22" s="169"/>
    </row>
    <row r="23" spans="1:6" x14ac:dyDescent="0.3">
      <c r="A23" s="164">
        <v>17</v>
      </c>
      <c r="B23" s="165" t="s">
        <v>242</v>
      </c>
      <c r="C23" s="166" t="s">
        <v>222</v>
      </c>
      <c r="D23" s="167">
        <v>30000</v>
      </c>
      <c r="E23" s="168">
        <f t="shared" ref="E23:E48" si="1">ROUND(D23/65*$G$2,-4)</f>
        <v>40000</v>
      </c>
      <c r="F23" s="169" t="s">
        <v>224</v>
      </c>
    </row>
    <row r="24" spans="1:6" ht="28.8" x14ac:dyDescent="0.3">
      <c r="A24" s="164">
        <v>18</v>
      </c>
      <c r="B24" s="165" t="s">
        <v>243</v>
      </c>
      <c r="C24" s="166" t="s">
        <v>222</v>
      </c>
      <c r="D24" s="167">
        <v>28405000</v>
      </c>
      <c r="E24" s="168">
        <f t="shared" si="1"/>
        <v>33210000</v>
      </c>
      <c r="F24" s="169" t="s">
        <v>244</v>
      </c>
    </row>
    <row r="25" spans="1:6" x14ac:dyDescent="0.3">
      <c r="A25" s="164">
        <v>19</v>
      </c>
      <c r="B25" s="165" t="s">
        <v>245</v>
      </c>
      <c r="C25" s="166" t="s">
        <v>222</v>
      </c>
      <c r="D25" s="167">
        <v>5681000</v>
      </c>
      <c r="E25" s="168">
        <f t="shared" si="1"/>
        <v>6640000</v>
      </c>
      <c r="F25" s="169" t="s">
        <v>228</v>
      </c>
    </row>
    <row r="26" spans="1:6" x14ac:dyDescent="0.3">
      <c r="A26" s="164">
        <v>20</v>
      </c>
      <c r="B26" s="165" t="s">
        <v>246</v>
      </c>
      <c r="C26" s="166" t="s">
        <v>222</v>
      </c>
      <c r="D26" s="167">
        <v>1495000</v>
      </c>
      <c r="E26" s="168">
        <f t="shared" si="1"/>
        <v>1750000</v>
      </c>
      <c r="F26" s="169"/>
    </row>
    <row r="27" spans="1:6" ht="28.8" x14ac:dyDescent="0.3">
      <c r="A27" s="164">
        <v>21</v>
      </c>
      <c r="B27" s="165" t="s">
        <v>247</v>
      </c>
      <c r="C27" s="166" t="s">
        <v>231</v>
      </c>
      <c r="D27" s="167">
        <v>2080000</v>
      </c>
      <c r="E27" s="168">
        <f t="shared" si="1"/>
        <v>2430000</v>
      </c>
      <c r="F27" s="170" t="s">
        <v>248</v>
      </c>
    </row>
    <row r="28" spans="1:6" x14ac:dyDescent="0.3">
      <c r="A28" s="164">
        <v>22</v>
      </c>
      <c r="B28" s="165" t="s">
        <v>249</v>
      </c>
      <c r="C28" s="166" t="s">
        <v>231</v>
      </c>
      <c r="D28" s="167">
        <v>540000</v>
      </c>
      <c r="E28" s="168">
        <f t="shared" si="1"/>
        <v>630000</v>
      </c>
      <c r="F28" s="170" t="s">
        <v>250</v>
      </c>
    </row>
    <row r="29" spans="1:6" x14ac:dyDescent="0.3">
      <c r="A29" s="164">
        <v>23</v>
      </c>
      <c r="B29" s="165" t="s">
        <v>251</v>
      </c>
      <c r="C29" s="166" t="s">
        <v>231</v>
      </c>
      <c r="D29" s="167">
        <v>320000</v>
      </c>
      <c r="E29" s="168">
        <f t="shared" si="1"/>
        <v>370000</v>
      </c>
      <c r="F29" s="170" t="s">
        <v>252</v>
      </c>
    </row>
    <row r="30" spans="1:6" ht="28.8" x14ac:dyDescent="0.3">
      <c r="A30" s="164">
        <v>24</v>
      </c>
      <c r="B30" s="165" t="s">
        <v>253</v>
      </c>
      <c r="C30" s="166" t="s">
        <v>222</v>
      </c>
      <c r="D30" s="167">
        <v>2000000</v>
      </c>
      <c r="E30" s="168">
        <f t="shared" si="1"/>
        <v>2340000</v>
      </c>
      <c r="F30" s="169" t="s">
        <v>238</v>
      </c>
    </row>
    <row r="31" spans="1:6" x14ac:dyDescent="0.3">
      <c r="A31" s="164">
        <v>25</v>
      </c>
      <c r="B31" s="165" t="s">
        <v>254</v>
      </c>
      <c r="C31" s="166" t="s">
        <v>222</v>
      </c>
      <c r="D31" s="167">
        <v>2500000</v>
      </c>
      <c r="E31" s="168">
        <f t="shared" si="1"/>
        <v>2920000</v>
      </c>
      <c r="F31" s="169" t="s">
        <v>217</v>
      </c>
    </row>
    <row r="32" spans="1:6" ht="28.8" x14ac:dyDescent="0.3">
      <c r="A32" s="164">
        <v>26</v>
      </c>
      <c r="B32" s="165" t="s">
        <v>255</v>
      </c>
      <c r="C32" s="166" t="s">
        <v>222</v>
      </c>
      <c r="D32" s="167">
        <v>650000</v>
      </c>
      <c r="E32" s="168">
        <f t="shared" si="1"/>
        <v>760000</v>
      </c>
      <c r="F32" s="170" t="s">
        <v>256</v>
      </c>
    </row>
    <row r="33" spans="1:6" x14ac:dyDescent="0.3">
      <c r="A33" s="164">
        <v>27</v>
      </c>
      <c r="B33" s="165" t="s">
        <v>257</v>
      </c>
      <c r="C33" s="166" t="s">
        <v>222</v>
      </c>
      <c r="D33" s="167">
        <v>2500000</v>
      </c>
      <c r="E33" s="168">
        <f t="shared" si="1"/>
        <v>2920000</v>
      </c>
      <c r="F33" s="169" t="s">
        <v>258</v>
      </c>
    </row>
    <row r="34" spans="1:6" x14ac:dyDescent="0.3">
      <c r="A34" s="164">
        <v>28</v>
      </c>
      <c r="B34" s="165" t="s">
        <v>259</v>
      </c>
      <c r="C34" s="166" t="s">
        <v>222</v>
      </c>
      <c r="D34" s="167">
        <v>2500000</v>
      </c>
      <c r="E34" s="168">
        <f t="shared" si="1"/>
        <v>2920000</v>
      </c>
      <c r="F34" s="169"/>
    </row>
    <row r="35" spans="1:6" ht="28.8" x14ac:dyDescent="0.3">
      <c r="A35" s="164">
        <v>29</v>
      </c>
      <c r="B35" s="165" t="s">
        <v>260</v>
      </c>
      <c r="C35" s="166" t="s">
        <v>222</v>
      </c>
      <c r="D35" s="167">
        <v>1710000</v>
      </c>
      <c r="E35" s="168">
        <f t="shared" si="1"/>
        <v>2000000</v>
      </c>
      <c r="F35" s="170" t="s">
        <v>261</v>
      </c>
    </row>
    <row r="36" spans="1:6" x14ac:dyDescent="0.3">
      <c r="A36" s="164">
        <v>30</v>
      </c>
      <c r="B36" s="165" t="s">
        <v>262</v>
      </c>
      <c r="C36" s="166" t="s">
        <v>222</v>
      </c>
      <c r="D36" s="167">
        <v>1936000</v>
      </c>
      <c r="E36" s="168">
        <f t="shared" si="1"/>
        <v>2260000</v>
      </c>
      <c r="F36" s="169"/>
    </row>
    <row r="37" spans="1:6" x14ac:dyDescent="0.3">
      <c r="A37" s="164">
        <v>31</v>
      </c>
      <c r="B37" s="165" t="s">
        <v>263</v>
      </c>
      <c r="C37" s="166" t="s">
        <v>222</v>
      </c>
      <c r="D37" s="167">
        <v>4026000</v>
      </c>
      <c r="E37" s="168">
        <f t="shared" si="1"/>
        <v>4710000</v>
      </c>
      <c r="F37" s="169"/>
    </row>
    <row r="38" spans="1:6" x14ac:dyDescent="0.3">
      <c r="A38" s="164">
        <v>32</v>
      </c>
      <c r="B38" s="165" t="s">
        <v>264</v>
      </c>
      <c r="C38" s="166" t="s">
        <v>222</v>
      </c>
      <c r="D38" s="167">
        <v>1875000</v>
      </c>
      <c r="E38" s="168">
        <f t="shared" si="1"/>
        <v>2190000</v>
      </c>
      <c r="F38" s="169"/>
    </row>
    <row r="39" spans="1:6" x14ac:dyDescent="0.3">
      <c r="A39" s="164">
        <v>33</v>
      </c>
      <c r="B39" s="165" t="s">
        <v>265</v>
      </c>
      <c r="C39" s="166" t="s">
        <v>222</v>
      </c>
      <c r="D39" s="167">
        <v>3057000</v>
      </c>
      <c r="E39" s="168">
        <f t="shared" si="1"/>
        <v>3570000</v>
      </c>
      <c r="F39" s="169"/>
    </row>
    <row r="40" spans="1:6" x14ac:dyDescent="0.3">
      <c r="A40" s="164">
        <v>34</v>
      </c>
      <c r="B40" s="165" t="s">
        <v>266</v>
      </c>
      <c r="C40" s="166" t="s">
        <v>222</v>
      </c>
      <c r="D40" s="167">
        <v>990000</v>
      </c>
      <c r="E40" s="168">
        <f t="shared" si="1"/>
        <v>1160000</v>
      </c>
      <c r="F40" s="169"/>
    </row>
    <row r="41" spans="1:6" x14ac:dyDescent="0.3">
      <c r="A41" s="164">
        <v>35</v>
      </c>
      <c r="B41" s="165" t="s">
        <v>267</v>
      </c>
      <c r="C41" s="166" t="s">
        <v>222</v>
      </c>
      <c r="D41" s="167">
        <v>4970000</v>
      </c>
      <c r="E41" s="168">
        <f t="shared" si="1"/>
        <v>5810000</v>
      </c>
      <c r="F41" s="169"/>
    </row>
    <row r="42" spans="1:6" x14ac:dyDescent="0.3">
      <c r="A42" s="164">
        <v>36</v>
      </c>
      <c r="B42" s="165" t="s">
        <v>268</v>
      </c>
      <c r="C42" s="166" t="s">
        <v>222</v>
      </c>
      <c r="D42" s="167">
        <v>2700000</v>
      </c>
      <c r="E42" s="168">
        <f t="shared" si="1"/>
        <v>3160000</v>
      </c>
      <c r="F42" s="169" t="s">
        <v>269</v>
      </c>
    </row>
    <row r="43" spans="1:6" x14ac:dyDescent="0.3">
      <c r="A43" s="164">
        <v>37</v>
      </c>
      <c r="B43" s="165" t="s">
        <v>270</v>
      </c>
      <c r="C43" s="166" t="s">
        <v>271</v>
      </c>
      <c r="D43" s="167">
        <v>4000000</v>
      </c>
      <c r="E43" s="168">
        <f t="shared" si="1"/>
        <v>4680000</v>
      </c>
      <c r="F43" s="169" t="s">
        <v>272</v>
      </c>
    </row>
    <row r="44" spans="1:6" x14ac:dyDescent="0.3">
      <c r="A44" s="164">
        <v>38</v>
      </c>
      <c r="B44" s="165" t="s">
        <v>273</v>
      </c>
      <c r="C44" s="166" t="s">
        <v>271</v>
      </c>
      <c r="D44" s="167">
        <v>2000000</v>
      </c>
      <c r="E44" s="168">
        <f t="shared" si="1"/>
        <v>2340000</v>
      </c>
      <c r="F44" s="169" t="s">
        <v>272</v>
      </c>
    </row>
    <row r="45" spans="1:6" x14ac:dyDescent="0.3">
      <c r="A45" s="164">
        <v>39</v>
      </c>
      <c r="B45" s="171" t="s">
        <v>274</v>
      </c>
      <c r="C45" s="172" t="s">
        <v>275</v>
      </c>
      <c r="D45" s="167">
        <v>100000</v>
      </c>
      <c r="E45" s="168">
        <f t="shared" si="1"/>
        <v>120000</v>
      </c>
      <c r="F45" s="169"/>
    </row>
    <row r="46" spans="1:6" x14ac:dyDescent="0.3">
      <c r="A46" s="164">
        <v>40</v>
      </c>
      <c r="B46" s="171" t="s">
        <v>276</v>
      </c>
      <c r="C46" s="172" t="s">
        <v>275</v>
      </c>
      <c r="D46" s="167">
        <v>300000</v>
      </c>
      <c r="E46" s="168">
        <f t="shared" si="1"/>
        <v>350000</v>
      </c>
      <c r="F46" s="169"/>
    </row>
    <row r="47" spans="1:6" x14ac:dyDescent="0.3">
      <c r="A47" s="164">
        <v>41</v>
      </c>
      <c r="B47" s="171" t="s">
        <v>277</v>
      </c>
      <c r="C47" s="166" t="s">
        <v>271</v>
      </c>
      <c r="D47" s="167">
        <f>54000*100</f>
        <v>5400000</v>
      </c>
      <c r="E47" s="168">
        <f t="shared" si="1"/>
        <v>6310000</v>
      </c>
      <c r="F47" s="169" t="s">
        <v>278</v>
      </c>
    </row>
    <row r="48" spans="1:6" x14ac:dyDescent="0.3">
      <c r="A48" s="164">
        <v>42</v>
      </c>
      <c r="B48" s="173" t="s">
        <v>279</v>
      </c>
      <c r="C48" s="166" t="s">
        <v>280</v>
      </c>
      <c r="D48" s="167">
        <v>22750000</v>
      </c>
      <c r="E48" s="168">
        <f t="shared" si="1"/>
        <v>26600000</v>
      </c>
      <c r="F48" s="169"/>
    </row>
    <row r="49" spans="1:6" ht="15" thickBot="1" x14ac:dyDescent="0.35">
      <c r="A49" s="174"/>
      <c r="B49" s="175"/>
      <c r="C49" s="176"/>
      <c r="D49" s="177"/>
      <c r="E49" s="178"/>
      <c r="F49" s="174"/>
    </row>
    <row r="50" spans="1:6" ht="15" thickTop="1" x14ac:dyDescent="0.3">
      <c r="A50" s="179"/>
      <c r="B50" s="180" t="s">
        <v>281</v>
      </c>
      <c r="C50" s="181"/>
      <c r="D50" s="182">
        <f>SUM(D3:D49)</f>
        <v>200355000</v>
      </c>
      <c r="E50" s="182">
        <f>SUM(E3:E49)</f>
        <v>234240000</v>
      </c>
      <c r="F50" s="183"/>
    </row>
  </sheetData>
  <pageMargins left="0.7" right="0.7" top="0.75" bottom="0.75" header="0.3" footer="0.3"/>
  <pageSetup paperSize="9" scale="76"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399"/>
  <sheetViews>
    <sheetView view="pageBreakPreview" topLeftCell="A8" zoomScale="70" zoomScaleNormal="75" zoomScaleSheetLayoutView="70" workbookViewId="0">
      <selection activeCell="B22" sqref="B22"/>
    </sheetView>
  </sheetViews>
  <sheetFormatPr defaultRowHeight="17.399999999999999" outlineLevelCol="1" x14ac:dyDescent="0.3"/>
  <cols>
    <col min="1" max="1" width="1.6640625" style="101" customWidth="1"/>
    <col min="2" max="2" width="54.33203125" style="102" customWidth="1"/>
    <col min="3" max="3" width="14.109375" style="105" hidden="1" customWidth="1" outlineLevel="1"/>
    <col min="4" max="14" width="13.5546875" style="105" hidden="1" customWidth="1" outlineLevel="1"/>
    <col min="15" max="15" width="19.109375" style="105" customWidth="1" collapsed="1"/>
    <col min="16" max="16" width="14.44140625" style="105" hidden="1" customWidth="1" outlineLevel="1"/>
    <col min="17" max="27" width="13.5546875" style="105" hidden="1" customWidth="1" outlineLevel="1"/>
    <col min="28" max="28" width="19.109375" style="105" bestFit="1" customWidth="1" collapsed="1"/>
    <col min="29" max="29" width="14.44140625" style="105" hidden="1" customWidth="1" outlineLevel="1"/>
    <col min="30" max="30" width="13.5546875" style="105" hidden="1" customWidth="1" outlineLevel="1"/>
    <col min="31" max="31" width="14.44140625" style="105" hidden="1" customWidth="1" outlineLevel="1"/>
    <col min="32" max="33" width="15" style="105" hidden="1" customWidth="1" outlineLevel="1"/>
    <col min="34" max="38" width="13.5546875" style="105" hidden="1" customWidth="1" outlineLevel="1"/>
    <col min="39" max="40" width="15" style="105" hidden="1" customWidth="1" outlineLevel="1"/>
    <col min="41" max="41" width="19.109375" style="105" customWidth="1" collapsed="1"/>
    <col min="42" max="53" width="14.44140625" style="105" hidden="1" customWidth="1" outlineLevel="1"/>
    <col min="54" max="54" width="19.109375" style="105" bestFit="1" customWidth="1" collapsed="1"/>
    <col min="55" max="57" width="14.109375" style="105" hidden="1" customWidth="1" outlineLevel="1"/>
    <col min="58" max="66" width="16.88671875" style="105" hidden="1" customWidth="1" outlineLevel="1"/>
    <col min="67" max="67" width="19.109375" style="105" customWidth="1" collapsed="1"/>
    <col min="68" max="69" width="14.109375" style="105" hidden="1" customWidth="1"/>
    <col min="70" max="71" width="13.6640625" style="105" hidden="1" customWidth="1"/>
    <col min="72" max="72" width="15.5546875" style="105" hidden="1" customWidth="1"/>
    <col min="73" max="76" width="0" style="105" hidden="1" customWidth="1"/>
    <col min="77" max="261" width="9.109375" style="105"/>
    <col min="262" max="262" width="1.6640625" style="105" customWidth="1"/>
    <col min="263" max="263" width="57.33203125" style="105" customWidth="1"/>
    <col min="264" max="267" width="0" style="105" hidden="1" customWidth="1"/>
    <col min="268" max="269" width="13.6640625" style="105" customWidth="1"/>
    <col min="270" max="270" width="15.5546875" style="105" bestFit="1" customWidth="1"/>
    <col min="271" max="271" width="17.6640625" style="105" customWidth="1"/>
    <col min="272" max="273" width="15.5546875" style="105" bestFit="1" customWidth="1"/>
    <col min="274" max="275" width="14.44140625" style="105" customWidth="1"/>
    <col min="276" max="277" width="15.5546875" style="105" bestFit="1" customWidth="1"/>
    <col min="278" max="278" width="14.44140625" style="105" customWidth="1"/>
    <col min="279" max="279" width="15.5546875" style="105" bestFit="1" customWidth="1"/>
    <col min="280" max="294" width="14.109375" style="105" customWidth="1"/>
    <col min="295" max="295" width="10.44140625" style="105" bestFit="1" customWidth="1"/>
    <col min="296" max="296" width="10.5546875" style="105" bestFit="1" customWidth="1"/>
    <col min="297" max="298" width="10.88671875" style="105" bestFit="1" customWidth="1"/>
    <col min="299" max="299" width="9.88671875" style="105" bestFit="1" customWidth="1"/>
    <col min="300" max="300" width="10.109375" style="105" bestFit="1" customWidth="1"/>
    <col min="301" max="302" width="10.44140625" style="105" bestFit="1" customWidth="1"/>
    <col min="303" max="304" width="10.109375" style="105" bestFit="1" customWidth="1"/>
    <col min="305" max="305" width="9.88671875" style="105" bestFit="1" customWidth="1"/>
    <col min="306" max="307" width="10.5546875" style="105" bestFit="1" customWidth="1"/>
    <col min="308" max="308" width="10.44140625" style="105" bestFit="1" customWidth="1"/>
    <col min="309" max="517" width="9.109375" style="105"/>
    <col min="518" max="518" width="1.6640625" style="105" customWidth="1"/>
    <col min="519" max="519" width="57.33203125" style="105" customWidth="1"/>
    <col min="520" max="523" width="0" style="105" hidden="1" customWidth="1"/>
    <col min="524" max="525" width="13.6640625" style="105" customWidth="1"/>
    <col min="526" max="526" width="15.5546875" style="105" bestFit="1" customWidth="1"/>
    <col min="527" max="527" width="17.6640625" style="105" customWidth="1"/>
    <col min="528" max="529" width="15.5546875" style="105" bestFit="1" customWidth="1"/>
    <col min="530" max="531" width="14.44140625" style="105" customWidth="1"/>
    <col min="532" max="533" width="15.5546875" style="105" bestFit="1" customWidth="1"/>
    <col min="534" max="534" width="14.44140625" style="105" customWidth="1"/>
    <col min="535" max="535" width="15.5546875" style="105" bestFit="1" customWidth="1"/>
    <col min="536" max="550" width="14.109375" style="105" customWidth="1"/>
    <col min="551" max="551" width="10.44140625" style="105" bestFit="1" customWidth="1"/>
    <col min="552" max="552" width="10.5546875" style="105" bestFit="1" customWidth="1"/>
    <col min="553" max="554" width="10.88671875" style="105" bestFit="1" customWidth="1"/>
    <col min="555" max="555" width="9.88671875" style="105" bestFit="1" customWidth="1"/>
    <col min="556" max="556" width="10.109375" style="105" bestFit="1" customWidth="1"/>
    <col min="557" max="558" width="10.44140625" style="105" bestFit="1" customWidth="1"/>
    <col min="559" max="560" width="10.109375" style="105" bestFit="1" customWidth="1"/>
    <col min="561" max="561" width="9.88671875" style="105" bestFit="1" customWidth="1"/>
    <col min="562" max="563" width="10.5546875" style="105" bestFit="1" customWidth="1"/>
    <col min="564" max="564" width="10.44140625" style="105" bestFit="1" customWidth="1"/>
    <col min="565" max="773" width="9.109375" style="105"/>
    <col min="774" max="774" width="1.6640625" style="105" customWidth="1"/>
    <col min="775" max="775" width="57.33203125" style="105" customWidth="1"/>
    <col min="776" max="779" width="0" style="105" hidden="1" customWidth="1"/>
    <col min="780" max="781" width="13.6640625" style="105" customWidth="1"/>
    <col min="782" max="782" width="15.5546875" style="105" bestFit="1" customWidth="1"/>
    <col min="783" max="783" width="17.6640625" style="105" customWidth="1"/>
    <col min="784" max="785" width="15.5546875" style="105" bestFit="1" customWidth="1"/>
    <col min="786" max="787" width="14.44140625" style="105" customWidth="1"/>
    <col min="788" max="789" width="15.5546875" style="105" bestFit="1" customWidth="1"/>
    <col min="790" max="790" width="14.44140625" style="105" customWidth="1"/>
    <col min="791" max="791" width="15.5546875" style="105" bestFit="1" customWidth="1"/>
    <col min="792" max="806" width="14.109375" style="105" customWidth="1"/>
    <col min="807" max="807" width="10.44140625" style="105" bestFit="1" customWidth="1"/>
    <col min="808" max="808" width="10.5546875" style="105" bestFit="1" customWidth="1"/>
    <col min="809" max="810" width="10.88671875" style="105" bestFit="1" customWidth="1"/>
    <col min="811" max="811" width="9.88671875" style="105" bestFit="1" customWidth="1"/>
    <col min="812" max="812" width="10.109375" style="105" bestFit="1" customWidth="1"/>
    <col min="813" max="814" width="10.44140625" style="105" bestFit="1" customWidth="1"/>
    <col min="815" max="816" width="10.109375" style="105" bestFit="1" customWidth="1"/>
    <col min="817" max="817" width="9.88671875" style="105" bestFit="1" customWidth="1"/>
    <col min="818" max="819" width="10.5546875" style="105" bestFit="1" customWidth="1"/>
    <col min="820" max="820" width="10.44140625" style="105" bestFit="1" customWidth="1"/>
    <col min="821" max="1029" width="9.109375" style="105"/>
    <col min="1030" max="1030" width="1.6640625" style="105" customWidth="1"/>
    <col min="1031" max="1031" width="57.33203125" style="105" customWidth="1"/>
    <col min="1032" max="1035" width="0" style="105" hidden="1" customWidth="1"/>
    <col min="1036" max="1037" width="13.6640625" style="105" customWidth="1"/>
    <col min="1038" max="1038" width="15.5546875" style="105" bestFit="1" customWidth="1"/>
    <col min="1039" max="1039" width="17.6640625" style="105" customWidth="1"/>
    <col min="1040" max="1041" width="15.5546875" style="105" bestFit="1" customWidth="1"/>
    <col min="1042" max="1043" width="14.44140625" style="105" customWidth="1"/>
    <col min="1044" max="1045" width="15.5546875" style="105" bestFit="1" customWidth="1"/>
    <col min="1046" max="1046" width="14.44140625" style="105" customWidth="1"/>
    <col min="1047" max="1047" width="15.5546875" style="105" bestFit="1" customWidth="1"/>
    <col min="1048" max="1062" width="14.109375" style="105" customWidth="1"/>
    <col min="1063" max="1063" width="10.44140625" style="105" bestFit="1" customWidth="1"/>
    <col min="1064" max="1064" width="10.5546875" style="105" bestFit="1" customWidth="1"/>
    <col min="1065" max="1066" width="10.88671875" style="105" bestFit="1" customWidth="1"/>
    <col min="1067" max="1067" width="9.88671875" style="105" bestFit="1" customWidth="1"/>
    <col min="1068" max="1068" width="10.109375" style="105" bestFit="1" customWidth="1"/>
    <col min="1069" max="1070" width="10.44140625" style="105" bestFit="1" customWidth="1"/>
    <col min="1071" max="1072" width="10.109375" style="105" bestFit="1" customWidth="1"/>
    <col min="1073" max="1073" width="9.88671875" style="105" bestFit="1" customWidth="1"/>
    <col min="1074" max="1075" width="10.5546875" style="105" bestFit="1" customWidth="1"/>
    <col min="1076" max="1076" width="10.44140625" style="105" bestFit="1" customWidth="1"/>
    <col min="1077" max="1285" width="9.109375" style="105"/>
    <col min="1286" max="1286" width="1.6640625" style="105" customWidth="1"/>
    <col min="1287" max="1287" width="57.33203125" style="105" customWidth="1"/>
    <col min="1288" max="1291" width="0" style="105" hidden="1" customWidth="1"/>
    <col min="1292" max="1293" width="13.6640625" style="105" customWidth="1"/>
    <col min="1294" max="1294" width="15.5546875" style="105" bestFit="1" customWidth="1"/>
    <col min="1295" max="1295" width="17.6640625" style="105" customWidth="1"/>
    <col min="1296" max="1297" width="15.5546875" style="105" bestFit="1" customWidth="1"/>
    <col min="1298" max="1299" width="14.44140625" style="105" customWidth="1"/>
    <col min="1300" max="1301" width="15.5546875" style="105" bestFit="1" customWidth="1"/>
    <col min="1302" max="1302" width="14.44140625" style="105" customWidth="1"/>
    <col min="1303" max="1303" width="15.5546875" style="105" bestFit="1" customWidth="1"/>
    <col min="1304" max="1318" width="14.109375" style="105" customWidth="1"/>
    <col min="1319" max="1319" width="10.44140625" style="105" bestFit="1" customWidth="1"/>
    <col min="1320" max="1320" width="10.5546875" style="105" bestFit="1" customWidth="1"/>
    <col min="1321" max="1322" width="10.88671875" style="105" bestFit="1" customWidth="1"/>
    <col min="1323" max="1323" width="9.88671875" style="105" bestFit="1" customWidth="1"/>
    <col min="1324" max="1324" width="10.109375" style="105" bestFit="1" customWidth="1"/>
    <col min="1325" max="1326" width="10.44140625" style="105" bestFit="1" customWidth="1"/>
    <col min="1327" max="1328" width="10.109375" style="105" bestFit="1" customWidth="1"/>
    <col min="1329" max="1329" width="9.88671875" style="105" bestFit="1" customWidth="1"/>
    <col min="1330" max="1331" width="10.5546875" style="105" bestFit="1" customWidth="1"/>
    <col min="1332" max="1332" width="10.44140625" style="105" bestFit="1" customWidth="1"/>
    <col min="1333" max="1541" width="9.109375" style="105"/>
    <col min="1542" max="1542" width="1.6640625" style="105" customWidth="1"/>
    <col min="1543" max="1543" width="57.33203125" style="105" customWidth="1"/>
    <col min="1544" max="1547" width="0" style="105" hidden="1" customWidth="1"/>
    <col min="1548" max="1549" width="13.6640625" style="105" customWidth="1"/>
    <col min="1550" max="1550" width="15.5546875" style="105" bestFit="1" customWidth="1"/>
    <col min="1551" max="1551" width="17.6640625" style="105" customWidth="1"/>
    <col min="1552" max="1553" width="15.5546875" style="105" bestFit="1" customWidth="1"/>
    <col min="1554" max="1555" width="14.44140625" style="105" customWidth="1"/>
    <col min="1556" max="1557" width="15.5546875" style="105" bestFit="1" customWidth="1"/>
    <col min="1558" max="1558" width="14.44140625" style="105" customWidth="1"/>
    <col min="1559" max="1559" width="15.5546875" style="105" bestFit="1" customWidth="1"/>
    <col min="1560" max="1574" width="14.109375" style="105" customWidth="1"/>
    <col min="1575" max="1575" width="10.44140625" style="105" bestFit="1" customWidth="1"/>
    <col min="1576" max="1576" width="10.5546875" style="105" bestFit="1" customWidth="1"/>
    <col min="1577" max="1578" width="10.88671875" style="105" bestFit="1" customWidth="1"/>
    <col min="1579" max="1579" width="9.88671875" style="105" bestFit="1" customWidth="1"/>
    <col min="1580" max="1580" width="10.109375" style="105" bestFit="1" customWidth="1"/>
    <col min="1581" max="1582" width="10.44140625" style="105" bestFit="1" customWidth="1"/>
    <col min="1583" max="1584" width="10.109375" style="105" bestFit="1" customWidth="1"/>
    <col min="1585" max="1585" width="9.88671875" style="105" bestFit="1" customWidth="1"/>
    <col min="1586" max="1587" width="10.5546875" style="105" bestFit="1" customWidth="1"/>
    <col min="1588" max="1588" width="10.44140625" style="105" bestFit="1" customWidth="1"/>
    <col min="1589" max="1797" width="9.109375" style="105"/>
    <col min="1798" max="1798" width="1.6640625" style="105" customWidth="1"/>
    <col min="1799" max="1799" width="57.33203125" style="105" customWidth="1"/>
    <col min="1800" max="1803" width="0" style="105" hidden="1" customWidth="1"/>
    <col min="1804" max="1805" width="13.6640625" style="105" customWidth="1"/>
    <col min="1806" max="1806" width="15.5546875" style="105" bestFit="1" customWidth="1"/>
    <col min="1807" max="1807" width="17.6640625" style="105" customWidth="1"/>
    <col min="1808" max="1809" width="15.5546875" style="105" bestFit="1" customWidth="1"/>
    <col min="1810" max="1811" width="14.44140625" style="105" customWidth="1"/>
    <col min="1812" max="1813" width="15.5546875" style="105" bestFit="1" customWidth="1"/>
    <col min="1814" max="1814" width="14.44140625" style="105" customWidth="1"/>
    <col min="1815" max="1815" width="15.5546875" style="105" bestFit="1" customWidth="1"/>
    <col min="1816" max="1830" width="14.109375" style="105" customWidth="1"/>
    <col min="1831" max="1831" width="10.44140625" style="105" bestFit="1" customWidth="1"/>
    <col min="1832" max="1832" width="10.5546875" style="105" bestFit="1" customWidth="1"/>
    <col min="1833" max="1834" width="10.88671875" style="105" bestFit="1" customWidth="1"/>
    <col min="1835" max="1835" width="9.88671875" style="105" bestFit="1" customWidth="1"/>
    <col min="1836" max="1836" width="10.109375" style="105" bestFit="1" customWidth="1"/>
    <col min="1837" max="1838" width="10.44140625" style="105" bestFit="1" customWidth="1"/>
    <col min="1839" max="1840" width="10.109375" style="105" bestFit="1" customWidth="1"/>
    <col min="1841" max="1841" width="9.88671875" style="105" bestFit="1" customWidth="1"/>
    <col min="1842" max="1843" width="10.5546875" style="105" bestFit="1" customWidth="1"/>
    <col min="1844" max="1844" width="10.44140625" style="105" bestFit="1" customWidth="1"/>
    <col min="1845" max="2053" width="9.109375" style="105"/>
    <col min="2054" max="2054" width="1.6640625" style="105" customWidth="1"/>
    <col min="2055" max="2055" width="57.33203125" style="105" customWidth="1"/>
    <col min="2056" max="2059" width="0" style="105" hidden="1" customWidth="1"/>
    <col min="2060" max="2061" width="13.6640625" style="105" customWidth="1"/>
    <col min="2062" max="2062" width="15.5546875" style="105" bestFit="1" customWidth="1"/>
    <col min="2063" max="2063" width="17.6640625" style="105" customWidth="1"/>
    <col min="2064" max="2065" width="15.5546875" style="105" bestFit="1" customWidth="1"/>
    <col min="2066" max="2067" width="14.44140625" style="105" customWidth="1"/>
    <col min="2068" max="2069" width="15.5546875" style="105" bestFit="1" customWidth="1"/>
    <col min="2070" max="2070" width="14.44140625" style="105" customWidth="1"/>
    <col min="2071" max="2071" width="15.5546875" style="105" bestFit="1" customWidth="1"/>
    <col min="2072" max="2086" width="14.109375" style="105" customWidth="1"/>
    <col min="2087" max="2087" width="10.44140625" style="105" bestFit="1" customWidth="1"/>
    <col min="2088" max="2088" width="10.5546875" style="105" bestFit="1" customWidth="1"/>
    <col min="2089" max="2090" width="10.88671875" style="105" bestFit="1" customWidth="1"/>
    <col min="2091" max="2091" width="9.88671875" style="105" bestFit="1" customWidth="1"/>
    <col min="2092" max="2092" width="10.109375" style="105" bestFit="1" customWidth="1"/>
    <col min="2093" max="2094" width="10.44140625" style="105" bestFit="1" customWidth="1"/>
    <col min="2095" max="2096" width="10.109375" style="105" bestFit="1" customWidth="1"/>
    <col min="2097" max="2097" width="9.88671875" style="105" bestFit="1" customWidth="1"/>
    <col min="2098" max="2099" width="10.5546875" style="105" bestFit="1" customWidth="1"/>
    <col min="2100" max="2100" width="10.44140625" style="105" bestFit="1" customWidth="1"/>
    <col min="2101" max="2309" width="9.109375" style="105"/>
    <col min="2310" max="2310" width="1.6640625" style="105" customWidth="1"/>
    <col min="2311" max="2311" width="57.33203125" style="105" customWidth="1"/>
    <col min="2312" max="2315" width="0" style="105" hidden="1" customWidth="1"/>
    <col min="2316" max="2317" width="13.6640625" style="105" customWidth="1"/>
    <col min="2318" max="2318" width="15.5546875" style="105" bestFit="1" customWidth="1"/>
    <col min="2319" max="2319" width="17.6640625" style="105" customWidth="1"/>
    <col min="2320" max="2321" width="15.5546875" style="105" bestFit="1" customWidth="1"/>
    <col min="2322" max="2323" width="14.44140625" style="105" customWidth="1"/>
    <col min="2324" max="2325" width="15.5546875" style="105" bestFit="1" customWidth="1"/>
    <col min="2326" max="2326" width="14.44140625" style="105" customWidth="1"/>
    <col min="2327" max="2327" width="15.5546875" style="105" bestFit="1" customWidth="1"/>
    <col min="2328" max="2342" width="14.109375" style="105" customWidth="1"/>
    <col min="2343" max="2343" width="10.44140625" style="105" bestFit="1" customWidth="1"/>
    <col min="2344" max="2344" width="10.5546875" style="105" bestFit="1" customWidth="1"/>
    <col min="2345" max="2346" width="10.88671875" style="105" bestFit="1" customWidth="1"/>
    <col min="2347" max="2347" width="9.88671875" style="105" bestFit="1" customWidth="1"/>
    <col min="2348" max="2348" width="10.109375" style="105" bestFit="1" customWidth="1"/>
    <col min="2349" max="2350" width="10.44140625" style="105" bestFit="1" customWidth="1"/>
    <col min="2351" max="2352" width="10.109375" style="105" bestFit="1" customWidth="1"/>
    <col min="2353" max="2353" width="9.88671875" style="105" bestFit="1" customWidth="1"/>
    <col min="2354" max="2355" width="10.5546875" style="105" bestFit="1" customWidth="1"/>
    <col min="2356" max="2356" width="10.44140625" style="105" bestFit="1" customWidth="1"/>
    <col min="2357" max="2565" width="9.109375" style="105"/>
    <col min="2566" max="2566" width="1.6640625" style="105" customWidth="1"/>
    <col min="2567" max="2567" width="57.33203125" style="105" customWidth="1"/>
    <col min="2568" max="2571" width="0" style="105" hidden="1" customWidth="1"/>
    <col min="2572" max="2573" width="13.6640625" style="105" customWidth="1"/>
    <col min="2574" max="2574" width="15.5546875" style="105" bestFit="1" customWidth="1"/>
    <col min="2575" max="2575" width="17.6640625" style="105" customWidth="1"/>
    <col min="2576" max="2577" width="15.5546875" style="105" bestFit="1" customWidth="1"/>
    <col min="2578" max="2579" width="14.44140625" style="105" customWidth="1"/>
    <col min="2580" max="2581" width="15.5546875" style="105" bestFit="1" customWidth="1"/>
    <col min="2582" max="2582" width="14.44140625" style="105" customWidth="1"/>
    <col min="2583" max="2583" width="15.5546875" style="105" bestFit="1" customWidth="1"/>
    <col min="2584" max="2598" width="14.109375" style="105" customWidth="1"/>
    <col min="2599" max="2599" width="10.44140625" style="105" bestFit="1" customWidth="1"/>
    <col min="2600" max="2600" width="10.5546875" style="105" bestFit="1" customWidth="1"/>
    <col min="2601" max="2602" width="10.88671875" style="105" bestFit="1" customWidth="1"/>
    <col min="2603" max="2603" width="9.88671875" style="105" bestFit="1" customWidth="1"/>
    <col min="2604" max="2604" width="10.109375" style="105" bestFit="1" customWidth="1"/>
    <col min="2605" max="2606" width="10.44140625" style="105" bestFit="1" customWidth="1"/>
    <col min="2607" max="2608" width="10.109375" style="105" bestFit="1" customWidth="1"/>
    <col min="2609" max="2609" width="9.88671875" style="105" bestFit="1" customWidth="1"/>
    <col min="2610" max="2611" width="10.5546875" style="105" bestFit="1" customWidth="1"/>
    <col min="2612" max="2612" width="10.44140625" style="105" bestFit="1" customWidth="1"/>
    <col min="2613" max="2821" width="9.109375" style="105"/>
    <col min="2822" max="2822" width="1.6640625" style="105" customWidth="1"/>
    <col min="2823" max="2823" width="57.33203125" style="105" customWidth="1"/>
    <col min="2824" max="2827" width="0" style="105" hidden="1" customWidth="1"/>
    <col min="2828" max="2829" width="13.6640625" style="105" customWidth="1"/>
    <col min="2830" max="2830" width="15.5546875" style="105" bestFit="1" customWidth="1"/>
    <col min="2831" max="2831" width="17.6640625" style="105" customWidth="1"/>
    <col min="2832" max="2833" width="15.5546875" style="105" bestFit="1" customWidth="1"/>
    <col min="2834" max="2835" width="14.44140625" style="105" customWidth="1"/>
    <col min="2836" max="2837" width="15.5546875" style="105" bestFit="1" customWidth="1"/>
    <col min="2838" max="2838" width="14.44140625" style="105" customWidth="1"/>
    <col min="2839" max="2839" width="15.5546875" style="105" bestFit="1" customWidth="1"/>
    <col min="2840" max="2854" width="14.109375" style="105" customWidth="1"/>
    <col min="2855" max="2855" width="10.44140625" style="105" bestFit="1" customWidth="1"/>
    <col min="2856" max="2856" width="10.5546875" style="105" bestFit="1" customWidth="1"/>
    <col min="2857" max="2858" width="10.88671875" style="105" bestFit="1" customWidth="1"/>
    <col min="2859" max="2859" width="9.88671875" style="105" bestFit="1" customWidth="1"/>
    <col min="2860" max="2860" width="10.109375" style="105" bestFit="1" customWidth="1"/>
    <col min="2861" max="2862" width="10.44140625" style="105" bestFit="1" customWidth="1"/>
    <col min="2863" max="2864" width="10.109375" style="105" bestFit="1" customWidth="1"/>
    <col min="2865" max="2865" width="9.88671875" style="105" bestFit="1" customWidth="1"/>
    <col min="2866" max="2867" width="10.5546875" style="105" bestFit="1" customWidth="1"/>
    <col min="2868" max="2868" width="10.44140625" style="105" bestFit="1" customWidth="1"/>
    <col min="2869" max="3077" width="9.109375" style="105"/>
    <col min="3078" max="3078" width="1.6640625" style="105" customWidth="1"/>
    <col min="3079" max="3079" width="57.33203125" style="105" customWidth="1"/>
    <col min="3080" max="3083" width="0" style="105" hidden="1" customWidth="1"/>
    <col min="3084" max="3085" width="13.6640625" style="105" customWidth="1"/>
    <col min="3086" max="3086" width="15.5546875" style="105" bestFit="1" customWidth="1"/>
    <col min="3087" max="3087" width="17.6640625" style="105" customWidth="1"/>
    <col min="3088" max="3089" width="15.5546875" style="105" bestFit="1" customWidth="1"/>
    <col min="3090" max="3091" width="14.44140625" style="105" customWidth="1"/>
    <col min="3092" max="3093" width="15.5546875" style="105" bestFit="1" customWidth="1"/>
    <col min="3094" max="3094" width="14.44140625" style="105" customWidth="1"/>
    <col min="3095" max="3095" width="15.5546875" style="105" bestFit="1" customWidth="1"/>
    <col min="3096" max="3110" width="14.109375" style="105" customWidth="1"/>
    <col min="3111" max="3111" width="10.44140625" style="105" bestFit="1" customWidth="1"/>
    <col min="3112" max="3112" width="10.5546875" style="105" bestFit="1" customWidth="1"/>
    <col min="3113" max="3114" width="10.88671875" style="105" bestFit="1" customWidth="1"/>
    <col min="3115" max="3115" width="9.88671875" style="105" bestFit="1" customWidth="1"/>
    <col min="3116" max="3116" width="10.109375" style="105" bestFit="1" customWidth="1"/>
    <col min="3117" max="3118" width="10.44140625" style="105" bestFit="1" customWidth="1"/>
    <col min="3119" max="3120" width="10.109375" style="105" bestFit="1" customWidth="1"/>
    <col min="3121" max="3121" width="9.88671875" style="105" bestFit="1" customWidth="1"/>
    <col min="3122" max="3123" width="10.5546875" style="105" bestFit="1" customWidth="1"/>
    <col min="3124" max="3124" width="10.44140625" style="105" bestFit="1" customWidth="1"/>
    <col min="3125" max="3333" width="9.109375" style="105"/>
    <col min="3334" max="3334" width="1.6640625" style="105" customWidth="1"/>
    <col min="3335" max="3335" width="57.33203125" style="105" customWidth="1"/>
    <col min="3336" max="3339" width="0" style="105" hidden="1" customWidth="1"/>
    <col min="3340" max="3341" width="13.6640625" style="105" customWidth="1"/>
    <col min="3342" max="3342" width="15.5546875" style="105" bestFit="1" customWidth="1"/>
    <col min="3343" max="3343" width="17.6640625" style="105" customWidth="1"/>
    <col min="3344" max="3345" width="15.5546875" style="105" bestFit="1" customWidth="1"/>
    <col min="3346" max="3347" width="14.44140625" style="105" customWidth="1"/>
    <col min="3348" max="3349" width="15.5546875" style="105" bestFit="1" customWidth="1"/>
    <col min="3350" max="3350" width="14.44140625" style="105" customWidth="1"/>
    <col min="3351" max="3351" width="15.5546875" style="105" bestFit="1" customWidth="1"/>
    <col min="3352" max="3366" width="14.109375" style="105" customWidth="1"/>
    <col min="3367" max="3367" width="10.44140625" style="105" bestFit="1" customWidth="1"/>
    <col min="3368" max="3368" width="10.5546875" style="105" bestFit="1" customWidth="1"/>
    <col min="3369" max="3370" width="10.88671875" style="105" bestFit="1" customWidth="1"/>
    <col min="3371" max="3371" width="9.88671875" style="105" bestFit="1" customWidth="1"/>
    <col min="3372" max="3372" width="10.109375" style="105" bestFit="1" customWidth="1"/>
    <col min="3373" max="3374" width="10.44140625" style="105" bestFit="1" customWidth="1"/>
    <col min="3375" max="3376" width="10.109375" style="105" bestFit="1" customWidth="1"/>
    <col min="3377" max="3377" width="9.88671875" style="105" bestFit="1" customWidth="1"/>
    <col min="3378" max="3379" width="10.5546875" style="105" bestFit="1" customWidth="1"/>
    <col min="3380" max="3380" width="10.44140625" style="105" bestFit="1" customWidth="1"/>
    <col min="3381" max="3589" width="9.109375" style="105"/>
    <col min="3590" max="3590" width="1.6640625" style="105" customWidth="1"/>
    <col min="3591" max="3591" width="57.33203125" style="105" customWidth="1"/>
    <col min="3592" max="3595" width="0" style="105" hidden="1" customWidth="1"/>
    <col min="3596" max="3597" width="13.6640625" style="105" customWidth="1"/>
    <col min="3598" max="3598" width="15.5546875" style="105" bestFit="1" customWidth="1"/>
    <col min="3599" max="3599" width="17.6640625" style="105" customWidth="1"/>
    <col min="3600" max="3601" width="15.5546875" style="105" bestFit="1" customWidth="1"/>
    <col min="3602" max="3603" width="14.44140625" style="105" customWidth="1"/>
    <col min="3604" max="3605" width="15.5546875" style="105" bestFit="1" customWidth="1"/>
    <col min="3606" max="3606" width="14.44140625" style="105" customWidth="1"/>
    <col min="3607" max="3607" width="15.5546875" style="105" bestFit="1" customWidth="1"/>
    <col min="3608" max="3622" width="14.109375" style="105" customWidth="1"/>
    <col min="3623" max="3623" width="10.44140625" style="105" bestFit="1" customWidth="1"/>
    <col min="3624" max="3624" width="10.5546875" style="105" bestFit="1" customWidth="1"/>
    <col min="3625" max="3626" width="10.88671875" style="105" bestFit="1" customWidth="1"/>
    <col min="3627" max="3627" width="9.88671875" style="105" bestFit="1" customWidth="1"/>
    <col min="3628" max="3628" width="10.109375" style="105" bestFit="1" customWidth="1"/>
    <col min="3629" max="3630" width="10.44140625" style="105" bestFit="1" customWidth="1"/>
    <col min="3631" max="3632" width="10.109375" style="105" bestFit="1" customWidth="1"/>
    <col min="3633" max="3633" width="9.88671875" style="105" bestFit="1" customWidth="1"/>
    <col min="3634" max="3635" width="10.5546875" style="105" bestFit="1" customWidth="1"/>
    <col min="3636" max="3636" width="10.44140625" style="105" bestFit="1" customWidth="1"/>
    <col min="3637" max="3845" width="9.109375" style="105"/>
    <col min="3846" max="3846" width="1.6640625" style="105" customWidth="1"/>
    <col min="3847" max="3847" width="57.33203125" style="105" customWidth="1"/>
    <col min="3848" max="3851" width="0" style="105" hidden="1" customWidth="1"/>
    <col min="3852" max="3853" width="13.6640625" style="105" customWidth="1"/>
    <col min="3854" max="3854" width="15.5546875" style="105" bestFit="1" customWidth="1"/>
    <col min="3855" max="3855" width="17.6640625" style="105" customWidth="1"/>
    <col min="3856" max="3857" width="15.5546875" style="105" bestFit="1" customWidth="1"/>
    <col min="3858" max="3859" width="14.44140625" style="105" customWidth="1"/>
    <col min="3860" max="3861" width="15.5546875" style="105" bestFit="1" customWidth="1"/>
    <col min="3862" max="3862" width="14.44140625" style="105" customWidth="1"/>
    <col min="3863" max="3863" width="15.5546875" style="105" bestFit="1" customWidth="1"/>
    <col min="3864" max="3878" width="14.109375" style="105" customWidth="1"/>
    <col min="3879" max="3879" width="10.44140625" style="105" bestFit="1" customWidth="1"/>
    <col min="3880" max="3880" width="10.5546875" style="105" bestFit="1" customWidth="1"/>
    <col min="3881" max="3882" width="10.88671875" style="105" bestFit="1" customWidth="1"/>
    <col min="3883" max="3883" width="9.88671875" style="105" bestFit="1" customWidth="1"/>
    <col min="3884" max="3884" width="10.109375" style="105" bestFit="1" customWidth="1"/>
    <col min="3885" max="3886" width="10.44140625" style="105" bestFit="1" customWidth="1"/>
    <col min="3887" max="3888" width="10.109375" style="105" bestFit="1" customWidth="1"/>
    <col min="3889" max="3889" width="9.88671875" style="105" bestFit="1" customWidth="1"/>
    <col min="3890" max="3891" width="10.5546875" style="105" bestFit="1" customWidth="1"/>
    <col min="3892" max="3892" width="10.44140625" style="105" bestFit="1" customWidth="1"/>
    <col min="3893" max="4101" width="9.109375" style="105"/>
    <col min="4102" max="4102" width="1.6640625" style="105" customWidth="1"/>
    <col min="4103" max="4103" width="57.33203125" style="105" customWidth="1"/>
    <col min="4104" max="4107" width="0" style="105" hidden="1" customWidth="1"/>
    <col min="4108" max="4109" width="13.6640625" style="105" customWidth="1"/>
    <col min="4110" max="4110" width="15.5546875" style="105" bestFit="1" customWidth="1"/>
    <col min="4111" max="4111" width="17.6640625" style="105" customWidth="1"/>
    <col min="4112" max="4113" width="15.5546875" style="105" bestFit="1" customWidth="1"/>
    <col min="4114" max="4115" width="14.44140625" style="105" customWidth="1"/>
    <col min="4116" max="4117" width="15.5546875" style="105" bestFit="1" customWidth="1"/>
    <col min="4118" max="4118" width="14.44140625" style="105" customWidth="1"/>
    <col min="4119" max="4119" width="15.5546875" style="105" bestFit="1" customWidth="1"/>
    <col min="4120" max="4134" width="14.109375" style="105" customWidth="1"/>
    <col min="4135" max="4135" width="10.44140625" style="105" bestFit="1" customWidth="1"/>
    <col min="4136" max="4136" width="10.5546875" style="105" bestFit="1" customWidth="1"/>
    <col min="4137" max="4138" width="10.88671875" style="105" bestFit="1" customWidth="1"/>
    <col min="4139" max="4139" width="9.88671875" style="105" bestFit="1" customWidth="1"/>
    <col min="4140" max="4140" width="10.109375" style="105" bestFit="1" customWidth="1"/>
    <col min="4141" max="4142" width="10.44140625" style="105" bestFit="1" customWidth="1"/>
    <col min="4143" max="4144" width="10.109375" style="105" bestFit="1" customWidth="1"/>
    <col min="4145" max="4145" width="9.88671875" style="105" bestFit="1" customWidth="1"/>
    <col min="4146" max="4147" width="10.5546875" style="105" bestFit="1" customWidth="1"/>
    <col min="4148" max="4148" width="10.44140625" style="105" bestFit="1" customWidth="1"/>
    <col min="4149" max="4357" width="9.109375" style="105"/>
    <col min="4358" max="4358" width="1.6640625" style="105" customWidth="1"/>
    <col min="4359" max="4359" width="57.33203125" style="105" customWidth="1"/>
    <col min="4360" max="4363" width="0" style="105" hidden="1" customWidth="1"/>
    <col min="4364" max="4365" width="13.6640625" style="105" customWidth="1"/>
    <col min="4366" max="4366" width="15.5546875" style="105" bestFit="1" customWidth="1"/>
    <col min="4367" max="4367" width="17.6640625" style="105" customWidth="1"/>
    <col min="4368" max="4369" width="15.5546875" style="105" bestFit="1" customWidth="1"/>
    <col min="4370" max="4371" width="14.44140625" style="105" customWidth="1"/>
    <col min="4372" max="4373" width="15.5546875" style="105" bestFit="1" customWidth="1"/>
    <col min="4374" max="4374" width="14.44140625" style="105" customWidth="1"/>
    <col min="4375" max="4375" width="15.5546875" style="105" bestFit="1" customWidth="1"/>
    <col min="4376" max="4390" width="14.109375" style="105" customWidth="1"/>
    <col min="4391" max="4391" width="10.44140625" style="105" bestFit="1" customWidth="1"/>
    <col min="4392" max="4392" width="10.5546875" style="105" bestFit="1" customWidth="1"/>
    <col min="4393" max="4394" width="10.88671875" style="105" bestFit="1" customWidth="1"/>
    <col min="4395" max="4395" width="9.88671875" style="105" bestFit="1" customWidth="1"/>
    <col min="4396" max="4396" width="10.109375" style="105" bestFit="1" customWidth="1"/>
    <col min="4397" max="4398" width="10.44140625" style="105" bestFit="1" customWidth="1"/>
    <col min="4399" max="4400" width="10.109375" style="105" bestFit="1" customWidth="1"/>
    <col min="4401" max="4401" width="9.88671875" style="105" bestFit="1" customWidth="1"/>
    <col min="4402" max="4403" width="10.5546875" style="105" bestFit="1" customWidth="1"/>
    <col min="4404" max="4404" width="10.44140625" style="105" bestFit="1" customWidth="1"/>
    <col min="4405" max="4613" width="9.109375" style="105"/>
    <col min="4614" max="4614" width="1.6640625" style="105" customWidth="1"/>
    <col min="4615" max="4615" width="57.33203125" style="105" customWidth="1"/>
    <col min="4616" max="4619" width="0" style="105" hidden="1" customWidth="1"/>
    <col min="4620" max="4621" width="13.6640625" style="105" customWidth="1"/>
    <col min="4622" max="4622" width="15.5546875" style="105" bestFit="1" customWidth="1"/>
    <col min="4623" max="4623" width="17.6640625" style="105" customWidth="1"/>
    <col min="4624" max="4625" width="15.5546875" style="105" bestFit="1" customWidth="1"/>
    <col min="4626" max="4627" width="14.44140625" style="105" customWidth="1"/>
    <col min="4628" max="4629" width="15.5546875" style="105" bestFit="1" customWidth="1"/>
    <col min="4630" max="4630" width="14.44140625" style="105" customWidth="1"/>
    <col min="4631" max="4631" width="15.5546875" style="105" bestFit="1" customWidth="1"/>
    <col min="4632" max="4646" width="14.109375" style="105" customWidth="1"/>
    <col min="4647" max="4647" width="10.44140625" style="105" bestFit="1" customWidth="1"/>
    <col min="4648" max="4648" width="10.5546875" style="105" bestFit="1" customWidth="1"/>
    <col min="4649" max="4650" width="10.88671875" style="105" bestFit="1" customWidth="1"/>
    <col min="4651" max="4651" width="9.88671875" style="105" bestFit="1" customWidth="1"/>
    <col min="4652" max="4652" width="10.109375" style="105" bestFit="1" customWidth="1"/>
    <col min="4653" max="4654" width="10.44140625" style="105" bestFit="1" customWidth="1"/>
    <col min="4655" max="4656" width="10.109375" style="105" bestFit="1" customWidth="1"/>
    <col min="4657" max="4657" width="9.88671875" style="105" bestFit="1" customWidth="1"/>
    <col min="4658" max="4659" width="10.5546875" style="105" bestFit="1" customWidth="1"/>
    <col min="4660" max="4660" width="10.44140625" style="105" bestFit="1" customWidth="1"/>
    <col min="4661" max="4869" width="9.109375" style="105"/>
    <col min="4870" max="4870" width="1.6640625" style="105" customWidth="1"/>
    <col min="4871" max="4871" width="57.33203125" style="105" customWidth="1"/>
    <col min="4872" max="4875" width="0" style="105" hidden="1" customWidth="1"/>
    <col min="4876" max="4877" width="13.6640625" style="105" customWidth="1"/>
    <col min="4878" max="4878" width="15.5546875" style="105" bestFit="1" customWidth="1"/>
    <col min="4879" max="4879" width="17.6640625" style="105" customWidth="1"/>
    <col min="4880" max="4881" width="15.5546875" style="105" bestFit="1" customWidth="1"/>
    <col min="4882" max="4883" width="14.44140625" style="105" customWidth="1"/>
    <col min="4884" max="4885" width="15.5546875" style="105" bestFit="1" customWidth="1"/>
    <col min="4886" max="4886" width="14.44140625" style="105" customWidth="1"/>
    <col min="4887" max="4887" width="15.5546875" style="105" bestFit="1" customWidth="1"/>
    <col min="4888" max="4902" width="14.109375" style="105" customWidth="1"/>
    <col min="4903" max="4903" width="10.44140625" style="105" bestFit="1" customWidth="1"/>
    <col min="4904" max="4904" width="10.5546875" style="105" bestFit="1" customWidth="1"/>
    <col min="4905" max="4906" width="10.88671875" style="105" bestFit="1" customWidth="1"/>
    <col min="4907" max="4907" width="9.88671875" style="105" bestFit="1" customWidth="1"/>
    <col min="4908" max="4908" width="10.109375" style="105" bestFit="1" customWidth="1"/>
    <col min="4909" max="4910" width="10.44140625" style="105" bestFit="1" customWidth="1"/>
    <col min="4911" max="4912" width="10.109375" style="105" bestFit="1" customWidth="1"/>
    <col min="4913" max="4913" width="9.88671875" style="105" bestFit="1" customWidth="1"/>
    <col min="4914" max="4915" width="10.5546875" style="105" bestFit="1" customWidth="1"/>
    <col min="4916" max="4916" width="10.44140625" style="105" bestFit="1" customWidth="1"/>
    <col min="4917" max="5125" width="9.109375" style="105"/>
    <col min="5126" max="5126" width="1.6640625" style="105" customWidth="1"/>
    <col min="5127" max="5127" width="57.33203125" style="105" customWidth="1"/>
    <col min="5128" max="5131" width="0" style="105" hidden="1" customWidth="1"/>
    <col min="5132" max="5133" width="13.6640625" style="105" customWidth="1"/>
    <col min="5134" max="5134" width="15.5546875" style="105" bestFit="1" customWidth="1"/>
    <col min="5135" max="5135" width="17.6640625" style="105" customWidth="1"/>
    <col min="5136" max="5137" width="15.5546875" style="105" bestFit="1" customWidth="1"/>
    <col min="5138" max="5139" width="14.44140625" style="105" customWidth="1"/>
    <col min="5140" max="5141" width="15.5546875" style="105" bestFit="1" customWidth="1"/>
    <col min="5142" max="5142" width="14.44140625" style="105" customWidth="1"/>
    <col min="5143" max="5143" width="15.5546875" style="105" bestFit="1" customWidth="1"/>
    <col min="5144" max="5158" width="14.109375" style="105" customWidth="1"/>
    <col min="5159" max="5159" width="10.44140625" style="105" bestFit="1" customWidth="1"/>
    <col min="5160" max="5160" width="10.5546875" style="105" bestFit="1" customWidth="1"/>
    <col min="5161" max="5162" width="10.88671875" style="105" bestFit="1" customWidth="1"/>
    <col min="5163" max="5163" width="9.88671875" style="105" bestFit="1" customWidth="1"/>
    <col min="5164" max="5164" width="10.109375" style="105" bestFit="1" customWidth="1"/>
    <col min="5165" max="5166" width="10.44140625" style="105" bestFit="1" customWidth="1"/>
    <col min="5167" max="5168" width="10.109375" style="105" bestFit="1" customWidth="1"/>
    <col min="5169" max="5169" width="9.88671875" style="105" bestFit="1" customWidth="1"/>
    <col min="5170" max="5171" width="10.5546875" style="105" bestFit="1" customWidth="1"/>
    <col min="5172" max="5172" width="10.44140625" style="105" bestFit="1" customWidth="1"/>
    <col min="5173" max="5381" width="9.109375" style="105"/>
    <col min="5382" max="5382" width="1.6640625" style="105" customWidth="1"/>
    <col min="5383" max="5383" width="57.33203125" style="105" customWidth="1"/>
    <col min="5384" max="5387" width="0" style="105" hidden="1" customWidth="1"/>
    <col min="5388" max="5389" width="13.6640625" style="105" customWidth="1"/>
    <col min="5390" max="5390" width="15.5546875" style="105" bestFit="1" customWidth="1"/>
    <col min="5391" max="5391" width="17.6640625" style="105" customWidth="1"/>
    <col min="5392" max="5393" width="15.5546875" style="105" bestFit="1" customWidth="1"/>
    <col min="5394" max="5395" width="14.44140625" style="105" customWidth="1"/>
    <col min="5396" max="5397" width="15.5546875" style="105" bestFit="1" customWidth="1"/>
    <col min="5398" max="5398" width="14.44140625" style="105" customWidth="1"/>
    <col min="5399" max="5399" width="15.5546875" style="105" bestFit="1" customWidth="1"/>
    <col min="5400" max="5414" width="14.109375" style="105" customWidth="1"/>
    <col min="5415" max="5415" width="10.44140625" style="105" bestFit="1" customWidth="1"/>
    <col min="5416" max="5416" width="10.5546875" style="105" bestFit="1" customWidth="1"/>
    <col min="5417" max="5418" width="10.88671875" style="105" bestFit="1" customWidth="1"/>
    <col min="5419" max="5419" width="9.88671875" style="105" bestFit="1" customWidth="1"/>
    <col min="5420" max="5420" width="10.109375" style="105" bestFit="1" customWidth="1"/>
    <col min="5421" max="5422" width="10.44140625" style="105" bestFit="1" customWidth="1"/>
    <col min="5423" max="5424" width="10.109375" style="105" bestFit="1" customWidth="1"/>
    <col min="5425" max="5425" width="9.88671875" style="105" bestFit="1" customWidth="1"/>
    <col min="5426" max="5427" width="10.5546875" style="105" bestFit="1" customWidth="1"/>
    <col min="5428" max="5428" width="10.44140625" style="105" bestFit="1" customWidth="1"/>
    <col min="5429" max="5637" width="9.109375" style="105"/>
    <col min="5638" max="5638" width="1.6640625" style="105" customWidth="1"/>
    <col min="5639" max="5639" width="57.33203125" style="105" customWidth="1"/>
    <col min="5640" max="5643" width="0" style="105" hidden="1" customWidth="1"/>
    <col min="5644" max="5645" width="13.6640625" style="105" customWidth="1"/>
    <col min="5646" max="5646" width="15.5546875" style="105" bestFit="1" customWidth="1"/>
    <col min="5647" max="5647" width="17.6640625" style="105" customWidth="1"/>
    <col min="5648" max="5649" width="15.5546875" style="105" bestFit="1" customWidth="1"/>
    <col min="5650" max="5651" width="14.44140625" style="105" customWidth="1"/>
    <col min="5652" max="5653" width="15.5546875" style="105" bestFit="1" customWidth="1"/>
    <col min="5654" max="5654" width="14.44140625" style="105" customWidth="1"/>
    <col min="5655" max="5655" width="15.5546875" style="105" bestFit="1" customWidth="1"/>
    <col min="5656" max="5670" width="14.109375" style="105" customWidth="1"/>
    <col min="5671" max="5671" width="10.44140625" style="105" bestFit="1" customWidth="1"/>
    <col min="5672" max="5672" width="10.5546875" style="105" bestFit="1" customWidth="1"/>
    <col min="5673" max="5674" width="10.88671875" style="105" bestFit="1" customWidth="1"/>
    <col min="5675" max="5675" width="9.88671875" style="105" bestFit="1" customWidth="1"/>
    <col min="5676" max="5676" width="10.109375" style="105" bestFit="1" customWidth="1"/>
    <col min="5677" max="5678" width="10.44140625" style="105" bestFit="1" customWidth="1"/>
    <col min="5679" max="5680" width="10.109375" style="105" bestFit="1" customWidth="1"/>
    <col min="5681" max="5681" width="9.88671875" style="105" bestFit="1" customWidth="1"/>
    <col min="5682" max="5683" width="10.5546875" style="105" bestFit="1" customWidth="1"/>
    <col min="5684" max="5684" width="10.44140625" style="105" bestFit="1" customWidth="1"/>
    <col min="5685" max="5893" width="9.109375" style="105"/>
    <col min="5894" max="5894" width="1.6640625" style="105" customWidth="1"/>
    <col min="5895" max="5895" width="57.33203125" style="105" customWidth="1"/>
    <col min="5896" max="5899" width="0" style="105" hidden="1" customWidth="1"/>
    <col min="5900" max="5901" width="13.6640625" style="105" customWidth="1"/>
    <col min="5902" max="5902" width="15.5546875" style="105" bestFit="1" customWidth="1"/>
    <col min="5903" max="5903" width="17.6640625" style="105" customWidth="1"/>
    <col min="5904" max="5905" width="15.5546875" style="105" bestFit="1" customWidth="1"/>
    <col min="5906" max="5907" width="14.44140625" style="105" customWidth="1"/>
    <col min="5908" max="5909" width="15.5546875" style="105" bestFit="1" customWidth="1"/>
    <col min="5910" max="5910" width="14.44140625" style="105" customWidth="1"/>
    <col min="5911" max="5911" width="15.5546875" style="105" bestFit="1" customWidth="1"/>
    <col min="5912" max="5926" width="14.109375" style="105" customWidth="1"/>
    <col min="5927" max="5927" width="10.44140625" style="105" bestFit="1" customWidth="1"/>
    <col min="5928" max="5928" width="10.5546875" style="105" bestFit="1" customWidth="1"/>
    <col min="5929" max="5930" width="10.88671875" style="105" bestFit="1" customWidth="1"/>
    <col min="5931" max="5931" width="9.88671875" style="105" bestFit="1" customWidth="1"/>
    <col min="5932" max="5932" width="10.109375" style="105" bestFit="1" customWidth="1"/>
    <col min="5933" max="5934" width="10.44140625" style="105" bestFit="1" customWidth="1"/>
    <col min="5935" max="5936" width="10.109375" style="105" bestFit="1" customWidth="1"/>
    <col min="5937" max="5937" width="9.88671875" style="105" bestFit="1" customWidth="1"/>
    <col min="5938" max="5939" width="10.5546875" style="105" bestFit="1" customWidth="1"/>
    <col min="5940" max="5940" width="10.44140625" style="105" bestFit="1" customWidth="1"/>
    <col min="5941" max="6149" width="9.109375" style="105"/>
    <col min="6150" max="6150" width="1.6640625" style="105" customWidth="1"/>
    <col min="6151" max="6151" width="57.33203125" style="105" customWidth="1"/>
    <col min="6152" max="6155" width="0" style="105" hidden="1" customWidth="1"/>
    <col min="6156" max="6157" width="13.6640625" style="105" customWidth="1"/>
    <col min="6158" max="6158" width="15.5546875" style="105" bestFit="1" customWidth="1"/>
    <col min="6159" max="6159" width="17.6640625" style="105" customWidth="1"/>
    <col min="6160" max="6161" width="15.5546875" style="105" bestFit="1" customWidth="1"/>
    <col min="6162" max="6163" width="14.44140625" style="105" customWidth="1"/>
    <col min="6164" max="6165" width="15.5546875" style="105" bestFit="1" customWidth="1"/>
    <col min="6166" max="6166" width="14.44140625" style="105" customWidth="1"/>
    <col min="6167" max="6167" width="15.5546875" style="105" bestFit="1" customWidth="1"/>
    <col min="6168" max="6182" width="14.109375" style="105" customWidth="1"/>
    <col min="6183" max="6183" width="10.44140625" style="105" bestFit="1" customWidth="1"/>
    <col min="6184" max="6184" width="10.5546875" style="105" bestFit="1" customWidth="1"/>
    <col min="6185" max="6186" width="10.88671875" style="105" bestFit="1" customWidth="1"/>
    <col min="6187" max="6187" width="9.88671875" style="105" bestFit="1" customWidth="1"/>
    <col min="6188" max="6188" width="10.109375" style="105" bestFit="1" customWidth="1"/>
    <col min="6189" max="6190" width="10.44140625" style="105" bestFit="1" customWidth="1"/>
    <col min="6191" max="6192" width="10.109375" style="105" bestFit="1" customWidth="1"/>
    <col min="6193" max="6193" width="9.88671875" style="105" bestFit="1" customWidth="1"/>
    <col min="6194" max="6195" width="10.5546875" style="105" bestFit="1" customWidth="1"/>
    <col min="6196" max="6196" width="10.44140625" style="105" bestFit="1" customWidth="1"/>
    <col min="6197" max="6405" width="9.109375" style="105"/>
    <col min="6406" max="6406" width="1.6640625" style="105" customWidth="1"/>
    <col min="6407" max="6407" width="57.33203125" style="105" customWidth="1"/>
    <col min="6408" max="6411" width="0" style="105" hidden="1" customWidth="1"/>
    <col min="6412" max="6413" width="13.6640625" style="105" customWidth="1"/>
    <col min="6414" max="6414" width="15.5546875" style="105" bestFit="1" customWidth="1"/>
    <col min="6415" max="6415" width="17.6640625" style="105" customWidth="1"/>
    <col min="6416" max="6417" width="15.5546875" style="105" bestFit="1" customWidth="1"/>
    <col min="6418" max="6419" width="14.44140625" style="105" customWidth="1"/>
    <col min="6420" max="6421" width="15.5546875" style="105" bestFit="1" customWidth="1"/>
    <col min="6422" max="6422" width="14.44140625" style="105" customWidth="1"/>
    <col min="6423" max="6423" width="15.5546875" style="105" bestFit="1" customWidth="1"/>
    <col min="6424" max="6438" width="14.109375" style="105" customWidth="1"/>
    <col min="6439" max="6439" width="10.44140625" style="105" bestFit="1" customWidth="1"/>
    <col min="6440" max="6440" width="10.5546875" style="105" bestFit="1" customWidth="1"/>
    <col min="6441" max="6442" width="10.88671875" style="105" bestFit="1" customWidth="1"/>
    <col min="6443" max="6443" width="9.88671875" style="105" bestFit="1" customWidth="1"/>
    <col min="6444" max="6444" width="10.109375" style="105" bestFit="1" customWidth="1"/>
    <col min="6445" max="6446" width="10.44140625" style="105" bestFit="1" customWidth="1"/>
    <col min="6447" max="6448" width="10.109375" style="105" bestFit="1" customWidth="1"/>
    <col min="6449" max="6449" width="9.88671875" style="105" bestFit="1" customWidth="1"/>
    <col min="6450" max="6451" width="10.5546875" style="105" bestFit="1" customWidth="1"/>
    <col min="6452" max="6452" width="10.44140625" style="105" bestFit="1" customWidth="1"/>
    <col min="6453" max="6661" width="9.109375" style="105"/>
    <col min="6662" max="6662" width="1.6640625" style="105" customWidth="1"/>
    <col min="6663" max="6663" width="57.33203125" style="105" customWidth="1"/>
    <col min="6664" max="6667" width="0" style="105" hidden="1" customWidth="1"/>
    <col min="6668" max="6669" width="13.6640625" style="105" customWidth="1"/>
    <col min="6670" max="6670" width="15.5546875" style="105" bestFit="1" customWidth="1"/>
    <col min="6671" max="6671" width="17.6640625" style="105" customWidth="1"/>
    <col min="6672" max="6673" width="15.5546875" style="105" bestFit="1" customWidth="1"/>
    <col min="6674" max="6675" width="14.44140625" style="105" customWidth="1"/>
    <col min="6676" max="6677" width="15.5546875" style="105" bestFit="1" customWidth="1"/>
    <col min="6678" max="6678" width="14.44140625" style="105" customWidth="1"/>
    <col min="6679" max="6679" width="15.5546875" style="105" bestFit="1" customWidth="1"/>
    <col min="6680" max="6694" width="14.109375" style="105" customWidth="1"/>
    <col min="6695" max="6695" width="10.44140625" style="105" bestFit="1" customWidth="1"/>
    <col min="6696" max="6696" width="10.5546875" style="105" bestFit="1" customWidth="1"/>
    <col min="6697" max="6698" width="10.88671875" style="105" bestFit="1" customWidth="1"/>
    <col min="6699" max="6699" width="9.88671875" style="105" bestFit="1" customWidth="1"/>
    <col min="6700" max="6700" width="10.109375" style="105" bestFit="1" customWidth="1"/>
    <col min="6701" max="6702" width="10.44140625" style="105" bestFit="1" customWidth="1"/>
    <col min="6703" max="6704" width="10.109375" style="105" bestFit="1" customWidth="1"/>
    <col min="6705" max="6705" width="9.88671875" style="105" bestFit="1" customWidth="1"/>
    <col min="6706" max="6707" width="10.5546875" style="105" bestFit="1" customWidth="1"/>
    <col min="6708" max="6708" width="10.44140625" style="105" bestFit="1" customWidth="1"/>
    <col min="6709" max="6917" width="9.109375" style="105"/>
    <col min="6918" max="6918" width="1.6640625" style="105" customWidth="1"/>
    <col min="6919" max="6919" width="57.33203125" style="105" customWidth="1"/>
    <col min="6920" max="6923" width="0" style="105" hidden="1" customWidth="1"/>
    <col min="6924" max="6925" width="13.6640625" style="105" customWidth="1"/>
    <col min="6926" max="6926" width="15.5546875" style="105" bestFit="1" customWidth="1"/>
    <col min="6927" max="6927" width="17.6640625" style="105" customWidth="1"/>
    <col min="6928" max="6929" width="15.5546875" style="105" bestFit="1" customWidth="1"/>
    <col min="6930" max="6931" width="14.44140625" style="105" customWidth="1"/>
    <col min="6932" max="6933" width="15.5546875" style="105" bestFit="1" customWidth="1"/>
    <col min="6934" max="6934" width="14.44140625" style="105" customWidth="1"/>
    <col min="6935" max="6935" width="15.5546875" style="105" bestFit="1" customWidth="1"/>
    <col min="6936" max="6950" width="14.109375" style="105" customWidth="1"/>
    <col min="6951" max="6951" width="10.44140625" style="105" bestFit="1" customWidth="1"/>
    <col min="6952" max="6952" width="10.5546875" style="105" bestFit="1" customWidth="1"/>
    <col min="6953" max="6954" width="10.88671875" style="105" bestFit="1" customWidth="1"/>
    <col min="6955" max="6955" width="9.88671875" style="105" bestFit="1" customWidth="1"/>
    <col min="6956" max="6956" width="10.109375" style="105" bestFit="1" customWidth="1"/>
    <col min="6957" max="6958" width="10.44140625" style="105" bestFit="1" customWidth="1"/>
    <col min="6959" max="6960" width="10.109375" style="105" bestFit="1" customWidth="1"/>
    <col min="6961" max="6961" width="9.88671875" style="105" bestFit="1" customWidth="1"/>
    <col min="6962" max="6963" width="10.5546875" style="105" bestFit="1" customWidth="1"/>
    <col min="6964" max="6964" width="10.44140625" style="105" bestFit="1" customWidth="1"/>
    <col min="6965" max="7173" width="9.109375" style="105"/>
    <col min="7174" max="7174" width="1.6640625" style="105" customWidth="1"/>
    <col min="7175" max="7175" width="57.33203125" style="105" customWidth="1"/>
    <col min="7176" max="7179" width="0" style="105" hidden="1" customWidth="1"/>
    <col min="7180" max="7181" width="13.6640625" style="105" customWidth="1"/>
    <col min="7182" max="7182" width="15.5546875" style="105" bestFit="1" customWidth="1"/>
    <col min="7183" max="7183" width="17.6640625" style="105" customWidth="1"/>
    <col min="7184" max="7185" width="15.5546875" style="105" bestFit="1" customWidth="1"/>
    <col min="7186" max="7187" width="14.44140625" style="105" customWidth="1"/>
    <col min="7188" max="7189" width="15.5546875" style="105" bestFit="1" customWidth="1"/>
    <col min="7190" max="7190" width="14.44140625" style="105" customWidth="1"/>
    <col min="7191" max="7191" width="15.5546875" style="105" bestFit="1" customWidth="1"/>
    <col min="7192" max="7206" width="14.109375" style="105" customWidth="1"/>
    <col min="7207" max="7207" width="10.44140625" style="105" bestFit="1" customWidth="1"/>
    <col min="7208" max="7208" width="10.5546875" style="105" bestFit="1" customWidth="1"/>
    <col min="7209" max="7210" width="10.88671875" style="105" bestFit="1" customWidth="1"/>
    <col min="7211" max="7211" width="9.88671875" style="105" bestFit="1" customWidth="1"/>
    <col min="7212" max="7212" width="10.109375" style="105" bestFit="1" customWidth="1"/>
    <col min="7213" max="7214" width="10.44140625" style="105" bestFit="1" customWidth="1"/>
    <col min="7215" max="7216" width="10.109375" style="105" bestFit="1" customWidth="1"/>
    <col min="7217" max="7217" width="9.88671875" style="105" bestFit="1" customWidth="1"/>
    <col min="7218" max="7219" width="10.5546875" style="105" bestFit="1" customWidth="1"/>
    <col min="7220" max="7220" width="10.44140625" style="105" bestFit="1" customWidth="1"/>
    <col min="7221" max="7429" width="9.109375" style="105"/>
    <col min="7430" max="7430" width="1.6640625" style="105" customWidth="1"/>
    <col min="7431" max="7431" width="57.33203125" style="105" customWidth="1"/>
    <col min="7432" max="7435" width="0" style="105" hidden="1" customWidth="1"/>
    <col min="7436" max="7437" width="13.6640625" style="105" customWidth="1"/>
    <col min="7438" max="7438" width="15.5546875" style="105" bestFit="1" customWidth="1"/>
    <col min="7439" max="7439" width="17.6640625" style="105" customWidth="1"/>
    <col min="7440" max="7441" width="15.5546875" style="105" bestFit="1" customWidth="1"/>
    <col min="7442" max="7443" width="14.44140625" style="105" customWidth="1"/>
    <col min="7444" max="7445" width="15.5546875" style="105" bestFit="1" customWidth="1"/>
    <col min="7446" max="7446" width="14.44140625" style="105" customWidth="1"/>
    <col min="7447" max="7447" width="15.5546875" style="105" bestFit="1" customWidth="1"/>
    <col min="7448" max="7462" width="14.109375" style="105" customWidth="1"/>
    <col min="7463" max="7463" width="10.44140625" style="105" bestFit="1" customWidth="1"/>
    <col min="7464" max="7464" width="10.5546875" style="105" bestFit="1" customWidth="1"/>
    <col min="7465" max="7466" width="10.88671875" style="105" bestFit="1" customWidth="1"/>
    <col min="7467" max="7467" width="9.88671875" style="105" bestFit="1" customWidth="1"/>
    <col min="7468" max="7468" width="10.109375" style="105" bestFit="1" customWidth="1"/>
    <col min="7469" max="7470" width="10.44140625" style="105" bestFit="1" customWidth="1"/>
    <col min="7471" max="7472" width="10.109375" style="105" bestFit="1" customWidth="1"/>
    <col min="7473" max="7473" width="9.88671875" style="105" bestFit="1" customWidth="1"/>
    <col min="7474" max="7475" width="10.5546875" style="105" bestFit="1" customWidth="1"/>
    <col min="7476" max="7476" width="10.44140625" style="105" bestFit="1" customWidth="1"/>
    <col min="7477" max="7685" width="9.109375" style="105"/>
    <col min="7686" max="7686" width="1.6640625" style="105" customWidth="1"/>
    <col min="7687" max="7687" width="57.33203125" style="105" customWidth="1"/>
    <col min="7688" max="7691" width="0" style="105" hidden="1" customWidth="1"/>
    <col min="7692" max="7693" width="13.6640625" style="105" customWidth="1"/>
    <col min="7694" max="7694" width="15.5546875" style="105" bestFit="1" customWidth="1"/>
    <col min="7695" max="7695" width="17.6640625" style="105" customWidth="1"/>
    <col min="7696" max="7697" width="15.5546875" style="105" bestFit="1" customWidth="1"/>
    <col min="7698" max="7699" width="14.44140625" style="105" customWidth="1"/>
    <col min="7700" max="7701" width="15.5546875" style="105" bestFit="1" customWidth="1"/>
    <col min="7702" max="7702" width="14.44140625" style="105" customWidth="1"/>
    <col min="7703" max="7703" width="15.5546875" style="105" bestFit="1" customWidth="1"/>
    <col min="7704" max="7718" width="14.109375" style="105" customWidth="1"/>
    <col min="7719" max="7719" width="10.44140625" style="105" bestFit="1" customWidth="1"/>
    <col min="7720" max="7720" width="10.5546875" style="105" bestFit="1" customWidth="1"/>
    <col min="7721" max="7722" width="10.88671875" style="105" bestFit="1" customWidth="1"/>
    <col min="7723" max="7723" width="9.88671875" style="105" bestFit="1" customWidth="1"/>
    <col min="7724" max="7724" width="10.109375" style="105" bestFit="1" customWidth="1"/>
    <col min="7725" max="7726" width="10.44140625" style="105" bestFit="1" customWidth="1"/>
    <col min="7727" max="7728" width="10.109375" style="105" bestFit="1" customWidth="1"/>
    <col min="7729" max="7729" width="9.88671875" style="105" bestFit="1" customWidth="1"/>
    <col min="7730" max="7731" width="10.5546875" style="105" bestFit="1" customWidth="1"/>
    <col min="7732" max="7732" width="10.44140625" style="105" bestFit="1" customWidth="1"/>
    <col min="7733" max="7941" width="9.109375" style="105"/>
    <col min="7942" max="7942" width="1.6640625" style="105" customWidth="1"/>
    <col min="7943" max="7943" width="57.33203125" style="105" customWidth="1"/>
    <col min="7944" max="7947" width="0" style="105" hidden="1" customWidth="1"/>
    <col min="7948" max="7949" width="13.6640625" style="105" customWidth="1"/>
    <col min="7950" max="7950" width="15.5546875" style="105" bestFit="1" customWidth="1"/>
    <col min="7951" max="7951" width="17.6640625" style="105" customWidth="1"/>
    <col min="7952" max="7953" width="15.5546875" style="105" bestFit="1" customWidth="1"/>
    <col min="7954" max="7955" width="14.44140625" style="105" customWidth="1"/>
    <col min="7956" max="7957" width="15.5546875" style="105" bestFit="1" customWidth="1"/>
    <col min="7958" max="7958" width="14.44140625" style="105" customWidth="1"/>
    <col min="7959" max="7959" width="15.5546875" style="105" bestFit="1" customWidth="1"/>
    <col min="7960" max="7974" width="14.109375" style="105" customWidth="1"/>
    <col min="7975" max="7975" width="10.44140625" style="105" bestFit="1" customWidth="1"/>
    <col min="7976" max="7976" width="10.5546875" style="105" bestFit="1" customWidth="1"/>
    <col min="7977" max="7978" width="10.88671875" style="105" bestFit="1" customWidth="1"/>
    <col min="7979" max="7979" width="9.88671875" style="105" bestFit="1" customWidth="1"/>
    <col min="7980" max="7980" width="10.109375" style="105" bestFit="1" customWidth="1"/>
    <col min="7981" max="7982" width="10.44140625" style="105" bestFit="1" customWidth="1"/>
    <col min="7983" max="7984" width="10.109375" style="105" bestFit="1" customWidth="1"/>
    <col min="7985" max="7985" width="9.88671875" style="105" bestFit="1" customWidth="1"/>
    <col min="7986" max="7987" width="10.5546875" style="105" bestFit="1" customWidth="1"/>
    <col min="7988" max="7988" width="10.44140625" style="105" bestFit="1" customWidth="1"/>
    <col min="7989" max="8197" width="9.109375" style="105"/>
    <col min="8198" max="8198" width="1.6640625" style="105" customWidth="1"/>
    <col min="8199" max="8199" width="57.33203125" style="105" customWidth="1"/>
    <col min="8200" max="8203" width="0" style="105" hidden="1" customWidth="1"/>
    <col min="8204" max="8205" width="13.6640625" style="105" customWidth="1"/>
    <col min="8206" max="8206" width="15.5546875" style="105" bestFit="1" customWidth="1"/>
    <col min="8207" max="8207" width="17.6640625" style="105" customWidth="1"/>
    <col min="8208" max="8209" width="15.5546875" style="105" bestFit="1" customWidth="1"/>
    <col min="8210" max="8211" width="14.44140625" style="105" customWidth="1"/>
    <col min="8212" max="8213" width="15.5546875" style="105" bestFit="1" customWidth="1"/>
    <col min="8214" max="8214" width="14.44140625" style="105" customWidth="1"/>
    <col min="8215" max="8215" width="15.5546875" style="105" bestFit="1" customWidth="1"/>
    <col min="8216" max="8230" width="14.109375" style="105" customWidth="1"/>
    <col min="8231" max="8231" width="10.44140625" style="105" bestFit="1" customWidth="1"/>
    <col min="8232" max="8232" width="10.5546875" style="105" bestFit="1" customWidth="1"/>
    <col min="8233" max="8234" width="10.88671875" style="105" bestFit="1" customWidth="1"/>
    <col min="8235" max="8235" width="9.88671875" style="105" bestFit="1" customWidth="1"/>
    <col min="8236" max="8236" width="10.109375" style="105" bestFit="1" customWidth="1"/>
    <col min="8237" max="8238" width="10.44140625" style="105" bestFit="1" customWidth="1"/>
    <col min="8239" max="8240" width="10.109375" style="105" bestFit="1" customWidth="1"/>
    <col min="8241" max="8241" width="9.88671875" style="105" bestFit="1" customWidth="1"/>
    <col min="8242" max="8243" width="10.5546875" style="105" bestFit="1" customWidth="1"/>
    <col min="8244" max="8244" width="10.44140625" style="105" bestFit="1" customWidth="1"/>
    <col min="8245" max="8453" width="9.109375" style="105"/>
    <col min="8454" max="8454" width="1.6640625" style="105" customWidth="1"/>
    <col min="8455" max="8455" width="57.33203125" style="105" customWidth="1"/>
    <col min="8456" max="8459" width="0" style="105" hidden="1" customWidth="1"/>
    <col min="8460" max="8461" width="13.6640625" style="105" customWidth="1"/>
    <col min="8462" max="8462" width="15.5546875" style="105" bestFit="1" customWidth="1"/>
    <col min="8463" max="8463" width="17.6640625" style="105" customWidth="1"/>
    <col min="8464" max="8465" width="15.5546875" style="105" bestFit="1" customWidth="1"/>
    <col min="8466" max="8467" width="14.44140625" style="105" customWidth="1"/>
    <col min="8468" max="8469" width="15.5546875" style="105" bestFit="1" customWidth="1"/>
    <col min="8470" max="8470" width="14.44140625" style="105" customWidth="1"/>
    <col min="8471" max="8471" width="15.5546875" style="105" bestFit="1" customWidth="1"/>
    <col min="8472" max="8486" width="14.109375" style="105" customWidth="1"/>
    <col min="8487" max="8487" width="10.44140625" style="105" bestFit="1" customWidth="1"/>
    <col min="8488" max="8488" width="10.5546875" style="105" bestFit="1" customWidth="1"/>
    <col min="8489" max="8490" width="10.88671875" style="105" bestFit="1" customWidth="1"/>
    <col min="8491" max="8491" width="9.88671875" style="105" bestFit="1" customWidth="1"/>
    <col min="8492" max="8492" width="10.109375" style="105" bestFit="1" customWidth="1"/>
    <col min="8493" max="8494" width="10.44140625" style="105" bestFit="1" customWidth="1"/>
    <col min="8495" max="8496" width="10.109375" style="105" bestFit="1" customWidth="1"/>
    <col min="8497" max="8497" width="9.88671875" style="105" bestFit="1" customWidth="1"/>
    <col min="8498" max="8499" width="10.5546875" style="105" bestFit="1" customWidth="1"/>
    <col min="8500" max="8500" width="10.44140625" style="105" bestFit="1" customWidth="1"/>
    <col min="8501" max="8709" width="9.109375" style="105"/>
    <col min="8710" max="8710" width="1.6640625" style="105" customWidth="1"/>
    <col min="8711" max="8711" width="57.33203125" style="105" customWidth="1"/>
    <col min="8712" max="8715" width="0" style="105" hidden="1" customWidth="1"/>
    <col min="8716" max="8717" width="13.6640625" style="105" customWidth="1"/>
    <col min="8718" max="8718" width="15.5546875" style="105" bestFit="1" customWidth="1"/>
    <col min="8719" max="8719" width="17.6640625" style="105" customWidth="1"/>
    <col min="8720" max="8721" width="15.5546875" style="105" bestFit="1" customWidth="1"/>
    <col min="8722" max="8723" width="14.44140625" style="105" customWidth="1"/>
    <col min="8724" max="8725" width="15.5546875" style="105" bestFit="1" customWidth="1"/>
    <col min="8726" max="8726" width="14.44140625" style="105" customWidth="1"/>
    <col min="8727" max="8727" width="15.5546875" style="105" bestFit="1" customWidth="1"/>
    <col min="8728" max="8742" width="14.109375" style="105" customWidth="1"/>
    <col min="8743" max="8743" width="10.44140625" style="105" bestFit="1" customWidth="1"/>
    <col min="8744" max="8744" width="10.5546875" style="105" bestFit="1" customWidth="1"/>
    <col min="8745" max="8746" width="10.88671875" style="105" bestFit="1" customWidth="1"/>
    <col min="8747" max="8747" width="9.88671875" style="105" bestFit="1" customWidth="1"/>
    <col min="8748" max="8748" width="10.109375" style="105" bestFit="1" customWidth="1"/>
    <col min="8749" max="8750" width="10.44140625" style="105" bestFit="1" customWidth="1"/>
    <col min="8751" max="8752" width="10.109375" style="105" bestFit="1" customWidth="1"/>
    <col min="8753" max="8753" width="9.88671875" style="105" bestFit="1" customWidth="1"/>
    <col min="8754" max="8755" width="10.5546875" style="105" bestFit="1" customWidth="1"/>
    <col min="8756" max="8756" width="10.44140625" style="105" bestFit="1" customWidth="1"/>
    <col min="8757" max="8965" width="9.109375" style="105"/>
    <col min="8966" max="8966" width="1.6640625" style="105" customWidth="1"/>
    <col min="8967" max="8967" width="57.33203125" style="105" customWidth="1"/>
    <col min="8968" max="8971" width="0" style="105" hidden="1" customWidth="1"/>
    <col min="8972" max="8973" width="13.6640625" style="105" customWidth="1"/>
    <col min="8974" max="8974" width="15.5546875" style="105" bestFit="1" customWidth="1"/>
    <col min="8975" max="8975" width="17.6640625" style="105" customWidth="1"/>
    <col min="8976" max="8977" width="15.5546875" style="105" bestFit="1" customWidth="1"/>
    <col min="8978" max="8979" width="14.44140625" style="105" customWidth="1"/>
    <col min="8980" max="8981" width="15.5546875" style="105" bestFit="1" customWidth="1"/>
    <col min="8982" max="8982" width="14.44140625" style="105" customWidth="1"/>
    <col min="8983" max="8983" width="15.5546875" style="105" bestFit="1" customWidth="1"/>
    <col min="8984" max="8998" width="14.109375" style="105" customWidth="1"/>
    <col min="8999" max="8999" width="10.44140625" style="105" bestFit="1" customWidth="1"/>
    <col min="9000" max="9000" width="10.5546875" style="105" bestFit="1" customWidth="1"/>
    <col min="9001" max="9002" width="10.88671875" style="105" bestFit="1" customWidth="1"/>
    <col min="9003" max="9003" width="9.88671875" style="105" bestFit="1" customWidth="1"/>
    <col min="9004" max="9004" width="10.109375" style="105" bestFit="1" customWidth="1"/>
    <col min="9005" max="9006" width="10.44140625" style="105" bestFit="1" customWidth="1"/>
    <col min="9007" max="9008" width="10.109375" style="105" bestFit="1" customWidth="1"/>
    <col min="9009" max="9009" width="9.88671875" style="105" bestFit="1" customWidth="1"/>
    <col min="9010" max="9011" width="10.5546875" style="105" bestFit="1" customWidth="1"/>
    <col min="9012" max="9012" width="10.44140625" style="105" bestFit="1" customWidth="1"/>
    <col min="9013" max="9221" width="9.109375" style="105"/>
    <col min="9222" max="9222" width="1.6640625" style="105" customWidth="1"/>
    <col min="9223" max="9223" width="57.33203125" style="105" customWidth="1"/>
    <col min="9224" max="9227" width="0" style="105" hidden="1" customWidth="1"/>
    <col min="9228" max="9229" width="13.6640625" style="105" customWidth="1"/>
    <col min="9230" max="9230" width="15.5546875" style="105" bestFit="1" customWidth="1"/>
    <col min="9231" max="9231" width="17.6640625" style="105" customWidth="1"/>
    <col min="9232" max="9233" width="15.5546875" style="105" bestFit="1" customWidth="1"/>
    <col min="9234" max="9235" width="14.44140625" style="105" customWidth="1"/>
    <col min="9236" max="9237" width="15.5546875" style="105" bestFit="1" customWidth="1"/>
    <col min="9238" max="9238" width="14.44140625" style="105" customWidth="1"/>
    <col min="9239" max="9239" width="15.5546875" style="105" bestFit="1" customWidth="1"/>
    <col min="9240" max="9254" width="14.109375" style="105" customWidth="1"/>
    <col min="9255" max="9255" width="10.44140625" style="105" bestFit="1" customWidth="1"/>
    <col min="9256" max="9256" width="10.5546875" style="105" bestFit="1" customWidth="1"/>
    <col min="9257" max="9258" width="10.88671875" style="105" bestFit="1" customWidth="1"/>
    <col min="9259" max="9259" width="9.88671875" style="105" bestFit="1" customWidth="1"/>
    <col min="9260" max="9260" width="10.109375" style="105" bestFit="1" customWidth="1"/>
    <col min="9261" max="9262" width="10.44140625" style="105" bestFit="1" customWidth="1"/>
    <col min="9263" max="9264" width="10.109375" style="105" bestFit="1" customWidth="1"/>
    <col min="9265" max="9265" width="9.88671875" style="105" bestFit="1" customWidth="1"/>
    <col min="9266" max="9267" width="10.5546875" style="105" bestFit="1" customWidth="1"/>
    <col min="9268" max="9268" width="10.44140625" style="105" bestFit="1" customWidth="1"/>
    <col min="9269" max="9477" width="9.109375" style="105"/>
    <col min="9478" max="9478" width="1.6640625" style="105" customWidth="1"/>
    <col min="9479" max="9479" width="57.33203125" style="105" customWidth="1"/>
    <col min="9480" max="9483" width="0" style="105" hidden="1" customWidth="1"/>
    <col min="9484" max="9485" width="13.6640625" style="105" customWidth="1"/>
    <col min="9486" max="9486" width="15.5546875" style="105" bestFit="1" customWidth="1"/>
    <col min="9487" max="9487" width="17.6640625" style="105" customWidth="1"/>
    <col min="9488" max="9489" width="15.5546875" style="105" bestFit="1" customWidth="1"/>
    <col min="9490" max="9491" width="14.44140625" style="105" customWidth="1"/>
    <col min="9492" max="9493" width="15.5546875" style="105" bestFit="1" customWidth="1"/>
    <col min="9494" max="9494" width="14.44140625" style="105" customWidth="1"/>
    <col min="9495" max="9495" width="15.5546875" style="105" bestFit="1" customWidth="1"/>
    <col min="9496" max="9510" width="14.109375" style="105" customWidth="1"/>
    <col min="9511" max="9511" width="10.44140625" style="105" bestFit="1" customWidth="1"/>
    <col min="9512" max="9512" width="10.5546875" style="105" bestFit="1" customWidth="1"/>
    <col min="9513" max="9514" width="10.88671875" style="105" bestFit="1" customWidth="1"/>
    <col min="9515" max="9515" width="9.88671875" style="105" bestFit="1" customWidth="1"/>
    <col min="9516" max="9516" width="10.109375" style="105" bestFit="1" customWidth="1"/>
    <col min="9517" max="9518" width="10.44140625" style="105" bestFit="1" customWidth="1"/>
    <col min="9519" max="9520" width="10.109375" style="105" bestFit="1" customWidth="1"/>
    <col min="9521" max="9521" width="9.88671875" style="105" bestFit="1" customWidth="1"/>
    <col min="9522" max="9523" width="10.5546875" style="105" bestFit="1" customWidth="1"/>
    <col min="9524" max="9524" width="10.44140625" style="105" bestFit="1" customWidth="1"/>
    <col min="9525" max="9733" width="9.109375" style="105"/>
    <col min="9734" max="9734" width="1.6640625" style="105" customWidth="1"/>
    <col min="9735" max="9735" width="57.33203125" style="105" customWidth="1"/>
    <col min="9736" max="9739" width="0" style="105" hidden="1" customWidth="1"/>
    <col min="9740" max="9741" width="13.6640625" style="105" customWidth="1"/>
    <col min="9742" max="9742" width="15.5546875" style="105" bestFit="1" customWidth="1"/>
    <col min="9743" max="9743" width="17.6640625" style="105" customWidth="1"/>
    <col min="9744" max="9745" width="15.5546875" style="105" bestFit="1" customWidth="1"/>
    <col min="9746" max="9747" width="14.44140625" style="105" customWidth="1"/>
    <col min="9748" max="9749" width="15.5546875" style="105" bestFit="1" customWidth="1"/>
    <col min="9750" max="9750" width="14.44140625" style="105" customWidth="1"/>
    <col min="9751" max="9751" width="15.5546875" style="105" bestFit="1" customWidth="1"/>
    <col min="9752" max="9766" width="14.109375" style="105" customWidth="1"/>
    <col min="9767" max="9767" width="10.44140625" style="105" bestFit="1" customWidth="1"/>
    <col min="9768" max="9768" width="10.5546875" style="105" bestFit="1" customWidth="1"/>
    <col min="9769" max="9770" width="10.88671875" style="105" bestFit="1" customWidth="1"/>
    <col min="9771" max="9771" width="9.88671875" style="105" bestFit="1" customWidth="1"/>
    <col min="9772" max="9772" width="10.109375" style="105" bestFit="1" customWidth="1"/>
    <col min="9773" max="9774" width="10.44140625" style="105" bestFit="1" customWidth="1"/>
    <col min="9775" max="9776" width="10.109375" style="105" bestFit="1" customWidth="1"/>
    <col min="9777" max="9777" width="9.88671875" style="105" bestFit="1" customWidth="1"/>
    <col min="9778" max="9779" width="10.5546875" style="105" bestFit="1" customWidth="1"/>
    <col min="9780" max="9780" width="10.44140625" style="105" bestFit="1" customWidth="1"/>
    <col min="9781" max="9989" width="9.109375" style="105"/>
    <col min="9990" max="9990" width="1.6640625" style="105" customWidth="1"/>
    <col min="9991" max="9991" width="57.33203125" style="105" customWidth="1"/>
    <col min="9992" max="9995" width="0" style="105" hidden="1" customWidth="1"/>
    <col min="9996" max="9997" width="13.6640625" style="105" customWidth="1"/>
    <col min="9998" max="9998" width="15.5546875" style="105" bestFit="1" customWidth="1"/>
    <col min="9999" max="9999" width="17.6640625" style="105" customWidth="1"/>
    <col min="10000" max="10001" width="15.5546875" style="105" bestFit="1" customWidth="1"/>
    <col min="10002" max="10003" width="14.44140625" style="105" customWidth="1"/>
    <col min="10004" max="10005" width="15.5546875" style="105" bestFit="1" customWidth="1"/>
    <col min="10006" max="10006" width="14.44140625" style="105" customWidth="1"/>
    <col min="10007" max="10007" width="15.5546875" style="105" bestFit="1" customWidth="1"/>
    <col min="10008" max="10022" width="14.109375" style="105" customWidth="1"/>
    <col min="10023" max="10023" width="10.44140625" style="105" bestFit="1" customWidth="1"/>
    <col min="10024" max="10024" width="10.5546875" style="105" bestFit="1" customWidth="1"/>
    <col min="10025" max="10026" width="10.88671875" style="105" bestFit="1" customWidth="1"/>
    <col min="10027" max="10027" width="9.88671875" style="105" bestFit="1" customWidth="1"/>
    <col min="10028" max="10028" width="10.109375" style="105" bestFit="1" customWidth="1"/>
    <col min="10029" max="10030" width="10.44140625" style="105" bestFit="1" customWidth="1"/>
    <col min="10031" max="10032" width="10.109375" style="105" bestFit="1" customWidth="1"/>
    <col min="10033" max="10033" width="9.88671875" style="105" bestFit="1" customWidth="1"/>
    <col min="10034" max="10035" width="10.5546875" style="105" bestFit="1" customWidth="1"/>
    <col min="10036" max="10036" width="10.44140625" style="105" bestFit="1" customWidth="1"/>
    <col min="10037" max="10245" width="9.109375" style="105"/>
    <col min="10246" max="10246" width="1.6640625" style="105" customWidth="1"/>
    <col min="10247" max="10247" width="57.33203125" style="105" customWidth="1"/>
    <col min="10248" max="10251" width="0" style="105" hidden="1" customWidth="1"/>
    <col min="10252" max="10253" width="13.6640625" style="105" customWidth="1"/>
    <col min="10254" max="10254" width="15.5546875" style="105" bestFit="1" customWidth="1"/>
    <col min="10255" max="10255" width="17.6640625" style="105" customWidth="1"/>
    <col min="10256" max="10257" width="15.5546875" style="105" bestFit="1" customWidth="1"/>
    <col min="10258" max="10259" width="14.44140625" style="105" customWidth="1"/>
    <col min="10260" max="10261" width="15.5546875" style="105" bestFit="1" customWidth="1"/>
    <col min="10262" max="10262" width="14.44140625" style="105" customWidth="1"/>
    <col min="10263" max="10263" width="15.5546875" style="105" bestFit="1" customWidth="1"/>
    <col min="10264" max="10278" width="14.109375" style="105" customWidth="1"/>
    <col min="10279" max="10279" width="10.44140625" style="105" bestFit="1" customWidth="1"/>
    <col min="10280" max="10280" width="10.5546875" style="105" bestFit="1" customWidth="1"/>
    <col min="10281" max="10282" width="10.88671875" style="105" bestFit="1" customWidth="1"/>
    <col min="10283" max="10283" width="9.88671875" style="105" bestFit="1" customWidth="1"/>
    <col min="10284" max="10284" width="10.109375" style="105" bestFit="1" customWidth="1"/>
    <col min="10285" max="10286" width="10.44140625" style="105" bestFit="1" customWidth="1"/>
    <col min="10287" max="10288" width="10.109375" style="105" bestFit="1" customWidth="1"/>
    <col min="10289" max="10289" width="9.88671875" style="105" bestFit="1" customWidth="1"/>
    <col min="10290" max="10291" width="10.5546875" style="105" bestFit="1" customWidth="1"/>
    <col min="10292" max="10292" width="10.44140625" style="105" bestFit="1" customWidth="1"/>
    <col min="10293" max="10501" width="9.109375" style="105"/>
    <col min="10502" max="10502" width="1.6640625" style="105" customWidth="1"/>
    <col min="10503" max="10503" width="57.33203125" style="105" customWidth="1"/>
    <col min="10504" max="10507" width="0" style="105" hidden="1" customWidth="1"/>
    <col min="10508" max="10509" width="13.6640625" style="105" customWidth="1"/>
    <col min="10510" max="10510" width="15.5546875" style="105" bestFit="1" customWidth="1"/>
    <col min="10511" max="10511" width="17.6640625" style="105" customWidth="1"/>
    <col min="10512" max="10513" width="15.5546875" style="105" bestFit="1" customWidth="1"/>
    <col min="10514" max="10515" width="14.44140625" style="105" customWidth="1"/>
    <col min="10516" max="10517" width="15.5546875" style="105" bestFit="1" customWidth="1"/>
    <col min="10518" max="10518" width="14.44140625" style="105" customWidth="1"/>
    <col min="10519" max="10519" width="15.5546875" style="105" bestFit="1" customWidth="1"/>
    <col min="10520" max="10534" width="14.109375" style="105" customWidth="1"/>
    <col min="10535" max="10535" width="10.44140625" style="105" bestFit="1" customWidth="1"/>
    <col min="10536" max="10536" width="10.5546875" style="105" bestFit="1" customWidth="1"/>
    <col min="10537" max="10538" width="10.88671875" style="105" bestFit="1" customWidth="1"/>
    <col min="10539" max="10539" width="9.88671875" style="105" bestFit="1" customWidth="1"/>
    <col min="10540" max="10540" width="10.109375" style="105" bestFit="1" customWidth="1"/>
    <col min="10541" max="10542" width="10.44140625" style="105" bestFit="1" customWidth="1"/>
    <col min="10543" max="10544" width="10.109375" style="105" bestFit="1" customWidth="1"/>
    <col min="10545" max="10545" width="9.88671875" style="105" bestFit="1" customWidth="1"/>
    <col min="10546" max="10547" width="10.5546875" style="105" bestFit="1" customWidth="1"/>
    <col min="10548" max="10548" width="10.44140625" style="105" bestFit="1" customWidth="1"/>
    <col min="10549" max="10757" width="9.109375" style="105"/>
    <col min="10758" max="10758" width="1.6640625" style="105" customWidth="1"/>
    <col min="10759" max="10759" width="57.33203125" style="105" customWidth="1"/>
    <col min="10760" max="10763" width="0" style="105" hidden="1" customWidth="1"/>
    <col min="10764" max="10765" width="13.6640625" style="105" customWidth="1"/>
    <col min="10766" max="10766" width="15.5546875" style="105" bestFit="1" customWidth="1"/>
    <col min="10767" max="10767" width="17.6640625" style="105" customWidth="1"/>
    <col min="10768" max="10769" width="15.5546875" style="105" bestFit="1" customWidth="1"/>
    <col min="10770" max="10771" width="14.44140625" style="105" customWidth="1"/>
    <col min="10772" max="10773" width="15.5546875" style="105" bestFit="1" customWidth="1"/>
    <col min="10774" max="10774" width="14.44140625" style="105" customWidth="1"/>
    <col min="10775" max="10775" width="15.5546875" style="105" bestFit="1" customWidth="1"/>
    <col min="10776" max="10790" width="14.109375" style="105" customWidth="1"/>
    <col min="10791" max="10791" width="10.44140625" style="105" bestFit="1" customWidth="1"/>
    <col min="10792" max="10792" width="10.5546875" style="105" bestFit="1" customWidth="1"/>
    <col min="10793" max="10794" width="10.88671875" style="105" bestFit="1" customWidth="1"/>
    <col min="10795" max="10795" width="9.88671875" style="105" bestFit="1" customWidth="1"/>
    <col min="10796" max="10796" width="10.109375" style="105" bestFit="1" customWidth="1"/>
    <col min="10797" max="10798" width="10.44140625" style="105" bestFit="1" customWidth="1"/>
    <col min="10799" max="10800" width="10.109375" style="105" bestFit="1" customWidth="1"/>
    <col min="10801" max="10801" width="9.88671875" style="105" bestFit="1" customWidth="1"/>
    <col min="10802" max="10803" width="10.5546875" style="105" bestFit="1" customWidth="1"/>
    <col min="10804" max="10804" width="10.44140625" style="105" bestFit="1" customWidth="1"/>
    <col min="10805" max="11013" width="9.109375" style="105"/>
    <col min="11014" max="11014" width="1.6640625" style="105" customWidth="1"/>
    <col min="11015" max="11015" width="57.33203125" style="105" customWidth="1"/>
    <col min="11016" max="11019" width="0" style="105" hidden="1" customWidth="1"/>
    <col min="11020" max="11021" width="13.6640625" style="105" customWidth="1"/>
    <col min="11022" max="11022" width="15.5546875" style="105" bestFit="1" customWidth="1"/>
    <col min="11023" max="11023" width="17.6640625" style="105" customWidth="1"/>
    <col min="11024" max="11025" width="15.5546875" style="105" bestFit="1" customWidth="1"/>
    <col min="11026" max="11027" width="14.44140625" style="105" customWidth="1"/>
    <col min="11028" max="11029" width="15.5546875" style="105" bestFit="1" customWidth="1"/>
    <col min="11030" max="11030" width="14.44140625" style="105" customWidth="1"/>
    <col min="11031" max="11031" width="15.5546875" style="105" bestFit="1" customWidth="1"/>
    <col min="11032" max="11046" width="14.109375" style="105" customWidth="1"/>
    <col min="11047" max="11047" width="10.44140625" style="105" bestFit="1" customWidth="1"/>
    <col min="11048" max="11048" width="10.5546875" style="105" bestFit="1" customWidth="1"/>
    <col min="11049" max="11050" width="10.88671875" style="105" bestFit="1" customWidth="1"/>
    <col min="11051" max="11051" width="9.88671875" style="105" bestFit="1" customWidth="1"/>
    <col min="11052" max="11052" width="10.109375" style="105" bestFit="1" customWidth="1"/>
    <col min="11053" max="11054" width="10.44140625" style="105" bestFit="1" customWidth="1"/>
    <col min="11055" max="11056" width="10.109375" style="105" bestFit="1" customWidth="1"/>
    <col min="11057" max="11057" width="9.88671875" style="105" bestFit="1" customWidth="1"/>
    <col min="11058" max="11059" width="10.5546875" style="105" bestFit="1" customWidth="1"/>
    <col min="11060" max="11060" width="10.44140625" style="105" bestFit="1" customWidth="1"/>
    <col min="11061" max="11269" width="9.109375" style="105"/>
    <col min="11270" max="11270" width="1.6640625" style="105" customWidth="1"/>
    <col min="11271" max="11271" width="57.33203125" style="105" customWidth="1"/>
    <col min="11272" max="11275" width="0" style="105" hidden="1" customWidth="1"/>
    <col min="11276" max="11277" width="13.6640625" style="105" customWidth="1"/>
    <col min="11278" max="11278" width="15.5546875" style="105" bestFit="1" customWidth="1"/>
    <col min="11279" max="11279" width="17.6640625" style="105" customWidth="1"/>
    <col min="11280" max="11281" width="15.5546875" style="105" bestFit="1" customWidth="1"/>
    <col min="11282" max="11283" width="14.44140625" style="105" customWidth="1"/>
    <col min="11284" max="11285" width="15.5546875" style="105" bestFit="1" customWidth="1"/>
    <col min="11286" max="11286" width="14.44140625" style="105" customWidth="1"/>
    <col min="11287" max="11287" width="15.5546875" style="105" bestFit="1" customWidth="1"/>
    <col min="11288" max="11302" width="14.109375" style="105" customWidth="1"/>
    <col min="11303" max="11303" width="10.44140625" style="105" bestFit="1" customWidth="1"/>
    <col min="11304" max="11304" width="10.5546875" style="105" bestFit="1" customWidth="1"/>
    <col min="11305" max="11306" width="10.88671875" style="105" bestFit="1" customWidth="1"/>
    <col min="11307" max="11307" width="9.88671875" style="105" bestFit="1" customWidth="1"/>
    <col min="11308" max="11308" width="10.109375" style="105" bestFit="1" customWidth="1"/>
    <col min="11309" max="11310" width="10.44140625" style="105" bestFit="1" customWidth="1"/>
    <col min="11311" max="11312" width="10.109375" style="105" bestFit="1" customWidth="1"/>
    <col min="11313" max="11313" width="9.88671875" style="105" bestFit="1" customWidth="1"/>
    <col min="11314" max="11315" width="10.5546875" style="105" bestFit="1" customWidth="1"/>
    <col min="11316" max="11316" width="10.44140625" style="105" bestFit="1" customWidth="1"/>
    <col min="11317" max="11525" width="9.109375" style="105"/>
    <col min="11526" max="11526" width="1.6640625" style="105" customWidth="1"/>
    <col min="11527" max="11527" width="57.33203125" style="105" customWidth="1"/>
    <col min="11528" max="11531" width="0" style="105" hidden="1" customWidth="1"/>
    <col min="11532" max="11533" width="13.6640625" style="105" customWidth="1"/>
    <col min="11534" max="11534" width="15.5546875" style="105" bestFit="1" customWidth="1"/>
    <col min="11535" max="11535" width="17.6640625" style="105" customWidth="1"/>
    <col min="11536" max="11537" width="15.5546875" style="105" bestFit="1" customWidth="1"/>
    <col min="11538" max="11539" width="14.44140625" style="105" customWidth="1"/>
    <col min="11540" max="11541" width="15.5546875" style="105" bestFit="1" customWidth="1"/>
    <col min="11542" max="11542" width="14.44140625" style="105" customWidth="1"/>
    <col min="11543" max="11543" width="15.5546875" style="105" bestFit="1" customWidth="1"/>
    <col min="11544" max="11558" width="14.109375" style="105" customWidth="1"/>
    <col min="11559" max="11559" width="10.44140625" style="105" bestFit="1" customWidth="1"/>
    <col min="11560" max="11560" width="10.5546875" style="105" bestFit="1" customWidth="1"/>
    <col min="11561" max="11562" width="10.88671875" style="105" bestFit="1" customWidth="1"/>
    <col min="11563" max="11563" width="9.88671875" style="105" bestFit="1" customWidth="1"/>
    <col min="11564" max="11564" width="10.109375" style="105" bestFit="1" customWidth="1"/>
    <col min="11565" max="11566" width="10.44140625" style="105" bestFit="1" customWidth="1"/>
    <col min="11567" max="11568" width="10.109375" style="105" bestFit="1" customWidth="1"/>
    <col min="11569" max="11569" width="9.88671875" style="105" bestFit="1" customWidth="1"/>
    <col min="11570" max="11571" width="10.5546875" style="105" bestFit="1" customWidth="1"/>
    <col min="11572" max="11572" width="10.44140625" style="105" bestFit="1" customWidth="1"/>
    <col min="11573" max="11781" width="9.109375" style="105"/>
    <col min="11782" max="11782" width="1.6640625" style="105" customWidth="1"/>
    <col min="11783" max="11783" width="57.33203125" style="105" customWidth="1"/>
    <col min="11784" max="11787" width="0" style="105" hidden="1" customWidth="1"/>
    <col min="11788" max="11789" width="13.6640625" style="105" customWidth="1"/>
    <col min="11790" max="11790" width="15.5546875" style="105" bestFit="1" customWidth="1"/>
    <col min="11791" max="11791" width="17.6640625" style="105" customWidth="1"/>
    <col min="11792" max="11793" width="15.5546875" style="105" bestFit="1" customWidth="1"/>
    <col min="11794" max="11795" width="14.44140625" style="105" customWidth="1"/>
    <col min="11796" max="11797" width="15.5546875" style="105" bestFit="1" customWidth="1"/>
    <col min="11798" max="11798" width="14.44140625" style="105" customWidth="1"/>
    <col min="11799" max="11799" width="15.5546875" style="105" bestFit="1" customWidth="1"/>
    <col min="11800" max="11814" width="14.109375" style="105" customWidth="1"/>
    <col min="11815" max="11815" width="10.44140625" style="105" bestFit="1" customWidth="1"/>
    <col min="11816" max="11816" width="10.5546875" style="105" bestFit="1" customWidth="1"/>
    <col min="11817" max="11818" width="10.88671875" style="105" bestFit="1" customWidth="1"/>
    <col min="11819" max="11819" width="9.88671875" style="105" bestFit="1" customWidth="1"/>
    <col min="11820" max="11820" width="10.109375" style="105" bestFit="1" customWidth="1"/>
    <col min="11821" max="11822" width="10.44140625" style="105" bestFit="1" customWidth="1"/>
    <col min="11823" max="11824" width="10.109375" style="105" bestFit="1" customWidth="1"/>
    <col min="11825" max="11825" width="9.88671875" style="105" bestFit="1" customWidth="1"/>
    <col min="11826" max="11827" width="10.5546875" style="105" bestFit="1" customWidth="1"/>
    <col min="11828" max="11828" width="10.44140625" style="105" bestFit="1" customWidth="1"/>
    <col min="11829" max="12037" width="9.109375" style="105"/>
    <col min="12038" max="12038" width="1.6640625" style="105" customWidth="1"/>
    <col min="12039" max="12039" width="57.33203125" style="105" customWidth="1"/>
    <col min="12040" max="12043" width="0" style="105" hidden="1" customWidth="1"/>
    <col min="12044" max="12045" width="13.6640625" style="105" customWidth="1"/>
    <col min="12046" max="12046" width="15.5546875" style="105" bestFit="1" customWidth="1"/>
    <col min="12047" max="12047" width="17.6640625" style="105" customWidth="1"/>
    <col min="12048" max="12049" width="15.5546875" style="105" bestFit="1" customWidth="1"/>
    <col min="12050" max="12051" width="14.44140625" style="105" customWidth="1"/>
    <col min="12052" max="12053" width="15.5546875" style="105" bestFit="1" customWidth="1"/>
    <col min="12054" max="12054" width="14.44140625" style="105" customWidth="1"/>
    <col min="12055" max="12055" width="15.5546875" style="105" bestFit="1" customWidth="1"/>
    <col min="12056" max="12070" width="14.109375" style="105" customWidth="1"/>
    <col min="12071" max="12071" width="10.44140625" style="105" bestFit="1" customWidth="1"/>
    <col min="12072" max="12072" width="10.5546875" style="105" bestFit="1" customWidth="1"/>
    <col min="12073" max="12074" width="10.88671875" style="105" bestFit="1" customWidth="1"/>
    <col min="12075" max="12075" width="9.88671875" style="105" bestFit="1" customWidth="1"/>
    <col min="12076" max="12076" width="10.109375" style="105" bestFit="1" customWidth="1"/>
    <col min="12077" max="12078" width="10.44140625" style="105" bestFit="1" customWidth="1"/>
    <col min="12079" max="12080" width="10.109375" style="105" bestFit="1" customWidth="1"/>
    <col min="12081" max="12081" width="9.88671875" style="105" bestFit="1" customWidth="1"/>
    <col min="12082" max="12083" width="10.5546875" style="105" bestFit="1" customWidth="1"/>
    <col min="12084" max="12084" width="10.44140625" style="105" bestFit="1" customWidth="1"/>
    <col min="12085" max="12293" width="9.109375" style="105"/>
    <col min="12294" max="12294" width="1.6640625" style="105" customWidth="1"/>
    <col min="12295" max="12295" width="57.33203125" style="105" customWidth="1"/>
    <col min="12296" max="12299" width="0" style="105" hidden="1" customWidth="1"/>
    <col min="12300" max="12301" width="13.6640625" style="105" customWidth="1"/>
    <col min="12302" max="12302" width="15.5546875" style="105" bestFit="1" customWidth="1"/>
    <col min="12303" max="12303" width="17.6640625" style="105" customWidth="1"/>
    <col min="12304" max="12305" width="15.5546875" style="105" bestFit="1" customWidth="1"/>
    <col min="12306" max="12307" width="14.44140625" style="105" customWidth="1"/>
    <col min="12308" max="12309" width="15.5546875" style="105" bestFit="1" customWidth="1"/>
    <col min="12310" max="12310" width="14.44140625" style="105" customWidth="1"/>
    <col min="12311" max="12311" width="15.5546875" style="105" bestFit="1" customWidth="1"/>
    <col min="12312" max="12326" width="14.109375" style="105" customWidth="1"/>
    <col min="12327" max="12327" width="10.44140625" style="105" bestFit="1" customWidth="1"/>
    <col min="12328" max="12328" width="10.5546875" style="105" bestFit="1" customWidth="1"/>
    <col min="12329" max="12330" width="10.88671875" style="105" bestFit="1" customWidth="1"/>
    <col min="12331" max="12331" width="9.88671875" style="105" bestFit="1" customWidth="1"/>
    <col min="12332" max="12332" width="10.109375" style="105" bestFit="1" customWidth="1"/>
    <col min="12333" max="12334" width="10.44140625" style="105" bestFit="1" customWidth="1"/>
    <col min="12335" max="12336" width="10.109375" style="105" bestFit="1" customWidth="1"/>
    <col min="12337" max="12337" width="9.88671875" style="105" bestFit="1" customWidth="1"/>
    <col min="12338" max="12339" width="10.5546875" style="105" bestFit="1" customWidth="1"/>
    <col min="12340" max="12340" width="10.44140625" style="105" bestFit="1" customWidth="1"/>
    <col min="12341" max="12549" width="9.109375" style="105"/>
    <col min="12550" max="12550" width="1.6640625" style="105" customWidth="1"/>
    <col min="12551" max="12551" width="57.33203125" style="105" customWidth="1"/>
    <col min="12552" max="12555" width="0" style="105" hidden="1" customWidth="1"/>
    <col min="12556" max="12557" width="13.6640625" style="105" customWidth="1"/>
    <col min="12558" max="12558" width="15.5546875" style="105" bestFit="1" customWidth="1"/>
    <col min="12559" max="12559" width="17.6640625" style="105" customWidth="1"/>
    <col min="12560" max="12561" width="15.5546875" style="105" bestFit="1" customWidth="1"/>
    <col min="12562" max="12563" width="14.44140625" style="105" customWidth="1"/>
    <col min="12564" max="12565" width="15.5546875" style="105" bestFit="1" customWidth="1"/>
    <col min="12566" max="12566" width="14.44140625" style="105" customWidth="1"/>
    <col min="12567" max="12567" width="15.5546875" style="105" bestFit="1" customWidth="1"/>
    <col min="12568" max="12582" width="14.109375" style="105" customWidth="1"/>
    <col min="12583" max="12583" width="10.44140625" style="105" bestFit="1" customWidth="1"/>
    <col min="12584" max="12584" width="10.5546875" style="105" bestFit="1" customWidth="1"/>
    <col min="12585" max="12586" width="10.88671875" style="105" bestFit="1" customWidth="1"/>
    <col min="12587" max="12587" width="9.88671875" style="105" bestFit="1" customWidth="1"/>
    <col min="12588" max="12588" width="10.109375" style="105" bestFit="1" customWidth="1"/>
    <col min="12589" max="12590" width="10.44140625" style="105" bestFit="1" customWidth="1"/>
    <col min="12591" max="12592" width="10.109375" style="105" bestFit="1" customWidth="1"/>
    <col min="12593" max="12593" width="9.88671875" style="105" bestFit="1" customWidth="1"/>
    <col min="12594" max="12595" width="10.5546875" style="105" bestFit="1" customWidth="1"/>
    <col min="12596" max="12596" width="10.44140625" style="105" bestFit="1" customWidth="1"/>
    <col min="12597" max="12805" width="9.109375" style="105"/>
    <col min="12806" max="12806" width="1.6640625" style="105" customWidth="1"/>
    <col min="12807" max="12807" width="57.33203125" style="105" customWidth="1"/>
    <col min="12808" max="12811" width="0" style="105" hidden="1" customWidth="1"/>
    <col min="12812" max="12813" width="13.6640625" style="105" customWidth="1"/>
    <col min="12814" max="12814" width="15.5546875" style="105" bestFit="1" customWidth="1"/>
    <col min="12815" max="12815" width="17.6640625" style="105" customWidth="1"/>
    <col min="12816" max="12817" width="15.5546875" style="105" bestFit="1" customWidth="1"/>
    <col min="12818" max="12819" width="14.44140625" style="105" customWidth="1"/>
    <col min="12820" max="12821" width="15.5546875" style="105" bestFit="1" customWidth="1"/>
    <col min="12822" max="12822" width="14.44140625" style="105" customWidth="1"/>
    <col min="12823" max="12823" width="15.5546875" style="105" bestFit="1" customWidth="1"/>
    <col min="12824" max="12838" width="14.109375" style="105" customWidth="1"/>
    <col min="12839" max="12839" width="10.44140625" style="105" bestFit="1" customWidth="1"/>
    <col min="12840" max="12840" width="10.5546875" style="105" bestFit="1" customWidth="1"/>
    <col min="12841" max="12842" width="10.88671875" style="105" bestFit="1" customWidth="1"/>
    <col min="12843" max="12843" width="9.88671875" style="105" bestFit="1" customWidth="1"/>
    <col min="12844" max="12844" width="10.109375" style="105" bestFit="1" customWidth="1"/>
    <col min="12845" max="12846" width="10.44140625" style="105" bestFit="1" customWidth="1"/>
    <col min="12847" max="12848" width="10.109375" style="105" bestFit="1" customWidth="1"/>
    <col min="12849" max="12849" width="9.88671875" style="105" bestFit="1" customWidth="1"/>
    <col min="12850" max="12851" width="10.5546875" style="105" bestFit="1" customWidth="1"/>
    <col min="12852" max="12852" width="10.44140625" style="105" bestFit="1" customWidth="1"/>
    <col min="12853" max="13061" width="9.109375" style="105"/>
    <col min="13062" max="13062" width="1.6640625" style="105" customWidth="1"/>
    <col min="13063" max="13063" width="57.33203125" style="105" customWidth="1"/>
    <col min="13064" max="13067" width="0" style="105" hidden="1" customWidth="1"/>
    <col min="13068" max="13069" width="13.6640625" style="105" customWidth="1"/>
    <col min="13070" max="13070" width="15.5546875" style="105" bestFit="1" customWidth="1"/>
    <col min="13071" max="13071" width="17.6640625" style="105" customWidth="1"/>
    <col min="13072" max="13073" width="15.5546875" style="105" bestFit="1" customWidth="1"/>
    <col min="13074" max="13075" width="14.44140625" style="105" customWidth="1"/>
    <col min="13076" max="13077" width="15.5546875" style="105" bestFit="1" customWidth="1"/>
    <col min="13078" max="13078" width="14.44140625" style="105" customWidth="1"/>
    <col min="13079" max="13079" width="15.5546875" style="105" bestFit="1" customWidth="1"/>
    <col min="13080" max="13094" width="14.109375" style="105" customWidth="1"/>
    <col min="13095" max="13095" width="10.44140625" style="105" bestFit="1" customWidth="1"/>
    <col min="13096" max="13096" width="10.5546875" style="105" bestFit="1" customWidth="1"/>
    <col min="13097" max="13098" width="10.88671875" style="105" bestFit="1" customWidth="1"/>
    <col min="13099" max="13099" width="9.88671875" style="105" bestFit="1" customWidth="1"/>
    <col min="13100" max="13100" width="10.109375" style="105" bestFit="1" customWidth="1"/>
    <col min="13101" max="13102" width="10.44140625" style="105" bestFit="1" customWidth="1"/>
    <col min="13103" max="13104" width="10.109375" style="105" bestFit="1" customWidth="1"/>
    <col min="13105" max="13105" width="9.88671875" style="105" bestFit="1" customWidth="1"/>
    <col min="13106" max="13107" width="10.5546875" style="105" bestFit="1" customWidth="1"/>
    <col min="13108" max="13108" width="10.44140625" style="105" bestFit="1" customWidth="1"/>
    <col min="13109" max="13317" width="9.109375" style="105"/>
    <col min="13318" max="13318" width="1.6640625" style="105" customWidth="1"/>
    <col min="13319" max="13319" width="57.33203125" style="105" customWidth="1"/>
    <col min="13320" max="13323" width="0" style="105" hidden="1" customWidth="1"/>
    <col min="13324" max="13325" width="13.6640625" style="105" customWidth="1"/>
    <col min="13326" max="13326" width="15.5546875" style="105" bestFit="1" customWidth="1"/>
    <col min="13327" max="13327" width="17.6640625" style="105" customWidth="1"/>
    <col min="13328" max="13329" width="15.5546875" style="105" bestFit="1" customWidth="1"/>
    <col min="13330" max="13331" width="14.44140625" style="105" customWidth="1"/>
    <col min="13332" max="13333" width="15.5546875" style="105" bestFit="1" customWidth="1"/>
    <col min="13334" max="13334" width="14.44140625" style="105" customWidth="1"/>
    <col min="13335" max="13335" width="15.5546875" style="105" bestFit="1" customWidth="1"/>
    <col min="13336" max="13350" width="14.109375" style="105" customWidth="1"/>
    <col min="13351" max="13351" width="10.44140625" style="105" bestFit="1" customWidth="1"/>
    <col min="13352" max="13352" width="10.5546875" style="105" bestFit="1" customWidth="1"/>
    <col min="13353" max="13354" width="10.88671875" style="105" bestFit="1" customWidth="1"/>
    <col min="13355" max="13355" width="9.88671875" style="105" bestFit="1" customWidth="1"/>
    <col min="13356" max="13356" width="10.109375" style="105" bestFit="1" customWidth="1"/>
    <col min="13357" max="13358" width="10.44140625" style="105" bestFit="1" customWidth="1"/>
    <col min="13359" max="13360" width="10.109375" style="105" bestFit="1" customWidth="1"/>
    <col min="13361" max="13361" width="9.88671875" style="105" bestFit="1" customWidth="1"/>
    <col min="13362" max="13363" width="10.5546875" style="105" bestFit="1" customWidth="1"/>
    <col min="13364" max="13364" width="10.44140625" style="105" bestFit="1" customWidth="1"/>
    <col min="13365" max="13573" width="9.109375" style="105"/>
    <col min="13574" max="13574" width="1.6640625" style="105" customWidth="1"/>
    <col min="13575" max="13575" width="57.33203125" style="105" customWidth="1"/>
    <col min="13576" max="13579" width="0" style="105" hidden="1" customWidth="1"/>
    <col min="13580" max="13581" width="13.6640625" style="105" customWidth="1"/>
    <col min="13582" max="13582" width="15.5546875" style="105" bestFit="1" customWidth="1"/>
    <col min="13583" max="13583" width="17.6640625" style="105" customWidth="1"/>
    <col min="13584" max="13585" width="15.5546875" style="105" bestFit="1" customWidth="1"/>
    <col min="13586" max="13587" width="14.44140625" style="105" customWidth="1"/>
    <col min="13588" max="13589" width="15.5546875" style="105" bestFit="1" customWidth="1"/>
    <col min="13590" max="13590" width="14.44140625" style="105" customWidth="1"/>
    <col min="13591" max="13591" width="15.5546875" style="105" bestFit="1" customWidth="1"/>
    <col min="13592" max="13606" width="14.109375" style="105" customWidth="1"/>
    <col min="13607" max="13607" width="10.44140625" style="105" bestFit="1" customWidth="1"/>
    <col min="13608" max="13608" width="10.5546875" style="105" bestFit="1" customWidth="1"/>
    <col min="13609" max="13610" width="10.88671875" style="105" bestFit="1" customWidth="1"/>
    <col min="13611" max="13611" width="9.88671875" style="105" bestFit="1" customWidth="1"/>
    <col min="13612" max="13612" width="10.109375" style="105" bestFit="1" customWidth="1"/>
    <col min="13613" max="13614" width="10.44140625" style="105" bestFit="1" customWidth="1"/>
    <col min="13615" max="13616" width="10.109375" style="105" bestFit="1" customWidth="1"/>
    <col min="13617" max="13617" width="9.88671875" style="105" bestFit="1" customWidth="1"/>
    <col min="13618" max="13619" width="10.5546875" style="105" bestFit="1" customWidth="1"/>
    <col min="13620" max="13620" width="10.44140625" style="105" bestFit="1" customWidth="1"/>
    <col min="13621" max="13829" width="9.109375" style="105"/>
    <col min="13830" max="13830" width="1.6640625" style="105" customWidth="1"/>
    <col min="13831" max="13831" width="57.33203125" style="105" customWidth="1"/>
    <col min="13832" max="13835" width="0" style="105" hidden="1" customWidth="1"/>
    <col min="13836" max="13837" width="13.6640625" style="105" customWidth="1"/>
    <col min="13838" max="13838" width="15.5546875" style="105" bestFit="1" customWidth="1"/>
    <col min="13839" max="13839" width="17.6640625" style="105" customWidth="1"/>
    <col min="13840" max="13841" width="15.5546875" style="105" bestFit="1" customWidth="1"/>
    <col min="13842" max="13843" width="14.44140625" style="105" customWidth="1"/>
    <col min="13844" max="13845" width="15.5546875" style="105" bestFit="1" customWidth="1"/>
    <col min="13846" max="13846" width="14.44140625" style="105" customWidth="1"/>
    <col min="13847" max="13847" width="15.5546875" style="105" bestFit="1" customWidth="1"/>
    <col min="13848" max="13862" width="14.109375" style="105" customWidth="1"/>
    <col min="13863" max="13863" width="10.44140625" style="105" bestFit="1" customWidth="1"/>
    <col min="13864" max="13864" width="10.5546875" style="105" bestFit="1" customWidth="1"/>
    <col min="13865" max="13866" width="10.88671875" style="105" bestFit="1" customWidth="1"/>
    <col min="13867" max="13867" width="9.88671875" style="105" bestFit="1" customWidth="1"/>
    <col min="13868" max="13868" width="10.109375" style="105" bestFit="1" customWidth="1"/>
    <col min="13869" max="13870" width="10.44140625" style="105" bestFit="1" customWidth="1"/>
    <col min="13871" max="13872" width="10.109375" style="105" bestFit="1" customWidth="1"/>
    <col min="13873" max="13873" width="9.88671875" style="105" bestFit="1" customWidth="1"/>
    <col min="13874" max="13875" width="10.5546875" style="105" bestFit="1" customWidth="1"/>
    <col min="13876" max="13876" width="10.44140625" style="105" bestFit="1" customWidth="1"/>
    <col min="13877" max="14085" width="9.109375" style="105"/>
    <col min="14086" max="14086" width="1.6640625" style="105" customWidth="1"/>
    <col min="14087" max="14087" width="57.33203125" style="105" customWidth="1"/>
    <col min="14088" max="14091" width="0" style="105" hidden="1" customWidth="1"/>
    <col min="14092" max="14093" width="13.6640625" style="105" customWidth="1"/>
    <col min="14094" max="14094" width="15.5546875" style="105" bestFit="1" customWidth="1"/>
    <col min="14095" max="14095" width="17.6640625" style="105" customWidth="1"/>
    <col min="14096" max="14097" width="15.5546875" style="105" bestFit="1" customWidth="1"/>
    <col min="14098" max="14099" width="14.44140625" style="105" customWidth="1"/>
    <col min="14100" max="14101" width="15.5546875" style="105" bestFit="1" customWidth="1"/>
    <col min="14102" max="14102" width="14.44140625" style="105" customWidth="1"/>
    <col min="14103" max="14103" width="15.5546875" style="105" bestFit="1" customWidth="1"/>
    <col min="14104" max="14118" width="14.109375" style="105" customWidth="1"/>
    <col min="14119" max="14119" width="10.44140625" style="105" bestFit="1" customWidth="1"/>
    <col min="14120" max="14120" width="10.5546875" style="105" bestFit="1" customWidth="1"/>
    <col min="14121" max="14122" width="10.88671875" style="105" bestFit="1" customWidth="1"/>
    <col min="14123" max="14123" width="9.88671875" style="105" bestFit="1" customWidth="1"/>
    <col min="14124" max="14124" width="10.109375" style="105" bestFit="1" customWidth="1"/>
    <col min="14125" max="14126" width="10.44140625" style="105" bestFit="1" customWidth="1"/>
    <col min="14127" max="14128" width="10.109375" style="105" bestFit="1" customWidth="1"/>
    <col min="14129" max="14129" width="9.88671875" style="105" bestFit="1" customWidth="1"/>
    <col min="14130" max="14131" width="10.5546875" style="105" bestFit="1" customWidth="1"/>
    <col min="14132" max="14132" width="10.44140625" style="105" bestFit="1" customWidth="1"/>
    <col min="14133" max="14341" width="9.109375" style="105"/>
    <col min="14342" max="14342" width="1.6640625" style="105" customWidth="1"/>
    <col min="14343" max="14343" width="57.33203125" style="105" customWidth="1"/>
    <col min="14344" max="14347" width="0" style="105" hidden="1" customWidth="1"/>
    <col min="14348" max="14349" width="13.6640625" style="105" customWidth="1"/>
    <col min="14350" max="14350" width="15.5546875" style="105" bestFit="1" customWidth="1"/>
    <col min="14351" max="14351" width="17.6640625" style="105" customWidth="1"/>
    <col min="14352" max="14353" width="15.5546875" style="105" bestFit="1" customWidth="1"/>
    <col min="14354" max="14355" width="14.44140625" style="105" customWidth="1"/>
    <col min="14356" max="14357" width="15.5546875" style="105" bestFit="1" customWidth="1"/>
    <col min="14358" max="14358" width="14.44140625" style="105" customWidth="1"/>
    <col min="14359" max="14359" width="15.5546875" style="105" bestFit="1" customWidth="1"/>
    <col min="14360" max="14374" width="14.109375" style="105" customWidth="1"/>
    <col min="14375" max="14375" width="10.44140625" style="105" bestFit="1" customWidth="1"/>
    <col min="14376" max="14376" width="10.5546875" style="105" bestFit="1" customWidth="1"/>
    <col min="14377" max="14378" width="10.88671875" style="105" bestFit="1" customWidth="1"/>
    <col min="14379" max="14379" width="9.88671875" style="105" bestFit="1" customWidth="1"/>
    <col min="14380" max="14380" width="10.109375" style="105" bestFit="1" customWidth="1"/>
    <col min="14381" max="14382" width="10.44140625" style="105" bestFit="1" customWidth="1"/>
    <col min="14383" max="14384" width="10.109375" style="105" bestFit="1" customWidth="1"/>
    <col min="14385" max="14385" width="9.88671875" style="105" bestFit="1" customWidth="1"/>
    <col min="14386" max="14387" width="10.5546875" style="105" bestFit="1" customWidth="1"/>
    <col min="14388" max="14388" width="10.44140625" style="105" bestFit="1" customWidth="1"/>
    <col min="14389" max="14597" width="9.109375" style="105"/>
    <col min="14598" max="14598" width="1.6640625" style="105" customWidth="1"/>
    <col min="14599" max="14599" width="57.33203125" style="105" customWidth="1"/>
    <col min="14600" max="14603" width="0" style="105" hidden="1" customWidth="1"/>
    <col min="14604" max="14605" width="13.6640625" style="105" customWidth="1"/>
    <col min="14606" max="14606" width="15.5546875" style="105" bestFit="1" customWidth="1"/>
    <col min="14607" max="14607" width="17.6640625" style="105" customWidth="1"/>
    <col min="14608" max="14609" width="15.5546875" style="105" bestFit="1" customWidth="1"/>
    <col min="14610" max="14611" width="14.44140625" style="105" customWidth="1"/>
    <col min="14612" max="14613" width="15.5546875" style="105" bestFit="1" customWidth="1"/>
    <col min="14614" max="14614" width="14.44140625" style="105" customWidth="1"/>
    <col min="14615" max="14615" width="15.5546875" style="105" bestFit="1" customWidth="1"/>
    <col min="14616" max="14630" width="14.109375" style="105" customWidth="1"/>
    <col min="14631" max="14631" width="10.44140625" style="105" bestFit="1" customWidth="1"/>
    <col min="14632" max="14632" width="10.5546875" style="105" bestFit="1" customWidth="1"/>
    <col min="14633" max="14634" width="10.88671875" style="105" bestFit="1" customWidth="1"/>
    <col min="14635" max="14635" width="9.88671875" style="105" bestFit="1" customWidth="1"/>
    <col min="14636" max="14636" width="10.109375" style="105" bestFit="1" customWidth="1"/>
    <col min="14637" max="14638" width="10.44140625" style="105" bestFit="1" customWidth="1"/>
    <col min="14639" max="14640" width="10.109375" style="105" bestFit="1" customWidth="1"/>
    <col min="14641" max="14641" width="9.88671875" style="105" bestFit="1" customWidth="1"/>
    <col min="14642" max="14643" width="10.5546875" style="105" bestFit="1" customWidth="1"/>
    <col min="14644" max="14644" width="10.44140625" style="105" bestFit="1" customWidth="1"/>
    <col min="14645" max="14853" width="9.109375" style="105"/>
    <col min="14854" max="14854" width="1.6640625" style="105" customWidth="1"/>
    <col min="14855" max="14855" width="57.33203125" style="105" customWidth="1"/>
    <col min="14856" max="14859" width="0" style="105" hidden="1" customWidth="1"/>
    <col min="14860" max="14861" width="13.6640625" style="105" customWidth="1"/>
    <col min="14862" max="14862" width="15.5546875" style="105" bestFit="1" customWidth="1"/>
    <col min="14863" max="14863" width="17.6640625" style="105" customWidth="1"/>
    <col min="14864" max="14865" width="15.5546875" style="105" bestFit="1" customWidth="1"/>
    <col min="14866" max="14867" width="14.44140625" style="105" customWidth="1"/>
    <col min="14868" max="14869" width="15.5546875" style="105" bestFit="1" customWidth="1"/>
    <col min="14870" max="14870" width="14.44140625" style="105" customWidth="1"/>
    <col min="14871" max="14871" width="15.5546875" style="105" bestFit="1" customWidth="1"/>
    <col min="14872" max="14886" width="14.109375" style="105" customWidth="1"/>
    <col min="14887" max="14887" width="10.44140625" style="105" bestFit="1" customWidth="1"/>
    <col min="14888" max="14888" width="10.5546875" style="105" bestFit="1" customWidth="1"/>
    <col min="14889" max="14890" width="10.88671875" style="105" bestFit="1" customWidth="1"/>
    <col min="14891" max="14891" width="9.88671875" style="105" bestFit="1" customWidth="1"/>
    <col min="14892" max="14892" width="10.109375" style="105" bestFit="1" customWidth="1"/>
    <col min="14893" max="14894" width="10.44140625" style="105" bestFit="1" customWidth="1"/>
    <col min="14895" max="14896" width="10.109375" style="105" bestFit="1" customWidth="1"/>
    <col min="14897" max="14897" width="9.88671875" style="105" bestFit="1" customWidth="1"/>
    <col min="14898" max="14899" width="10.5546875" style="105" bestFit="1" customWidth="1"/>
    <col min="14900" max="14900" width="10.44140625" style="105" bestFit="1" customWidth="1"/>
    <col min="14901" max="15109" width="9.109375" style="105"/>
    <col min="15110" max="15110" width="1.6640625" style="105" customWidth="1"/>
    <col min="15111" max="15111" width="57.33203125" style="105" customWidth="1"/>
    <col min="15112" max="15115" width="0" style="105" hidden="1" customWidth="1"/>
    <col min="15116" max="15117" width="13.6640625" style="105" customWidth="1"/>
    <col min="15118" max="15118" width="15.5546875" style="105" bestFit="1" customWidth="1"/>
    <col min="15119" max="15119" width="17.6640625" style="105" customWidth="1"/>
    <col min="15120" max="15121" width="15.5546875" style="105" bestFit="1" customWidth="1"/>
    <col min="15122" max="15123" width="14.44140625" style="105" customWidth="1"/>
    <col min="15124" max="15125" width="15.5546875" style="105" bestFit="1" customWidth="1"/>
    <col min="15126" max="15126" width="14.44140625" style="105" customWidth="1"/>
    <col min="15127" max="15127" width="15.5546875" style="105" bestFit="1" customWidth="1"/>
    <col min="15128" max="15142" width="14.109375" style="105" customWidth="1"/>
    <col min="15143" max="15143" width="10.44140625" style="105" bestFit="1" customWidth="1"/>
    <col min="15144" max="15144" width="10.5546875" style="105" bestFit="1" customWidth="1"/>
    <col min="15145" max="15146" width="10.88671875" style="105" bestFit="1" customWidth="1"/>
    <col min="15147" max="15147" width="9.88671875" style="105" bestFit="1" customWidth="1"/>
    <col min="15148" max="15148" width="10.109375" style="105" bestFit="1" customWidth="1"/>
    <col min="15149" max="15150" width="10.44140625" style="105" bestFit="1" customWidth="1"/>
    <col min="15151" max="15152" width="10.109375" style="105" bestFit="1" customWidth="1"/>
    <col min="15153" max="15153" width="9.88671875" style="105" bestFit="1" customWidth="1"/>
    <col min="15154" max="15155" width="10.5546875" style="105" bestFit="1" customWidth="1"/>
    <col min="15156" max="15156" width="10.44140625" style="105" bestFit="1" customWidth="1"/>
    <col min="15157" max="15365" width="9.109375" style="105"/>
    <col min="15366" max="15366" width="1.6640625" style="105" customWidth="1"/>
    <col min="15367" max="15367" width="57.33203125" style="105" customWidth="1"/>
    <col min="15368" max="15371" width="0" style="105" hidden="1" customWidth="1"/>
    <col min="15372" max="15373" width="13.6640625" style="105" customWidth="1"/>
    <col min="15374" max="15374" width="15.5546875" style="105" bestFit="1" customWidth="1"/>
    <col min="15375" max="15375" width="17.6640625" style="105" customWidth="1"/>
    <col min="15376" max="15377" width="15.5546875" style="105" bestFit="1" customWidth="1"/>
    <col min="15378" max="15379" width="14.44140625" style="105" customWidth="1"/>
    <col min="15380" max="15381" width="15.5546875" style="105" bestFit="1" customWidth="1"/>
    <col min="15382" max="15382" width="14.44140625" style="105" customWidth="1"/>
    <col min="15383" max="15383" width="15.5546875" style="105" bestFit="1" customWidth="1"/>
    <col min="15384" max="15398" width="14.109375" style="105" customWidth="1"/>
    <col min="15399" max="15399" width="10.44140625" style="105" bestFit="1" customWidth="1"/>
    <col min="15400" max="15400" width="10.5546875" style="105" bestFit="1" customWidth="1"/>
    <col min="15401" max="15402" width="10.88671875" style="105" bestFit="1" customWidth="1"/>
    <col min="15403" max="15403" width="9.88671875" style="105" bestFit="1" customWidth="1"/>
    <col min="15404" max="15404" width="10.109375" style="105" bestFit="1" customWidth="1"/>
    <col min="15405" max="15406" width="10.44140625" style="105" bestFit="1" customWidth="1"/>
    <col min="15407" max="15408" width="10.109375" style="105" bestFit="1" customWidth="1"/>
    <col min="15409" max="15409" width="9.88671875" style="105" bestFit="1" customWidth="1"/>
    <col min="15410" max="15411" width="10.5546875" style="105" bestFit="1" customWidth="1"/>
    <col min="15412" max="15412" width="10.44140625" style="105" bestFit="1" customWidth="1"/>
    <col min="15413" max="15621" width="9.109375" style="105"/>
    <col min="15622" max="15622" width="1.6640625" style="105" customWidth="1"/>
    <col min="15623" max="15623" width="57.33203125" style="105" customWidth="1"/>
    <col min="15624" max="15627" width="0" style="105" hidden="1" customWidth="1"/>
    <col min="15628" max="15629" width="13.6640625" style="105" customWidth="1"/>
    <col min="15630" max="15630" width="15.5546875" style="105" bestFit="1" customWidth="1"/>
    <col min="15631" max="15631" width="17.6640625" style="105" customWidth="1"/>
    <col min="15632" max="15633" width="15.5546875" style="105" bestFit="1" customWidth="1"/>
    <col min="15634" max="15635" width="14.44140625" style="105" customWidth="1"/>
    <col min="15636" max="15637" width="15.5546875" style="105" bestFit="1" customWidth="1"/>
    <col min="15638" max="15638" width="14.44140625" style="105" customWidth="1"/>
    <col min="15639" max="15639" width="15.5546875" style="105" bestFit="1" customWidth="1"/>
    <col min="15640" max="15654" width="14.109375" style="105" customWidth="1"/>
    <col min="15655" max="15655" width="10.44140625" style="105" bestFit="1" customWidth="1"/>
    <col min="15656" max="15656" width="10.5546875" style="105" bestFit="1" customWidth="1"/>
    <col min="15657" max="15658" width="10.88671875" style="105" bestFit="1" customWidth="1"/>
    <col min="15659" max="15659" width="9.88671875" style="105" bestFit="1" customWidth="1"/>
    <col min="15660" max="15660" width="10.109375" style="105" bestFit="1" customWidth="1"/>
    <col min="15661" max="15662" width="10.44140625" style="105" bestFit="1" customWidth="1"/>
    <col min="15663" max="15664" width="10.109375" style="105" bestFit="1" customWidth="1"/>
    <col min="15665" max="15665" width="9.88671875" style="105" bestFit="1" customWidth="1"/>
    <col min="15666" max="15667" width="10.5546875" style="105" bestFit="1" customWidth="1"/>
    <col min="15668" max="15668" width="10.44140625" style="105" bestFit="1" customWidth="1"/>
    <col min="15669" max="15877" width="9.109375" style="105"/>
    <col min="15878" max="15878" width="1.6640625" style="105" customWidth="1"/>
    <col min="15879" max="15879" width="57.33203125" style="105" customWidth="1"/>
    <col min="15880" max="15883" width="0" style="105" hidden="1" customWidth="1"/>
    <col min="15884" max="15885" width="13.6640625" style="105" customWidth="1"/>
    <col min="15886" max="15886" width="15.5546875" style="105" bestFit="1" customWidth="1"/>
    <col min="15887" max="15887" width="17.6640625" style="105" customWidth="1"/>
    <col min="15888" max="15889" width="15.5546875" style="105" bestFit="1" customWidth="1"/>
    <col min="15890" max="15891" width="14.44140625" style="105" customWidth="1"/>
    <col min="15892" max="15893" width="15.5546875" style="105" bestFit="1" customWidth="1"/>
    <col min="15894" max="15894" width="14.44140625" style="105" customWidth="1"/>
    <col min="15895" max="15895" width="15.5546875" style="105" bestFit="1" customWidth="1"/>
    <col min="15896" max="15910" width="14.109375" style="105" customWidth="1"/>
    <col min="15911" max="15911" width="10.44140625" style="105" bestFit="1" customWidth="1"/>
    <col min="15912" max="15912" width="10.5546875" style="105" bestFit="1" customWidth="1"/>
    <col min="15913" max="15914" width="10.88671875" style="105" bestFit="1" customWidth="1"/>
    <col min="15915" max="15915" width="9.88671875" style="105" bestFit="1" customWidth="1"/>
    <col min="15916" max="15916" width="10.109375" style="105" bestFit="1" customWidth="1"/>
    <col min="15917" max="15918" width="10.44140625" style="105" bestFit="1" customWidth="1"/>
    <col min="15919" max="15920" width="10.109375" style="105" bestFit="1" customWidth="1"/>
    <col min="15921" max="15921" width="9.88671875" style="105" bestFit="1" customWidth="1"/>
    <col min="15922" max="15923" width="10.5546875" style="105" bestFit="1" customWidth="1"/>
    <col min="15924" max="15924" width="10.44140625" style="105" bestFit="1" customWidth="1"/>
    <col min="15925" max="16133" width="9.109375" style="105"/>
    <col min="16134" max="16134" width="1.6640625" style="105" customWidth="1"/>
    <col min="16135" max="16135" width="57.33203125" style="105" customWidth="1"/>
    <col min="16136" max="16139" width="0" style="105" hidden="1" customWidth="1"/>
    <col min="16140" max="16141" width="13.6640625" style="105" customWidth="1"/>
    <col min="16142" max="16142" width="15.5546875" style="105" bestFit="1" customWidth="1"/>
    <col min="16143" max="16143" width="17.6640625" style="105" customWidth="1"/>
    <col min="16144" max="16145" width="15.5546875" style="105" bestFit="1" customWidth="1"/>
    <col min="16146" max="16147" width="14.44140625" style="105" customWidth="1"/>
    <col min="16148" max="16149" width="15.5546875" style="105" bestFit="1" customWidth="1"/>
    <col min="16150" max="16150" width="14.44140625" style="105" customWidth="1"/>
    <col min="16151" max="16151" width="15.5546875" style="105" bestFit="1" customWidth="1"/>
    <col min="16152" max="16166" width="14.109375" style="105" customWidth="1"/>
    <col min="16167" max="16167" width="10.44140625" style="105" bestFit="1" customWidth="1"/>
    <col min="16168" max="16168" width="10.5546875" style="105" bestFit="1" customWidth="1"/>
    <col min="16169" max="16170" width="10.88671875" style="105" bestFit="1" customWidth="1"/>
    <col min="16171" max="16171" width="9.88671875" style="105" bestFit="1" customWidth="1"/>
    <col min="16172" max="16172" width="10.109375" style="105" bestFit="1" customWidth="1"/>
    <col min="16173" max="16174" width="10.44140625" style="105" bestFit="1" customWidth="1"/>
    <col min="16175" max="16176" width="10.109375" style="105" bestFit="1" customWidth="1"/>
    <col min="16177" max="16177" width="9.88671875" style="105" bestFit="1" customWidth="1"/>
    <col min="16178" max="16179" width="10.5546875" style="105" bestFit="1" customWidth="1"/>
    <col min="16180" max="16180" width="10.44140625" style="105" bestFit="1" customWidth="1"/>
    <col min="16181" max="16384" width="9.109375" style="105"/>
  </cols>
  <sheetData>
    <row r="1" spans="1:72" s="10" customFormat="1" x14ac:dyDescent="0.3">
      <c r="A1" s="8"/>
      <c r="B1" s="9"/>
      <c r="H1" s="245" t="s">
        <v>41</v>
      </c>
      <c r="I1" s="245"/>
      <c r="J1" s="245"/>
      <c r="K1" s="245"/>
      <c r="L1" s="245"/>
    </row>
    <row r="2" spans="1:72" s="14" customFormat="1" ht="17.399999999999999" customHeight="1" x14ac:dyDescent="0.3">
      <c r="A2" s="11"/>
      <c r="B2" s="12"/>
      <c r="C2" s="13"/>
      <c r="D2" s="13"/>
      <c r="E2" s="13"/>
      <c r="F2" s="13"/>
      <c r="G2" s="13"/>
      <c r="H2" s="13"/>
      <c r="I2" s="13"/>
      <c r="J2" s="11"/>
      <c r="K2" s="11"/>
      <c r="L2" s="11"/>
    </row>
    <row r="3" spans="1:72" s="17" customFormat="1" ht="17.399999999999999" customHeight="1" x14ac:dyDescent="0.3">
      <c r="A3" s="15"/>
      <c r="B3" s="16" t="s">
        <v>42</v>
      </c>
      <c r="C3" s="106" t="s">
        <v>0</v>
      </c>
      <c r="D3" s="106" t="s">
        <v>1</v>
      </c>
      <c r="E3" s="106" t="s">
        <v>2</v>
      </c>
      <c r="F3" s="106" t="s">
        <v>3</v>
      </c>
      <c r="G3" s="106" t="s">
        <v>4</v>
      </c>
      <c r="H3" s="106" t="s">
        <v>5</v>
      </c>
      <c r="I3" s="106" t="s">
        <v>6</v>
      </c>
      <c r="J3" s="106" t="s">
        <v>7</v>
      </c>
      <c r="K3" s="106" t="s">
        <v>8</v>
      </c>
      <c r="L3" s="106" t="s">
        <v>9</v>
      </c>
      <c r="M3" s="106" t="s">
        <v>10</v>
      </c>
      <c r="N3" s="106" t="s">
        <v>11</v>
      </c>
      <c r="O3" s="112" t="s">
        <v>115</v>
      </c>
      <c r="P3" s="106" t="s">
        <v>66</v>
      </c>
      <c r="Q3" s="106" t="s">
        <v>67</v>
      </c>
      <c r="R3" s="106" t="s">
        <v>68</v>
      </c>
      <c r="S3" s="106" t="s">
        <v>69</v>
      </c>
      <c r="T3" s="106" t="s">
        <v>70</v>
      </c>
      <c r="U3" s="106" t="s">
        <v>71</v>
      </c>
      <c r="V3" s="106" t="s">
        <v>72</v>
      </c>
      <c r="W3" s="106" t="s">
        <v>73</v>
      </c>
      <c r="X3" s="106" t="s">
        <v>74</v>
      </c>
      <c r="Y3" s="106" t="s">
        <v>75</v>
      </c>
      <c r="Z3" s="106" t="s">
        <v>76</v>
      </c>
      <c r="AA3" s="106" t="s">
        <v>77</v>
      </c>
      <c r="AB3" s="112" t="s">
        <v>116</v>
      </c>
      <c r="AC3" s="106" t="s">
        <v>79</v>
      </c>
      <c r="AD3" s="106" t="s">
        <v>80</v>
      </c>
      <c r="AE3" s="106" t="s">
        <v>81</v>
      </c>
      <c r="AF3" s="106" t="s">
        <v>82</v>
      </c>
      <c r="AG3" s="106" t="s">
        <v>83</v>
      </c>
      <c r="AH3" s="106" t="s">
        <v>84</v>
      </c>
      <c r="AI3" s="106" t="s">
        <v>85</v>
      </c>
      <c r="AJ3" s="106" t="s">
        <v>86</v>
      </c>
      <c r="AK3" s="106" t="s">
        <v>87</v>
      </c>
      <c r="AL3" s="106" t="s">
        <v>88</v>
      </c>
      <c r="AM3" s="106" t="s">
        <v>89</v>
      </c>
      <c r="AN3" s="106" t="s">
        <v>90</v>
      </c>
      <c r="AO3" s="112" t="s">
        <v>117</v>
      </c>
      <c r="AP3" s="106" t="s">
        <v>91</v>
      </c>
      <c r="AQ3" s="106" t="s">
        <v>92</v>
      </c>
      <c r="AR3" s="106" t="s">
        <v>93</v>
      </c>
      <c r="AS3" s="106" t="s">
        <v>94</v>
      </c>
      <c r="AT3" s="106" t="s">
        <v>95</v>
      </c>
      <c r="AU3" s="106" t="s">
        <v>96</v>
      </c>
      <c r="AV3" s="106" t="s">
        <v>97</v>
      </c>
      <c r="AW3" s="106" t="s">
        <v>98</v>
      </c>
      <c r="AX3" s="106" t="s">
        <v>99</v>
      </c>
      <c r="AY3" s="106" t="s">
        <v>100</v>
      </c>
      <c r="AZ3" s="106" t="s">
        <v>101</v>
      </c>
      <c r="BA3" s="106" t="s">
        <v>102</v>
      </c>
      <c r="BB3" s="112" t="s">
        <v>118</v>
      </c>
      <c r="BC3" s="106" t="s">
        <v>103</v>
      </c>
      <c r="BD3" s="106" t="s">
        <v>104</v>
      </c>
      <c r="BE3" s="106" t="s">
        <v>105</v>
      </c>
      <c r="BF3" s="106" t="s">
        <v>106</v>
      </c>
      <c r="BG3" s="106" t="s">
        <v>107</v>
      </c>
      <c r="BH3" s="106" t="s">
        <v>108</v>
      </c>
      <c r="BI3" s="106" t="s">
        <v>109</v>
      </c>
      <c r="BJ3" s="106" t="s">
        <v>110</v>
      </c>
      <c r="BK3" s="106" t="s">
        <v>111</v>
      </c>
      <c r="BL3" s="106" t="s">
        <v>112</v>
      </c>
      <c r="BM3" s="106" t="s">
        <v>113</v>
      </c>
      <c r="BN3" s="106" t="s">
        <v>114</v>
      </c>
      <c r="BO3" s="112" t="s">
        <v>119</v>
      </c>
      <c r="BP3" s="106">
        <v>45901</v>
      </c>
      <c r="BQ3" s="106">
        <v>45931</v>
      </c>
      <c r="BR3" s="106">
        <v>45962</v>
      </c>
      <c r="BS3" s="106">
        <v>45992</v>
      </c>
      <c r="BT3" s="106">
        <v>46023</v>
      </c>
    </row>
    <row r="4" spans="1:72" s="17" customFormat="1" ht="17.399999999999999" customHeight="1" thickBot="1" x14ac:dyDescent="0.35">
      <c r="A4" s="18"/>
      <c r="B4" s="19"/>
      <c r="C4" s="20"/>
      <c r="D4" s="20"/>
      <c r="E4" s="20"/>
      <c r="F4" s="20"/>
      <c r="G4" s="20"/>
      <c r="H4" s="20"/>
      <c r="I4" s="20"/>
      <c r="J4" s="21"/>
      <c r="K4" s="20"/>
      <c r="L4" s="20"/>
      <c r="M4" s="20"/>
      <c r="N4" s="20"/>
      <c r="O4" s="20"/>
      <c r="P4" s="20"/>
      <c r="Q4" s="20"/>
      <c r="R4" s="20"/>
      <c r="S4" s="20"/>
      <c r="T4" s="20"/>
      <c r="U4" s="20"/>
      <c r="V4" s="20"/>
      <c r="AB4" s="20"/>
      <c r="AJ4" s="21"/>
      <c r="AK4" s="20"/>
      <c r="AL4" s="20"/>
      <c r="AM4" s="20"/>
      <c r="AN4" s="20"/>
      <c r="AO4" s="20"/>
      <c r="AP4" s="20"/>
      <c r="AQ4" s="20"/>
      <c r="AR4" s="20"/>
      <c r="AS4" s="20"/>
      <c r="AT4" s="20"/>
      <c r="AU4" s="20"/>
      <c r="AV4" s="20"/>
      <c r="BB4" s="20"/>
      <c r="BO4" s="20"/>
    </row>
    <row r="5" spans="1:72" s="17" customFormat="1" ht="17.399999999999999" customHeight="1" thickBot="1" x14ac:dyDescent="0.35">
      <c r="A5" s="22"/>
      <c r="B5" s="23" t="s">
        <v>121</v>
      </c>
      <c r="C5" s="24">
        <v>0</v>
      </c>
      <c r="D5" s="25">
        <f t="shared" ref="D5:BN5" si="0">C49</f>
        <v>18360880</v>
      </c>
      <c r="E5" s="25">
        <f t="shared" si="0"/>
        <v>16361760</v>
      </c>
      <c r="F5" s="25">
        <f t="shared" si="0"/>
        <v>14362640</v>
      </c>
      <c r="G5" s="25">
        <f t="shared" si="0"/>
        <v>12363520</v>
      </c>
      <c r="H5" s="25">
        <f t="shared" si="0"/>
        <v>10364400</v>
      </c>
      <c r="I5" s="25">
        <f t="shared" si="0"/>
        <v>8365280</v>
      </c>
      <c r="J5" s="25">
        <f t="shared" si="0"/>
        <v>6366160</v>
      </c>
      <c r="K5" s="25">
        <f t="shared" si="0"/>
        <v>4367040</v>
      </c>
      <c r="L5" s="25">
        <f t="shared" si="0"/>
        <v>2842190</v>
      </c>
      <c r="M5" s="25">
        <f t="shared" si="0"/>
        <v>3438640</v>
      </c>
      <c r="N5" s="25">
        <f t="shared" si="0"/>
        <v>8277690</v>
      </c>
      <c r="O5" s="113">
        <v>0</v>
      </c>
      <c r="P5" s="25">
        <f>N49</f>
        <v>17359340</v>
      </c>
      <c r="Q5" s="25">
        <f t="shared" si="0"/>
        <v>15683590</v>
      </c>
      <c r="R5" s="25">
        <f t="shared" si="0"/>
        <v>28177840</v>
      </c>
      <c r="S5" s="25">
        <f t="shared" si="0"/>
        <v>40672090</v>
      </c>
      <c r="T5" s="25">
        <f t="shared" si="0"/>
        <v>53166340</v>
      </c>
      <c r="U5" s="26">
        <f t="shared" si="0"/>
        <v>65660590</v>
      </c>
      <c r="V5" s="27">
        <f t="shared" si="0"/>
        <v>78154840</v>
      </c>
      <c r="W5" s="28">
        <f t="shared" si="0"/>
        <v>90649090</v>
      </c>
      <c r="X5" s="25">
        <f t="shared" si="0"/>
        <v>103143340</v>
      </c>
      <c r="Y5" s="25">
        <f t="shared" si="0"/>
        <v>132607990</v>
      </c>
      <c r="Z5" s="25">
        <f t="shared" si="0"/>
        <v>162072640</v>
      </c>
      <c r="AA5" s="25">
        <f t="shared" si="0"/>
        <v>191537290</v>
      </c>
      <c r="AB5" s="113">
        <f>O49</f>
        <v>17359340</v>
      </c>
      <c r="AC5" s="25">
        <f>AA49</f>
        <v>221001940</v>
      </c>
      <c r="AD5" s="25">
        <f t="shared" si="0"/>
        <v>250466590</v>
      </c>
      <c r="AE5" s="25">
        <f t="shared" si="0"/>
        <v>279931240</v>
      </c>
      <c r="AF5" s="25">
        <f t="shared" si="0"/>
        <v>309395890</v>
      </c>
      <c r="AG5" s="25">
        <f t="shared" si="0"/>
        <v>338860540</v>
      </c>
      <c r="AH5" s="25">
        <f t="shared" si="0"/>
        <v>368325190</v>
      </c>
      <c r="AI5" s="27">
        <f t="shared" si="0"/>
        <v>397789840</v>
      </c>
      <c r="AJ5" s="25">
        <f t="shared" si="0"/>
        <v>427254490</v>
      </c>
      <c r="AK5" s="25">
        <f t="shared" si="0"/>
        <v>456719140</v>
      </c>
      <c r="AL5" s="25">
        <f t="shared" si="0"/>
        <v>486183790</v>
      </c>
      <c r="AM5" s="25">
        <f t="shared" si="0"/>
        <v>515648440</v>
      </c>
      <c r="AN5" s="25">
        <f t="shared" si="0"/>
        <v>545113090</v>
      </c>
      <c r="AO5" s="113">
        <f>AB49</f>
        <v>221001940</v>
      </c>
      <c r="AP5" s="25">
        <f>AN49</f>
        <v>574577740</v>
      </c>
      <c r="AQ5" s="25">
        <f t="shared" si="0"/>
        <v>604042390</v>
      </c>
      <c r="AR5" s="25">
        <f t="shared" si="0"/>
        <v>633507040</v>
      </c>
      <c r="AS5" s="25">
        <f t="shared" si="0"/>
        <v>662971690</v>
      </c>
      <c r="AT5" s="25">
        <f t="shared" si="0"/>
        <v>692436340</v>
      </c>
      <c r="AU5" s="26">
        <f t="shared" si="0"/>
        <v>721900990</v>
      </c>
      <c r="AV5" s="27">
        <f t="shared" si="0"/>
        <v>751365640</v>
      </c>
      <c r="AW5" s="28">
        <f t="shared" si="0"/>
        <v>780830290</v>
      </c>
      <c r="AX5" s="25">
        <f t="shared" si="0"/>
        <v>810294940</v>
      </c>
      <c r="AY5" s="25">
        <f t="shared" si="0"/>
        <v>839759590</v>
      </c>
      <c r="AZ5" s="25">
        <f t="shared" si="0"/>
        <v>869224240</v>
      </c>
      <c r="BA5" s="25">
        <f t="shared" si="0"/>
        <v>898688890</v>
      </c>
      <c r="BB5" s="113">
        <f>AO49</f>
        <v>574577740</v>
      </c>
      <c r="BC5" s="25">
        <f>BA49</f>
        <v>928153540</v>
      </c>
      <c r="BD5" s="25">
        <f t="shared" si="0"/>
        <v>957618190</v>
      </c>
      <c r="BE5" s="25">
        <f t="shared" si="0"/>
        <v>987082840</v>
      </c>
      <c r="BF5" s="25">
        <f t="shared" si="0"/>
        <v>1016547490</v>
      </c>
      <c r="BG5" s="25">
        <f t="shared" si="0"/>
        <v>1046012140</v>
      </c>
      <c r="BH5" s="25">
        <f t="shared" si="0"/>
        <v>1075476790</v>
      </c>
      <c r="BI5" s="27">
        <f t="shared" si="0"/>
        <v>1104941440</v>
      </c>
      <c r="BJ5" s="25">
        <f t="shared" si="0"/>
        <v>1134406090</v>
      </c>
      <c r="BK5" s="25">
        <f t="shared" si="0"/>
        <v>1163870740</v>
      </c>
      <c r="BL5" s="25">
        <f t="shared" si="0"/>
        <v>1193335390</v>
      </c>
      <c r="BM5" s="25">
        <f t="shared" si="0"/>
        <v>1222800040</v>
      </c>
      <c r="BN5" s="25">
        <f t="shared" si="0"/>
        <v>1252264690</v>
      </c>
      <c r="BO5" s="113">
        <f>BB49</f>
        <v>928153540</v>
      </c>
      <c r="BP5" s="25">
        <f>BN49</f>
        <v>1281729340</v>
      </c>
      <c r="BQ5" s="25" t="e">
        <f t="shared" ref="BQ5:BT5" si="1">BP49</f>
        <v>#REF!</v>
      </c>
      <c r="BR5" s="25" t="e">
        <f t="shared" si="1"/>
        <v>#REF!</v>
      </c>
      <c r="BS5" s="25" t="e">
        <f t="shared" si="1"/>
        <v>#REF!</v>
      </c>
      <c r="BT5" s="27" t="e">
        <f t="shared" si="1"/>
        <v>#REF!</v>
      </c>
    </row>
    <row r="6" spans="1:72" s="32" customFormat="1" ht="17.399999999999999" customHeight="1" thickBot="1" x14ac:dyDescent="0.35">
      <c r="A6" s="22"/>
      <c r="B6" s="29"/>
      <c r="C6" s="30"/>
      <c r="D6" s="30"/>
      <c r="E6" s="30"/>
      <c r="F6" s="30"/>
      <c r="G6" s="30"/>
      <c r="H6" s="30"/>
      <c r="I6" s="30"/>
      <c r="J6" s="30"/>
      <c r="K6" s="30"/>
      <c r="L6" s="30"/>
      <c r="M6" s="30"/>
      <c r="N6" s="30"/>
      <c r="O6" s="30"/>
      <c r="P6" s="30"/>
      <c r="Q6" s="30"/>
      <c r="R6" s="30"/>
      <c r="S6" s="30"/>
      <c r="T6" s="30"/>
      <c r="U6" s="30"/>
      <c r="V6" s="31"/>
      <c r="W6" s="31"/>
      <c r="X6" s="31"/>
      <c r="Y6" s="31"/>
      <c r="Z6" s="31"/>
      <c r="AA6" s="31"/>
      <c r="AB6" s="30"/>
      <c r="AC6" s="31"/>
      <c r="AD6" s="31"/>
      <c r="AE6" s="31"/>
      <c r="AF6" s="31"/>
      <c r="AG6" s="31"/>
      <c r="AH6" s="31"/>
      <c r="AI6" s="31"/>
      <c r="AJ6" s="30"/>
      <c r="AK6" s="30"/>
      <c r="AL6" s="30"/>
      <c r="AM6" s="30"/>
      <c r="AN6" s="30"/>
      <c r="AO6" s="30"/>
      <c r="AP6" s="30"/>
      <c r="AQ6" s="30"/>
      <c r="AR6" s="30"/>
      <c r="AS6" s="30"/>
      <c r="AT6" s="30"/>
      <c r="AU6" s="30"/>
      <c r="AV6" s="31"/>
      <c r="AW6" s="31"/>
      <c r="AX6" s="31"/>
      <c r="AY6" s="31"/>
      <c r="AZ6" s="31"/>
      <c r="BA6" s="31"/>
      <c r="BB6" s="30"/>
      <c r="BC6" s="31"/>
      <c r="BD6" s="31"/>
      <c r="BE6" s="31"/>
      <c r="BF6" s="31"/>
      <c r="BG6" s="31"/>
      <c r="BH6" s="31"/>
      <c r="BI6" s="31"/>
      <c r="BJ6" s="31"/>
      <c r="BK6" s="31"/>
      <c r="BL6" s="31"/>
      <c r="BM6" s="31"/>
      <c r="BN6" s="31"/>
      <c r="BO6" s="30"/>
      <c r="BP6" s="31"/>
      <c r="BQ6" s="31"/>
      <c r="BR6" s="31"/>
      <c r="BS6" s="31"/>
      <c r="BT6" s="31"/>
    </row>
    <row r="7" spans="1:72" s="17" customFormat="1" ht="17.399999999999999" customHeight="1" x14ac:dyDescent="0.3">
      <c r="A7" s="33"/>
      <c r="B7" s="34" t="s">
        <v>43</v>
      </c>
      <c r="C7" s="35"/>
      <c r="D7" s="35"/>
      <c r="E7" s="35"/>
      <c r="F7" s="35"/>
      <c r="G7" s="35"/>
      <c r="H7" s="35"/>
      <c r="I7" s="35"/>
      <c r="J7" s="35"/>
      <c r="K7" s="35"/>
      <c r="L7" s="35"/>
      <c r="M7" s="35"/>
      <c r="N7" s="35"/>
      <c r="O7" s="35"/>
      <c r="P7" s="35"/>
      <c r="Q7" s="35"/>
      <c r="R7" s="35"/>
      <c r="S7" s="35"/>
      <c r="T7" s="35"/>
      <c r="U7" s="35"/>
      <c r="V7" s="36"/>
      <c r="W7" s="36"/>
      <c r="X7" s="36"/>
      <c r="Y7" s="36"/>
      <c r="Z7" s="36"/>
      <c r="AA7" s="36"/>
      <c r="AB7" s="35"/>
      <c r="AC7" s="36"/>
      <c r="AD7" s="36"/>
      <c r="AE7" s="36"/>
      <c r="AF7" s="36"/>
      <c r="AG7" s="36"/>
      <c r="AH7" s="36"/>
      <c r="AI7" s="36"/>
      <c r="AJ7" s="35"/>
      <c r="AK7" s="35"/>
      <c r="AL7" s="35"/>
      <c r="AM7" s="35"/>
      <c r="AN7" s="35"/>
      <c r="AO7" s="35"/>
      <c r="AP7" s="35"/>
      <c r="AQ7" s="35"/>
      <c r="AR7" s="35"/>
      <c r="AS7" s="35"/>
      <c r="AT7" s="35"/>
      <c r="AU7" s="35"/>
      <c r="AV7" s="36"/>
      <c r="AW7" s="36"/>
      <c r="AX7" s="36"/>
      <c r="AY7" s="36"/>
      <c r="AZ7" s="36"/>
      <c r="BA7" s="36"/>
      <c r="BB7" s="35"/>
      <c r="BC7" s="36"/>
      <c r="BD7" s="36"/>
      <c r="BE7" s="36"/>
      <c r="BF7" s="36"/>
      <c r="BG7" s="36"/>
      <c r="BH7" s="36"/>
      <c r="BI7" s="36"/>
      <c r="BJ7" s="36"/>
      <c r="BK7" s="36"/>
      <c r="BL7" s="36"/>
      <c r="BM7" s="36"/>
      <c r="BN7" s="36"/>
      <c r="BO7" s="35"/>
      <c r="BP7" s="36"/>
      <c r="BQ7" s="36"/>
      <c r="BR7" s="36"/>
      <c r="BS7" s="36"/>
      <c r="BT7" s="36"/>
    </row>
    <row r="8" spans="1:72" s="17" customFormat="1" ht="17.399999999999999" customHeight="1" x14ac:dyDescent="0.25">
      <c r="A8" s="37"/>
      <c r="B8" s="38" t="s">
        <v>59</v>
      </c>
      <c r="C8" s="39"/>
      <c r="D8" s="39"/>
      <c r="E8" s="39"/>
      <c r="F8" s="39"/>
      <c r="G8" s="39"/>
      <c r="H8" s="39"/>
      <c r="I8" s="39"/>
      <c r="J8" s="39"/>
      <c r="K8" s="39">
        <f>Параметры!C14</f>
        <v>6612000</v>
      </c>
      <c r="L8" s="39">
        <f>Параметры!D14</f>
        <v>13224000</v>
      </c>
      <c r="M8" s="39">
        <f>Параметры!E14</f>
        <v>26448000</v>
      </c>
      <c r="N8" s="39">
        <f>Параметры!F14</f>
        <v>39672000</v>
      </c>
      <c r="O8" s="114">
        <f>SUM(C8:N8)</f>
        <v>85956000</v>
      </c>
      <c r="P8" s="39">
        <f>Параметры!G14</f>
        <v>52896000</v>
      </c>
      <c r="Q8" s="39">
        <f>P8</f>
        <v>52896000</v>
      </c>
      <c r="R8" s="39">
        <f>Q8</f>
        <v>52896000</v>
      </c>
      <c r="S8" s="39">
        <f t="shared" ref="S8" si="2">R8</f>
        <v>52896000</v>
      </c>
      <c r="T8" s="39">
        <f>IF(K43=Параметры!$B$35,S8*2,S8)</f>
        <v>52896000</v>
      </c>
      <c r="U8" s="39">
        <f>IF(L43=Параметры!$B$35,T8*2,T8)</f>
        <v>52896000</v>
      </c>
      <c r="V8" s="39">
        <f>IF(M43=Параметры!$B$35,U8*2,U8)</f>
        <v>52896000</v>
      </c>
      <c r="W8" s="39">
        <f>IF(N43=Параметры!$B$35,V8*2,V8)</f>
        <v>52896000</v>
      </c>
      <c r="X8" s="39">
        <f>IF(P43=Параметры!$B$35,W8*2,W8)</f>
        <v>105792000</v>
      </c>
      <c r="Y8" s="39">
        <f>IF(Q43=Параметры!$B$35,X8*2,X8)</f>
        <v>105792000</v>
      </c>
      <c r="Z8" s="39">
        <f>IF(R43=Параметры!$B$35,Y8*2,Y8)</f>
        <v>105792000</v>
      </c>
      <c r="AA8" s="39">
        <f>IF(S43=Параметры!$B$35,Z8*2,Z8)</f>
        <v>105792000</v>
      </c>
      <c r="AB8" s="114">
        <f>SUM(P8:AA8)</f>
        <v>846336000</v>
      </c>
      <c r="AC8" s="39">
        <f>IF(T43=Параметры!$B$35,AA8*2,AA8)</f>
        <v>105792000</v>
      </c>
      <c r="AD8" s="39">
        <f>IF(U43=Параметры!$B$35,AC8*2,AC8)</f>
        <v>105792000</v>
      </c>
      <c r="AE8" s="39">
        <f>IF(V43=Параметры!$B$35,AD8*2,AD8)</f>
        <v>105792000</v>
      </c>
      <c r="AF8" s="39">
        <f>IF(W43=Параметры!$B$35,AE8*2,AE8)</f>
        <v>105792000</v>
      </c>
      <c r="AG8" s="39">
        <f>IF(X43=Параметры!$B$35,AF8*2,AF8)</f>
        <v>105792000</v>
      </c>
      <c r="AH8" s="39">
        <f>IF(Y43=Параметры!$B$35,AG8*2,AG8)</f>
        <v>105792000</v>
      </c>
      <c r="AI8" s="39">
        <f>IF(Z43=Параметры!$B$35,AH8*2,AH8)</f>
        <v>105792000</v>
      </c>
      <c r="AJ8" s="39">
        <f>IF(AA43=Параметры!$B$35,AI8*2,AI8)</f>
        <v>105792000</v>
      </c>
      <c r="AK8" s="39">
        <f>IF(AB43=Параметры!$B$35,AJ8*2,AJ8)</f>
        <v>105792000</v>
      </c>
      <c r="AL8" s="39">
        <f>IF(AC43=Параметры!$B$35,AK8*2,AK8)</f>
        <v>105792000</v>
      </c>
      <c r="AM8" s="39">
        <f>IF(AD43=Параметры!$B$35,AL8*2,AL8)</f>
        <v>105792000</v>
      </c>
      <c r="AN8" s="39">
        <f>IF(AE43=Параметры!$B$35,AM8*2,AM8)</f>
        <v>105792000</v>
      </c>
      <c r="AO8" s="114">
        <f>SUM(AC8:AN8)</f>
        <v>1269504000</v>
      </c>
      <c r="AP8" s="39">
        <f>IF(AG43=Параметры!$B$35,AN8*2,AN8)</f>
        <v>105792000</v>
      </c>
      <c r="AQ8" s="39">
        <f>IF(AH43=Параметры!$B$35,AP8*2,AP8)</f>
        <v>105792000</v>
      </c>
      <c r="AR8" s="39">
        <f>IF(AI43=Параметры!$B$35,AQ8*2,AQ8)</f>
        <v>105792000</v>
      </c>
      <c r="AS8" s="39">
        <f>IF(AJ43=Параметры!$B$35,AR8*2,AR8)</f>
        <v>105792000</v>
      </c>
      <c r="AT8" s="39">
        <f>IF(AK43=Параметры!$B$35,AS8*2,AS8)</f>
        <v>105792000</v>
      </c>
      <c r="AU8" s="39">
        <f>IF(AL43=Параметры!$B$35,AT8*2,AT8)</f>
        <v>105792000</v>
      </c>
      <c r="AV8" s="39">
        <f>IF(AM43=Параметры!$B$35,AU8*2,AU8)</f>
        <v>105792000</v>
      </c>
      <c r="AW8" s="39">
        <f>IF(AN43=Параметры!$B$35,AV8*2,AV8)</f>
        <v>105792000</v>
      </c>
      <c r="AX8" s="39">
        <f>IF(AO43=Параметры!$B$35,AW8*2,AW8)</f>
        <v>105792000</v>
      </c>
      <c r="AY8" s="39">
        <f>IF(AP43=Параметры!$B$35,AX8*2,AX8)</f>
        <v>105792000</v>
      </c>
      <c r="AZ8" s="39">
        <f>IF(AQ43=Параметры!$B$35,AY8*2,AY8)</f>
        <v>105792000</v>
      </c>
      <c r="BA8" s="39">
        <f>IF(AR43=Параметры!$B$35,AZ8*2,AZ8)</f>
        <v>105792000</v>
      </c>
      <c r="BB8" s="114">
        <f>SUM(AP8:BA8)</f>
        <v>1269504000</v>
      </c>
      <c r="BC8" s="39">
        <f>IF(AT43=Параметры!$B$35,BA8*2,BA8)</f>
        <v>105792000</v>
      </c>
      <c r="BD8" s="39">
        <f>IF(AU43=Параметры!$B$35,BC8*2,BC8)</f>
        <v>105792000</v>
      </c>
      <c r="BE8" s="39">
        <f>IF(AV43=Параметры!$B$35,BD8*2,BD8)</f>
        <v>105792000</v>
      </c>
      <c r="BF8" s="39">
        <f>IF(AW43=Параметры!$B$35,BE8*2,BE8)</f>
        <v>105792000</v>
      </c>
      <c r="BG8" s="39">
        <f>IF(AX43=Параметры!$B$35,BF8*2,BF8)</f>
        <v>105792000</v>
      </c>
      <c r="BH8" s="39">
        <f>IF(AY43=Параметры!$B$35,BG8*2,BG8)</f>
        <v>105792000</v>
      </c>
      <c r="BI8" s="39">
        <f>IF(AZ43=Параметры!$B$35,BH8*2,BH8)</f>
        <v>105792000</v>
      </c>
      <c r="BJ8" s="39">
        <f>IF(BA43=Параметры!$B$35,BI8*2,BI8)</f>
        <v>105792000</v>
      </c>
      <c r="BK8" s="39">
        <f>IF(BB43=Параметры!$B$35,BJ8*2,BJ8)</f>
        <v>105792000</v>
      </c>
      <c r="BL8" s="39">
        <f>IF(BC43=Параметры!$B$35,BK8*2,BK8)</f>
        <v>105792000</v>
      </c>
      <c r="BM8" s="39">
        <f>IF(BD43=Параметры!$B$35,BL8*2,BL8)</f>
        <v>105792000</v>
      </c>
      <c r="BN8" s="39">
        <f>IF(BE43=Параметры!$B$35,BM8*2,BM8)</f>
        <v>105792000</v>
      </c>
      <c r="BO8" s="114">
        <f>SUM(BC8:BN8)</f>
        <v>1269504000</v>
      </c>
      <c r="BP8" s="39"/>
      <c r="BQ8" s="39"/>
      <c r="BR8" s="39"/>
      <c r="BS8" s="39"/>
      <c r="BT8" s="39"/>
    </row>
    <row r="9" spans="1:72" s="17" customFormat="1" ht="17.399999999999999" hidden="1" customHeight="1" x14ac:dyDescent="0.25">
      <c r="A9" s="37"/>
      <c r="B9" s="38"/>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row>
    <row r="10" spans="1:72" s="17" customFormat="1" ht="17.399999999999999" hidden="1" customHeight="1" x14ac:dyDescent="0.25">
      <c r="A10" s="37"/>
      <c r="B10" s="38"/>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row>
    <row r="11" spans="1:72" s="17" customFormat="1" ht="17.399999999999999" hidden="1" customHeight="1" x14ac:dyDescent="0.25">
      <c r="A11" s="37"/>
      <c r="B11" s="38"/>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row>
    <row r="12" spans="1:72" s="46" customFormat="1" ht="17.399999999999999" customHeight="1" x14ac:dyDescent="0.3">
      <c r="A12" s="40"/>
      <c r="B12" s="41" t="s">
        <v>44</v>
      </c>
      <c r="C12" s="42">
        <f t="shared" ref="C12:BN12" si="3">SUM(C8:C11)</f>
        <v>0</v>
      </c>
      <c r="D12" s="42">
        <f t="shared" si="3"/>
        <v>0</v>
      </c>
      <c r="E12" s="42">
        <f t="shared" si="3"/>
        <v>0</v>
      </c>
      <c r="F12" s="42">
        <f t="shared" si="3"/>
        <v>0</v>
      </c>
      <c r="G12" s="43">
        <f t="shared" si="3"/>
        <v>0</v>
      </c>
      <c r="H12" s="43">
        <f t="shared" si="3"/>
        <v>0</v>
      </c>
      <c r="I12" s="43">
        <f t="shared" si="3"/>
        <v>0</v>
      </c>
      <c r="J12" s="43">
        <f t="shared" si="3"/>
        <v>0</v>
      </c>
      <c r="K12" s="43">
        <f t="shared" si="3"/>
        <v>6612000</v>
      </c>
      <c r="L12" s="43">
        <f t="shared" si="3"/>
        <v>13224000</v>
      </c>
      <c r="M12" s="43">
        <f t="shared" si="3"/>
        <v>26448000</v>
      </c>
      <c r="N12" s="43">
        <f t="shared" si="3"/>
        <v>39672000</v>
      </c>
      <c r="O12" s="116">
        <f t="shared" si="3"/>
        <v>85956000</v>
      </c>
      <c r="P12" s="44">
        <f t="shared" si="3"/>
        <v>52896000</v>
      </c>
      <c r="Q12" s="43">
        <f t="shared" si="3"/>
        <v>52896000</v>
      </c>
      <c r="R12" s="43">
        <f t="shared" si="3"/>
        <v>52896000</v>
      </c>
      <c r="S12" s="43">
        <f t="shared" si="3"/>
        <v>52896000</v>
      </c>
      <c r="T12" s="43">
        <f t="shared" si="3"/>
        <v>52896000</v>
      </c>
      <c r="U12" s="43">
        <f t="shared" si="3"/>
        <v>52896000</v>
      </c>
      <c r="V12" s="44">
        <f t="shared" si="3"/>
        <v>52896000</v>
      </c>
      <c r="W12" s="44">
        <f t="shared" si="3"/>
        <v>52896000</v>
      </c>
      <c r="X12" s="44">
        <f t="shared" si="3"/>
        <v>105792000</v>
      </c>
      <c r="Y12" s="44">
        <f t="shared" si="3"/>
        <v>105792000</v>
      </c>
      <c r="Z12" s="44">
        <f t="shared" si="3"/>
        <v>105792000</v>
      </c>
      <c r="AA12" s="44">
        <f t="shared" si="3"/>
        <v>105792000</v>
      </c>
      <c r="AB12" s="116">
        <f t="shared" si="3"/>
        <v>846336000</v>
      </c>
      <c r="AC12" s="44">
        <f t="shared" si="3"/>
        <v>105792000</v>
      </c>
      <c r="AD12" s="44">
        <f t="shared" si="3"/>
        <v>105792000</v>
      </c>
      <c r="AE12" s="44">
        <f t="shared" si="3"/>
        <v>105792000</v>
      </c>
      <c r="AF12" s="44">
        <f t="shared" si="3"/>
        <v>105792000</v>
      </c>
      <c r="AG12" s="44">
        <f t="shared" si="3"/>
        <v>105792000</v>
      </c>
      <c r="AH12" s="44">
        <f t="shared" si="3"/>
        <v>105792000</v>
      </c>
      <c r="AI12" s="45">
        <f t="shared" si="3"/>
        <v>105792000</v>
      </c>
      <c r="AJ12" s="43">
        <f t="shared" si="3"/>
        <v>105792000</v>
      </c>
      <c r="AK12" s="43">
        <f t="shared" si="3"/>
        <v>105792000</v>
      </c>
      <c r="AL12" s="43">
        <f t="shared" si="3"/>
        <v>105792000</v>
      </c>
      <c r="AM12" s="43">
        <f t="shared" si="3"/>
        <v>105792000</v>
      </c>
      <c r="AN12" s="43">
        <f t="shared" si="3"/>
        <v>105792000</v>
      </c>
      <c r="AO12" s="116">
        <f t="shared" si="3"/>
        <v>1269504000</v>
      </c>
      <c r="AP12" s="44">
        <f t="shared" si="3"/>
        <v>105792000</v>
      </c>
      <c r="AQ12" s="43">
        <f t="shared" si="3"/>
        <v>105792000</v>
      </c>
      <c r="AR12" s="43">
        <f t="shared" si="3"/>
        <v>105792000</v>
      </c>
      <c r="AS12" s="43">
        <f t="shared" si="3"/>
        <v>105792000</v>
      </c>
      <c r="AT12" s="43">
        <f t="shared" si="3"/>
        <v>105792000</v>
      </c>
      <c r="AU12" s="43">
        <f t="shared" si="3"/>
        <v>105792000</v>
      </c>
      <c r="AV12" s="44">
        <f t="shared" si="3"/>
        <v>105792000</v>
      </c>
      <c r="AW12" s="44">
        <f t="shared" si="3"/>
        <v>105792000</v>
      </c>
      <c r="AX12" s="44">
        <f t="shared" si="3"/>
        <v>105792000</v>
      </c>
      <c r="AY12" s="44">
        <f t="shared" si="3"/>
        <v>105792000</v>
      </c>
      <c r="AZ12" s="44">
        <f t="shared" si="3"/>
        <v>105792000</v>
      </c>
      <c r="BA12" s="44">
        <f t="shared" si="3"/>
        <v>105792000</v>
      </c>
      <c r="BB12" s="116">
        <f t="shared" si="3"/>
        <v>1269504000</v>
      </c>
      <c r="BC12" s="44">
        <f t="shared" si="3"/>
        <v>105792000</v>
      </c>
      <c r="BD12" s="44">
        <f t="shared" si="3"/>
        <v>105792000</v>
      </c>
      <c r="BE12" s="44">
        <f t="shared" si="3"/>
        <v>105792000</v>
      </c>
      <c r="BF12" s="44">
        <f t="shared" si="3"/>
        <v>105792000</v>
      </c>
      <c r="BG12" s="44">
        <f t="shared" si="3"/>
        <v>105792000</v>
      </c>
      <c r="BH12" s="44">
        <f t="shared" si="3"/>
        <v>105792000</v>
      </c>
      <c r="BI12" s="45">
        <f t="shared" si="3"/>
        <v>105792000</v>
      </c>
      <c r="BJ12" s="44">
        <f t="shared" si="3"/>
        <v>105792000</v>
      </c>
      <c r="BK12" s="44">
        <f t="shared" si="3"/>
        <v>105792000</v>
      </c>
      <c r="BL12" s="44">
        <f t="shared" si="3"/>
        <v>105792000</v>
      </c>
      <c r="BM12" s="44">
        <f t="shared" si="3"/>
        <v>105792000</v>
      </c>
      <c r="BN12" s="44">
        <f t="shared" si="3"/>
        <v>105792000</v>
      </c>
      <c r="BO12" s="116">
        <f t="shared" ref="BO12:BT12" si="4">SUM(BO8:BO11)</f>
        <v>1269504000</v>
      </c>
      <c r="BP12" s="44">
        <f t="shared" si="4"/>
        <v>0</v>
      </c>
      <c r="BQ12" s="44">
        <f t="shared" si="4"/>
        <v>0</v>
      </c>
      <c r="BR12" s="44">
        <f t="shared" si="4"/>
        <v>0</v>
      </c>
      <c r="BS12" s="44">
        <f t="shared" si="4"/>
        <v>0</v>
      </c>
      <c r="BT12" s="45">
        <f t="shared" si="4"/>
        <v>0</v>
      </c>
    </row>
    <row r="13" spans="1:72" s="32" customFormat="1" ht="17.399999999999999" customHeight="1" thickBot="1" x14ac:dyDescent="0.35">
      <c r="A13" s="47"/>
      <c r="B13" s="48"/>
      <c r="C13" s="49"/>
      <c r="D13" s="49"/>
      <c r="E13" s="49"/>
      <c r="F13" s="49"/>
      <c r="G13" s="49"/>
      <c r="H13" s="49"/>
      <c r="I13" s="49"/>
      <c r="J13" s="49"/>
      <c r="K13" s="49"/>
      <c r="L13" s="49"/>
      <c r="M13" s="49"/>
      <c r="N13" s="49"/>
      <c r="O13" s="49"/>
      <c r="P13" s="49"/>
      <c r="Q13" s="50"/>
      <c r="R13" s="50"/>
      <c r="S13" s="50"/>
      <c r="T13" s="50"/>
      <c r="U13" s="50"/>
      <c r="V13" s="50"/>
      <c r="W13" s="50"/>
      <c r="X13" s="50"/>
      <c r="Y13" s="50"/>
      <c r="Z13" s="50"/>
      <c r="AA13" s="50"/>
      <c r="AB13" s="49"/>
      <c r="AC13" s="50"/>
      <c r="AD13" s="50"/>
      <c r="AE13" s="50"/>
      <c r="AF13" s="50"/>
      <c r="AG13" s="50"/>
      <c r="AH13" s="50"/>
      <c r="AI13" s="50"/>
      <c r="AJ13" s="49"/>
      <c r="AK13" s="49"/>
      <c r="AL13" s="49"/>
      <c r="AM13" s="49"/>
      <c r="AN13" s="49"/>
      <c r="AO13" s="49"/>
      <c r="AP13" s="49"/>
      <c r="AQ13" s="50"/>
      <c r="AR13" s="50"/>
      <c r="AS13" s="50"/>
      <c r="AT13" s="50"/>
      <c r="AU13" s="50"/>
      <c r="AV13" s="50"/>
      <c r="AW13" s="50"/>
      <c r="AX13" s="50"/>
      <c r="AY13" s="50"/>
      <c r="AZ13" s="50"/>
      <c r="BA13" s="50"/>
      <c r="BB13" s="49"/>
      <c r="BC13" s="50"/>
      <c r="BD13" s="50"/>
      <c r="BE13" s="50"/>
      <c r="BF13" s="50"/>
      <c r="BG13" s="50"/>
      <c r="BH13" s="50"/>
      <c r="BI13" s="50"/>
      <c r="BJ13" s="50"/>
      <c r="BK13" s="50"/>
      <c r="BL13" s="50"/>
      <c r="BM13" s="50"/>
      <c r="BN13" s="50"/>
      <c r="BO13" s="49"/>
      <c r="BP13" s="50"/>
      <c r="BQ13" s="50"/>
      <c r="BR13" s="50"/>
      <c r="BS13" s="50"/>
      <c r="BT13" s="50"/>
    </row>
    <row r="14" spans="1:72" s="46" customFormat="1" ht="17.399999999999999" customHeight="1" x14ac:dyDescent="0.3">
      <c r="A14" s="37"/>
      <c r="B14" s="51" t="s">
        <v>12</v>
      </c>
      <c r="C14" s="52"/>
      <c r="D14" s="52"/>
      <c r="E14" s="52"/>
      <c r="F14" s="52"/>
      <c r="G14" s="53"/>
      <c r="H14" s="53"/>
      <c r="I14" s="53"/>
      <c r="J14" s="53"/>
      <c r="K14" s="53"/>
      <c r="L14" s="53"/>
      <c r="M14" s="53"/>
      <c r="N14" s="53"/>
      <c r="O14" s="126"/>
      <c r="P14" s="53"/>
      <c r="Q14" s="53"/>
      <c r="R14" s="53"/>
      <c r="S14" s="53"/>
      <c r="T14" s="53"/>
      <c r="U14" s="53"/>
      <c r="V14" s="53"/>
      <c r="W14" s="53"/>
      <c r="X14" s="53"/>
      <c r="Y14" s="53"/>
      <c r="Z14" s="53"/>
      <c r="AA14" s="53"/>
      <c r="AB14" s="126"/>
      <c r="AC14" s="53"/>
      <c r="AD14" s="53"/>
      <c r="AE14" s="53"/>
      <c r="AF14" s="53"/>
      <c r="AG14" s="53"/>
      <c r="AH14" s="53"/>
      <c r="AI14" s="53"/>
      <c r="AJ14" s="53"/>
      <c r="AK14" s="53"/>
      <c r="AL14" s="53"/>
      <c r="AM14" s="53"/>
      <c r="AN14" s="53"/>
      <c r="AO14" s="126"/>
      <c r="AP14" s="53"/>
      <c r="AQ14" s="53"/>
      <c r="AR14" s="53"/>
      <c r="AS14" s="53"/>
      <c r="AT14" s="53"/>
      <c r="AU14" s="53"/>
      <c r="AV14" s="53"/>
      <c r="AW14" s="53"/>
      <c r="AX14" s="53"/>
      <c r="AY14" s="53"/>
      <c r="AZ14" s="53"/>
      <c r="BA14" s="53"/>
      <c r="BB14" s="126"/>
      <c r="BC14" s="53"/>
      <c r="BD14" s="53"/>
      <c r="BE14" s="53"/>
      <c r="BF14" s="53"/>
      <c r="BG14" s="53"/>
      <c r="BH14" s="53"/>
      <c r="BI14" s="53"/>
      <c r="BJ14" s="53"/>
      <c r="BK14" s="53"/>
      <c r="BL14" s="53"/>
      <c r="BM14" s="53"/>
      <c r="BN14" s="53"/>
      <c r="BO14" s="126"/>
      <c r="BP14" s="53"/>
      <c r="BQ14" s="53"/>
      <c r="BR14" s="53"/>
      <c r="BS14" s="53"/>
      <c r="BT14" s="53"/>
    </row>
    <row r="15" spans="1:72" s="46" customFormat="1" ht="17.25" customHeight="1" x14ac:dyDescent="0.25">
      <c r="A15" s="37"/>
      <c r="B15" s="38" t="s">
        <v>60</v>
      </c>
      <c r="C15" s="39">
        <v>0</v>
      </c>
      <c r="D15" s="39">
        <v>0</v>
      </c>
      <c r="E15" s="39">
        <v>0</v>
      </c>
      <c r="F15" s="39">
        <v>0</v>
      </c>
      <c r="G15" s="39">
        <v>0</v>
      </c>
      <c r="H15" s="39">
        <f>G15</f>
        <v>0</v>
      </c>
      <c r="I15" s="39">
        <f>H15</f>
        <v>0</v>
      </c>
      <c r="J15" s="39">
        <f t="shared" ref="J15:BN15" si="5">I15</f>
        <v>0</v>
      </c>
      <c r="K15" s="39">
        <f>Параметры!C17</f>
        <v>4490700</v>
      </c>
      <c r="L15" s="39">
        <f>Параметры!D17</f>
        <v>8981400</v>
      </c>
      <c r="M15" s="39">
        <f>Параметры!E17</f>
        <v>17962800</v>
      </c>
      <c r="N15" s="39">
        <f>Параметры!F17</f>
        <v>26944200</v>
      </c>
      <c r="O15" s="114">
        <f>SUM(C15:N15)</f>
        <v>58379100</v>
      </c>
      <c r="P15" s="39">
        <f>Параметры!G17</f>
        <v>35925600</v>
      </c>
      <c r="Q15" s="39">
        <f>P15</f>
        <v>35925600</v>
      </c>
      <c r="R15" s="39">
        <f>Q15</f>
        <v>35925600</v>
      </c>
      <c r="S15" s="39">
        <f t="shared" si="5"/>
        <v>35925600</v>
      </c>
      <c r="T15" s="39">
        <f>IF(K43=Параметры!$B$35,S15*2,S15)</f>
        <v>35925600</v>
      </c>
      <c r="U15" s="39">
        <f>IF(L43=Параметры!$B$35,T15*2,T15)</f>
        <v>35925600</v>
      </c>
      <c r="V15" s="39">
        <f>IF(M43=Параметры!$B$35,U15*2,U15)</f>
        <v>35925600</v>
      </c>
      <c r="W15" s="39">
        <f>IF(N43=Параметры!$B$35,V15*2,V15)</f>
        <v>35925600</v>
      </c>
      <c r="X15" s="39">
        <f>IF(P43=Параметры!$B$35,W15*2,W15)</f>
        <v>71851200</v>
      </c>
      <c r="Y15" s="39">
        <f>IF(Q43=Параметры!$B$35,X15*2,X15)</f>
        <v>71851200</v>
      </c>
      <c r="Z15" s="39">
        <f>IF(R43=Параметры!$B$35,Y15*2,Y15)</f>
        <v>71851200</v>
      </c>
      <c r="AA15" s="39">
        <f>IF(S43=Параметры!$B$35,Z15*2,Z15)</f>
        <v>71851200</v>
      </c>
      <c r="AB15" s="114">
        <f>SUM(P15:AA15)</f>
        <v>574809600</v>
      </c>
      <c r="AC15" s="39">
        <f>IF(T43=Параметры!$B$35,AA15*2,AA15)</f>
        <v>71851200</v>
      </c>
      <c r="AD15" s="39">
        <f>IF(U43=Параметры!$B$35,AC15*2,AC15)</f>
        <v>71851200</v>
      </c>
      <c r="AE15" s="39">
        <f>IF(V43=Параметры!$B$35,AD15*2,AD15)</f>
        <v>71851200</v>
      </c>
      <c r="AF15" s="39">
        <f>IF(W43=Параметры!$B$35,AE15*2,AE15)</f>
        <v>71851200</v>
      </c>
      <c r="AG15" s="39">
        <f>IF(X43=Параметры!$B$35,AF15*2,AF15)</f>
        <v>71851200</v>
      </c>
      <c r="AH15" s="39">
        <f>IF(Y43=Параметры!$B$35,AG15*2,AG15)</f>
        <v>71851200</v>
      </c>
      <c r="AI15" s="39">
        <f>IF(Z43=Параметры!$B$35,AH15*2,AH15)</f>
        <v>71851200</v>
      </c>
      <c r="AJ15" s="39">
        <f>IF(AA43=Параметры!$B$35,AI15*2,AI15)</f>
        <v>71851200</v>
      </c>
      <c r="AK15" s="39">
        <f>IF(AB43=Параметры!$B$35,AJ15*2,AJ15)</f>
        <v>71851200</v>
      </c>
      <c r="AL15" s="39">
        <f>IF(AC43=Параметры!$B$35,AK15*2,AK15)</f>
        <v>71851200</v>
      </c>
      <c r="AM15" s="39">
        <f>IF(AD43=Параметры!$B$35,AL15*2,AL15)</f>
        <v>71851200</v>
      </c>
      <c r="AN15" s="39">
        <f>IF(AE43=Параметры!$B$35,AM15*2,AM15)</f>
        <v>71851200</v>
      </c>
      <c r="AO15" s="114">
        <f>SUM(AC15:AN15)</f>
        <v>862214400</v>
      </c>
      <c r="AP15" s="39">
        <f>AN15</f>
        <v>71851200</v>
      </c>
      <c r="AQ15" s="39">
        <f t="shared" si="5"/>
        <v>71851200</v>
      </c>
      <c r="AR15" s="39">
        <f t="shared" si="5"/>
        <v>71851200</v>
      </c>
      <c r="AS15" s="39">
        <f t="shared" si="5"/>
        <v>71851200</v>
      </c>
      <c r="AT15" s="39">
        <f t="shared" si="5"/>
        <v>71851200</v>
      </c>
      <c r="AU15" s="39">
        <f t="shared" si="5"/>
        <v>71851200</v>
      </c>
      <c r="AV15" s="39">
        <f t="shared" si="5"/>
        <v>71851200</v>
      </c>
      <c r="AW15" s="39">
        <f t="shared" si="5"/>
        <v>71851200</v>
      </c>
      <c r="AX15" s="39">
        <f t="shared" si="5"/>
        <v>71851200</v>
      </c>
      <c r="AY15" s="39">
        <f t="shared" si="5"/>
        <v>71851200</v>
      </c>
      <c r="AZ15" s="39">
        <f t="shared" si="5"/>
        <v>71851200</v>
      </c>
      <c r="BA15" s="39">
        <f t="shared" si="5"/>
        <v>71851200</v>
      </c>
      <c r="BB15" s="114">
        <f>SUM(AP15:BA15)</f>
        <v>862214400</v>
      </c>
      <c r="BC15" s="39">
        <f>BA15</f>
        <v>71851200</v>
      </c>
      <c r="BD15" s="39">
        <f t="shared" si="5"/>
        <v>71851200</v>
      </c>
      <c r="BE15" s="39">
        <f t="shared" si="5"/>
        <v>71851200</v>
      </c>
      <c r="BF15" s="39">
        <f t="shared" si="5"/>
        <v>71851200</v>
      </c>
      <c r="BG15" s="39">
        <f t="shared" si="5"/>
        <v>71851200</v>
      </c>
      <c r="BH15" s="39">
        <f t="shared" si="5"/>
        <v>71851200</v>
      </c>
      <c r="BI15" s="39">
        <f t="shared" si="5"/>
        <v>71851200</v>
      </c>
      <c r="BJ15" s="39">
        <f t="shared" si="5"/>
        <v>71851200</v>
      </c>
      <c r="BK15" s="39">
        <f t="shared" si="5"/>
        <v>71851200</v>
      </c>
      <c r="BL15" s="39">
        <f t="shared" si="5"/>
        <v>71851200</v>
      </c>
      <c r="BM15" s="39">
        <f t="shared" si="5"/>
        <v>71851200</v>
      </c>
      <c r="BN15" s="39">
        <f t="shared" si="5"/>
        <v>71851200</v>
      </c>
      <c r="BO15" s="114">
        <f>SUM(BC15:BN15)</f>
        <v>862214400</v>
      </c>
      <c r="BP15" s="39"/>
      <c r="BQ15" s="39"/>
      <c r="BR15" s="39"/>
      <c r="BS15" s="39"/>
      <c r="BT15" s="39"/>
    </row>
    <row r="16" spans="1:72" s="46" customFormat="1" ht="17.25" hidden="1" customHeight="1" x14ac:dyDescent="0.25">
      <c r="A16" s="37"/>
      <c r="B16" s="38" t="s">
        <v>160</v>
      </c>
      <c r="C16" s="39"/>
      <c r="D16" s="39"/>
      <c r="E16" s="39"/>
      <c r="F16" s="39"/>
      <c r="G16" s="39"/>
      <c r="H16" s="39"/>
      <c r="I16" s="39"/>
      <c r="J16" s="39"/>
      <c r="K16" s="39"/>
      <c r="L16" s="39"/>
      <c r="M16" s="39"/>
      <c r="N16" s="39"/>
      <c r="O16" s="114">
        <f>SUM(C16:N16)</f>
        <v>0</v>
      </c>
      <c r="P16" s="39"/>
      <c r="Q16" s="39"/>
      <c r="R16" s="39"/>
      <c r="S16" s="39"/>
      <c r="T16" s="39"/>
      <c r="U16" s="39"/>
      <c r="V16" s="39"/>
      <c r="W16" s="39"/>
      <c r="X16" s="39"/>
      <c r="Y16" s="39"/>
      <c r="Z16" s="39"/>
      <c r="AA16" s="39"/>
      <c r="AB16" s="114">
        <f>SUM(P16:AA16)</f>
        <v>0</v>
      </c>
      <c r="AC16" s="39"/>
      <c r="AD16" s="39"/>
      <c r="AE16" s="39"/>
      <c r="AF16" s="39"/>
      <c r="AG16" s="39"/>
      <c r="AH16" s="39"/>
      <c r="AI16" s="39"/>
      <c r="AJ16" s="39"/>
      <c r="AK16" s="39"/>
      <c r="AL16" s="39"/>
      <c r="AM16" s="39"/>
      <c r="AN16" s="39"/>
      <c r="AO16" s="114">
        <f>SUM(AC16:AN16)</f>
        <v>0</v>
      </c>
      <c r="AP16" s="39"/>
      <c r="AQ16" s="39"/>
      <c r="AR16" s="39"/>
      <c r="AS16" s="39"/>
      <c r="AT16" s="39"/>
      <c r="AU16" s="39"/>
      <c r="AV16" s="39"/>
      <c r="AW16" s="39"/>
      <c r="AX16" s="39"/>
      <c r="AY16" s="39"/>
      <c r="AZ16" s="39"/>
      <c r="BA16" s="39"/>
      <c r="BB16" s="114">
        <f>SUM(AP16:BA16)</f>
        <v>0</v>
      </c>
      <c r="BC16" s="39"/>
      <c r="BD16" s="39"/>
      <c r="BE16" s="39"/>
      <c r="BF16" s="39"/>
      <c r="BG16" s="39"/>
      <c r="BH16" s="39"/>
      <c r="BI16" s="39"/>
      <c r="BJ16" s="39"/>
      <c r="BK16" s="39"/>
      <c r="BL16" s="39"/>
      <c r="BM16" s="39"/>
      <c r="BN16" s="39"/>
      <c r="BO16" s="114">
        <f>SUM(BC16:BN16)</f>
        <v>0</v>
      </c>
      <c r="BP16" s="39"/>
      <c r="BQ16" s="39"/>
      <c r="BR16" s="39"/>
      <c r="BS16" s="39"/>
      <c r="BT16" s="39"/>
    </row>
    <row r="17" spans="1:72" s="46" customFormat="1" ht="17.399999999999999" customHeight="1" thickBot="1" x14ac:dyDescent="0.35">
      <c r="A17" s="37"/>
      <c r="B17" s="54" t="s">
        <v>45</v>
      </c>
      <c r="C17" s="42">
        <f>SUM(C15:C16)</f>
        <v>0</v>
      </c>
      <c r="D17" s="42">
        <f t="shared" ref="D17:BT17" si="6">SUM(D15:D16)</f>
        <v>0</v>
      </c>
      <c r="E17" s="42">
        <f t="shared" si="6"/>
        <v>0</v>
      </c>
      <c r="F17" s="42">
        <f t="shared" si="6"/>
        <v>0</v>
      </c>
      <c r="G17" s="42">
        <f t="shared" si="6"/>
        <v>0</v>
      </c>
      <c r="H17" s="42">
        <f t="shared" si="6"/>
        <v>0</v>
      </c>
      <c r="I17" s="42">
        <f t="shared" si="6"/>
        <v>0</v>
      </c>
      <c r="J17" s="42">
        <f t="shared" si="6"/>
        <v>0</v>
      </c>
      <c r="K17" s="42">
        <f t="shared" si="6"/>
        <v>4490700</v>
      </c>
      <c r="L17" s="42">
        <f t="shared" si="6"/>
        <v>8981400</v>
      </c>
      <c r="M17" s="42">
        <f t="shared" si="6"/>
        <v>17962800</v>
      </c>
      <c r="N17" s="42">
        <f t="shared" si="6"/>
        <v>26944200</v>
      </c>
      <c r="O17" s="117">
        <f t="shared" si="6"/>
        <v>58379100</v>
      </c>
      <c r="P17" s="42">
        <f t="shared" si="6"/>
        <v>35925600</v>
      </c>
      <c r="Q17" s="42">
        <f t="shared" si="6"/>
        <v>35925600</v>
      </c>
      <c r="R17" s="42">
        <f t="shared" si="6"/>
        <v>35925600</v>
      </c>
      <c r="S17" s="42">
        <f t="shared" si="6"/>
        <v>35925600</v>
      </c>
      <c r="T17" s="42">
        <f t="shared" si="6"/>
        <v>35925600</v>
      </c>
      <c r="U17" s="42">
        <f t="shared" si="6"/>
        <v>35925600</v>
      </c>
      <c r="V17" s="42">
        <f t="shared" si="6"/>
        <v>35925600</v>
      </c>
      <c r="W17" s="42">
        <f t="shared" si="6"/>
        <v>35925600</v>
      </c>
      <c r="X17" s="42">
        <f t="shared" si="6"/>
        <v>71851200</v>
      </c>
      <c r="Y17" s="42">
        <f t="shared" si="6"/>
        <v>71851200</v>
      </c>
      <c r="Z17" s="42">
        <f t="shared" si="6"/>
        <v>71851200</v>
      </c>
      <c r="AA17" s="42">
        <f t="shared" si="6"/>
        <v>71851200</v>
      </c>
      <c r="AB17" s="117">
        <f t="shared" si="6"/>
        <v>574809600</v>
      </c>
      <c r="AC17" s="42">
        <f t="shared" si="6"/>
        <v>71851200</v>
      </c>
      <c r="AD17" s="42">
        <f t="shared" si="6"/>
        <v>71851200</v>
      </c>
      <c r="AE17" s="42">
        <f t="shared" si="6"/>
        <v>71851200</v>
      </c>
      <c r="AF17" s="42">
        <f t="shared" si="6"/>
        <v>71851200</v>
      </c>
      <c r="AG17" s="42">
        <f t="shared" si="6"/>
        <v>71851200</v>
      </c>
      <c r="AH17" s="42">
        <f t="shared" si="6"/>
        <v>71851200</v>
      </c>
      <c r="AI17" s="42">
        <f t="shared" si="6"/>
        <v>71851200</v>
      </c>
      <c r="AJ17" s="42">
        <f t="shared" si="6"/>
        <v>71851200</v>
      </c>
      <c r="AK17" s="42">
        <f t="shared" si="6"/>
        <v>71851200</v>
      </c>
      <c r="AL17" s="42">
        <f t="shared" si="6"/>
        <v>71851200</v>
      </c>
      <c r="AM17" s="42">
        <f t="shared" si="6"/>
        <v>71851200</v>
      </c>
      <c r="AN17" s="42">
        <f t="shared" si="6"/>
        <v>71851200</v>
      </c>
      <c r="AO17" s="117">
        <f t="shared" si="6"/>
        <v>862214400</v>
      </c>
      <c r="AP17" s="42">
        <f t="shared" si="6"/>
        <v>71851200</v>
      </c>
      <c r="AQ17" s="42">
        <f t="shared" si="6"/>
        <v>71851200</v>
      </c>
      <c r="AR17" s="42">
        <f t="shared" si="6"/>
        <v>71851200</v>
      </c>
      <c r="AS17" s="42">
        <f t="shared" si="6"/>
        <v>71851200</v>
      </c>
      <c r="AT17" s="42">
        <f t="shared" si="6"/>
        <v>71851200</v>
      </c>
      <c r="AU17" s="42">
        <f t="shared" si="6"/>
        <v>71851200</v>
      </c>
      <c r="AV17" s="42">
        <f t="shared" si="6"/>
        <v>71851200</v>
      </c>
      <c r="AW17" s="42">
        <f t="shared" si="6"/>
        <v>71851200</v>
      </c>
      <c r="AX17" s="42">
        <f t="shared" si="6"/>
        <v>71851200</v>
      </c>
      <c r="AY17" s="42">
        <f t="shared" si="6"/>
        <v>71851200</v>
      </c>
      <c r="AZ17" s="42">
        <f t="shared" si="6"/>
        <v>71851200</v>
      </c>
      <c r="BA17" s="42">
        <f t="shared" si="6"/>
        <v>71851200</v>
      </c>
      <c r="BB17" s="117">
        <f t="shared" si="6"/>
        <v>862214400</v>
      </c>
      <c r="BC17" s="42">
        <f t="shared" si="6"/>
        <v>71851200</v>
      </c>
      <c r="BD17" s="42">
        <f t="shared" si="6"/>
        <v>71851200</v>
      </c>
      <c r="BE17" s="42">
        <f t="shared" si="6"/>
        <v>71851200</v>
      </c>
      <c r="BF17" s="42">
        <f t="shared" si="6"/>
        <v>71851200</v>
      </c>
      <c r="BG17" s="42">
        <f t="shared" si="6"/>
        <v>71851200</v>
      </c>
      <c r="BH17" s="42">
        <f t="shared" si="6"/>
        <v>71851200</v>
      </c>
      <c r="BI17" s="42">
        <f t="shared" si="6"/>
        <v>71851200</v>
      </c>
      <c r="BJ17" s="42">
        <f t="shared" si="6"/>
        <v>71851200</v>
      </c>
      <c r="BK17" s="42">
        <f t="shared" si="6"/>
        <v>71851200</v>
      </c>
      <c r="BL17" s="42">
        <f t="shared" si="6"/>
        <v>71851200</v>
      </c>
      <c r="BM17" s="42">
        <f t="shared" si="6"/>
        <v>71851200</v>
      </c>
      <c r="BN17" s="42">
        <f t="shared" si="6"/>
        <v>71851200</v>
      </c>
      <c r="BO17" s="117">
        <f t="shared" si="6"/>
        <v>862214400</v>
      </c>
      <c r="BP17" s="42">
        <f t="shared" si="6"/>
        <v>0</v>
      </c>
      <c r="BQ17" s="42">
        <f t="shared" si="6"/>
        <v>0</v>
      </c>
      <c r="BR17" s="42">
        <f t="shared" si="6"/>
        <v>0</v>
      </c>
      <c r="BS17" s="42">
        <f t="shared" si="6"/>
        <v>0</v>
      </c>
      <c r="BT17" s="42">
        <f t="shared" si="6"/>
        <v>0</v>
      </c>
    </row>
    <row r="18" spans="1:72" s="46" customFormat="1" ht="17.399999999999999" customHeight="1" thickBot="1" x14ac:dyDescent="0.35">
      <c r="A18" s="55"/>
      <c r="B18" s="56" t="s">
        <v>46</v>
      </c>
      <c r="C18" s="57">
        <f>C12-C17</f>
        <v>0</v>
      </c>
      <c r="D18" s="58">
        <f>D12-D17</f>
        <v>0</v>
      </c>
      <c r="E18" s="58">
        <f t="shared" ref="E18:BS18" si="7">E12-E17</f>
        <v>0</v>
      </c>
      <c r="F18" s="58">
        <f t="shared" si="7"/>
        <v>0</v>
      </c>
      <c r="G18" s="58">
        <f t="shared" si="7"/>
        <v>0</v>
      </c>
      <c r="H18" s="58">
        <f t="shared" si="7"/>
        <v>0</v>
      </c>
      <c r="I18" s="58">
        <f t="shared" si="7"/>
        <v>0</v>
      </c>
      <c r="J18" s="58">
        <f t="shared" si="7"/>
        <v>0</v>
      </c>
      <c r="K18" s="58">
        <f t="shared" si="7"/>
        <v>2121300</v>
      </c>
      <c r="L18" s="58">
        <f t="shared" si="7"/>
        <v>4242600</v>
      </c>
      <c r="M18" s="58">
        <f t="shared" si="7"/>
        <v>8485200</v>
      </c>
      <c r="N18" s="58">
        <f t="shared" si="7"/>
        <v>12727800</v>
      </c>
      <c r="O18" s="118">
        <f t="shared" si="7"/>
        <v>27576900</v>
      </c>
      <c r="P18" s="58">
        <f t="shared" si="7"/>
        <v>16970400</v>
      </c>
      <c r="Q18" s="58">
        <f t="shared" si="7"/>
        <v>16970400</v>
      </c>
      <c r="R18" s="58">
        <f t="shared" si="7"/>
        <v>16970400</v>
      </c>
      <c r="S18" s="58">
        <f t="shared" si="7"/>
        <v>16970400</v>
      </c>
      <c r="T18" s="58">
        <f t="shared" si="7"/>
        <v>16970400</v>
      </c>
      <c r="U18" s="58">
        <f t="shared" si="7"/>
        <v>16970400</v>
      </c>
      <c r="V18" s="58">
        <f t="shared" si="7"/>
        <v>16970400</v>
      </c>
      <c r="W18" s="58">
        <f t="shared" si="7"/>
        <v>16970400</v>
      </c>
      <c r="X18" s="58">
        <f t="shared" si="7"/>
        <v>33940800</v>
      </c>
      <c r="Y18" s="58">
        <f t="shared" si="7"/>
        <v>33940800</v>
      </c>
      <c r="Z18" s="58">
        <f t="shared" si="7"/>
        <v>33940800</v>
      </c>
      <c r="AA18" s="58">
        <f t="shared" si="7"/>
        <v>33940800</v>
      </c>
      <c r="AB18" s="118">
        <f t="shared" si="7"/>
        <v>271526400</v>
      </c>
      <c r="AC18" s="58">
        <f t="shared" si="7"/>
        <v>33940800</v>
      </c>
      <c r="AD18" s="58">
        <f t="shared" si="7"/>
        <v>33940800</v>
      </c>
      <c r="AE18" s="58">
        <f t="shared" si="7"/>
        <v>33940800</v>
      </c>
      <c r="AF18" s="58">
        <f t="shared" si="7"/>
        <v>33940800</v>
      </c>
      <c r="AG18" s="58">
        <f t="shared" si="7"/>
        <v>33940800</v>
      </c>
      <c r="AH18" s="58">
        <f t="shared" si="7"/>
        <v>33940800</v>
      </c>
      <c r="AI18" s="58">
        <f t="shared" si="7"/>
        <v>33940800</v>
      </c>
      <c r="AJ18" s="58">
        <f t="shared" si="7"/>
        <v>33940800</v>
      </c>
      <c r="AK18" s="58">
        <f t="shared" si="7"/>
        <v>33940800</v>
      </c>
      <c r="AL18" s="58">
        <f t="shared" si="7"/>
        <v>33940800</v>
      </c>
      <c r="AM18" s="58">
        <f t="shared" si="7"/>
        <v>33940800</v>
      </c>
      <c r="AN18" s="58">
        <f t="shared" si="7"/>
        <v>33940800</v>
      </c>
      <c r="AO18" s="118">
        <f t="shared" si="7"/>
        <v>407289600</v>
      </c>
      <c r="AP18" s="58">
        <f t="shared" si="7"/>
        <v>33940800</v>
      </c>
      <c r="AQ18" s="58">
        <f t="shared" si="7"/>
        <v>33940800</v>
      </c>
      <c r="AR18" s="58">
        <f t="shared" si="7"/>
        <v>33940800</v>
      </c>
      <c r="AS18" s="58">
        <f t="shared" si="7"/>
        <v>33940800</v>
      </c>
      <c r="AT18" s="58">
        <f t="shared" si="7"/>
        <v>33940800</v>
      </c>
      <c r="AU18" s="58">
        <f t="shared" si="7"/>
        <v>33940800</v>
      </c>
      <c r="AV18" s="58">
        <f t="shared" si="7"/>
        <v>33940800</v>
      </c>
      <c r="AW18" s="58">
        <f t="shared" si="7"/>
        <v>33940800</v>
      </c>
      <c r="AX18" s="58">
        <f t="shared" si="7"/>
        <v>33940800</v>
      </c>
      <c r="AY18" s="58">
        <f t="shared" si="7"/>
        <v>33940800</v>
      </c>
      <c r="AZ18" s="58">
        <f t="shared" si="7"/>
        <v>33940800</v>
      </c>
      <c r="BA18" s="58">
        <f t="shared" si="7"/>
        <v>33940800</v>
      </c>
      <c r="BB18" s="118">
        <f t="shared" si="7"/>
        <v>407289600</v>
      </c>
      <c r="BC18" s="58">
        <f t="shared" si="7"/>
        <v>33940800</v>
      </c>
      <c r="BD18" s="58">
        <f t="shared" si="7"/>
        <v>33940800</v>
      </c>
      <c r="BE18" s="58">
        <f t="shared" si="7"/>
        <v>33940800</v>
      </c>
      <c r="BF18" s="58">
        <f t="shared" si="7"/>
        <v>33940800</v>
      </c>
      <c r="BG18" s="58">
        <f t="shared" si="7"/>
        <v>33940800</v>
      </c>
      <c r="BH18" s="58">
        <f t="shared" si="7"/>
        <v>33940800</v>
      </c>
      <c r="BI18" s="58">
        <f t="shared" si="7"/>
        <v>33940800</v>
      </c>
      <c r="BJ18" s="58">
        <f t="shared" si="7"/>
        <v>33940800</v>
      </c>
      <c r="BK18" s="58">
        <f t="shared" si="7"/>
        <v>33940800</v>
      </c>
      <c r="BL18" s="58">
        <f t="shared" si="7"/>
        <v>33940800</v>
      </c>
      <c r="BM18" s="58">
        <f t="shared" si="7"/>
        <v>33940800</v>
      </c>
      <c r="BN18" s="58">
        <f t="shared" si="7"/>
        <v>33940800</v>
      </c>
      <c r="BO18" s="118">
        <f t="shared" si="7"/>
        <v>407289600</v>
      </c>
      <c r="BP18" s="58">
        <f t="shared" si="7"/>
        <v>0</v>
      </c>
      <c r="BQ18" s="58">
        <f t="shared" si="7"/>
        <v>0</v>
      </c>
      <c r="BR18" s="58">
        <f t="shared" si="7"/>
        <v>0</v>
      </c>
      <c r="BS18" s="58">
        <f t="shared" si="7"/>
        <v>0</v>
      </c>
      <c r="BT18" s="59">
        <f>BT12-BT17</f>
        <v>0</v>
      </c>
    </row>
    <row r="19" spans="1:72" s="32" customFormat="1" ht="17.399999999999999" customHeight="1" thickBot="1" x14ac:dyDescent="0.35">
      <c r="A19" s="47"/>
      <c r="B19" s="48"/>
      <c r="C19" s="49"/>
      <c r="D19" s="49"/>
      <c r="E19" s="49"/>
      <c r="F19" s="49"/>
      <c r="G19" s="49"/>
      <c r="H19" s="49"/>
      <c r="I19" s="49"/>
      <c r="J19" s="49"/>
      <c r="K19" s="49"/>
      <c r="L19" s="49"/>
      <c r="M19" s="49"/>
      <c r="N19" s="49"/>
      <c r="O19" s="49"/>
      <c r="P19" s="49"/>
      <c r="Q19" s="50"/>
      <c r="R19" s="50"/>
      <c r="S19" s="50"/>
      <c r="T19" s="50"/>
      <c r="U19" s="50"/>
      <c r="V19" s="50"/>
      <c r="W19" s="50"/>
      <c r="X19" s="50"/>
      <c r="Y19" s="50"/>
      <c r="Z19" s="50"/>
      <c r="AA19" s="50"/>
      <c r="AB19" s="49"/>
      <c r="AC19" s="50"/>
      <c r="AD19" s="50"/>
      <c r="AE19" s="50"/>
      <c r="AF19" s="50"/>
      <c r="AG19" s="50"/>
      <c r="AH19" s="50"/>
      <c r="AI19" s="50"/>
      <c r="AJ19" s="49"/>
      <c r="AK19" s="49"/>
      <c r="AL19" s="49"/>
      <c r="AM19" s="49"/>
      <c r="AN19" s="49"/>
      <c r="AO19" s="49"/>
      <c r="AP19" s="49"/>
      <c r="AQ19" s="50"/>
      <c r="AR19" s="50"/>
      <c r="AS19" s="50"/>
      <c r="AT19" s="50"/>
      <c r="AU19" s="50"/>
      <c r="AV19" s="50"/>
      <c r="AW19" s="50"/>
      <c r="AX19" s="50"/>
      <c r="AY19" s="50"/>
      <c r="AZ19" s="50"/>
      <c r="BA19" s="50"/>
      <c r="BB19" s="49"/>
      <c r="BC19" s="50"/>
      <c r="BD19" s="50"/>
      <c r="BE19" s="50"/>
      <c r="BF19" s="50"/>
      <c r="BG19" s="50"/>
      <c r="BH19" s="50"/>
      <c r="BI19" s="50"/>
      <c r="BJ19" s="50"/>
      <c r="BK19" s="50"/>
      <c r="BL19" s="50"/>
      <c r="BM19" s="50"/>
      <c r="BN19" s="50"/>
      <c r="BO19" s="49"/>
      <c r="BP19" s="50"/>
      <c r="BQ19" s="50"/>
      <c r="BR19" s="50"/>
      <c r="BS19" s="50"/>
      <c r="BT19" s="50"/>
    </row>
    <row r="20" spans="1:72" s="46" customFormat="1" ht="17.399999999999999" customHeight="1" x14ac:dyDescent="0.3">
      <c r="A20" s="60"/>
      <c r="B20" s="61" t="s">
        <v>13</v>
      </c>
      <c r="C20" s="62"/>
      <c r="D20" s="62"/>
      <c r="E20" s="62"/>
      <c r="F20" s="62"/>
      <c r="G20" s="62"/>
      <c r="H20" s="62"/>
      <c r="I20" s="62"/>
      <c r="J20" s="62"/>
      <c r="K20" s="62"/>
      <c r="L20" s="62"/>
      <c r="M20" s="62"/>
      <c r="N20" s="62"/>
      <c r="O20" s="125"/>
      <c r="P20" s="62"/>
      <c r="Q20" s="62"/>
      <c r="R20" s="62"/>
      <c r="S20" s="62"/>
      <c r="T20" s="62"/>
      <c r="U20" s="62"/>
      <c r="V20" s="36"/>
      <c r="W20" s="36"/>
      <c r="X20" s="36"/>
      <c r="Y20" s="36"/>
      <c r="Z20" s="36"/>
      <c r="AA20" s="36"/>
      <c r="AB20" s="125"/>
      <c r="AC20" s="36"/>
      <c r="AD20" s="36"/>
      <c r="AE20" s="36"/>
      <c r="AF20" s="36"/>
      <c r="AG20" s="36"/>
      <c r="AH20" s="36"/>
      <c r="AI20" s="36"/>
      <c r="AJ20" s="62"/>
      <c r="AK20" s="62"/>
      <c r="AL20" s="62"/>
      <c r="AM20" s="62"/>
      <c r="AN20" s="62"/>
      <c r="AO20" s="125"/>
      <c r="AP20" s="62"/>
      <c r="AQ20" s="62"/>
      <c r="AR20" s="62"/>
      <c r="AS20" s="62"/>
      <c r="AT20" s="62"/>
      <c r="AU20" s="62"/>
      <c r="AV20" s="36"/>
      <c r="AW20" s="36"/>
      <c r="AX20" s="36"/>
      <c r="AY20" s="36"/>
      <c r="AZ20" s="36"/>
      <c r="BA20" s="36"/>
      <c r="BB20" s="125"/>
      <c r="BC20" s="36"/>
      <c r="BD20" s="36"/>
      <c r="BE20" s="36"/>
      <c r="BF20" s="36"/>
      <c r="BG20" s="36"/>
      <c r="BH20" s="36"/>
      <c r="BI20" s="36"/>
      <c r="BJ20" s="36"/>
      <c r="BK20" s="36"/>
      <c r="BL20" s="36"/>
      <c r="BM20" s="36"/>
      <c r="BN20" s="36"/>
      <c r="BO20" s="125"/>
      <c r="BP20" s="36"/>
      <c r="BQ20" s="36"/>
      <c r="BR20" s="36"/>
      <c r="BS20" s="36"/>
      <c r="BT20" s="36"/>
    </row>
    <row r="21" spans="1:72" s="17" customFormat="1" ht="17.399999999999999" customHeight="1" x14ac:dyDescent="0.25">
      <c r="A21" s="63"/>
      <c r="B21" s="64" t="s">
        <v>47</v>
      </c>
      <c r="C21" s="39">
        <f>Издержки!F16</f>
        <v>729120</v>
      </c>
      <c r="D21" s="39">
        <f>C21</f>
        <v>729120</v>
      </c>
      <c r="E21" s="39">
        <f>D21</f>
        <v>729120</v>
      </c>
      <c r="F21" s="39">
        <f>E21</f>
        <v>729120</v>
      </c>
      <c r="G21" s="39">
        <f t="shared" ref="G21:H24" si="8">F21</f>
        <v>729120</v>
      </c>
      <c r="H21" s="39">
        <f>G21</f>
        <v>729120</v>
      </c>
      <c r="I21" s="39">
        <f t="shared" ref="I21:X24" si="9">H21</f>
        <v>729120</v>
      </c>
      <c r="J21" s="39">
        <f t="shared" si="9"/>
        <v>729120</v>
      </c>
      <c r="K21" s="128">
        <f>Издержки!H16</f>
        <v>2376150</v>
      </c>
      <c r="L21" s="39">
        <f t="shared" si="9"/>
        <v>2376150</v>
      </c>
      <c r="M21" s="39">
        <f t="shared" si="9"/>
        <v>2376150</v>
      </c>
      <c r="N21" s="39">
        <f t="shared" si="9"/>
        <v>2376150</v>
      </c>
      <c r="O21" s="114">
        <f t="shared" ref="O21:O24" si="10">SUM(C21:N21)</f>
        <v>15337560</v>
      </c>
      <c r="P21" s="39">
        <f>N21</f>
        <v>2376150</v>
      </c>
      <c r="Q21" s="39">
        <f t="shared" si="9"/>
        <v>2376150</v>
      </c>
      <c r="R21" s="39">
        <f t="shared" si="9"/>
        <v>2376150</v>
      </c>
      <c r="S21" s="39">
        <f t="shared" si="9"/>
        <v>2376150</v>
      </c>
      <c r="T21" s="39">
        <f t="shared" si="9"/>
        <v>2376150</v>
      </c>
      <c r="U21" s="39">
        <f t="shared" si="9"/>
        <v>2376150</v>
      </c>
      <c r="V21" s="39">
        <f t="shared" si="9"/>
        <v>2376150</v>
      </c>
      <c r="W21" s="39">
        <f t="shared" si="9"/>
        <v>2376150</v>
      </c>
      <c r="X21" s="39">
        <f t="shared" si="9"/>
        <v>2376150</v>
      </c>
      <c r="Y21" s="39">
        <f t="shared" ref="Y21:AN24" si="11">X21</f>
        <v>2376150</v>
      </c>
      <c r="Z21" s="39">
        <f t="shared" si="11"/>
        <v>2376150</v>
      </c>
      <c r="AA21" s="39">
        <f t="shared" si="11"/>
        <v>2376150</v>
      </c>
      <c r="AB21" s="114">
        <f t="shared" ref="AB21:AB24" si="12">SUM(P21:AA21)</f>
        <v>28513800</v>
      </c>
      <c r="AC21" s="39">
        <f>AA21</f>
        <v>2376150</v>
      </c>
      <c r="AD21" s="39">
        <f t="shared" si="11"/>
        <v>2376150</v>
      </c>
      <c r="AE21" s="39">
        <f t="shared" si="11"/>
        <v>2376150</v>
      </c>
      <c r="AF21" s="39">
        <f t="shared" si="11"/>
        <v>2376150</v>
      </c>
      <c r="AG21" s="39">
        <f t="shared" si="11"/>
        <v>2376150</v>
      </c>
      <c r="AH21" s="39">
        <f>AG21</f>
        <v>2376150</v>
      </c>
      <c r="AI21" s="39">
        <f t="shared" si="11"/>
        <v>2376150</v>
      </c>
      <c r="AJ21" s="39">
        <f t="shared" si="11"/>
        <v>2376150</v>
      </c>
      <c r="AK21" s="39">
        <f t="shared" si="11"/>
        <v>2376150</v>
      </c>
      <c r="AL21" s="39">
        <f t="shared" si="11"/>
        <v>2376150</v>
      </c>
      <c r="AM21" s="39">
        <f t="shared" si="11"/>
        <v>2376150</v>
      </c>
      <c r="AN21" s="39">
        <f t="shared" si="11"/>
        <v>2376150</v>
      </c>
      <c r="AO21" s="114">
        <f t="shared" ref="AO21:AO24" si="13">SUM(AC21:AN21)</f>
        <v>28513800</v>
      </c>
      <c r="AP21" s="39">
        <f>AN21</f>
        <v>2376150</v>
      </c>
      <c r="AQ21" s="39">
        <f t="shared" ref="AQ21:BF24" si="14">AP21</f>
        <v>2376150</v>
      </c>
      <c r="AR21" s="39">
        <f t="shared" si="14"/>
        <v>2376150</v>
      </c>
      <c r="AS21" s="39">
        <f t="shared" si="14"/>
        <v>2376150</v>
      </c>
      <c r="AT21" s="39">
        <f t="shared" si="14"/>
        <v>2376150</v>
      </c>
      <c r="AU21" s="39">
        <f t="shared" si="14"/>
        <v>2376150</v>
      </c>
      <c r="AV21" s="39">
        <f t="shared" si="14"/>
        <v>2376150</v>
      </c>
      <c r="AW21" s="39">
        <f t="shared" si="14"/>
        <v>2376150</v>
      </c>
      <c r="AX21" s="39">
        <f t="shared" si="14"/>
        <v>2376150</v>
      </c>
      <c r="AY21" s="39">
        <f t="shared" si="14"/>
        <v>2376150</v>
      </c>
      <c r="AZ21" s="39">
        <f t="shared" si="14"/>
        <v>2376150</v>
      </c>
      <c r="BA21" s="39">
        <f t="shared" si="14"/>
        <v>2376150</v>
      </c>
      <c r="BB21" s="114">
        <f t="shared" ref="BB21:BB24" si="15">SUM(AP21:BA21)</f>
        <v>28513800</v>
      </c>
      <c r="BC21" s="39">
        <f>BA21</f>
        <v>2376150</v>
      </c>
      <c r="BD21" s="39">
        <f t="shared" si="14"/>
        <v>2376150</v>
      </c>
      <c r="BE21" s="39">
        <f t="shared" si="14"/>
        <v>2376150</v>
      </c>
      <c r="BF21" s="39">
        <f t="shared" si="14"/>
        <v>2376150</v>
      </c>
      <c r="BG21" s="39">
        <f t="shared" ref="BG21:BN24" si="16">BF21</f>
        <v>2376150</v>
      </c>
      <c r="BH21" s="39">
        <f t="shared" si="16"/>
        <v>2376150</v>
      </c>
      <c r="BI21" s="39">
        <f t="shared" si="16"/>
        <v>2376150</v>
      </c>
      <c r="BJ21" s="39">
        <f t="shared" si="16"/>
        <v>2376150</v>
      </c>
      <c r="BK21" s="39">
        <f t="shared" si="16"/>
        <v>2376150</v>
      </c>
      <c r="BL21" s="39">
        <f t="shared" si="16"/>
        <v>2376150</v>
      </c>
      <c r="BM21" s="39">
        <f t="shared" si="16"/>
        <v>2376150</v>
      </c>
      <c r="BN21" s="39">
        <f t="shared" si="16"/>
        <v>2376150</v>
      </c>
      <c r="BO21" s="114">
        <f t="shared" ref="BO21:BO24" si="17">SUM(BC21:BN21)</f>
        <v>28513800</v>
      </c>
      <c r="BP21" s="39"/>
      <c r="BQ21" s="39"/>
      <c r="BR21" s="39"/>
      <c r="BS21" s="39"/>
      <c r="BT21" s="39"/>
    </row>
    <row r="22" spans="1:72" s="17" customFormat="1" ht="17.399999999999999" customHeight="1" x14ac:dyDescent="0.25">
      <c r="A22" s="63"/>
      <c r="B22" s="64" t="s">
        <v>48</v>
      </c>
      <c r="C22" s="39">
        <f>Издержки!E22</f>
        <v>1100000</v>
      </c>
      <c r="D22" s="39">
        <f>C22</f>
        <v>1100000</v>
      </c>
      <c r="E22" s="39">
        <f t="shared" ref="E22:F24" si="18">D22</f>
        <v>1100000</v>
      </c>
      <c r="F22" s="39">
        <f t="shared" si="18"/>
        <v>1100000</v>
      </c>
      <c r="G22" s="39">
        <f t="shared" si="8"/>
        <v>1100000</v>
      </c>
      <c r="H22" s="39">
        <f t="shared" si="8"/>
        <v>1100000</v>
      </c>
      <c r="I22" s="39">
        <f t="shared" si="9"/>
        <v>1100000</v>
      </c>
      <c r="J22" s="39">
        <f t="shared" si="9"/>
        <v>1100000</v>
      </c>
      <c r="K22" s="39">
        <f t="shared" si="9"/>
        <v>1100000</v>
      </c>
      <c r="L22" s="39">
        <f t="shared" si="9"/>
        <v>1100000</v>
      </c>
      <c r="M22" s="39">
        <f t="shared" si="9"/>
        <v>1100000</v>
      </c>
      <c r="N22" s="39">
        <f t="shared" si="9"/>
        <v>1100000</v>
      </c>
      <c r="O22" s="114">
        <f t="shared" si="10"/>
        <v>13200000</v>
      </c>
      <c r="P22" s="39">
        <f t="shared" ref="P22:P24" si="19">N22</f>
        <v>1100000</v>
      </c>
      <c r="Q22" s="39">
        <f t="shared" si="9"/>
        <v>1100000</v>
      </c>
      <c r="R22" s="39">
        <f t="shared" si="9"/>
        <v>1100000</v>
      </c>
      <c r="S22" s="39">
        <f t="shared" si="9"/>
        <v>1100000</v>
      </c>
      <c r="T22" s="39">
        <f t="shared" si="9"/>
        <v>1100000</v>
      </c>
      <c r="U22" s="39">
        <f t="shared" si="9"/>
        <v>1100000</v>
      </c>
      <c r="V22" s="39">
        <f t="shared" si="9"/>
        <v>1100000</v>
      </c>
      <c r="W22" s="39">
        <f t="shared" si="9"/>
        <v>1100000</v>
      </c>
      <c r="X22" s="39">
        <f t="shared" si="9"/>
        <v>1100000</v>
      </c>
      <c r="Y22" s="39">
        <f t="shared" si="11"/>
        <v>1100000</v>
      </c>
      <c r="Z22" s="39">
        <f t="shared" si="11"/>
        <v>1100000</v>
      </c>
      <c r="AA22" s="39">
        <f t="shared" si="11"/>
        <v>1100000</v>
      </c>
      <c r="AB22" s="114">
        <f t="shared" si="12"/>
        <v>13200000</v>
      </c>
      <c r="AC22" s="39">
        <f>AA22</f>
        <v>1100000</v>
      </c>
      <c r="AD22" s="39">
        <f t="shared" si="11"/>
        <v>1100000</v>
      </c>
      <c r="AE22" s="39">
        <f t="shared" si="11"/>
        <v>1100000</v>
      </c>
      <c r="AF22" s="39">
        <f t="shared" si="11"/>
        <v>1100000</v>
      </c>
      <c r="AG22" s="39">
        <f t="shared" si="11"/>
        <v>1100000</v>
      </c>
      <c r="AH22" s="39">
        <f t="shared" si="11"/>
        <v>1100000</v>
      </c>
      <c r="AI22" s="39">
        <f t="shared" si="11"/>
        <v>1100000</v>
      </c>
      <c r="AJ22" s="39">
        <f t="shared" si="11"/>
        <v>1100000</v>
      </c>
      <c r="AK22" s="39">
        <f t="shared" si="11"/>
        <v>1100000</v>
      </c>
      <c r="AL22" s="39">
        <f t="shared" si="11"/>
        <v>1100000</v>
      </c>
      <c r="AM22" s="39">
        <f t="shared" si="11"/>
        <v>1100000</v>
      </c>
      <c r="AN22" s="39">
        <f t="shared" si="11"/>
        <v>1100000</v>
      </c>
      <c r="AO22" s="114">
        <f t="shared" si="13"/>
        <v>13200000</v>
      </c>
      <c r="AP22" s="39">
        <f>AN22</f>
        <v>1100000</v>
      </c>
      <c r="AQ22" s="39">
        <f t="shared" si="14"/>
        <v>1100000</v>
      </c>
      <c r="AR22" s="39">
        <f t="shared" si="14"/>
        <v>1100000</v>
      </c>
      <c r="AS22" s="39">
        <f t="shared" si="14"/>
        <v>1100000</v>
      </c>
      <c r="AT22" s="39">
        <f t="shared" si="14"/>
        <v>1100000</v>
      </c>
      <c r="AU22" s="39">
        <f t="shared" si="14"/>
        <v>1100000</v>
      </c>
      <c r="AV22" s="39">
        <f t="shared" si="14"/>
        <v>1100000</v>
      </c>
      <c r="AW22" s="39">
        <f t="shared" si="14"/>
        <v>1100000</v>
      </c>
      <c r="AX22" s="39">
        <f t="shared" si="14"/>
        <v>1100000</v>
      </c>
      <c r="AY22" s="39">
        <f t="shared" si="14"/>
        <v>1100000</v>
      </c>
      <c r="AZ22" s="39">
        <f t="shared" si="14"/>
        <v>1100000</v>
      </c>
      <c r="BA22" s="39">
        <f t="shared" si="14"/>
        <v>1100000</v>
      </c>
      <c r="BB22" s="114">
        <f t="shared" si="15"/>
        <v>13200000</v>
      </c>
      <c r="BC22" s="39">
        <f>BA22</f>
        <v>1100000</v>
      </c>
      <c r="BD22" s="39">
        <f t="shared" si="14"/>
        <v>1100000</v>
      </c>
      <c r="BE22" s="39">
        <f t="shared" si="14"/>
        <v>1100000</v>
      </c>
      <c r="BF22" s="39">
        <f t="shared" si="14"/>
        <v>1100000</v>
      </c>
      <c r="BG22" s="39">
        <f t="shared" si="16"/>
        <v>1100000</v>
      </c>
      <c r="BH22" s="39">
        <f t="shared" si="16"/>
        <v>1100000</v>
      </c>
      <c r="BI22" s="39">
        <f t="shared" si="16"/>
        <v>1100000</v>
      </c>
      <c r="BJ22" s="39">
        <f t="shared" si="16"/>
        <v>1100000</v>
      </c>
      <c r="BK22" s="39">
        <f t="shared" si="16"/>
        <v>1100000</v>
      </c>
      <c r="BL22" s="39">
        <f t="shared" si="16"/>
        <v>1100000</v>
      </c>
      <c r="BM22" s="39">
        <f t="shared" si="16"/>
        <v>1100000</v>
      </c>
      <c r="BN22" s="39">
        <f t="shared" si="16"/>
        <v>1100000</v>
      </c>
      <c r="BO22" s="114">
        <f t="shared" si="17"/>
        <v>13200000</v>
      </c>
      <c r="BP22" s="39"/>
      <c r="BQ22" s="39"/>
      <c r="BR22" s="39"/>
      <c r="BS22" s="39"/>
      <c r="BT22" s="39"/>
    </row>
    <row r="23" spans="1:72" s="17" customFormat="1" ht="17.399999999999999" customHeight="1" x14ac:dyDescent="0.25">
      <c r="A23" s="63"/>
      <c r="B23" s="64" t="s">
        <v>30</v>
      </c>
      <c r="C23" s="39">
        <f>Издержки!C30</f>
        <v>70000</v>
      </c>
      <c r="D23" s="39">
        <f>C23</f>
        <v>70000</v>
      </c>
      <c r="E23" s="39">
        <f t="shared" si="18"/>
        <v>70000</v>
      </c>
      <c r="F23" s="39">
        <f t="shared" si="18"/>
        <v>70000</v>
      </c>
      <c r="G23" s="39">
        <f t="shared" si="8"/>
        <v>70000</v>
      </c>
      <c r="H23" s="39">
        <f t="shared" si="8"/>
        <v>70000</v>
      </c>
      <c r="I23" s="39">
        <f t="shared" si="9"/>
        <v>70000</v>
      </c>
      <c r="J23" s="39">
        <f t="shared" si="9"/>
        <v>70000</v>
      </c>
      <c r="K23" s="39">
        <f t="shared" si="9"/>
        <v>70000</v>
      </c>
      <c r="L23" s="39">
        <f t="shared" si="9"/>
        <v>70000</v>
      </c>
      <c r="M23" s="39">
        <f t="shared" si="9"/>
        <v>70000</v>
      </c>
      <c r="N23" s="39">
        <f t="shared" si="9"/>
        <v>70000</v>
      </c>
      <c r="O23" s="114">
        <f t="shared" si="10"/>
        <v>840000</v>
      </c>
      <c r="P23" s="39">
        <f t="shared" si="19"/>
        <v>70000</v>
      </c>
      <c r="Q23" s="39">
        <f t="shared" si="9"/>
        <v>70000</v>
      </c>
      <c r="R23" s="39">
        <f t="shared" si="9"/>
        <v>70000</v>
      </c>
      <c r="S23" s="39">
        <f t="shared" si="9"/>
        <v>70000</v>
      </c>
      <c r="T23" s="39">
        <f t="shared" si="9"/>
        <v>70000</v>
      </c>
      <c r="U23" s="39">
        <f t="shared" si="9"/>
        <v>70000</v>
      </c>
      <c r="V23" s="39">
        <f t="shared" si="9"/>
        <v>70000</v>
      </c>
      <c r="W23" s="39">
        <f t="shared" si="9"/>
        <v>70000</v>
      </c>
      <c r="X23" s="39">
        <f t="shared" si="9"/>
        <v>70000</v>
      </c>
      <c r="Y23" s="39">
        <f t="shared" si="11"/>
        <v>70000</v>
      </c>
      <c r="Z23" s="39">
        <f t="shared" si="11"/>
        <v>70000</v>
      </c>
      <c r="AA23" s="39">
        <f t="shared" si="11"/>
        <v>70000</v>
      </c>
      <c r="AB23" s="114">
        <f t="shared" si="12"/>
        <v>840000</v>
      </c>
      <c r="AC23" s="39">
        <f>AA23</f>
        <v>70000</v>
      </c>
      <c r="AD23" s="39">
        <f t="shared" si="11"/>
        <v>70000</v>
      </c>
      <c r="AE23" s="39">
        <f t="shared" si="11"/>
        <v>70000</v>
      </c>
      <c r="AF23" s="39">
        <f t="shared" si="11"/>
        <v>70000</v>
      </c>
      <c r="AG23" s="39">
        <f t="shared" si="11"/>
        <v>70000</v>
      </c>
      <c r="AH23" s="39">
        <f t="shared" si="11"/>
        <v>70000</v>
      </c>
      <c r="AI23" s="39">
        <f t="shared" si="11"/>
        <v>70000</v>
      </c>
      <c r="AJ23" s="39">
        <f t="shared" si="11"/>
        <v>70000</v>
      </c>
      <c r="AK23" s="39">
        <f t="shared" si="11"/>
        <v>70000</v>
      </c>
      <c r="AL23" s="39">
        <f t="shared" si="11"/>
        <v>70000</v>
      </c>
      <c r="AM23" s="39">
        <f t="shared" si="11"/>
        <v>70000</v>
      </c>
      <c r="AN23" s="39">
        <f t="shared" si="11"/>
        <v>70000</v>
      </c>
      <c r="AO23" s="114">
        <f t="shared" si="13"/>
        <v>840000</v>
      </c>
      <c r="AP23" s="39">
        <f>AN23</f>
        <v>70000</v>
      </c>
      <c r="AQ23" s="39">
        <f t="shared" si="14"/>
        <v>70000</v>
      </c>
      <c r="AR23" s="39">
        <f t="shared" si="14"/>
        <v>70000</v>
      </c>
      <c r="AS23" s="39">
        <f t="shared" si="14"/>
        <v>70000</v>
      </c>
      <c r="AT23" s="39">
        <f t="shared" si="14"/>
        <v>70000</v>
      </c>
      <c r="AU23" s="39">
        <f t="shared" si="14"/>
        <v>70000</v>
      </c>
      <c r="AV23" s="39">
        <f t="shared" si="14"/>
        <v>70000</v>
      </c>
      <c r="AW23" s="39">
        <f t="shared" si="14"/>
        <v>70000</v>
      </c>
      <c r="AX23" s="39">
        <f t="shared" si="14"/>
        <v>70000</v>
      </c>
      <c r="AY23" s="39">
        <f t="shared" si="14"/>
        <v>70000</v>
      </c>
      <c r="AZ23" s="39">
        <f t="shared" si="14"/>
        <v>70000</v>
      </c>
      <c r="BA23" s="39">
        <f t="shared" si="14"/>
        <v>70000</v>
      </c>
      <c r="BB23" s="114">
        <f t="shared" si="15"/>
        <v>840000</v>
      </c>
      <c r="BC23" s="39">
        <f>BA23</f>
        <v>70000</v>
      </c>
      <c r="BD23" s="39">
        <f t="shared" si="14"/>
        <v>70000</v>
      </c>
      <c r="BE23" s="39">
        <f t="shared" si="14"/>
        <v>70000</v>
      </c>
      <c r="BF23" s="39">
        <f t="shared" si="14"/>
        <v>70000</v>
      </c>
      <c r="BG23" s="39">
        <f t="shared" si="16"/>
        <v>70000</v>
      </c>
      <c r="BH23" s="39">
        <f t="shared" si="16"/>
        <v>70000</v>
      </c>
      <c r="BI23" s="39">
        <f t="shared" si="16"/>
        <v>70000</v>
      </c>
      <c r="BJ23" s="39">
        <f t="shared" si="16"/>
        <v>70000</v>
      </c>
      <c r="BK23" s="39">
        <f t="shared" si="16"/>
        <v>70000</v>
      </c>
      <c r="BL23" s="39">
        <f t="shared" si="16"/>
        <v>70000</v>
      </c>
      <c r="BM23" s="39">
        <f t="shared" si="16"/>
        <v>70000</v>
      </c>
      <c r="BN23" s="39">
        <f t="shared" si="16"/>
        <v>70000</v>
      </c>
      <c r="BO23" s="114">
        <f t="shared" si="17"/>
        <v>840000</v>
      </c>
      <c r="BP23" s="39"/>
      <c r="BQ23" s="39"/>
      <c r="BR23" s="39"/>
      <c r="BS23" s="39"/>
      <c r="BT23" s="39"/>
    </row>
    <row r="24" spans="1:72" s="17" customFormat="1" ht="17.399999999999999" customHeight="1" x14ac:dyDescent="0.25">
      <c r="A24" s="63"/>
      <c r="B24" s="64" t="s">
        <v>49</v>
      </c>
      <c r="C24" s="39">
        <f>Издержки!C35</f>
        <v>100000</v>
      </c>
      <c r="D24" s="39">
        <f>C24</f>
        <v>100000</v>
      </c>
      <c r="E24" s="39">
        <f t="shared" si="18"/>
        <v>100000</v>
      </c>
      <c r="F24" s="39">
        <f t="shared" si="18"/>
        <v>100000</v>
      </c>
      <c r="G24" s="39">
        <f t="shared" si="8"/>
        <v>100000</v>
      </c>
      <c r="H24" s="39">
        <f t="shared" si="8"/>
        <v>100000</v>
      </c>
      <c r="I24" s="39">
        <f t="shared" si="9"/>
        <v>100000</v>
      </c>
      <c r="J24" s="39">
        <f t="shared" si="9"/>
        <v>100000</v>
      </c>
      <c r="K24" s="39">
        <f t="shared" si="9"/>
        <v>100000</v>
      </c>
      <c r="L24" s="39">
        <f t="shared" si="9"/>
        <v>100000</v>
      </c>
      <c r="M24" s="39">
        <f t="shared" si="9"/>
        <v>100000</v>
      </c>
      <c r="N24" s="39">
        <f t="shared" si="9"/>
        <v>100000</v>
      </c>
      <c r="O24" s="114">
        <f t="shared" si="10"/>
        <v>1200000</v>
      </c>
      <c r="P24" s="39">
        <f t="shared" si="19"/>
        <v>100000</v>
      </c>
      <c r="Q24" s="39">
        <f t="shared" si="9"/>
        <v>100000</v>
      </c>
      <c r="R24" s="39">
        <f t="shared" si="9"/>
        <v>100000</v>
      </c>
      <c r="S24" s="39">
        <f t="shared" si="9"/>
        <v>100000</v>
      </c>
      <c r="T24" s="39">
        <f t="shared" si="9"/>
        <v>100000</v>
      </c>
      <c r="U24" s="39">
        <f t="shared" si="9"/>
        <v>100000</v>
      </c>
      <c r="V24" s="39">
        <f t="shared" si="9"/>
        <v>100000</v>
      </c>
      <c r="W24" s="39">
        <f t="shared" si="9"/>
        <v>100000</v>
      </c>
      <c r="X24" s="39">
        <f t="shared" si="9"/>
        <v>100000</v>
      </c>
      <c r="Y24" s="39">
        <f t="shared" si="11"/>
        <v>100000</v>
      </c>
      <c r="Z24" s="39">
        <f t="shared" si="11"/>
        <v>100000</v>
      </c>
      <c r="AA24" s="39">
        <f t="shared" si="11"/>
        <v>100000</v>
      </c>
      <c r="AB24" s="114">
        <f t="shared" si="12"/>
        <v>1200000</v>
      </c>
      <c r="AC24" s="39">
        <f>AA24</f>
        <v>100000</v>
      </c>
      <c r="AD24" s="39">
        <f t="shared" si="11"/>
        <v>100000</v>
      </c>
      <c r="AE24" s="39">
        <f t="shared" si="11"/>
        <v>100000</v>
      </c>
      <c r="AF24" s="39">
        <f t="shared" si="11"/>
        <v>100000</v>
      </c>
      <c r="AG24" s="39">
        <f t="shared" si="11"/>
        <v>100000</v>
      </c>
      <c r="AH24" s="39">
        <f t="shared" si="11"/>
        <v>100000</v>
      </c>
      <c r="AI24" s="39">
        <f t="shared" si="11"/>
        <v>100000</v>
      </c>
      <c r="AJ24" s="39">
        <f t="shared" si="11"/>
        <v>100000</v>
      </c>
      <c r="AK24" s="39">
        <f t="shared" si="11"/>
        <v>100000</v>
      </c>
      <c r="AL24" s="39">
        <f t="shared" si="11"/>
        <v>100000</v>
      </c>
      <c r="AM24" s="39">
        <f t="shared" si="11"/>
        <v>100000</v>
      </c>
      <c r="AN24" s="39">
        <f t="shared" si="11"/>
        <v>100000</v>
      </c>
      <c r="AO24" s="114">
        <f t="shared" si="13"/>
        <v>1200000</v>
      </c>
      <c r="AP24" s="39">
        <f>AN24</f>
        <v>100000</v>
      </c>
      <c r="AQ24" s="39">
        <f t="shared" si="14"/>
        <v>100000</v>
      </c>
      <c r="AR24" s="39">
        <f t="shared" si="14"/>
        <v>100000</v>
      </c>
      <c r="AS24" s="39">
        <f t="shared" si="14"/>
        <v>100000</v>
      </c>
      <c r="AT24" s="39">
        <f t="shared" si="14"/>
        <v>100000</v>
      </c>
      <c r="AU24" s="39">
        <f t="shared" si="14"/>
        <v>100000</v>
      </c>
      <c r="AV24" s="39">
        <f t="shared" si="14"/>
        <v>100000</v>
      </c>
      <c r="AW24" s="39">
        <f t="shared" si="14"/>
        <v>100000</v>
      </c>
      <c r="AX24" s="39">
        <f t="shared" si="14"/>
        <v>100000</v>
      </c>
      <c r="AY24" s="39">
        <f t="shared" si="14"/>
        <v>100000</v>
      </c>
      <c r="AZ24" s="39">
        <f t="shared" si="14"/>
        <v>100000</v>
      </c>
      <c r="BA24" s="39">
        <f t="shared" si="14"/>
        <v>100000</v>
      </c>
      <c r="BB24" s="114">
        <f t="shared" si="15"/>
        <v>1200000</v>
      </c>
      <c r="BC24" s="39">
        <f>BA24</f>
        <v>100000</v>
      </c>
      <c r="BD24" s="39">
        <f t="shared" si="14"/>
        <v>100000</v>
      </c>
      <c r="BE24" s="39">
        <f t="shared" si="14"/>
        <v>100000</v>
      </c>
      <c r="BF24" s="39">
        <f t="shared" si="14"/>
        <v>100000</v>
      </c>
      <c r="BG24" s="39">
        <f t="shared" si="16"/>
        <v>100000</v>
      </c>
      <c r="BH24" s="39">
        <f t="shared" si="16"/>
        <v>100000</v>
      </c>
      <c r="BI24" s="39">
        <f t="shared" si="16"/>
        <v>100000</v>
      </c>
      <c r="BJ24" s="39">
        <f t="shared" si="16"/>
        <v>100000</v>
      </c>
      <c r="BK24" s="39">
        <f t="shared" si="16"/>
        <v>100000</v>
      </c>
      <c r="BL24" s="39">
        <f t="shared" si="16"/>
        <v>100000</v>
      </c>
      <c r="BM24" s="39">
        <f t="shared" si="16"/>
        <v>100000</v>
      </c>
      <c r="BN24" s="39">
        <f t="shared" si="16"/>
        <v>100000</v>
      </c>
      <c r="BO24" s="114">
        <f t="shared" si="17"/>
        <v>1200000</v>
      </c>
      <c r="BP24" s="39"/>
      <c r="BQ24" s="39"/>
      <c r="BR24" s="39"/>
      <c r="BS24" s="39"/>
      <c r="BT24" s="39"/>
    </row>
    <row r="25" spans="1:72" s="17" customFormat="1" ht="17.399999999999999" hidden="1" customHeight="1" x14ac:dyDescent="0.25">
      <c r="A25" s="63"/>
      <c r="B25" s="64"/>
      <c r="C25" s="39"/>
      <c r="D25" s="39"/>
      <c r="E25" s="39"/>
      <c r="F25" s="39"/>
      <c r="G25" s="39"/>
      <c r="H25" s="39"/>
      <c r="I25" s="39"/>
      <c r="J25" s="39"/>
      <c r="K25" s="39"/>
      <c r="L25" s="39"/>
      <c r="M25" s="39"/>
      <c r="N25" s="39"/>
      <c r="O25" s="114"/>
      <c r="P25" s="39"/>
      <c r="Q25" s="39"/>
      <c r="R25" s="39"/>
      <c r="S25" s="39"/>
      <c r="T25" s="39"/>
      <c r="U25" s="39"/>
      <c r="V25" s="39"/>
      <c r="W25" s="39"/>
      <c r="X25" s="39"/>
      <c r="Y25" s="39"/>
      <c r="Z25" s="39"/>
      <c r="AA25" s="39"/>
      <c r="AB25" s="114"/>
      <c r="AC25" s="39"/>
      <c r="AD25" s="39"/>
      <c r="AE25" s="39"/>
      <c r="AF25" s="39"/>
      <c r="AG25" s="39"/>
      <c r="AH25" s="39"/>
      <c r="AI25" s="39"/>
      <c r="AJ25" s="39"/>
      <c r="AK25" s="39"/>
      <c r="AL25" s="39"/>
      <c r="AM25" s="39"/>
      <c r="AN25" s="39"/>
      <c r="AO25" s="114"/>
      <c r="AP25" s="39"/>
      <c r="AQ25" s="39"/>
      <c r="AR25" s="39"/>
      <c r="AS25" s="39"/>
      <c r="AT25" s="39"/>
      <c r="AU25" s="39"/>
      <c r="AV25" s="39"/>
      <c r="AW25" s="39"/>
      <c r="AX25" s="39"/>
      <c r="AY25" s="39"/>
      <c r="AZ25" s="39"/>
      <c r="BA25" s="39"/>
      <c r="BB25" s="114"/>
      <c r="BC25" s="39"/>
      <c r="BD25" s="39"/>
      <c r="BE25" s="39"/>
      <c r="BF25" s="39"/>
      <c r="BG25" s="39"/>
      <c r="BH25" s="39"/>
      <c r="BI25" s="39"/>
      <c r="BJ25" s="39"/>
      <c r="BK25" s="39"/>
      <c r="BL25" s="39"/>
      <c r="BM25" s="39"/>
      <c r="BN25" s="39"/>
      <c r="BO25" s="114"/>
      <c r="BP25" s="39"/>
      <c r="BQ25" s="39"/>
      <c r="BR25" s="39"/>
      <c r="BS25" s="39"/>
      <c r="BT25" s="39"/>
    </row>
    <row r="26" spans="1:72" s="17" customFormat="1" ht="17.399999999999999" hidden="1" customHeight="1" x14ac:dyDescent="0.25">
      <c r="A26" s="63"/>
      <c r="B26" s="64"/>
      <c r="C26" s="39"/>
      <c r="D26" s="39"/>
      <c r="E26" s="39"/>
      <c r="F26" s="39"/>
      <c r="G26" s="39"/>
      <c r="H26" s="39"/>
      <c r="I26" s="39"/>
      <c r="J26" s="39"/>
      <c r="K26" s="39"/>
      <c r="L26" s="39"/>
      <c r="M26" s="39"/>
      <c r="N26" s="39"/>
      <c r="O26" s="114"/>
      <c r="P26" s="39"/>
      <c r="Q26" s="39"/>
      <c r="R26" s="39"/>
      <c r="S26" s="39"/>
      <c r="T26" s="39"/>
      <c r="U26" s="39"/>
      <c r="V26" s="39"/>
      <c r="W26" s="39"/>
      <c r="X26" s="39"/>
      <c r="Y26" s="39"/>
      <c r="Z26" s="39"/>
      <c r="AA26" s="39"/>
      <c r="AB26" s="114"/>
      <c r="AC26" s="39"/>
      <c r="AD26" s="39"/>
      <c r="AE26" s="39"/>
      <c r="AF26" s="39"/>
      <c r="AG26" s="39"/>
      <c r="AH26" s="39"/>
      <c r="AI26" s="39"/>
      <c r="AJ26" s="39"/>
      <c r="AK26" s="39"/>
      <c r="AL26" s="39"/>
      <c r="AM26" s="39"/>
      <c r="AN26" s="39"/>
      <c r="AO26" s="114"/>
      <c r="AP26" s="39"/>
      <c r="AQ26" s="39"/>
      <c r="AR26" s="39"/>
      <c r="AS26" s="39"/>
      <c r="AT26" s="39"/>
      <c r="AU26" s="39"/>
      <c r="AV26" s="39"/>
      <c r="AW26" s="39"/>
      <c r="AX26" s="39"/>
      <c r="AY26" s="39"/>
      <c r="AZ26" s="39"/>
      <c r="BA26" s="39"/>
      <c r="BB26" s="114"/>
      <c r="BC26" s="39"/>
      <c r="BD26" s="39"/>
      <c r="BE26" s="39"/>
      <c r="BF26" s="39"/>
      <c r="BG26" s="39"/>
      <c r="BH26" s="39"/>
      <c r="BI26" s="39"/>
      <c r="BJ26" s="39"/>
      <c r="BK26" s="39"/>
      <c r="BL26" s="39"/>
      <c r="BM26" s="39"/>
      <c r="BN26" s="39"/>
      <c r="BO26" s="114"/>
      <c r="BP26" s="39"/>
      <c r="BQ26" s="39"/>
      <c r="BR26" s="39"/>
      <c r="BS26" s="39"/>
      <c r="BT26" s="39"/>
    </row>
    <row r="27" spans="1:72" s="17" customFormat="1" ht="17.399999999999999" hidden="1" customHeight="1" x14ac:dyDescent="0.25">
      <c r="A27" s="63"/>
      <c r="B27" s="64"/>
      <c r="C27" s="39"/>
      <c r="D27" s="39"/>
      <c r="E27" s="39"/>
      <c r="F27" s="39"/>
      <c r="G27" s="39"/>
      <c r="H27" s="39"/>
      <c r="I27" s="39"/>
      <c r="J27" s="39"/>
      <c r="K27" s="39"/>
      <c r="L27" s="39"/>
      <c r="M27" s="39"/>
      <c r="N27" s="39"/>
      <c r="O27" s="114"/>
      <c r="P27" s="39"/>
      <c r="Q27" s="39"/>
      <c r="R27" s="39"/>
      <c r="S27" s="39"/>
      <c r="T27" s="39"/>
      <c r="U27" s="39"/>
      <c r="V27" s="39"/>
      <c r="W27" s="39"/>
      <c r="X27" s="39"/>
      <c r="Y27" s="39"/>
      <c r="Z27" s="39"/>
      <c r="AA27" s="39"/>
      <c r="AB27" s="114"/>
      <c r="AC27" s="39"/>
      <c r="AD27" s="39"/>
      <c r="AE27" s="39"/>
      <c r="AF27" s="39"/>
      <c r="AG27" s="39"/>
      <c r="AH27" s="39"/>
      <c r="AI27" s="39"/>
      <c r="AJ27" s="39"/>
      <c r="AK27" s="39"/>
      <c r="AL27" s="39"/>
      <c r="AM27" s="39"/>
      <c r="AN27" s="39"/>
      <c r="AO27" s="114"/>
      <c r="AP27" s="39"/>
      <c r="AQ27" s="39"/>
      <c r="AR27" s="39"/>
      <c r="AS27" s="39"/>
      <c r="AT27" s="39"/>
      <c r="AU27" s="39"/>
      <c r="AV27" s="39"/>
      <c r="AW27" s="39"/>
      <c r="AX27" s="39"/>
      <c r="AY27" s="39"/>
      <c r="AZ27" s="39"/>
      <c r="BA27" s="39"/>
      <c r="BB27" s="114"/>
      <c r="BC27" s="39"/>
      <c r="BD27" s="39"/>
      <c r="BE27" s="39"/>
      <c r="BF27" s="39"/>
      <c r="BG27" s="39"/>
      <c r="BH27" s="39"/>
      <c r="BI27" s="39"/>
      <c r="BJ27" s="39"/>
      <c r="BK27" s="39"/>
      <c r="BL27" s="39"/>
      <c r="BM27" s="39"/>
      <c r="BN27" s="39"/>
      <c r="BO27" s="114"/>
      <c r="BP27" s="39"/>
      <c r="BQ27" s="39"/>
      <c r="BR27" s="39"/>
      <c r="BS27" s="39"/>
      <c r="BT27" s="39"/>
    </row>
    <row r="28" spans="1:72" s="17" customFormat="1" ht="17.399999999999999" hidden="1" customHeight="1" x14ac:dyDescent="0.25">
      <c r="A28" s="63"/>
      <c r="B28" s="64"/>
      <c r="C28" s="39"/>
      <c r="D28" s="39"/>
      <c r="E28" s="39"/>
      <c r="F28" s="39"/>
      <c r="G28" s="39"/>
      <c r="H28" s="39"/>
      <c r="I28" s="39"/>
      <c r="J28" s="39"/>
      <c r="K28" s="39"/>
      <c r="L28" s="39"/>
      <c r="M28" s="39"/>
      <c r="N28" s="39"/>
      <c r="O28" s="114"/>
      <c r="P28" s="39"/>
      <c r="Q28" s="39"/>
      <c r="R28" s="39"/>
      <c r="S28" s="39"/>
      <c r="T28" s="39"/>
      <c r="U28" s="39"/>
      <c r="V28" s="39"/>
      <c r="W28" s="39"/>
      <c r="X28" s="39"/>
      <c r="Y28" s="39"/>
      <c r="Z28" s="39"/>
      <c r="AA28" s="39"/>
      <c r="AB28" s="114"/>
      <c r="AC28" s="39"/>
      <c r="AD28" s="39"/>
      <c r="AE28" s="39"/>
      <c r="AF28" s="39"/>
      <c r="AG28" s="39"/>
      <c r="AH28" s="39"/>
      <c r="AI28" s="39"/>
      <c r="AJ28" s="39"/>
      <c r="AK28" s="39"/>
      <c r="AL28" s="39"/>
      <c r="AM28" s="39"/>
      <c r="AN28" s="39"/>
      <c r="AO28" s="114"/>
      <c r="AP28" s="39"/>
      <c r="AQ28" s="39"/>
      <c r="AR28" s="39"/>
      <c r="AS28" s="39"/>
      <c r="AT28" s="39"/>
      <c r="AU28" s="39"/>
      <c r="AV28" s="39"/>
      <c r="AW28" s="39"/>
      <c r="AX28" s="39"/>
      <c r="AY28" s="39"/>
      <c r="AZ28" s="39"/>
      <c r="BA28" s="39"/>
      <c r="BB28" s="114"/>
      <c r="BC28" s="39"/>
      <c r="BD28" s="39"/>
      <c r="BE28" s="39"/>
      <c r="BF28" s="39"/>
      <c r="BG28" s="39"/>
      <c r="BH28" s="39"/>
      <c r="BI28" s="39"/>
      <c r="BJ28" s="39"/>
      <c r="BK28" s="39"/>
      <c r="BL28" s="39"/>
      <c r="BM28" s="39"/>
      <c r="BN28" s="39"/>
      <c r="BO28" s="114"/>
      <c r="BP28" s="39"/>
      <c r="BQ28" s="39"/>
      <c r="BR28" s="39"/>
      <c r="BS28" s="39"/>
      <c r="BT28" s="39"/>
    </row>
    <row r="29" spans="1:72" s="17" customFormat="1" ht="17.399999999999999" hidden="1" customHeight="1" x14ac:dyDescent="0.25">
      <c r="A29" s="63"/>
      <c r="B29" s="64"/>
      <c r="C29" s="39"/>
      <c r="D29" s="39"/>
      <c r="E29" s="39"/>
      <c r="F29" s="39"/>
      <c r="G29" s="39"/>
      <c r="H29" s="39"/>
      <c r="I29" s="39"/>
      <c r="J29" s="39"/>
      <c r="K29" s="39"/>
      <c r="L29" s="39"/>
      <c r="M29" s="39"/>
      <c r="N29" s="39"/>
      <c r="O29" s="114"/>
      <c r="P29" s="39"/>
      <c r="Q29" s="39"/>
      <c r="R29" s="39"/>
      <c r="S29" s="39"/>
      <c r="T29" s="39"/>
      <c r="U29" s="39"/>
      <c r="V29" s="39"/>
      <c r="W29" s="39"/>
      <c r="X29" s="39"/>
      <c r="Y29" s="39"/>
      <c r="Z29" s="39"/>
      <c r="AA29" s="39"/>
      <c r="AB29" s="114"/>
      <c r="AC29" s="39"/>
      <c r="AD29" s="39"/>
      <c r="AE29" s="39"/>
      <c r="AF29" s="39"/>
      <c r="AG29" s="39"/>
      <c r="AH29" s="39"/>
      <c r="AI29" s="39"/>
      <c r="AJ29" s="39"/>
      <c r="AK29" s="39"/>
      <c r="AL29" s="39"/>
      <c r="AM29" s="39"/>
      <c r="AN29" s="39"/>
      <c r="AO29" s="114"/>
      <c r="AP29" s="39"/>
      <c r="AQ29" s="39"/>
      <c r="AR29" s="39"/>
      <c r="AS29" s="39"/>
      <c r="AT29" s="39"/>
      <c r="AU29" s="39"/>
      <c r="AV29" s="39"/>
      <c r="AW29" s="39"/>
      <c r="AX29" s="39"/>
      <c r="AY29" s="39"/>
      <c r="AZ29" s="39"/>
      <c r="BA29" s="39"/>
      <c r="BB29" s="114"/>
      <c r="BC29" s="39"/>
      <c r="BD29" s="39"/>
      <c r="BE29" s="39"/>
      <c r="BF29" s="39"/>
      <c r="BG29" s="39"/>
      <c r="BH29" s="39"/>
      <c r="BI29" s="39"/>
      <c r="BJ29" s="39"/>
      <c r="BK29" s="39"/>
      <c r="BL29" s="39"/>
      <c r="BM29" s="39"/>
      <c r="BN29" s="39"/>
      <c r="BO29" s="114"/>
      <c r="BP29" s="39"/>
      <c r="BQ29" s="39"/>
      <c r="BR29" s="39"/>
      <c r="BS29" s="39"/>
      <c r="BT29" s="39"/>
    </row>
    <row r="30" spans="1:72" s="17" customFormat="1" ht="17.399999999999999" hidden="1" customHeight="1" x14ac:dyDescent="0.25">
      <c r="A30" s="63"/>
      <c r="B30" s="64"/>
      <c r="C30" s="39"/>
      <c r="D30" s="39"/>
      <c r="E30" s="39"/>
      <c r="F30" s="39"/>
      <c r="G30" s="39"/>
      <c r="H30" s="39"/>
      <c r="I30" s="39"/>
      <c r="J30" s="39"/>
      <c r="K30" s="39"/>
      <c r="L30" s="39"/>
      <c r="M30" s="39"/>
      <c r="N30" s="39"/>
      <c r="O30" s="114"/>
      <c r="P30" s="39"/>
      <c r="Q30" s="39"/>
      <c r="R30" s="39"/>
      <c r="S30" s="39"/>
      <c r="T30" s="39"/>
      <c r="U30" s="39"/>
      <c r="V30" s="39"/>
      <c r="W30" s="39"/>
      <c r="X30" s="39"/>
      <c r="Y30" s="39"/>
      <c r="Z30" s="39"/>
      <c r="AA30" s="39"/>
      <c r="AB30" s="114"/>
      <c r="AC30" s="39"/>
      <c r="AD30" s="39"/>
      <c r="AE30" s="39"/>
      <c r="AF30" s="39"/>
      <c r="AG30" s="39"/>
      <c r="AH30" s="39"/>
      <c r="AI30" s="39"/>
      <c r="AJ30" s="39"/>
      <c r="AK30" s="39"/>
      <c r="AL30" s="39"/>
      <c r="AM30" s="39"/>
      <c r="AN30" s="39"/>
      <c r="AO30" s="114"/>
      <c r="AP30" s="39"/>
      <c r="AQ30" s="39"/>
      <c r="AR30" s="39"/>
      <c r="AS30" s="39"/>
      <c r="AT30" s="39"/>
      <c r="AU30" s="39"/>
      <c r="AV30" s="39"/>
      <c r="AW30" s="39"/>
      <c r="AX30" s="39"/>
      <c r="AY30" s="39"/>
      <c r="AZ30" s="39"/>
      <c r="BA30" s="39"/>
      <c r="BB30" s="114"/>
      <c r="BC30" s="39"/>
      <c r="BD30" s="39"/>
      <c r="BE30" s="39"/>
      <c r="BF30" s="39"/>
      <c r="BG30" s="39"/>
      <c r="BH30" s="39"/>
      <c r="BI30" s="39"/>
      <c r="BJ30" s="39"/>
      <c r="BK30" s="39"/>
      <c r="BL30" s="39"/>
      <c r="BM30" s="39"/>
      <c r="BN30" s="39"/>
      <c r="BO30" s="114"/>
      <c r="BP30" s="39"/>
      <c r="BQ30" s="39"/>
      <c r="BR30" s="39"/>
      <c r="BS30" s="39"/>
      <c r="BT30" s="39"/>
    </row>
    <row r="31" spans="1:72" s="17" customFormat="1" ht="17.399999999999999" hidden="1" customHeight="1" x14ac:dyDescent="0.25">
      <c r="A31" s="63"/>
      <c r="B31" s="64"/>
      <c r="C31" s="39"/>
      <c r="D31" s="39"/>
      <c r="E31" s="39"/>
      <c r="F31" s="39"/>
      <c r="G31" s="39"/>
      <c r="H31" s="39"/>
      <c r="I31" s="39"/>
      <c r="J31" s="39"/>
      <c r="K31" s="39"/>
      <c r="L31" s="39"/>
      <c r="M31" s="39"/>
      <c r="N31" s="39"/>
      <c r="O31" s="114"/>
      <c r="P31" s="39"/>
      <c r="Q31" s="39"/>
      <c r="R31" s="39"/>
      <c r="S31" s="39"/>
      <c r="T31" s="39"/>
      <c r="U31" s="39"/>
      <c r="V31" s="39"/>
      <c r="W31" s="39"/>
      <c r="X31" s="39"/>
      <c r="Y31" s="39"/>
      <c r="Z31" s="39"/>
      <c r="AA31" s="39"/>
      <c r="AB31" s="114"/>
      <c r="AC31" s="39"/>
      <c r="AD31" s="39"/>
      <c r="AE31" s="39"/>
      <c r="AF31" s="39"/>
      <c r="AG31" s="39"/>
      <c r="AH31" s="39"/>
      <c r="AI31" s="39"/>
      <c r="AJ31" s="39"/>
      <c r="AK31" s="39"/>
      <c r="AL31" s="39"/>
      <c r="AM31" s="39"/>
      <c r="AN31" s="39"/>
      <c r="AO31" s="114"/>
      <c r="AP31" s="39"/>
      <c r="AQ31" s="39"/>
      <c r="AR31" s="39"/>
      <c r="AS31" s="39"/>
      <c r="AT31" s="39"/>
      <c r="AU31" s="39"/>
      <c r="AV31" s="39"/>
      <c r="AW31" s="39"/>
      <c r="AX31" s="39"/>
      <c r="AY31" s="39"/>
      <c r="AZ31" s="39"/>
      <c r="BA31" s="39"/>
      <c r="BB31" s="114"/>
      <c r="BC31" s="39"/>
      <c r="BD31" s="39"/>
      <c r="BE31" s="39"/>
      <c r="BF31" s="39"/>
      <c r="BG31" s="39"/>
      <c r="BH31" s="39"/>
      <c r="BI31" s="39"/>
      <c r="BJ31" s="39"/>
      <c r="BK31" s="39"/>
      <c r="BL31" s="39"/>
      <c r="BM31" s="39"/>
      <c r="BN31" s="39"/>
      <c r="BO31" s="114"/>
      <c r="BP31" s="39"/>
      <c r="BQ31" s="39"/>
      <c r="BR31" s="39"/>
      <c r="BS31" s="39"/>
      <c r="BT31" s="39"/>
    </row>
    <row r="32" spans="1:72" s="17" customFormat="1" ht="17.399999999999999" hidden="1" customHeight="1" x14ac:dyDescent="0.25">
      <c r="A32" s="63"/>
      <c r="B32" s="64"/>
      <c r="C32" s="39"/>
      <c r="D32" s="39"/>
      <c r="E32" s="39"/>
      <c r="F32" s="39"/>
      <c r="G32" s="39"/>
      <c r="H32" s="39"/>
      <c r="I32" s="39"/>
      <c r="J32" s="39"/>
      <c r="K32" s="39"/>
      <c r="L32" s="39"/>
      <c r="M32" s="39"/>
      <c r="N32" s="39"/>
      <c r="O32" s="114"/>
      <c r="P32" s="39"/>
      <c r="Q32" s="39"/>
      <c r="R32" s="39"/>
      <c r="S32" s="39"/>
      <c r="T32" s="39"/>
      <c r="U32" s="39"/>
      <c r="V32" s="39"/>
      <c r="W32" s="39"/>
      <c r="X32" s="39"/>
      <c r="Y32" s="39"/>
      <c r="Z32" s="39"/>
      <c r="AA32" s="39"/>
      <c r="AB32" s="114"/>
      <c r="AC32" s="39"/>
      <c r="AD32" s="39"/>
      <c r="AE32" s="39"/>
      <c r="AF32" s="39"/>
      <c r="AG32" s="39"/>
      <c r="AH32" s="39"/>
      <c r="AI32" s="39"/>
      <c r="AJ32" s="39"/>
      <c r="AK32" s="39"/>
      <c r="AL32" s="39"/>
      <c r="AM32" s="39"/>
      <c r="AN32" s="39"/>
      <c r="AO32" s="114"/>
      <c r="AP32" s="39"/>
      <c r="AQ32" s="39"/>
      <c r="AR32" s="39"/>
      <c r="AS32" s="39"/>
      <c r="AT32" s="39"/>
      <c r="AU32" s="39"/>
      <c r="AV32" s="39"/>
      <c r="AW32" s="39"/>
      <c r="AX32" s="39"/>
      <c r="AY32" s="39"/>
      <c r="AZ32" s="39"/>
      <c r="BA32" s="39"/>
      <c r="BB32" s="114"/>
      <c r="BC32" s="39"/>
      <c r="BD32" s="39"/>
      <c r="BE32" s="39"/>
      <c r="BF32" s="39"/>
      <c r="BG32" s="39"/>
      <c r="BH32" s="39"/>
      <c r="BI32" s="39"/>
      <c r="BJ32" s="39"/>
      <c r="BK32" s="39"/>
      <c r="BL32" s="39"/>
      <c r="BM32" s="39"/>
      <c r="BN32" s="39"/>
      <c r="BO32" s="114"/>
      <c r="BP32" s="39"/>
      <c r="BQ32" s="39"/>
      <c r="BR32" s="39"/>
      <c r="BS32" s="39"/>
      <c r="BT32" s="39"/>
    </row>
    <row r="33" spans="1:72" s="17" customFormat="1" ht="17.399999999999999" customHeight="1" thickBot="1" x14ac:dyDescent="0.35">
      <c r="A33" s="37"/>
      <c r="B33" s="41" t="s">
        <v>50</v>
      </c>
      <c r="C33" s="65">
        <f t="shared" ref="C33:BS33" si="20">SUM(C21:C32)</f>
        <v>1999120</v>
      </c>
      <c r="D33" s="65">
        <f t="shared" si="20"/>
        <v>1999120</v>
      </c>
      <c r="E33" s="65">
        <f t="shared" si="20"/>
        <v>1999120</v>
      </c>
      <c r="F33" s="65">
        <f t="shared" si="20"/>
        <v>1999120</v>
      </c>
      <c r="G33" s="66">
        <f t="shared" si="20"/>
        <v>1999120</v>
      </c>
      <c r="H33" s="66">
        <f t="shared" si="20"/>
        <v>1999120</v>
      </c>
      <c r="I33" s="66">
        <f t="shared" si="20"/>
        <v>1999120</v>
      </c>
      <c r="J33" s="66">
        <f t="shared" si="20"/>
        <v>1999120</v>
      </c>
      <c r="K33" s="66">
        <f t="shared" si="20"/>
        <v>3646150</v>
      </c>
      <c r="L33" s="66">
        <f t="shared" si="20"/>
        <v>3646150</v>
      </c>
      <c r="M33" s="66">
        <f t="shared" si="20"/>
        <v>3646150</v>
      </c>
      <c r="N33" s="66">
        <f t="shared" si="20"/>
        <v>3646150</v>
      </c>
      <c r="O33" s="119">
        <f t="shared" si="20"/>
        <v>30577560</v>
      </c>
      <c r="P33" s="66">
        <f t="shared" si="20"/>
        <v>3646150</v>
      </c>
      <c r="Q33" s="66">
        <f t="shared" si="20"/>
        <v>3646150</v>
      </c>
      <c r="R33" s="66">
        <f t="shared" si="20"/>
        <v>3646150</v>
      </c>
      <c r="S33" s="66">
        <f t="shared" si="20"/>
        <v>3646150</v>
      </c>
      <c r="T33" s="66">
        <f t="shared" si="20"/>
        <v>3646150</v>
      </c>
      <c r="U33" s="66">
        <f t="shared" si="20"/>
        <v>3646150</v>
      </c>
      <c r="V33" s="67">
        <f t="shared" si="20"/>
        <v>3646150</v>
      </c>
      <c r="W33" s="67">
        <f t="shared" si="20"/>
        <v>3646150</v>
      </c>
      <c r="X33" s="67">
        <f t="shared" si="20"/>
        <v>3646150</v>
      </c>
      <c r="Y33" s="67">
        <f t="shared" si="20"/>
        <v>3646150</v>
      </c>
      <c r="Z33" s="67">
        <f t="shared" si="20"/>
        <v>3646150</v>
      </c>
      <c r="AA33" s="67">
        <f t="shared" si="20"/>
        <v>3646150</v>
      </c>
      <c r="AB33" s="119">
        <f t="shared" si="20"/>
        <v>43753800</v>
      </c>
      <c r="AC33" s="67">
        <f t="shared" si="20"/>
        <v>3646150</v>
      </c>
      <c r="AD33" s="67">
        <f t="shared" si="20"/>
        <v>3646150</v>
      </c>
      <c r="AE33" s="67">
        <f t="shared" si="20"/>
        <v>3646150</v>
      </c>
      <c r="AF33" s="67">
        <f t="shared" si="20"/>
        <v>3646150</v>
      </c>
      <c r="AG33" s="67">
        <f t="shared" si="20"/>
        <v>3646150</v>
      </c>
      <c r="AH33" s="67">
        <f t="shared" si="20"/>
        <v>3646150</v>
      </c>
      <c r="AI33" s="67">
        <f t="shared" si="20"/>
        <v>3646150</v>
      </c>
      <c r="AJ33" s="66">
        <f t="shared" si="20"/>
        <v>3646150</v>
      </c>
      <c r="AK33" s="66">
        <f t="shared" si="20"/>
        <v>3646150</v>
      </c>
      <c r="AL33" s="66">
        <f t="shared" si="20"/>
        <v>3646150</v>
      </c>
      <c r="AM33" s="66">
        <f t="shared" si="20"/>
        <v>3646150</v>
      </c>
      <c r="AN33" s="66">
        <f t="shared" si="20"/>
        <v>3646150</v>
      </c>
      <c r="AO33" s="119">
        <f t="shared" si="20"/>
        <v>43753800</v>
      </c>
      <c r="AP33" s="66">
        <f t="shared" si="20"/>
        <v>3646150</v>
      </c>
      <c r="AQ33" s="66">
        <f t="shared" si="20"/>
        <v>3646150</v>
      </c>
      <c r="AR33" s="66">
        <f t="shared" si="20"/>
        <v>3646150</v>
      </c>
      <c r="AS33" s="66">
        <f t="shared" si="20"/>
        <v>3646150</v>
      </c>
      <c r="AT33" s="66">
        <f t="shared" si="20"/>
        <v>3646150</v>
      </c>
      <c r="AU33" s="66">
        <f t="shared" si="20"/>
        <v>3646150</v>
      </c>
      <c r="AV33" s="67">
        <f t="shared" si="20"/>
        <v>3646150</v>
      </c>
      <c r="AW33" s="67">
        <f t="shared" si="20"/>
        <v>3646150</v>
      </c>
      <c r="AX33" s="67">
        <f t="shared" si="20"/>
        <v>3646150</v>
      </c>
      <c r="AY33" s="67">
        <f t="shared" si="20"/>
        <v>3646150</v>
      </c>
      <c r="AZ33" s="67">
        <f t="shared" si="20"/>
        <v>3646150</v>
      </c>
      <c r="BA33" s="67">
        <f t="shared" si="20"/>
        <v>3646150</v>
      </c>
      <c r="BB33" s="119">
        <f t="shared" si="20"/>
        <v>43753800</v>
      </c>
      <c r="BC33" s="67">
        <f t="shared" si="20"/>
        <v>3646150</v>
      </c>
      <c r="BD33" s="67">
        <f t="shared" si="20"/>
        <v>3646150</v>
      </c>
      <c r="BE33" s="67">
        <f t="shared" si="20"/>
        <v>3646150</v>
      </c>
      <c r="BF33" s="67">
        <f t="shared" si="20"/>
        <v>3646150</v>
      </c>
      <c r="BG33" s="67">
        <f t="shared" si="20"/>
        <v>3646150</v>
      </c>
      <c r="BH33" s="67">
        <f t="shared" si="20"/>
        <v>3646150</v>
      </c>
      <c r="BI33" s="67">
        <f t="shared" si="20"/>
        <v>3646150</v>
      </c>
      <c r="BJ33" s="67">
        <f t="shared" si="20"/>
        <v>3646150</v>
      </c>
      <c r="BK33" s="67">
        <f t="shared" si="20"/>
        <v>3646150</v>
      </c>
      <c r="BL33" s="67">
        <f t="shared" si="20"/>
        <v>3646150</v>
      </c>
      <c r="BM33" s="67">
        <f t="shared" si="20"/>
        <v>3646150</v>
      </c>
      <c r="BN33" s="67">
        <f t="shared" si="20"/>
        <v>3646150</v>
      </c>
      <c r="BO33" s="119">
        <f t="shared" si="20"/>
        <v>43753800</v>
      </c>
      <c r="BP33" s="67">
        <f t="shared" si="20"/>
        <v>0</v>
      </c>
      <c r="BQ33" s="67">
        <f t="shared" si="20"/>
        <v>0</v>
      </c>
      <c r="BR33" s="67">
        <f t="shared" si="20"/>
        <v>0</v>
      </c>
      <c r="BS33" s="67">
        <f t="shared" si="20"/>
        <v>0</v>
      </c>
      <c r="BT33" s="67">
        <f t="shared" ref="BT33" si="21">SUM(BT21:BT32)</f>
        <v>0</v>
      </c>
    </row>
    <row r="34" spans="1:72" s="71" customFormat="1" ht="17.399999999999999" customHeight="1" thickBot="1" x14ac:dyDescent="0.35">
      <c r="A34" s="68"/>
      <c r="B34" s="69" t="s">
        <v>14</v>
      </c>
      <c r="C34" s="70">
        <f>C18-C33</f>
        <v>-1999120</v>
      </c>
      <c r="D34" s="70">
        <f>D18-D33</f>
        <v>-1999120</v>
      </c>
      <c r="E34" s="70">
        <f t="shared" ref="E34:BT34" si="22">E18-E33</f>
        <v>-1999120</v>
      </c>
      <c r="F34" s="70">
        <f t="shared" si="22"/>
        <v>-1999120</v>
      </c>
      <c r="G34" s="70">
        <f t="shared" si="22"/>
        <v>-1999120</v>
      </c>
      <c r="H34" s="70">
        <f t="shared" si="22"/>
        <v>-1999120</v>
      </c>
      <c r="I34" s="70">
        <f t="shared" si="22"/>
        <v>-1999120</v>
      </c>
      <c r="J34" s="70">
        <f t="shared" si="22"/>
        <v>-1999120</v>
      </c>
      <c r="K34" s="70">
        <f t="shared" si="22"/>
        <v>-1524850</v>
      </c>
      <c r="L34" s="70">
        <f t="shared" si="22"/>
        <v>596450</v>
      </c>
      <c r="M34" s="70">
        <f t="shared" si="22"/>
        <v>4839050</v>
      </c>
      <c r="N34" s="70">
        <f t="shared" si="22"/>
        <v>9081650</v>
      </c>
      <c r="O34" s="120">
        <f t="shared" si="22"/>
        <v>-3000660</v>
      </c>
      <c r="P34" s="70">
        <f t="shared" si="22"/>
        <v>13324250</v>
      </c>
      <c r="Q34" s="70">
        <f t="shared" si="22"/>
        <v>13324250</v>
      </c>
      <c r="R34" s="70">
        <f t="shared" si="22"/>
        <v>13324250</v>
      </c>
      <c r="S34" s="70">
        <f t="shared" si="22"/>
        <v>13324250</v>
      </c>
      <c r="T34" s="70">
        <f t="shared" si="22"/>
        <v>13324250</v>
      </c>
      <c r="U34" s="70">
        <f t="shared" si="22"/>
        <v>13324250</v>
      </c>
      <c r="V34" s="70">
        <f t="shared" si="22"/>
        <v>13324250</v>
      </c>
      <c r="W34" s="70">
        <f t="shared" si="22"/>
        <v>13324250</v>
      </c>
      <c r="X34" s="70">
        <f t="shared" si="22"/>
        <v>30294650</v>
      </c>
      <c r="Y34" s="70">
        <f t="shared" si="22"/>
        <v>30294650</v>
      </c>
      <c r="Z34" s="70">
        <f t="shared" si="22"/>
        <v>30294650</v>
      </c>
      <c r="AA34" s="70">
        <f t="shared" si="22"/>
        <v>30294650</v>
      </c>
      <c r="AB34" s="120">
        <f t="shared" si="22"/>
        <v>227772600</v>
      </c>
      <c r="AC34" s="70">
        <f t="shared" si="22"/>
        <v>30294650</v>
      </c>
      <c r="AD34" s="70">
        <f t="shared" si="22"/>
        <v>30294650</v>
      </c>
      <c r="AE34" s="70">
        <f t="shared" si="22"/>
        <v>30294650</v>
      </c>
      <c r="AF34" s="70">
        <f t="shared" si="22"/>
        <v>30294650</v>
      </c>
      <c r="AG34" s="70">
        <f t="shared" si="22"/>
        <v>30294650</v>
      </c>
      <c r="AH34" s="70">
        <f t="shared" si="22"/>
        <v>30294650</v>
      </c>
      <c r="AI34" s="70">
        <f t="shared" si="22"/>
        <v>30294650</v>
      </c>
      <c r="AJ34" s="70">
        <f t="shared" si="22"/>
        <v>30294650</v>
      </c>
      <c r="AK34" s="70">
        <f t="shared" si="22"/>
        <v>30294650</v>
      </c>
      <c r="AL34" s="70">
        <f t="shared" si="22"/>
        <v>30294650</v>
      </c>
      <c r="AM34" s="70">
        <f t="shared" si="22"/>
        <v>30294650</v>
      </c>
      <c r="AN34" s="70">
        <f t="shared" si="22"/>
        <v>30294650</v>
      </c>
      <c r="AO34" s="120">
        <f t="shared" si="22"/>
        <v>363535800</v>
      </c>
      <c r="AP34" s="70">
        <f t="shared" si="22"/>
        <v>30294650</v>
      </c>
      <c r="AQ34" s="70">
        <f t="shared" si="22"/>
        <v>30294650</v>
      </c>
      <c r="AR34" s="70">
        <f t="shared" si="22"/>
        <v>30294650</v>
      </c>
      <c r="AS34" s="70">
        <f t="shared" si="22"/>
        <v>30294650</v>
      </c>
      <c r="AT34" s="70">
        <f t="shared" si="22"/>
        <v>30294650</v>
      </c>
      <c r="AU34" s="70">
        <f t="shared" si="22"/>
        <v>30294650</v>
      </c>
      <c r="AV34" s="70">
        <f t="shared" si="22"/>
        <v>30294650</v>
      </c>
      <c r="AW34" s="70">
        <f t="shared" si="22"/>
        <v>30294650</v>
      </c>
      <c r="AX34" s="70">
        <f t="shared" si="22"/>
        <v>30294650</v>
      </c>
      <c r="AY34" s="70">
        <f t="shared" si="22"/>
        <v>30294650</v>
      </c>
      <c r="AZ34" s="70">
        <f t="shared" si="22"/>
        <v>30294650</v>
      </c>
      <c r="BA34" s="70">
        <f t="shared" si="22"/>
        <v>30294650</v>
      </c>
      <c r="BB34" s="120">
        <f t="shared" si="22"/>
        <v>363535800</v>
      </c>
      <c r="BC34" s="70">
        <f t="shared" si="22"/>
        <v>30294650</v>
      </c>
      <c r="BD34" s="70">
        <f t="shared" si="22"/>
        <v>30294650</v>
      </c>
      <c r="BE34" s="70">
        <f t="shared" si="22"/>
        <v>30294650</v>
      </c>
      <c r="BF34" s="70">
        <f t="shared" si="22"/>
        <v>30294650</v>
      </c>
      <c r="BG34" s="70">
        <f t="shared" si="22"/>
        <v>30294650</v>
      </c>
      <c r="BH34" s="70">
        <f t="shared" si="22"/>
        <v>30294650</v>
      </c>
      <c r="BI34" s="70">
        <f t="shared" si="22"/>
        <v>30294650</v>
      </c>
      <c r="BJ34" s="70">
        <f t="shared" si="22"/>
        <v>30294650</v>
      </c>
      <c r="BK34" s="70">
        <f t="shared" si="22"/>
        <v>30294650</v>
      </c>
      <c r="BL34" s="70">
        <f t="shared" si="22"/>
        <v>30294650</v>
      </c>
      <c r="BM34" s="70">
        <f t="shared" si="22"/>
        <v>30294650</v>
      </c>
      <c r="BN34" s="70">
        <f t="shared" si="22"/>
        <v>30294650</v>
      </c>
      <c r="BO34" s="120">
        <f t="shared" si="22"/>
        <v>363535800</v>
      </c>
      <c r="BP34" s="70">
        <f t="shared" si="22"/>
        <v>0</v>
      </c>
      <c r="BQ34" s="70">
        <f t="shared" si="22"/>
        <v>0</v>
      </c>
      <c r="BR34" s="70">
        <f t="shared" si="22"/>
        <v>0</v>
      </c>
      <c r="BS34" s="70">
        <f t="shared" si="22"/>
        <v>0</v>
      </c>
      <c r="BT34" s="70">
        <f t="shared" si="22"/>
        <v>0</v>
      </c>
    </row>
    <row r="35" spans="1:72" s="71" customFormat="1" ht="17.399999999999999" customHeight="1" x14ac:dyDescent="0.3">
      <c r="A35" s="72"/>
      <c r="B35" s="73" t="s">
        <v>51</v>
      </c>
      <c r="C35" s="74">
        <v>0</v>
      </c>
      <c r="D35" s="74">
        <v>0</v>
      </c>
      <c r="E35" s="74">
        <v>0</v>
      </c>
      <c r="F35" s="74">
        <v>0</v>
      </c>
      <c r="G35" s="74">
        <v>0</v>
      </c>
      <c r="H35" s="74">
        <v>0</v>
      </c>
      <c r="I35" s="74">
        <v>0</v>
      </c>
      <c r="J35" s="74">
        <v>0</v>
      </c>
      <c r="K35" s="74">
        <v>0</v>
      </c>
      <c r="L35" s="74">
        <v>0</v>
      </c>
      <c r="M35" s="74">
        <v>0</v>
      </c>
      <c r="N35" s="74">
        <v>0</v>
      </c>
      <c r="O35" s="121">
        <f>SUM(C35:N35)</f>
        <v>0</v>
      </c>
      <c r="P35" s="74">
        <f t="shared" ref="P35:BT35" si="23">P34*0.2</f>
        <v>2664850</v>
      </c>
      <c r="Q35" s="74">
        <f t="shared" si="23"/>
        <v>2664850</v>
      </c>
      <c r="R35" s="74">
        <f t="shared" si="23"/>
        <v>2664850</v>
      </c>
      <c r="S35" s="74">
        <f t="shared" si="23"/>
        <v>2664850</v>
      </c>
      <c r="T35" s="74">
        <f t="shared" si="23"/>
        <v>2664850</v>
      </c>
      <c r="U35" s="74">
        <f t="shared" si="23"/>
        <v>2664850</v>
      </c>
      <c r="V35" s="74">
        <f t="shared" si="23"/>
        <v>2664850</v>
      </c>
      <c r="W35" s="74">
        <f t="shared" si="23"/>
        <v>2664850</v>
      </c>
      <c r="X35" s="74">
        <f t="shared" si="23"/>
        <v>6058930</v>
      </c>
      <c r="Y35" s="74">
        <f t="shared" si="23"/>
        <v>6058930</v>
      </c>
      <c r="Z35" s="74">
        <f t="shared" si="23"/>
        <v>6058930</v>
      </c>
      <c r="AA35" s="74">
        <f t="shared" si="23"/>
        <v>6058930</v>
      </c>
      <c r="AB35" s="121">
        <f>SUM(P35:AA35)</f>
        <v>45554520</v>
      </c>
      <c r="AC35" s="74">
        <f t="shared" si="23"/>
        <v>6058930</v>
      </c>
      <c r="AD35" s="74">
        <f t="shared" si="23"/>
        <v>6058930</v>
      </c>
      <c r="AE35" s="74">
        <f t="shared" si="23"/>
        <v>6058930</v>
      </c>
      <c r="AF35" s="74">
        <f t="shared" si="23"/>
        <v>6058930</v>
      </c>
      <c r="AG35" s="74">
        <f t="shared" si="23"/>
        <v>6058930</v>
      </c>
      <c r="AH35" s="74">
        <f t="shared" si="23"/>
        <v>6058930</v>
      </c>
      <c r="AI35" s="74">
        <f t="shared" si="23"/>
        <v>6058930</v>
      </c>
      <c r="AJ35" s="74">
        <f t="shared" si="23"/>
        <v>6058930</v>
      </c>
      <c r="AK35" s="74">
        <f t="shared" si="23"/>
        <v>6058930</v>
      </c>
      <c r="AL35" s="74">
        <f t="shared" si="23"/>
        <v>6058930</v>
      </c>
      <c r="AM35" s="74">
        <f t="shared" si="23"/>
        <v>6058930</v>
      </c>
      <c r="AN35" s="74">
        <f t="shared" si="23"/>
        <v>6058930</v>
      </c>
      <c r="AO35" s="121">
        <f>SUM(AC35:AN35)</f>
        <v>72707160</v>
      </c>
      <c r="AP35" s="74">
        <f t="shared" si="23"/>
        <v>6058930</v>
      </c>
      <c r="AQ35" s="74">
        <f t="shared" si="23"/>
        <v>6058930</v>
      </c>
      <c r="AR35" s="74">
        <f t="shared" si="23"/>
        <v>6058930</v>
      </c>
      <c r="AS35" s="74">
        <f t="shared" si="23"/>
        <v>6058930</v>
      </c>
      <c r="AT35" s="74">
        <f t="shared" si="23"/>
        <v>6058930</v>
      </c>
      <c r="AU35" s="74">
        <f t="shared" si="23"/>
        <v>6058930</v>
      </c>
      <c r="AV35" s="74">
        <f t="shared" si="23"/>
        <v>6058930</v>
      </c>
      <c r="AW35" s="74">
        <f t="shared" si="23"/>
        <v>6058930</v>
      </c>
      <c r="AX35" s="74">
        <f t="shared" si="23"/>
        <v>6058930</v>
      </c>
      <c r="AY35" s="74">
        <f t="shared" si="23"/>
        <v>6058930</v>
      </c>
      <c r="AZ35" s="74">
        <f t="shared" si="23"/>
        <v>6058930</v>
      </c>
      <c r="BA35" s="74">
        <f t="shared" si="23"/>
        <v>6058930</v>
      </c>
      <c r="BB35" s="121">
        <f>SUM(AP35:BA35)</f>
        <v>72707160</v>
      </c>
      <c r="BC35" s="74">
        <f t="shared" si="23"/>
        <v>6058930</v>
      </c>
      <c r="BD35" s="74">
        <f t="shared" si="23"/>
        <v>6058930</v>
      </c>
      <c r="BE35" s="74">
        <f t="shared" si="23"/>
        <v>6058930</v>
      </c>
      <c r="BF35" s="74">
        <f t="shared" si="23"/>
        <v>6058930</v>
      </c>
      <c r="BG35" s="74">
        <f t="shared" si="23"/>
        <v>6058930</v>
      </c>
      <c r="BH35" s="74">
        <f t="shared" si="23"/>
        <v>6058930</v>
      </c>
      <c r="BI35" s="74">
        <f t="shared" si="23"/>
        <v>6058930</v>
      </c>
      <c r="BJ35" s="74">
        <f t="shared" si="23"/>
        <v>6058930</v>
      </c>
      <c r="BK35" s="74">
        <f t="shared" si="23"/>
        <v>6058930</v>
      </c>
      <c r="BL35" s="74">
        <f t="shared" si="23"/>
        <v>6058930</v>
      </c>
      <c r="BM35" s="74">
        <f t="shared" si="23"/>
        <v>6058930</v>
      </c>
      <c r="BN35" s="74">
        <f t="shared" si="23"/>
        <v>6058930</v>
      </c>
      <c r="BO35" s="121">
        <f>SUM(BC35:BN35)</f>
        <v>72707160</v>
      </c>
      <c r="BP35" s="74">
        <f t="shared" si="23"/>
        <v>0</v>
      </c>
      <c r="BQ35" s="74">
        <f t="shared" si="23"/>
        <v>0</v>
      </c>
      <c r="BR35" s="74">
        <f t="shared" si="23"/>
        <v>0</v>
      </c>
      <c r="BS35" s="74">
        <f t="shared" si="23"/>
        <v>0</v>
      </c>
      <c r="BT35" s="74">
        <f t="shared" si="23"/>
        <v>0</v>
      </c>
    </row>
    <row r="36" spans="1:72" s="71" customFormat="1" ht="17.399999999999999" customHeight="1" thickBot="1" x14ac:dyDescent="0.35">
      <c r="A36" s="72"/>
      <c r="B36" s="75" t="s">
        <v>52</v>
      </c>
      <c r="C36" s="76">
        <f>C34-C35</f>
        <v>-1999120</v>
      </c>
      <c r="D36" s="77">
        <f t="shared" ref="D36:BT36" si="24">D34-D35</f>
        <v>-1999120</v>
      </c>
      <c r="E36" s="77">
        <f t="shared" si="24"/>
        <v>-1999120</v>
      </c>
      <c r="F36" s="77">
        <f t="shared" si="24"/>
        <v>-1999120</v>
      </c>
      <c r="G36" s="77">
        <f t="shared" si="24"/>
        <v>-1999120</v>
      </c>
      <c r="H36" s="77">
        <f t="shared" si="24"/>
        <v>-1999120</v>
      </c>
      <c r="I36" s="77">
        <f t="shared" si="24"/>
        <v>-1999120</v>
      </c>
      <c r="J36" s="77">
        <f t="shared" si="24"/>
        <v>-1999120</v>
      </c>
      <c r="K36" s="77">
        <f t="shared" si="24"/>
        <v>-1524850</v>
      </c>
      <c r="L36" s="77">
        <f t="shared" si="24"/>
        <v>596450</v>
      </c>
      <c r="M36" s="77">
        <f t="shared" si="24"/>
        <v>4839050</v>
      </c>
      <c r="N36" s="77">
        <f t="shared" si="24"/>
        <v>9081650</v>
      </c>
      <c r="O36" s="122">
        <f t="shared" si="24"/>
        <v>-3000660</v>
      </c>
      <c r="P36" s="77">
        <f t="shared" si="24"/>
        <v>10659400</v>
      </c>
      <c r="Q36" s="77">
        <f t="shared" si="24"/>
        <v>10659400</v>
      </c>
      <c r="R36" s="77">
        <f t="shared" si="24"/>
        <v>10659400</v>
      </c>
      <c r="S36" s="77">
        <f t="shared" si="24"/>
        <v>10659400</v>
      </c>
      <c r="T36" s="77">
        <f t="shared" si="24"/>
        <v>10659400</v>
      </c>
      <c r="U36" s="77">
        <f t="shared" si="24"/>
        <v>10659400</v>
      </c>
      <c r="V36" s="77">
        <f t="shared" si="24"/>
        <v>10659400</v>
      </c>
      <c r="W36" s="77">
        <f t="shared" si="24"/>
        <v>10659400</v>
      </c>
      <c r="X36" s="77">
        <f t="shared" si="24"/>
        <v>24235720</v>
      </c>
      <c r="Y36" s="77">
        <f t="shared" si="24"/>
        <v>24235720</v>
      </c>
      <c r="Z36" s="77">
        <f t="shared" si="24"/>
        <v>24235720</v>
      </c>
      <c r="AA36" s="77">
        <f t="shared" si="24"/>
        <v>24235720</v>
      </c>
      <c r="AB36" s="122">
        <f t="shared" si="24"/>
        <v>182218080</v>
      </c>
      <c r="AC36" s="77">
        <f t="shared" si="24"/>
        <v>24235720</v>
      </c>
      <c r="AD36" s="77">
        <f t="shared" si="24"/>
        <v>24235720</v>
      </c>
      <c r="AE36" s="77">
        <f t="shared" si="24"/>
        <v>24235720</v>
      </c>
      <c r="AF36" s="77">
        <f t="shared" si="24"/>
        <v>24235720</v>
      </c>
      <c r="AG36" s="77">
        <f t="shared" si="24"/>
        <v>24235720</v>
      </c>
      <c r="AH36" s="77">
        <f t="shared" si="24"/>
        <v>24235720</v>
      </c>
      <c r="AI36" s="77">
        <f t="shared" si="24"/>
        <v>24235720</v>
      </c>
      <c r="AJ36" s="77">
        <f t="shared" si="24"/>
        <v>24235720</v>
      </c>
      <c r="AK36" s="77">
        <f t="shared" si="24"/>
        <v>24235720</v>
      </c>
      <c r="AL36" s="77">
        <f t="shared" si="24"/>
        <v>24235720</v>
      </c>
      <c r="AM36" s="77">
        <f t="shared" si="24"/>
        <v>24235720</v>
      </c>
      <c r="AN36" s="77">
        <f t="shared" si="24"/>
        <v>24235720</v>
      </c>
      <c r="AO36" s="122">
        <f t="shared" si="24"/>
        <v>290828640</v>
      </c>
      <c r="AP36" s="77">
        <f t="shared" si="24"/>
        <v>24235720</v>
      </c>
      <c r="AQ36" s="77">
        <f t="shared" si="24"/>
        <v>24235720</v>
      </c>
      <c r="AR36" s="77">
        <f t="shared" si="24"/>
        <v>24235720</v>
      </c>
      <c r="AS36" s="77">
        <f t="shared" si="24"/>
        <v>24235720</v>
      </c>
      <c r="AT36" s="77">
        <f t="shared" si="24"/>
        <v>24235720</v>
      </c>
      <c r="AU36" s="77">
        <f t="shared" si="24"/>
        <v>24235720</v>
      </c>
      <c r="AV36" s="77">
        <f t="shared" si="24"/>
        <v>24235720</v>
      </c>
      <c r="AW36" s="77">
        <f t="shared" si="24"/>
        <v>24235720</v>
      </c>
      <c r="AX36" s="77">
        <f t="shared" si="24"/>
        <v>24235720</v>
      </c>
      <c r="AY36" s="77">
        <f t="shared" si="24"/>
        <v>24235720</v>
      </c>
      <c r="AZ36" s="77">
        <f t="shared" si="24"/>
        <v>24235720</v>
      </c>
      <c r="BA36" s="77">
        <f t="shared" si="24"/>
        <v>24235720</v>
      </c>
      <c r="BB36" s="122">
        <f t="shared" si="24"/>
        <v>290828640</v>
      </c>
      <c r="BC36" s="77">
        <f t="shared" si="24"/>
        <v>24235720</v>
      </c>
      <c r="BD36" s="77">
        <f t="shared" si="24"/>
        <v>24235720</v>
      </c>
      <c r="BE36" s="77">
        <f t="shared" si="24"/>
        <v>24235720</v>
      </c>
      <c r="BF36" s="77">
        <f t="shared" si="24"/>
        <v>24235720</v>
      </c>
      <c r="BG36" s="77">
        <f t="shared" si="24"/>
        <v>24235720</v>
      </c>
      <c r="BH36" s="77">
        <f t="shared" si="24"/>
        <v>24235720</v>
      </c>
      <c r="BI36" s="77">
        <f t="shared" si="24"/>
        <v>24235720</v>
      </c>
      <c r="BJ36" s="77">
        <f t="shared" si="24"/>
        <v>24235720</v>
      </c>
      <c r="BK36" s="77">
        <f t="shared" si="24"/>
        <v>24235720</v>
      </c>
      <c r="BL36" s="77">
        <f t="shared" si="24"/>
        <v>24235720</v>
      </c>
      <c r="BM36" s="77">
        <f t="shared" si="24"/>
        <v>24235720</v>
      </c>
      <c r="BN36" s="77">
        <f t="shared" si="24"/>
        <v>24235720</v>
      </c>
      <c r="BO36" s="122">
        <f t="shared" si="24"/>
        <v>290828640</v>
      </c>
      <c r="BP36" s="77">
        <f t="shared" si="24"/>
        <v>0</v>
      </c>
      <c r="BQ36" s="77">
        <f t="shared" si="24"/>
        <v>0</v>
      </c>
      <c r="BR36" s="77">
        <f t="shared" si="24"/>
        <v>0</v>
      </c>
      <c r="BS36" s="77">
        <f t="shared" si="24"/>
        <v>0</v>
      </c>
      <c r="BT36" s="78">
        <f t="shared" si="24"/>
        <v>0</v>
      </c>
    </row>
    <row r="37" spans="1:72" s="32" customFormat="1" ht="17.399999999999999" customHeight="1" thickBot="1" x14ac:dyDescent="0.35">
      <c r="A37" s="47"/>
      <c r="B37" s="79"/>
      <c r="C37" s="80"/>
      <c r="D37" s="80"/>
      <c r="E37" s="80"/>
      <c r="F37" s="80"/>
      <c r="G37" s="80"/>
      <c r="H37" s="80"/>
      <c r="I37" s="80"/>
      <c r="J37" s="80"/>
      <c r="K37" s="80"/>
      <c r="L37" s="80"/>
      <c r="M37" s="80"/>
      <c r="N37" s="80"/>
      <c r="O37" s="80"/>
      <c r="P37" s="80"/>
      <c r="Q37" s="30"/>
      <c r="R37" s="30"/>
      <c r="S37" s="30"/>
      <c r="T37" s="30"/>
      <c r="U37" s="30"/>
      <c r="V37" s="30"/>
      <c r="W37" s="30"/>
      <c r="X37" s="30"/>
      <c r="Y37" s="30"/>
      <c r="Z37" s="30"/>
      <c r="AA37" s="30"/>
      <c r="AB37" s="80"/>
      <c r="AC37" s="30"/>
      <c r="AD37" s="30"/>
      <c r="AE37" s="30"/>
      <c r="AF37" s="30"/>
      <c r="AG37" s="30"/>
      <c r="AH37" s="30"/>
      <c r="AI37" s="30"/>
      <c r="AJ37" s="80"/>
      <c r="AK37" s="80"/>
      <c r="AL37" s="80"/>
      <c r="AM37" s="80"/>
      <c r="AN37" s="80"/>
      <c r="AO37" s="80"/>
      <c r="AP37" s="80"/>
      <c r="AQ37" s="30"/>
      <c r="AR37" s="30"/>
      <c r="AS37" s="30"/>
      <c r="AT37" s="30"/>
      <c r="AU37" s="30"/>
      <c r="AV37" s="30"/>
      <c r="AW37" s="50"/>
      <c r="AX37" s="50"/>
      <c r="AY37" s="50"/>
      <c r="AZ37" s="50"/>
      <c r="BA37" s="50"/>
      <c r="BB37" s="80"/>
      <c r="BC37" s="50"/>
      <c r="BD37" s="50"/>
      <c r="BE37" s="50"/>
      <c r="BF37" s="50"/>
      <c r="BG37" s="50"/>
      <c r="BH37" s="50"/>
      <c r="BI37" s="50"/>
      <c r="BJ37" s="50"/>
      <c r="BK37" s="50"/>
      <c r="BL37" s="50"/>
      <c r="BM37" s="50"/>
      <c r="BN37" s="50"/>
      <c r="BO37" s="80"/>
      <c r="BP37" s="50"/>
      <c r="BQ37" s="50"/>
      <c r="BR37" s="50"/>
      <c r="BS37" s="50"/>
      <c r="BT37" s="50"/>
    </row>
    <row r="38" spans="1:72" s="85" customFormat="1" ht="17.399999999999999" customHeight="1" x14ac:dyDescent="0.3">
      <c r="A38" s="33"/>
      <c r="B38" s="34" t="s">
        <v>53</v>
      </c>
      <c r="C38" s="83"/>
      <c r="D38" s="83"/>
      <c r="E38" s="83"/>
      <c r="F38" s="83"/>
      <c r="G38" s="83"/>
      <c r="H38" s="83"/>
      <c r="I38" s="83"/>
      <c r="J38" s="83"/>
      <c r="K38" s="83"/>
      <c r="L38" s="83"/>
      <c r="M38" s="83"/>
      <c r="N38" s="83"/>
      <c r="O38" s="83"/>
      <c r="P38" s="83"/>
      <c r="Q38" s="83"/>
      <c r="R38" s="83"/>
      <c r="S38" s="83"/>
      <c r="T38" s="83"/>
      <c r="U38" s="83"/>
      <c r="V38" s="74"/>
      <c r="W38" s="74"/>
      <c r="X38" s="74"/>
      <c r="Y38" s="74"/>
      <c r="Z38" s="74"/>
      <c r="AA38" s="74"/>
      <c r="AB38" s="83"/>
      <c r="AC38" s="74"/>
      <c r="AD38" s="74"/>
      <c r="AE38" s="74"/>
      <c r="AF38" s="74"/>
      <c r="AG38" s="74"/>
      <c r="AH38" s="74"/>
      <c r="AI38" s="74"/>
      <c r="AJ38" s="74"/>
      <c r="AK38" s="83"/>
      <c r="AL38" s="83"/>
      <c r="AM38" s="83"/>
      <c r="AN38" s="83"/>
      <c r="AO38" s="83"/>
      <c r="AP38" s="83"/>
      <c r="AQ38" s="83"/>
      <c r="AR38" s="83"/>
      <c r="AS38" s="83"/>
      <c r="AT38" s="83"/>
      <c r="AU38" s="83"/>
      <c r="AV38" s="83"/>
      <c r="AW38" s="84"/>
      <c r="AX38" s="84"/>
      <c r="AY38" s="84"/>
      <c r="AZ38" s="84"/>
      <c r="BA38" s="84"/>
      <c r="BB38" s="83"/>
      <c r="BC38" s="84"/>
      <c r="BD38" s="84"/>
      <c r="BE38" s="84"/>
      <c r="BF38" s="84"/>
      <c r="BG38" s="84"/>
      <c r="BH38" s="84"/>
      <c r="BI38" s="84"/>
      <c r="BJ38" s="84"/>
      <c r="BK38" s="84"/>
      <c r="BL38" s="84"/>
      <c r="BM38" s="84"/>
      <c r="BN38" s="84"/>
      <c r="BO38" s="83"/>
      <c r="BP38" s="84"/>
      <c r="BQ38" s="84"/>
      <c r="BR38" s="84"/>
      <c r="BS38" s="84"/>
      <c r="BT38" s="84"/>
    </row>
    <row r="39" spans="1:72" s="17" customFormat="1" ht="17.399999999999999" customHeight="1" x14ac:dyDescent="0.25">
      <c r="A39" s="37"/>
      <c r="B39" s="64" t="s">
        <v>54</v>
      </c>
      <c r="C39" s="39">
        <f>Параметры!B31</f>
        <v>254600000</v>
      </c>
      <c r="D39" s="39"/>
      <c r="E39" s="39"/>
      <c r="F39" s="39"/>
      <c r="G39" s="39"/>
      <c r="H39" s="39"/>
      <c r="I39" s="39"/>
      <c r="J39" s="39"/>
      <c r="K39" s="39"/>
      <c r="L39" s="39"/>
      <c r="M39" s="39"/>
      <c r="N39" s="39"/>
      <c r="O39" s="114">
        <f t="shared" ref="O39:O43" si="25">SUM(C39:N39)</f>
        <v>254600000</v>
      </c>
      <c r="P39" s="39"/>
      <c r="Q39" s="39"/>
      <c r="R39" s="39"/>
      <c r="S39" s="39"/>
      <c r="T39" s="39"/>
      <c r="U39" s="39"/>
      <c r="V39" s="39"/>
      <c r="W39" s="39"/>
      <c r="X39" s="39"/>
      <c r="Y39" s="39"/>
      <c r="Z39" s="39"/>
      <c r="AA39" s="39"/>
      <c r="AB39" s="114">
        <f t="shared" ref="AB39:AB43" si="26">SUM(P39:AA39)</f>
        <v>0</v>
      </c>
      <c r="AC39" s="39"/>
      <c r="AD39" s="39"/>
      <c r="AE39" s="39"/>
      <c r="AF39" s="39"/>
      <c r="AG39" s="39"/>
      <c r="AH39" s="39"/>
      <c r="AI39" s="39"/>
      <c r="AJ39" s="39"/>
      <c r="AK39" s="39"/>
      <c r="AL39" s="39"/>
      <c r="AM39" s="39"/>
      <c r="AN39" s="39"/>
      <c r="AO39" s="114">
        <f t="shared" ref="AO39:AO43" si="27">SUM(AC39:AN39)</f>
        <v>0</v>
      </c>
      <c r="AP39" s="39"/>
      <c r="AQ39" s="39"/>
      <c r="AR39" s="39"/>
      <c r="AS39" s="39"/>
      <c r="AT39" s="39"/>
      <c r="AU39" s="39"/>
      <c r="AV39" s="39"/>
      <c r="AW39" s="39"/>
      <c r="AX39" s="39"/>
      <c r="AY39" s="39"/>
      <c r="AZ39" s="39"/>
      <c r="BA39" s="39"/>
      <c r="BB39" s="114">
        <f t="shared" ref="BB39:BB43" si="28">SUM(AP39:BA39)</f>
        <v>0</v>
      </c>
      <c r="BC39" s="39"/>
      <c r="BD39" s="39"/>
      <c r="BE39" s="39"/>
      <c r="BF39" s="39"/>
      <c r="BG39" s="39"/>
      <c r="BH39" s="39"/>
      <c r="BI39" s="39"/>
      <c r="BJ39" s="39"/>
      <c r="BK39" s="39"/>
      <c r="BL39" s="39"/>
      <c r="BM39" s="39"/>
      <c r="BN39" s="39"/>
      <c r="BO39" s="114">
        <f t="shared" ref="BO39:BO43" si="29">SUM(BC39:BN39)</f>
        <v>0</v>
      </c>
      <c r="BP39" s="39"/>
      <c r="BQ39" s="39"/>
      <c r="BR39" s="39"/>
      <c r="BS39" s="39"/>
      <c r="BT39" s="39"/>
    </row>
    <row r="40" spans="1:72" s="17" customFormat="1" ht="17.399999999999999" customHeight="1" x14ac:dyDescent="0.25">
      <c r="A40" s="37"/>
      <c r="B40" s="64" t="s">
        <v>55</v>
      </c>
      <c r="C40" s="39"/>
      <c r="D40" s="39"/>
      <c r="E40" s="39"/>
      <c r="F40" s="39"/>
      <c r="G40" s="39"/>
      <c r="H40" s="39"/>
      <c r="I40" s="39"/>
      <c r="J40" s="39"/>
      <c r="K40" s="39"/>
      <c r="L40" s="39"/>
      <c r="M40" s="39"/>
      <c r="N40" s="39"/>
      <c r="O40" s="114">
        <f t="shared" si="25"/>
        <v>0</v>
      </c>
      <c r="P40" s="39"/>
      <c r="Q40" s="39"/>
      <c r="R40" s="39"/>
      <c r="S40" s="39"/>
      <c r="T40" s="39"/>
      <c r="U40" s="39"/>
      <c r="V40" s="39"/>
      <c r="W40" s="39"/>
      <c r="X40" s="39"/>
      <c r="Y40" s="39"/>
      <c r="Z40" s="39"/>
      <c r="AA40" s="39"/>
      <c r="AB40" s="114">
        <f t="shared" si="26"/>
        <v>0</v>
      </c>
      <c r="AC40" s="39"/>
      <c r="AD40" s="39"/>
      <c r="AE40" s="39"/>
      <c r="AF40" s="39"/>
      <c r="AG40" s="39"/>
      <c r="AH40" s="39"/>
      <c r="AI40" s="39"/>
      <c r="AJ40" s="39"/>
      <c r="AK40" s="39"/>
      <c r="AL40" s="39"/>
      <c r="AM40" s="39"/>
      <c r="AN40" s="39"/>
      <c r="AO40" s="114">
        <f t="shared" si="27"/>
        <v>0</v>
      </c>
      <c r="AP40" s="39"/>
      <c r="AQ40" s="39"/>
      <c r="AR40" s="39"/>
      <c r="AS40" s="39"/>
      <c r="AT40" s="39"/>
      <c r="AU40" s="39"/>
      <c r="AV40" s="39"/>
      <c r="AW40" s="39"/>
      <c r="AX40" s="39"/>
      <c r="AY40" s="39"/>
      <c r="AZ40" s="39"/>
      <c r="BA40" s="39"/>
      <c r="BB40" s="114">
        <f t="shared" si="28"/>
        <v>0</v>
      </c>
      <c r="BC40" s="39"/>
      <c r="BD40" s="39"/>
      <c r="BE40" s="39"/>
      <c r="BF40" s="39"/>
      <c r="BG40" s="39"/>
      <c r="BH40" s="39"/>
      <c r="BI40" s="39"/>
      <c r="BJ40" s="39"/>
      <c r="BK40" s="39"/>
      <c r="BL40" s="39"/>
      <c r="BM40" s="39"/>
      <c r="BN40" s="39"/>
      <c r="BO40" s="114">
        <f t="shared" si="29"/>
        <v>0</v>
      </c>
      <c r="BP40" s="39"/>
      <c r="BQ40" s="39"/>
      <c r="BR40" s="39"/>
      <c r="BS40" s="39"/>
      <c r="BT40" s="39"/>
    </row>
    <row r="41" spans="1:72" s="17" customFormat="1" ht="17.399999999999999" customHeight="1" x14ac:dyDescent="0.25">
      <c r="A41" s="37"/>
      <c r="B41" s="64" t="s">
        <v>56</v>
      </c>
      <c r="C41" s="39"/>
      <c r="D41" s="39"/>
      <c r="E41" s="39"/>
      <c r="F41" s="39"/>
      <c r="G41" s="39"/>
      <c r="H41" s="39"/>
      <c r="I41" s="39"/>
      <c r="J41" s="39"/>
      <c r="K41" s="39"/>
      <c r="L41" s="39"/>
      <c r="M41" s="39"/>
      <c r="N41" s="39"/>
      <c r="O41" s="114">
        <f t="shared" si="25"/>
        <v>0</v>
      </c>
      <c r="P41" s="39"/>
      <c r="Q41" s="39"/>
      <c r="R41" s="39"/>
      <c r="S41" s="39"/>
      <c r="T41" s="39"/>
      <c r="U41" s="39"/>
      <c r="V41" s="39"/>
      <c r="W41" s="39"/>
      <c r="X41" s="39"/>
      <c r="Y41" s="39"/>
      <c r="Z41" s="39"/>
      <c r="AA41" s="39"/>
      <c r="AB41" s="114">
        <f t="shared" si="26"/>
        <v>0</v>
      </c>
      <c r="AC41" s="39"/>
      <c r="AD41" s="39"/>
      <c r="AE41" s="39"/>
      <c r="AF41" s="39"/>
      <c r="AG41" s="39"/>
      <c r="AH41" s="39"/>
      <c r="AI41" s="39"/>
      <c r="AJ41" s="39"/>
      <c r="AK41" s="39"/>
      <c r="AL41" s="39"/>
      <c r="AM41" s="39"/>
      <c r="AN41" s="39"/>
      <c r="AO41" s="114">
        <f t="shared" si="27"/>
        <v>0</v>
      </c>
      <c r="AP41" s="39"/>
      <c r="AQ41" s="39"/>
      <c r="AR41" s="39"/>
      <c r="AS41" s="39"/>
      <c r="AT41" s="39"/>
      <c r="AU41" s="39"/>
      <c r="AV41" s="39"/>
      <c r="AW41" s="39"/>
      <c r="AX41" s="39"/>
      <c r="AY41" s="39"/>
      <c r="AZ41" s="39"/>
      <c r="BA41" s="39"/>
      <c r="BB41" s="114">
        <f t="shared" si="28"/>
        <v>0</v>
      </c>
      <c r="BC41" s="39"/>
      <c r="BD41" s="39"/>
      <c r="BE41" s="39"/>
      <c r="BF41" s="39"/>
      <c r="BG41" s="39"/>
      <c r="BH41" s="39"/>
      <c r="BI41" s="39"/>
      <c r="BJ41" s="39"/>
      <c r="BK41" s="39"/>
      <c r="BL41" s="39"/>
      <c r="BM41" s="39"/>
      <c r="BN41" s="39"/>
      <c r="BO41" s="114">
        <f t="shared" si="29"/>
        <v>0</v>
      </c>
      <c r="BP41" s="39"/>
      <c r="BQ41" s="39"/>
      <c r="BR41" s="39"/>
      <c r="BS41" s="39"/>
      <c r="BT41" s="39"/>
    </row>
    <row r="42" spans="1:72" s="17" customFormat="1" ht="17.399999999999999" customHeight="1" x14ac:dyDescent="0.25">
      <c r="A42" s="37"/>
      <c r="B42" s="86" t="s">
        <v>120</v>
      </c>
      <c r="C42" s="87">
        <f>Параметры!B29</f>
        <v>234240000</v>
      </c>
      <c r="D42" s="87"/>
      <c r="E42" s="87"/>
      <c r="F42" s="87"/>
      <c r="G42" s="87"/>
      <c r="H42" s="87"/>
      <c r="I42" s="87"/>
      <c r="J42" s="87"/>
      <c r="K42" s="87"/>
      <c r="L42" s="87"/>
      <c r="M42" s="87"/>
      <c r="N42" s="87"/>
      <c r="O42" s="114">
        <f t="shared" si="25"/>
        <v>234240000</v>
      </c>
      <c r="P42" s="87"/>
      <c r="Q42" s="87"/>
      <c r="R42" s="87"/>
      <c r="S42" s="87"/>
      <c r="T42" s="87"/>
      <c r="U42" s="87"/>
      <c r="V42" s="87"/>
      <c r="W42" s="87"/>
      <c r="X42" s="87"/>
      <c r="Y42" s="87"/>
      <c r="Z42" s="88"/>
      <c r="AA42" s="88"/>
      <c r="AB42" s="114">
        <f t="shared" si="26"/>
        <v>0</v>
      </c>
      <c r="AC42" s="87"/>
      <c r="AD42" s="87"/>
      <c r="AE42" s="87"/>
      <c r="AF42" s="87"/>
      <c r="AG42" s="87"/>
      <c r="AH42" s="87"/>
      <c r="AI42" s="87"/>
      <c r="AJ42" s="87"/>
      <c r="AK42" s="87"/>
      <c r="AL42" s="87"/>
      <c r="AM42" s="87"/>
      <c r="AN42" s="87"/>
      <c r="AO42" s="114">
        <f t="shared" si="27"/>
        <v>0</v>
      </c>
      <c r="AP42" s="87"/>
      <c r="AQ42" s="87"/>
      <c r="AR42" s="87"/>
      <c r="AS42" s="87"/>
      <c r="AT42" s="87"/>
      <c r="AU42" s="87"/>
      <c r="AV42" s="87"/>
      <c r="AW42" s="87"/>
      <c r="AX42" s="87"/>
      <c r="AY42" s="87"/>
      <c r="AZ42" s="88"/>
      <c r="BA42" s="88"/>
      <c r="BB42" s="114">
        <f t="shared" si="28"/>
        <v>0</v>
      </c>
      <c r="BC42" s="88"/>
      <c r="BD42" s="88"/>
      <c r="BE42" s="88"/>
      <c r="BF42" s="88"/>
      <c r="BG42" s="88"/>
      <c r="BH42" s="88"/>
      <c r="BI42" s="88"/>
      <c r="BJ42" s="87"/>
      <c r="BK42" s="88"/>
      <c r="BL42" s="88"/>
      <c r="BM42" s="88"/>
      <c r="BN42" s="88"/>
      <c r="BO42" s="114">
        <f t="shared" si="29"/>
        <v>0</v>
      </c>
      <c r="BP42" s="88"/>
      <c r="BQ42" s="88"/>
      <c r="BR42" s="88"/>
      <c r="BS42" s="88"/>
      <c r="BT42" s="88"/>
    </row>
    <row r="43" spans="1:72" s="17" customFormat="1" ht="17.399999999999999" customHeight="1" thickBot="1" x14ac:dyDescent="0.3">
      <c r="A43" s="37"/>
      <c r="B43" s="86" t="s">
        <v>145</v>
      </c>
      <c r="C43" s="87"/>
      <c r="D43" s="87"/>
      <c r="E43" s="87"/>
      <c r="F43" s="87"/>
      <c r="G43" s="87"/>
      <c r="H43" s="87"/>
      <c r="I43" s="87"/>
      <c r="J43" s="87"/>
      <c r="K43" s="87">
        <f>IF(J43=0,IF(J49&gt;Параметры!$B35,Параметры!$B35,0),Параметры!$B36)</f>
        <v>0</v>
      </c>
      <c r="L43" s="87">
        <f>IF(K43=0,IF(K49&gt;Параметры!$B35,Параметры!$B35,0),Параметры!$B36)</f>
        <v>0</v>
      </c>
      <c r="M43" s="87">
        <f>IF(L43=0,IF(L49&gt;Параметры!$B35,Параметры!$B35,0),Параметры!$B36)</f>
        <v>0</v>
      </c>
      <c r="N43" s="87">
        <f>IF(M43=0,IF(M49&gt;Параметры!$B35,Параметры!$B35,0),Параметры!$B36)</f>
        <v>0</v>
      </c>
      <c r="O43" s="114">
        <f t="shared" si="25"/>
        <v>0</v>
      </c>
      <c r="P43" s="87">
        <f>IF(N43=0,IF(N49&gt;Параметры!$B35,Параметры!$B35,0),Параметры!$B36)</f>
        <v>15000000</v>
      </c>
      <c r="Q43" s="87">
        <f>IF(P43=0,IF(P49&gt;Параметры!$B35,Параметры!$B35,0),Параметры!$B36)</f>
        <v>830000</v>
      </c>
      <c r="R43" s="87">
        <f>IF(Q43=0,IF(Q49&gt;Параметры!$B35,Параметры!$B35,0),Параметры!$B36)</f>
        <v>830000</v>
      </c>
      <c r="S43" s="87">
        <f>IF(R43=0,IF(R49&gt;Параметры!$B35,Параметры!$B35,0),Параметры!$B36)</f>
        <v>830000</v>
      </c>
      <c r="T43" s="87">
        <f>IF(S43=0,IF(S49&gt;Параметры!$B35,Параметры!$B35,0),Параметры!$B36)</f>
        <v>830000</v>
      </c>
      <c r="U43" s="87">
        <f>IF(T43=0,IF(T49&gt;Параметры!$B35,Параметры!$B35,0),Параметры!$B36)</f>
        <v>830000</v>
      </c>
      <c r="V43" s="87">
        <f>IF(U43=0,IF(U49&gt;Параметры!$B35,Параметры!$B35,0),Параметры!$B36)</f>
        <v>830000</v>
      </c>
      <c r="W43" s="87">
        <f>IF(V43=0,IF(V49&gt;Параметры!$B35,Параметры!$B35,0),Параметры!$B36)</f>
        <v>830000</v>
      </c>
      <c r="X43" s="87">
        <f>IF(W43=0,IF(W49&gt;Параметры!$B35,Параметры!$B35,0),Параметры!$B36)</f>
        <v>830000</v>
      </c>
      <c r="Y43" s="87">
        <f>IF(X43=0,IF(X49&gt;Параметры!$B35,Параметры!$B35,0),Параметры!$B36)</f>
        <v>830000</v>
      </c>
      <c r="Z43" s="87">
        <f>IF(Y43=0,IF(Y49&gt;Параметры!$B35,Параметры!$B35,0),Параметры!$B36)</f>
        <v>830000</v>
      </c>
      <c r="AA43" s="87">
        <f>IF(Z43=0,IF(Z49&gt;Параметры!$B35,Параметры!$B35,0),Параметры!$B36)</f>
        <v>830000</v>
      </c>
      <c r="AB43" s="114">
        <f t="shared" si="26"/>
        <v>24130000</v>
      </c>
      <c r="AC43" s="87">
        <f>IF(AB43=0,IF(AB49&gt;Параметры!$B35,Параметры!$B35,0),Параметры!$B36)</f>
        <v>830000</v>
      </c>
      <c r="AD43" s="87">
        <f>IF(AC43=0,IF(AC49&gt;Параметры!$B35,Параметры!$B35,0),Параметры!$B36)</f>
        <v>830000</v>
      </c>
      <c r="AE43" s="87">
        <f>IF(AD43=0,IF(AD49&gt;Параметры!$B35,Параметры!$B35,0),Параметры!$B36)</f>
        <v>830000</v>
      </c>
      <c r="AF43" s="87">
        <f>IF(AE43=0,IF(AE49&gt;Параметры!$B35,Параметры!$B35,0),Параметры!$B36)</f>
        <v>830000</v>
      </c>
      <c r="AG43" s="87">
        <f>IF(AF43=0,IF(AF49&gt;Параметры!$B35,Параметры!$B35,0),Параметры!$B36)</f>
        <v>830000</v>
      </c>
      <c r="AH43" s="87">
        <f>IF(AG43=0,IF(AG49&gt;Параметры!$B35,Параметры!$B35,0),Параметры!$B36)</f>
        <v>830000</v>
      </c>
      <c r="AI43" s="87">
        <f>IF(AH43=0,IF(AH49&gt;Параметры!$B35,Параметры!$B35,0),Параметры!$B36)</f>
        <v>830000</v>
      </c>
      <c r="AJ43" s="87">
        <f>IF(AI43=0,IF(AI49&gt;Параметры!$B35,Параметры!$B35,0),Параметры!$B36)</f>
        <v>830000</v>
      </c>
      <c r="AK43" s="87">
        <f>IF(AJ43=0,IF(AJ49&gt;Параметры!$B35,Параметры!$B35,0),Параметры!$B36)</f>
        <v>830000</v>
      </c>
      <c r="AL43" s="87">
        <f>IF(AK43=0,IF(AK49&gt;Параметры!$B35,Параметры!$B35,0),Параметры!$B36)</f>
        <v>830000</v>
      </c>
      <c r="AM43" s="87">
        <f>IF(AL43=0,IF(AL49&gt;Параметры!$B35,Параметры!$B35,0),Параметры!$B36)</f>
        <v>830000</v>
      </c>
      <c r="AN43" s="87">
        <f>IF(AM43=0,IF(AM49&gt;Параметры!$B35,Параметры!$B35,0),Параметры!$B36)</f>
        <v>830000</v>
      </c>
      <c r="AO43" s="114">
        <f t="shared" si="27"/>
        <v>9960000</v>
      </c>
      <c r="AP43" s="87">
        <f>IF(AO43=0,IF(AO49&gt;Параметры!$B35,Параметры!$B35,0),Параметры!$B36)</f>
        <v>830000</v>
      </c>
      <c r="AQ43" s="87">
        <f>IF(AP43=0,IF(AP49&gt;Параметры!$B35,Параметры!$B35,0),Параметры!$B36)</f>
        <v>830000</v>
      </c>
      <c r="AR43" s="87">
        <f>IF(AQ43=0,IF(AQ49&gt;Параметры!$B35,Параметры!$B35,0),Параметры!$B36)</f>
        <v>830000</v>
      </c>
      <c r="AS43" s="87">
        <f>IF(AR43=0,IF(AR49&gt;Параметры!$B35,Параметры!$B35,0),Параметры!$B36)</f>
        <v>830000</v>
      </c>
      <c r="AT43" s="87">
        <f>IF(AS43=0,IF(AS49&gt;Параметры!$B35,Параметры!$B35,0),Параметры!$B36)</f>
        <v>830000</v>
      </c>
      <c r="AU43" s="87">
        <f>IF(AT43=0,IF(AT49&gt;Параметры!$B35,Параметры!$B35,0),Параметры!$B36)</f>
        <v>830000</v>
      </c>
      <c r="AV43" s="87">
        <f>IF(AU43=0,IF(AU49&gt;Параметры!$B35,Параметры!$B35,0),Параметры!$B36)</f>
        <v>830000</v>
      </c>
      <c r="AW43" s="87">
        <f>IF(AV43=0,IF(AV49&gt;Параметры!$B35,Параметры!$B35,0),Параметры!$B36)</f>
        <v>830000</v>
      </c>
      <c r="AX43" s="87">
        <f>IF(AW43=0,IF(AW49&gt;Параметры!$B35,Параметры!$B35,0),Параметры!$B36)</f>
        <v>830000</v>
      </c>
      <c r="AY43" s="87">
        <f>IF(AX43=0,IF(AX49&gt;Параметры!$B35,Параметры!$B35,0),Параметры!$B36)</f>
        <v>830000</v>
      </c>
      <c r="AZ43" s="87">
        <f>IF(AY43=0,IF(AY49&gt;Параметры!$B35,Параметры!$B35,0),Параметры!$B36)</f>
        <v>830000</v>
      </c>
      <c r="BA43" s="87">
        <f>IF(AZ43=0,IF(AZ49&gt;Параметры!$B35,Параметры!$B35,0),Параметры!$B36)</f>
        <v>830000</v>
      </c>
      <c r="BB43" s="114">
        <f t="shared" si="28"/>
        <v>9960000</v>
      </c>
      <c r="BC43" s="87">
        <f>IF(BB43=0,IF(BB49&gt;Параметры!$B35,Параметры!$B35,0),Параметры!$B36)</f>
        <v>830000</v>
      </c>
      <c r="BD43" s="87">
        <f>IF(BC43=0,IF(BC49&gt;Параметры!$B35,Параметры!$B35,0),Параметры!$B36)</f>
        <v>830000</v>
      </c>
      <c r="BE43" s="87">
        <f>IF(BD43=0,IF(BD49&gt;Параметры!$B35,Параметры!$B35,0),Параметры!$B36)</f>
        <v>830000</v>
      </c>
      <c r="BF43" s="87">
        <f>IF(BE43=0,IF(BE49&gt;Параметры!$B35,Параметры!$B35,0),Параметры!$B36)</f>
        <v>830000</v>
      </c>
      <c r="BG43" s="87">
        <f>IF(BF43=0,IF(BF49&gt;Параметры!$B35,Параметры!$B35,0),Параметры!$B36)</f>
        <v>830000</v>
      </c>
      <c r="BH43" s="87">
        <f>IF(BG43=0,IF(BG49&gt;Параметры!$B35,Параметры!$B35,0),Параметры!$B36)</f>
        <v>830000</v>
      </c>
      <c r="BI43" s="87">
        <f>IF(BH43=0,IF(BH49&gt;Параметры!$B35,Параметры!$B35,0),Параметры!$B36)</f>
        <v>830000</v>
      </c>
      <c r="BJ43" s="87">
        <f>IF(BI43=0,IF(BI49&gt;Параметры!$B35,Параметры!$B35,0),Параметры!$B36)</f>
        <v>830000</v>
      </c>
      <c r="BK43" s="87">
        <f>IF(BJ43=0,IF(BJ49&gt;Параметры!$B35,Параметры!$B35,0),Параметры!$B36)</f>
        <v>830000</v>
      </c>
      <c r="BL43" s="87">
        <f>IF(BK43=0,IF(BK49&gt;Параметры!$B35,Параметры!$B35,0),Параметры!$B36)</f>
        <v>830000</v>
      </c>
      <c r="BM43" s="87">
        <f>IF(BL43=0,IF(BL49&gt;Параметры!$B35,Параметры!$B35,0),Параметры!$B36)</f>
        <v>830000</v>
      </c>
      <c r="BN43" s="87">
        <f>IF(BM43=0,IF(BM49&gt;Параметры!$B35,Параметры!$B35,0),Параметры!$B36)</f>
        <v>830000</v>
      </c>
      <c r="BO43" s="114">
        <f t="shared" si="29"/>
        <v>9960000</v>
      </c>
      <c r="BP43" s="87"/>
      <c r="BQ43" s="87"/>
      <c r="BR43" s="87"/>
      <c r="BS43" s="87"/>
      <c r="BT43" s="87"/>
    </row>
    <row r="44" spans="1:72" s="17" customFormat="1" ht="17.399999999999999" hidden="1" customHeight="1" thickBot="1" x14ac:dyDescent="0.3">
      <c r="A44" s="81"/>
      <c r="B44" s="86" t="s">
        <v>57</v>
      </c>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row>
    <row r="45" spans="1:72" s="71" customFormat="1" ht="17.399999999999999" customHeight="1" thickBot="1" x14ac:dyDescent="0.35">
      <c r="A45" s="68"/>
      <c r="B45" s="69" t="s">
        <v>58</v>
      </c>
      <c r="C45" s="70">
        <f t="shared" ref="C45:BS45" si="30">(C39++C40+C41)-(C42+C43+C44)</f>
        <v>20360000</v>
      </c>
      <c r="D45" s="70">
        <f t="shared" si="30"/>
        <v>0</v>
      </c>
      <c r="E45" s="70">
        <f t="shared" si="30"/>
        <v>0</v>
      </c>
      <c r="F45" s="70">
        <f t="shared" si="30"/>
        <v>0</v>
      </c>
      <c r="G45" s="82">
        <f t="shared" si="30"/>
        <v>0</v>
      </c>
      <c r="H45" s="82">
        <f t="shared" si="30"/>
        <v>0</v>
      </c>
      <c r="I45" s="82">
        <f t="shared" si="30"/>
        <v>0</v>
      </c>
      <c r="J45" s="82">
        <f t="shared" si="30"/>
        <v>0</v>
      </c>
      <c r="K45" s="82">
        <f t="shared" si="30"/>
        <v>0</v>
      </c>
      <c r="L45" s="82">
        <f t="shared" si="30"/>
        <v>0</v>
      </c>
      <c r="M45" s="82">
        <f t="shared" si="30"/>
        <v>0</v>
      </c>
      <c r="N45" s="82">
        <f>(N39++N40+N41)-(N42+N43+N44)</f>
        <v>0</v>
      </c>
      <c r="O45" s="123">
        <f>(O39++O40+O41)-(O42+O43+O44)</f>
        <v>20360000</v>
      </c>
      <c r="P45" s="82">
        <f t="shared" si="30"/>
        <v>-15000000</v>
      </c>
      <c r="Q45" s="82">
        <f t="shared" si="30"/>
        <v>-830000</v>
      </c>
      <c r="R45" s="82">
        <f t="shared" si="30"/>
        <v>-830000</v>
      </c>
      <c r="S45" s="82">
        <f t="shared" si="30"/>
        <v>-830000</v>
      </c>
      <c r="T45" s="82">
        <f t="shared" si="30"/>
        <v>-830000</v>
      </c>
      <c r="U45" s="82">
        <f t="shared" si="30"/>
        <v>-830000</v>
      </c>
      <c r="V45" s="82">
        <f t="shared" si="30"/>
        <v>-830000</v>
      </c>
      <c r="W45" s="82">
        <f t="shared" si="30"/>
        <v>-830000</v>
      </c>
      <c r="X45" s="82">
        <f t="shared" si="30"/>
        <v>-830000</v>
      </c>
      <c r="Y45" s="82">
        <f t="shared" si="30"/>
        <v>-830000</v>
      </c>
      <c r="Z45" s="82">
        <f t="shared" si="30"/>
        <v>-830000</v>
      </c>
      <c r="AA45" s="82">
        <f t="shared" si="30"/>
        <v>-830000</v>
      </c>
      <c r="AB45" s="123">
        <f>(AB39++AB40+AB41)-(AB42+AB43+AB44)</f>
        <v>-24130000</v>
      </c>
      <c r="AC45" s="82">
        <f t="shared" si="30"/>
        <v>-830000</v>
      </c>
      <c r="AD45" s="82">
        <f t="shared" si="30"/>
        <v>-830000</v>
      </c>
      <c r="AE45" s="82">
        <f t="shared" si="30"/>
        <v>-830000</v>
      </c>
      <c r="AF45" s="82">
        <f t="shared" si="30"/>
        <v>-830000</v>
      </c>
      <c r="AG45" s="82">
        <f t="shared" si="30"/>
        <v>-830000</v>
      </c>
      <c r="AH45" s="82">
        <f t="shared" si="30"/>
        <v>-830000</v>
      </c>
      <c r="AI45" s="82">
        <f t="shared" si="30"/>
        <v>-830000</v>
      </c>
      <c r="AJ45" s="82">
        <f t="shared" si="30"/>
        <v>-830000</v>
      </c>
      <c r="AK45" s="82">
        <f t="shared" si="30"/>
        <v>-830000</v>
      </c>
      <c r="AL45" s="82">
        <f t="shared" si="30"/>
        <v>-830000</v>
      </c>
      <c r="AM45" s="82">
        <f t="shared" si="30"/>
        <v>-830000</v>
      </c>
      <c r="AN45" s="82">
        <f t="shared" si="30"/>
        <v>-830000</v>
      </c>
      <c r="AO45" s="123">
        <f>(AO39++AO40+AO41)-(AO42+AO43+AO44)</f>
        <v>-9960000</v>
      </c>
      <c r="AP45" s="82">
        <f t="shared" si="30"/>
        <v>-830000</v>
      </c>
      <c r="AQ45" s="82">
        <f t="shared" si="30"/>
        <v>-830000</v>
      </c>
      <c r="AR45" s="82">
        <f t="shared" si="30"/>
        <v>-830000</v>
      </c>
      <c r="AS45" s="82">
        <f t="shared" si="30"/>
        <v>-830000</v>
      </c>
      <c r="AT45" s="82">
        <f t="shared" si="30"/>
        <v>-830000</v>
      </c>
      <c r="AU45" s="82">
        <f t="shared" si="30"/>
        <v>-830000</v>
      </c>
      <c r="AV45" s="82">
        <f t="shared" si="30"/>
        <v>-830000</v>
      </c>
      <c r="AW45" s="82">
        <f t="shared" si="30"/>
        <v>-830000</v>
      </c>
      <c r="AX45" s="82">
        <f t="shared" si="30"/>
        <v>-830000</v>
      </c>
      <c r="AY45" s="82">
        <f t="shared" si="30"/>
        <v>-830000</v>
      </c>
      <c r="AZ45" s="82">
        <f t="shared" si="30"/>
        <v>-830000</v>
      </c>
      <c r="BA45" s="82">
        <f t="shared" si="30"/>
        <v>-830000</v>
      </c>
      <c r="BB45" s="123">
        <f>(BB39++BB40+BB41)-(BB42+BB43+BB44)</f>
        <v>-9960000</v>
      </c>
      <c r="BC45" s="82">
        <f t="shared" si="30"/>
        <v>-830000</v>
      </c>
      <c r="BD45" s="82">
        <f t="shared" si="30"/>
        <v>-830000</v>
      </c>
      <c r="BE45" s="82">
        <f t="shared" si="30"/>
        <v>-830000</v>
      </c>
      <c r="BF45" s="82">
        <f t="shared" si="30"/>
        <v>-830000</v>
      </c>
      <c r="BG45" s="82">
        <f t="shared" si="30"/>
        <v>-830000</v>
      </c>
      <c r="BH45" s="82">
        <f t="shared" si="30"/>
        <v>-830000</v>
      </c>
      <c r="BI45" s="82">
        <f t="shared" si="30"/>
        <v>-830000</v>
      </c>
      <c r="BJ45" s="82">
        <f t="shared" si="30"/>
        <v>-830000</v>
      </c>
      <c r="BK45" s="82">
        <f t="shared" si="30"/>
        <v>-830000</v>
      </c>
      <c r="BL45" s="82">
        <f t="shared" si="30"/>
        <v>-830000</v>
      </c>
      <c r="BM45" s="82">
        <f t="shared" si="30"/>
        <v>-830000</v>
      </c>
      <c r="BN45" s="82">
        <f t="shared" si="30"/>
        <v>-830000</v>
      </c>
      <c r="BO45" s="123">
        <f>(BO39++BO40+BO41)-(BO42+BO43+BO44)</f>
        <v>-9960000</v>
      </c>
      <c r="BP45" s="82">
        <f t="shared" si="30"/>
        <v>0</v>
      </c>
      <c r="BQ45" s="82">
        <f t="shared" si="30"/>
        <v>0</v>
      </c>
      <c r="BR45" s="82">
        <f t="shared" si="30"/>
        <v>0</v>
      </c>
      <c r="BS45" s="82">
        <f t="shared" si="30"/>
        <v>0</v>
      </c>
      <c r="BT45" s="82">
        <f t="shared" ref="BT45" si="31">(BT39++BT40+BT41)-(BT42+BT43+BT44)</f>
        <v>0</v>
      </c>
    </row>
    <row r="46" spans="1:72" s="92" customFormat="1" ht="17.399999999999999" customHeight="1" thickBot="1" x14ac:dyDescent="0.3">
      <c r="A46" s="47"/>
      <c r="B46" s="89"/>
      <c r="C46" s="30"/>
      <c r="D46" s="30"/>
      <c r="E46" s="30"/>
      <c r="F46" s="30"/>
      <c r="G46" s="90"/>
      <c r="H46" s="90"/>
      <c r="I46" s="90"/>
      <c r="J46" s="90"/>
      <c r="K46" s="90"/>
      <c r="L46" s="90"/>
      <c r="M46" s="90"/>
      <c r="N46" s="90"/>
      <c r="O46" s="90"/>
      <c r="P46" s="90"/>
      <c r="Q46" s="91"/>
      <c r="R46" s="91"/>
      <c r="S46" s="91"/>
      <c r="T46" s="91"/>
      <c r="U46" s="91"/>
      <c r="V46" s="91"/>
      <c r="W46" s="91"/>
      <c r="X46" s="91"/>
      <c r="Y46" s="91"/>
      <c r="Z46" s="91"/>
      <c r="AA46" s="91"/>
      <c r="AB46" s="90"/>
      <c r="AC46" s="91"/>
      <c r="AD46" s="91"/>
      <c r="AE46" s="91"/>
      <c r="AF46" s="91"/>
      <c r="AG46" s="91"/>
      <c r="AH46" s="91"/>
      <c r="AI46" s="91"/>
      <c r="AJ46" s="90"/>
      <c r="AK46" s="90"/>
      <c r="AL46" s="90"/>
      <c r="AM46" s="90"/>
      <c r="AN46" s="90"/>
      <c r="AO46" s="90"/>
      <c r="AP46" s="90"/>
      <c r="AQ46" s="91"/>
      <c r="AR46" s="91"/>
      <c r="AS46" s="91"/>
      <c r="AT46" s="91"/>
      <c r="AU46" s="91"/>
      <c r="AV46" s="91"/>
      <c r="AW46" s="91"/>
      <c r="AX46" s="91"/>
      <c r="AY46" s="91"/>
      <c r="AZ46" s="91"/>
      <c r="BA46" s="91"/>
      <c r="BB46" s="90"/>
      <c r="BC46" s="91"/>
      <c r="BD46" s="91"/>
      <c r="BE46" s="91"/>
      <c r="BF46" s="91"/>
      <c r="BG46" s="91"/>
      <c r="BH46" s="91"/>
      <c r="BI46" s="91"/>
      <c r="BJ46" s="91"/>
      <c r="BK46" s="91"/>
      <c r="BL46" s="91"/>
      <c r="BM46" s="91"/>
      <c r="BN46" s="91"/>
      <c r="BO46" s="90"/>
      <c r="BP46" s="91"/>
      <c r="BQ46" s="91"/>
      <c r="BR46" s="91"/>
      <c r="BS46" s="91"/>
      <c r="BT46" s="91"/>
    </row>
    <row r="47" spans="1:72" s="92" customFormat="1" ht="17.399999999999999" customHeight="1" thickBot="1" x14ac:dyDescent="0.35">
      <c r="A47" s="22"/>
      <c r="B47" s="93" t="s">
        <v>78</v>
      </c>
      <c r="C47" s="94">
        <f t="shared" ref="C47:AH47" si="32">C34+C45</f>
        <v>18360880</v>
      </c>
      <c r="D47" s="94">
        <f t="shared" si="32"/>
        <v>-1999120</v>
      </c>
      <c r="E47" s="94">
        <f t="shared" si="32"/>
        <v>-1999120</v>
      </c>
      <c r="F47" s="94">
        <f t="shared" si="32"/>
        <v>-1999120</v>
      </c>
      <c r="G47" s="94">
        <f t="shared" si="32"/>
        <v>-1999120</v>
      </c>
      <c r="H47" s="94">
        <f t="shared" si="32"/>
        <v>-1999120</v>
      </c>
      <c r="I47" s="94">
        <f t="shared" si="32"/>
        <v>-1999120</v>
      </c>
      <c r="J47" s="94">
        <f t="shared" si="32"/>
        <v>-1999120</v>
      </c>
      <c r="K47" s="94">
        <f t="shared" si="32"/>
        <v>-1524850</v>
      </c>
      <c r="L47" s="94">
        <f t="shared" si="32"/>
        <v>596450</v>
      </c>
      <c r="M47" s="94">
        <f t="shared" si="32"/>
        <v>4839050</v>
      </c>
      <c r="N47" s="94">
        <f t="shared" si="32"/>
        <v>9081650</v>
      </c>
      <c r="O47" s="115">
        <f t="shared" si="32"/>
        <v>17359340</v>
      </c>
      <c r="P47" s="94">
        <f t="shared" si="32"/>
        <v>-1675750</v>
      </c>
      <c r="Q47" s="94">
        <f t="shared" si="32"/>
        <v>12494250</v>
      </c>
      <c r="R47" s="94">
        <f t="shared" si="32"/>
        <v>12494250</v>
      </c>
      <c r="S47" s="94">
        <f t="shared" si="32"/>
        <v>12494250</v>
      </c>
      <c r="T47" s="94">
        <f t="shared" si="32"/>
        <v>12494250</v>
      </c>
      <c r="U47" s="94">
        <f t="shared" si="32"/>
        <v>12494250</v>
      </c>
      <c r="V47" s="94">
        <f t="shared" si="32"/>
        <v>12494250</v>
      </c>
      <c r="W47" s="94">
        <f t="shared" si="32"/>
        <v>12494250</v>
      </c>
      <c r="X47" s="94">
        <f t="shared" si="32"/>
        <v>29464650</v>
      </c>
      <c r="Y47" s="94">
        <f t="shared" si="32"/>
        <v>29464650</v>
      </c>
      <c r="Z47" s="94">
        <f t="shared" si="32"/>
        <v>29464650</v>
      </c>
      <c r="AA47" s="94">
        <f t="shared" si="32"/>
        <v>29464650</v>
      </c>
      <c r="AB47" s="115">
        <f t="shared" si="32"/>
        <v>203642600</v>
      </c>
      <c r="AC47" s="94">
        <f t="shared" si="32"/>
        <v>29464650</v>
      </c>
      <c r="AD47" s="94">
        <f t="shared" si="32"/>
        <v>29464650</v>
      </c>
      <c r="AE47" s="94">
        <f t="shared" si="32"/>
        <v>29464650</v>
      </c>
      <c r="AF47" s="94">
        <f t="shared" si="32"/>
        <v>29464650</v>
      </c>
      <c r="AG47" s="94">
        <f t="shared" si="32"/>
        <v>29464650</v>
      </c>
      <c r="AH47" s="94">
        <f t="shared" si="32"/>
        <v>29464650</v>
      </c>
      <c r="AI47" s="94">
        <f t="shared" ref="AI47:BO47" si="33">AI34+AI45</f>
        <v>29464650</v>
      </c>
      <c r="AJ47" s="94">
        <f t="shared" si="33"/>
        <v>29464650</v>
      </c>
      <c r="AK47" s="94">
        <f t="shared" si="33"/>
        <v>29464650</v>
      </c>
      <c r="AL47" s="94">
        <f t="shared" si="33"/>
        <v>29464650</v>
      </c>
      <c r="AM47" s="94">
        <f t="shared" si="33"/>
        <v>29464650</v>
      </c>
      <c r="AN47" s="94">
        <f t="shared" si="33"/>
        <v>29464650</v>
      </c>
      <c r="AO47" s="115">
        <f t="shared" si="33"/>
        <v>353575800</v>
      </c>
      <c r="AP47" s="94">
        <f t="shared" si="33"/>
        <v>29464650</v>
      </c>
      <c r="AQ47" s="94">
        <f t="shared" si="33"/>
        <v>29464650</v>
      </c>
      <c r="AR47" s="94">
        <f t="shared" si="33"/>
        <v>29464650</v>
      </c>
      <c r="AS47" s="94">
        <f t="shared" si="33"/>
        <v>29464650</v>
      </c>
      <c r="AT47" s="94">
        <f t="shared" si="33"/>
        <v>29464650</v>
      </c>
      <c r="AU47" s="94">
        <f t="shared" si="33"/>
        <v>29464650</v>
      </c>
      <c r="AV47" s="94">
        <f t="shared" si="33"/>
        <v>29464650</v>
      </c>
      <c r="AW47" s="94">
        <f t="shared" si="33"/>
        <v>29464650</v>
      </c>
      <c r="AX47" s="94">
        <f t="shared" si="33"/>
        <v>29464650</v>
      </c>
      <c r="AY47" s="94">
        <f t="shared" si="33"/>
        <v>29464650</v>
      </c>
      <c r="AZ47" s="94">
        <f t="shared" si="33"/>
        <v>29464650</v>
      </c>
      <c r="BA47" s="94">
        <f t="shared" si="33"/>
        <v>29464650</v>
      </c>
      <c r="BB47" s="115">
        <f t="shared" si="33"/>
        <v>353575800</v>
      </c>
      <c r="BC47" s="94">
        <f t="shared" si="33"/>
        <v>29464650</v>
      </c>
      <c r="BD47" s="94">
        <f t="shared" si="33"/>
        <v>29464650</v>
      </c>
      <c r="BE47" s="94">
        <f t="shared" si="33"/>
        <v>29464650</v>
      </c>
      <c r="BF47" s="94">
        <f t="shared" si="33"/>
        <v>29464650</v>
      </c>
      <c r="BG47" s="94">
        <f t="shared" si="33"/>
        <v>29464650</v>
      </c>
      <c r="BH47" s="94">
        <f t="shared" si="33"/>
        <v>29464650</v>
      </c>
      <c r="BI47" s="94">
        <f t="shared" si="33"/>
        <v>29464650</v>
      </c>
      <c r="BJ47" s="94">
        <f t="shared" si="33"/>
        <v>29464650</v>
      </c>
      <c r="BK47" s="94">
        <f t="shared" si="33"/>
        <v>29464650</v>
      </c>
      <c r="BL47" s="94">
        <f t="shared" si="33"/>
        <v>29464650</v>
      </c>
      <c r="BM47" s="94">
        <f t="shared" si="33"/>
        <v>29464650</v>
      </c>
      <c r="BN47" s="94">
        <f t="shared" si="33"/>
        <v>29464650</v>
      </c>
      <c r="BO47" s="115">
        <f t="shared" si="33"/>
        <v>353575800</v>
      </c>
      <c r="BP47" s="94" t="e">
        <f>BP34-#REF!+BP45</f>
        <v>#REF!</v>
      </c>
      <c r="BQ47" s="94" t="e">
        <f>BQ34-#REF!+BQ45</f>
        <v>#REF!</v>
      </c>
      <c r="BR47" s="94" t="e">
        <f>BR34-#REF!+BR45</f>
        <v>#REF!</v>
      </c>
      <c r="BS47" s="94" t="e">
        <f>BS34-#REF!+BS45</f>
        <v>#REF!</v>
      </c>
      <c r="BT47" s="94" t="e">
        <f>BT34-#REF!+BT45</f>
        <v>#REF!</v>
      </c>
    </row>
    <row r="48" spans="1:72" s="92" customFormat="1" ht="17.399999999999999" customHeight="1" thickBot="1" x14ac:dyDescent="0.3">
      <c r="A48" s="22"/>
      <c r="B48" s="89"/>
      <c r="C48" s="30"/>
      <c r="D48" s="30"/>
      <c r="E48" s="30"/>
      <c r="F48" s="30"/>
      <c r="G48" s="90"/>
      <c r="H48" s="90"/>
      <c r="I48" s="90"/>
      <c r="J48" s="90"/>
      <c r="K48" s="90"/>
      <c r="L48" s="90"/>
      <c r="M48" s="90"/>
      <c r="N48" s="90"/>
      <c r="O48" s="90"/>
      <c r="P48" s="95"/>
      <c r="Q48" s="91"/>
      <c r="R48" s="91"/>
      <c r="S48" s="91"/>
      <c r="T48" s="91"/>
      <c r="U48" s="91"/>
      <c r="V48" s="91"/>
      <c r="W48" s="91"/>
      <c r="X48" s="91"/>
      <c r="Y48" s="91"/>
      <c r="Z48" s="91"/>
      <c r="AA48" s="91"/>
      <c r="AB48" s="90"/>
      <c r="AC48" s="91"/>
      <c r="AD48" s="91"/>
      <c r="AE48" s="91"/>
      <c r="AF48" s="91"/>
      <c r="AG48" s="91"/>
      <c r="AH48" s="91"/>
      <c r="AI48" s="91"/>
      <c r="AJ48" s="90"/>
      <c r="AK48" s="90"/>
      <c r="AL48" s="90"/>
      <c r="AM48" s="90"/>
      <c r="AN48" s="90"/>
      <c r="AO48" s="90"/>
      <c r="AP48" s="95"/>
      <c r="AQ48" s="91"/>
      <c r="AR48" s="91"/>
      <c r="AS48" s="91"/>
      <c r="AT48" s="91"/>
      <c r="AU48" s="91"/>
      <c r="AV48" s="91"/>
      <c r="AW48" s="91"/>
      <c r="AX48" s="91"/>
      <c r="AY48" s="91"/>
      <c r="AZ48" s="91"/>
      <c r="BA48" s="91"/>
      <c r="BB48" s="90"/>
      <c r="BC48" s="91"/>
      <c r="BD48" s="91"/>
      <c r="BE48" s="91"/>
      <c r="BF48" s="91"/>
      <c r="BG48" s="91"/>
      <c r="BH48" s="91"/>
      <c r="BI48" s="91"/>
      <c r="BJ48" s="91"/>
      <c r="BK48" s="91"/>
      <c r="BL48" s="91"/>
      <c r="BM48" s="91"/>
      <c r="BN48" s="91"/>
      <c r="BO48" s="90"/>
      <c r="BP48" s="91"/>
      <c r="BQ48" s="91"/>
      <c r="BR48" s="91"/>
      <c r="BS48" s="91"/>
      <c r="BT48" s="91"/>
    </row>
    <row r="49" spans="1:72" s="17" customFormat="1" ht="17.399999999999999" customHeight="1" thickBot="1" x14ac:dyDescent="0.35">
      <c r="A49" s="96"/>
      <c r="B49" s="97" t="s">
        <v>122</v>
      </c>
      <c r="C49" s="98">
        <f>C5+C47</f>
        <v>18360880</v>
      </c>
      <c r="D49" s="98">
        <f>D5+D47</f>
        <v>16361760</v>
      </c>
      <c r="E49" s="98">
        <f>E5+E47</f>
        <v>14362640</v>
      </c>
      <c r="F49" s="98">
        <f>F5+F47</f>
        <v>12363520</v>
      </c>
      <c r="G49" s="99">
        <f>F49+G47</f>
        <v>10364400</v>
      </c>
      <c r="H49" s="99">
        <f t="shared" ref="H49:AM49" si="34">H5+H47</f>
        <v>8365280</v>
      </c>
      <c r="I49" s="99">
        <f t="shared" si="34"/>
        <v>6366160</v>
      </c>
      <c r="J49" s="99">
        <f t="shared" si="34"/>
        <v>4367040</v>
      </c>
      <c r="K49" s="99">
        <f t="shared" si="34"/>
        <v>2842190</v>
      </c>
      <c r="L49" s="99">
        <f t="shared" si="34"/>
        <v>3438640</v>
      </c>
      <c r="M49" s="99">
        <f t="shared" si="34"/>
        <v>8277690</v>
      </c>
      <c r="N49" s="99">
        <f t="shared" si="34"/>
        <v>17359340</v>
      </c>
      <c r="O49" s="124">
        <f t="shared" si="34"/>
        <v>17359340</v>
      </c>
      <c r="P49" s="99">
        <f t="shared" si="34"/>
        <v>15683590</v>
      </c>
      <c r="Q49" s="99">
        <f t="shared" si="34"/>
        <v>28177840</v>
      </c>
      <c r="R49" s="99">
        <f t="shared" si="34"/>
        <v>40672090</v>
      </c>
      <c r="S49" s="99">
        <f t="shared" si="34"/>
        <v>53166340</v>
      </c>
      <c r="T49" s="99">
        <f t="shared" si="34"/>
        <v>65660590</v>
      </c>
      <c r="U49" s="99">
        <f t="shared" si="34"/>
        <v>78154840</v>
      </c>
      <c r="V49" s="99">
        <f t="shared" si="34"/>
        <v>90649090</v>
      </c>
      <c r="W49" s="99">
        <f t="shared" si="34"/>
        <v>103143340</v>
      </c>
      <c r="X49" s="99">
        <f t="shared" si="34"/>
        <v>132607990</v>
      </c>
      <c r="Y49" s="99">
        <f t="shared" si="34"/>
        <v>162072640</v>
      </c>
      <c r="Z49" s="99">
        <f t="shared" si="34"/>
        <v>191537290</v>
      </c>
      <c r="AA49" s="99">
        <f t="shared" si="34"/>
        <v>221001940</v>
      </c>
      <c r="AB49" s="124">
        <f t="shared" si="34"/>
        <v>221001940</v>
      </c>
      <c r="AC49" s="99">
        <f t="shared" si="34"/>
        <v>250466590</v>
      </c>
      <c r="AD49" s="99">
        <f t="shared" si="34"/>
        <v>279931240</v>
      </c>
      <c r="AE49" s="99">
        <f t="shared" si="34"/>
        <v>309395890</v>
      </c>
      <c r="AF49" s="99">
        <f t="shared" si="34"/>
        <v>338860540</v>
      </c>
      <c r="AG49" s="99">
        <f t="shared" si="34"/>
        <v>368325190</v>
      </c>
      <c r="AH49" s="99">
        <f t="shared" si="34"/>
        <v>397789840</v>
      </c>
      <c r="AI49" s="99">
        <f t="shared" si="34"/>
        <v>427254490</v>
      </c>
      <c r="AJ49" s="99">
        <f t="shared" si="34"/>
        <v>456719140</v>
      </c>
      <c r="AK49" s="99">
        <f t="shared" si="34"/>
        <v>486183790</v>
      </c>
      <c r="AL49" s="99">
        <f t="shared" si="34"/>
        <v>515648440</v>
      </c>
      <c r="AM49" s="99">
        <f t="shared" si="34"/>
        <v>545113090</v>
      </c>
      <c r="AN49" s="99">
        <f t="shared" ref="AN49:BT49" si="35">AN5+AN47</f>
        <v>574577740</v>
      </c>
      <c r="AO49" s="124">
        <f t="shared" si="35"/>
        <v>574577740</v>
      </c>
      <c r="AP49" s="99">
        <f t="shared" si="35"/>
        <v>604042390</v>
      </c>
      <c r="AQ49" s="99">
        <f t="shared" si="35"/>
        <v>633507040</v>
      </c>
      <c r="AR49" s="99">
        <f t="shared" si="35"/>
        <v>662971690</v>
      </c>
      <c r="AS49" s="99">
        <f t="shared" si="35"/>
        <v>692436340</v>
      </c>
      <c r="AT49" s="99">
        <f t="shared" si="35"/>
        <v>721900990</v>
      </c>
      <c r="AU49" s="99">
        <f t="shared" si="35"/>
        <v>751365640</v>
      </c>
      <c r="AV49" s="99">
        <f t="shared" si="35"/>
        <v>780830290</v>
      </c>
      <c r="AW49" s="99">
        <f t="shared" si="35"/>
        <v>810294940</v>
      </c>
      <c r="AX49" s="99">
        <f t="shared" si="35"/>
        <v>839759590</v>
      </c>
      <c r="AY49" s="99">
        <f t="shared" si="35"/>
        <v>869224240</v>
      </c>
      <c r="AZ49" s="99">
        <f t="shared" si="35"/>
        <v>898688890</v>
      </c>
      <c r="BA49" s="99">
        <f t="shared" si="35"/>
        <v>928153540</v>
      </c>
      <c r="BB49" s="124">
        <f t="shared" si="35"/>
        <v>928153540</v>
      </c>
      <c r="BC49" s="99">
        <f t="shared" si="35"/>
        <v>957618190</v>
      </c>
      <c r="BD49" s="99">
        <f t="shared" si="35"/>
        <v>987082840</v>
      </c>
      <c r="BE49" s="99">
        <f t="shared" si="35"/>
        <v>1016547490</v>
      </c>
      <c r="BF49" s="99">
        <f t="shared" si="35"/>
        <v>1046012140</v>
      </c>
      <c r="BG49" s="99">
        <f t="shared" si="35"/>
        <v>1075476790</v>
      </c>
      <c r="BH49" s="99">
        <f t="shared" si="35"/>
        <v>1104941440</v>
      </c>
      <c r="BI49" s="99">
        <f t="shared" si="35"/>
        <v>1134406090</v>
      </c>
      <c r="BJ49" s="99">
        <f t="shared" si="35"/>
        <v>1163870740</v>
      </c>
      <c r="BK49" s="99">
        <f t="shared" si="35"/>
        <v>1193335390</v>
      </c>
      <c r="BL49" s="99">
        <f t="shared" si="35"/>
        <v>1222800040</v>
      </c>
      <c r="BM49" s="99">
        <f t="shared" si="35"/>
        <v>1252264690</v>
      </c>
      <c r="BN49" s="99">
        <f t="shared" si="35"/>
        <v>1281729340</v>
      </c>
      <c r="BO49" s="124">
        <f t="shared" si="35"/>
        <v>1281729340</v>
      </c>
      <c r="BP49" s="99" t="e">
        <f t="shared" si="35"/>
        <v>#REF!</v>
      </c>
      <c r="BQ49" s="99" t="e">
        <f t="shared" si="35"/>
        <v>#REF!</v>
      </c>
      <c r="BR49" s="99" t="e">
        <f t="shared" si="35"/>
        <v>#REF!</v>
      </c>
      <c r="BS49" s="99" t="e">
        <f t="shared" si="35"/>
        <v>#REF!</v>
      </c>
      <c r="BT49" s="99" t="e">
        <f t="shared" si="35"/>
        <v>#REF!</v>
      </c>
    </row>
    <row r="50" spans="1:72" s="10" customFormat="1" ht="17.399999999999999" customHeight="1" x14ac:dyDescent="0.3">
      <c r="A50" s="8"/>
      <c r="B50" s="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BB50" s="100"/>
      <c r="BJ50" s="100"/>
      <c r="BO50" s="100"/>
    </row>
    <row r="51" spans="1:72" s="10" customFormat="1" ht="17.399999999999999" hidden="1" customHeight="1" x14ac:dyDescent="0.3">
      <c r="A51" s="8"/>
      <c r="B51" s="9"/>
      <c r="C51" s="100">
        <v>1</v>
      </c>
      <c r="D51" s="100">
        <v>2</v>
      </c>
      <c r="E51" s="100">
        <v>3</v>
      </c>
      <c r="F51" s="100">
        <v>4</v>
      </c>
      <c r="G51" s="100">
        <v>5</v>
      </c>
      <c r="H51" s="100">
        <v>6</v>
      </c>
      <c r="I51" s="100">
        <v>7</v>
      </c>
      <c r="J51" s="100">
        <v>8</v>
      </c>
      <c r="K51" s="100">
        <v>9</v>
      </c>
      <c r="L51" s="100">
        <v>10</v>
      </c>
      <c r="M51" s="100">
        <v>11</v>
      </c>
      <c r="N51" s="100">
        <v>12</v>
      </c>
      <c r="O51" s="100"/>
      <c r="P51" s="100">
        <v>13</v>
      </c>
      <c r="Q51" s="100">
        <v>14</v>
      </c>
      <c r="R51" s="100">
        <v>15</v>
      </c>
      <c r="S51" s="100">
        <v>16</v>
      </c>
      <c r="T51" s="100">
        <v>17</v>
      </c>
      <c r="U51" s="100">
        <v>18</v>
      </c>
      <c r="V51" s="100">
        <v>19</v>
      </c>
      <c r="W51" s="100">
        <v>20</v>
      </c>
      <c r="X51" s="100">
        <v>21</v>
      </c>
      <c r="Y51" s="100">
        <v>22</v>
      </c>
      <c r="Z51" s="100">
        <v>23</v>
      </c>
      <c r="AA51" s="100">
        <v>24</v>
      </c>
      <c r="AB51" s="100"/>
      <c r="AC51" s="100">
        <v>25</v>
      </c>
      <c r="AD51" s="100">
        <v>26</v>
      </c>
      <c r="AE51" s="100">
        <v>27</v>
      </c>
      <c r="AF51" s="100">
        <v>28</v>
      </c>
      <c r="AG51" s="100">
        <v>29</v>
      </c>
      <c r="AH51" s="100">
        <v>30</v>
      </c>
      <c r="AI51" s="100">
        <v>31</v>
      </c>
      <c r="AJ51" s="100">
        <v>32</v>
      </c>
      <c r="AK51" s="100">
        <v>33</v>
      </c>
      <c r="AL51" s="100">
        <v>34</v>
      </c>
      <c r="AM51" s="100">
        <v>35</v>
      </c>
      <c r="AN51" s="100">
        <v>36</v>
      </c>
      <c r="AO51" s="100"/>
      <c r="AP51" s="100">
        <v>37</v>
      </c>
      <c r="AQ51" s="100">
        <v>38</v>
      </c>
      <c r="AR51" s="100">
        <v>39</v>
      </c>
      <c r="AS51" s="100">
        <v>40</v>
      </c>
      <c r="AT51" s="100">
        <v>41</v>
      </c>
      <c r="AU51" s="100">
        <v>42</v>
      </c>
      <c r="AV51" s="100">
        <v>43</v>
      </c>
      <c r="AW51" s="100">
        <v>44</v>
      </c>
      <c r="AX51" s="100">
        <v>45</v>
      </c>
      <c r="AY51" s="100">
        <v>46</v>
      </c>
      <c r="AZ51" s="100">
        <v>47</v>
      </c>
      <c r="BA51" s="100">
        <v>48</v>
      </c>
      <c r="BB51" s="100"/>
      <c r="BC51" s="100">
        <v>49</v>
      </c>
      <c r="BD51" s="100">
        <v>50</v>
      </c>
      <c r="BE51" s="100">
        <v>51</v>
      </c>
      <c r="BF51" s="100">
        <v>52</v>
      </c>
      <c r="BG51" s="100">
        <v>53</v>
      </c>
      <c r="BH51" s="100">
        <v>54</v>
      </c>
      <c r="BI51" s="100">
        <v>55</v>
      </c>
      <c r="BJ51" s="100">
        <v>56</v>
      </c>
      <c r="BK51" s="100">
        <v>57</v>
      </c>
      <c r="BL51" s="100">
        <v>58</v>
      </c>
      <c r="BM51" s="100">
        <v>59</v>
      </c>
      <c r="BN51" s="100">
        <v>60</v>
      </c>
      <c r="BO51" s="100"/>
    </row>
    <row r="52" spans="1:72" s="10" customFormat="1" ht="17.399999999999999" hidden="1" customHeight="1" x14ac:dyDescent="0.3">
      <c r="A52" s="8"/>
      <c r="B52" s="9"/>
      <c r="C52" s="10">
        <f t="shared" ref="C52:N52" si="36">IF(B52=0,IF(C49&gt;$C$39,C51/12,0),1)</f>
        <v>0</v>
      </c>
      <c r="D52" s="10">
        <f t="shared" si="36"/>
        <v>0</v>
      </c>
      <c r="E52" s="10">
        <f t="shared" si="36"/>
        <v>0</v>
      </c>
      <c r="F52" s="10">
        <f t="shared" si="36"/>
        <v>0</v>
      </c>
      <c r="G52" s="10">
        <f t="shared" si="36"/>
        <v>0</v>
      </c>
      <c r="H52" s="10">
        <f t="shared" si="36"/>
        <v>0</v>
      </c>
      <c r="I52" s="10">
        <f t="shared" si="36"/>
        <v>0</v>
      </c>
      <c r="J52" s="10">
        <f t="shared" si="36"/>
        <v>0</v>
      </c>
      <c r="K52" s="10">
        <f t="shared" si="36"/>
        <v>0</v>
      </c>
      <c r="L52" s="10">
        <f t="shared" si="36"/>
        <v>0</v>
      </c>
      <c r="M52" s="10">
        <f t="shared" si="36"/>
        <v>0</v>
      </c>
      <c r="N52" s="10">
        <f t="shared" si="36"/>
        <v>0</v>
      </c>
      <c r="O52" s="100"/>
      <c r="P52" s="10">
        <f>IF(N52=0,IF(P49&gt;$C$39,P51/12,0),1)</f>
        <v>0</v>
      </c>
      <c r="Q52" s="10">
        <f t="shared" ref="Q52:Y52" si="37">IF(P52=0,IF(Q49&gt;$C$39,Q51/12,0),1)</f>
        <v>0</v>
      </c>
      <c r="R52" s="10">
        <f t="shared" si="37"/>
        <v>0</v>
      </c>
      <c r="S52" s="10">
        <f t="shared" si="37"/>
        <v>0</v>
      </c>
      <c r="T52" s="10">
        <f t="shared" si="37"/>
        <v>0</v>
      </c>
      <c r="U52" s="10">
        <f t="shared" si="37"/>
        <v>0</v>
      </c>
      <c r="V52" s="10">
        <f t="shared" si="37"/>
        <v>0</v>
      </c>
      <c r="W52" s="10">
        <f t="shared" si="37"/>
        <v>0</v>
      </c>
      <c r="X52" s="10">
        <f t="shared" si="37"/>
        <v>0</v>
      </c>
      <c r="Y52" s="10">
        <f t="shared" si="37"/>
        <v>0</v>
      </c>
      <c r="Z52" s="10">
        <f>IF(Y52=0,IF(Z49&gt;$C$39,Z51/12,0),1)</f>
        <v>0</v>
      </c>
      <c r="AA52" s="10">
        <f>IF(Z52=0,IF(AA49&gt;$C$39,AA51/12,0),1)</f>
        <v>0</v>
      </c>
      <c r="AB52" s="100"/>
      <c r="AC52" s="10">
        <f>IF(AA52=0,IF(AC49&gt;$C$39,AC51/12,0),1)</f>
        <v>0</v>
      </c>
      <c r="AD52" s="10">
        <f t="shared" ref="AD52:AL52" si="38">IF(AC52=0,IF(AD49&gt;$C$39,AD51/12,0),1)</f>
        <v>2.1666666666666665</v>
      </c>
      <c r="AE52" s="10">
        <f t="shared" si="38"/>
        <v>1</v>
      </c>
      <c r="AF52" s="10">
        <f t="shared" si="38"/>
        <v>1</v>
      </c>
      <c r="AG52" s="10">
        <f t="shared" si="38"/>
        <v>1</v>
      </c>
      <c r="AH52" s="10">
        <f t="shared" si="38"/>
        <v>1</v>
      </c>
      <c r="AI52" s="10">
        <f t="shared" si="38"/>
        <v>1</v>
      </c>
      <c r="AJ52" s="10">
        <f t="shared" si="38"/>
        <v>1</v>
      </c>
      <c r="AK52" s="10">
        <f t="shared" si="38"/>
        <v>1</v>
      </c>
      <c r="AL52" s="10">
        <f t="shared" si="38"/>
        <v>1</v>
      </c>
      <c r="AM52" s="10">
        <f>IF(AL52=0,IF(AM49&gt;$C$39,AM51/12,0),1)</f>
        <v>1</v>
      </c>
      <c r="AN52" s="10">
        <f>IF(AM52=0,IF(AN49&gt;$C$39,AN51/12,0),1)</f>
        <v>1</v>
      </c>
      <c r="AO52" s="100"/>
      <c r="AP52" s="10">
        <f>IF(AN52=0,IF(AP49&gt;$C$39,AP51/12,0),1)</f>
        <v>1</v>
      </c>
      <c r="AQ52" s="10">
        <f t="shared" ref="AQ52:AY52" si="39">IF(AP52=0,IF(AQ49&gt;$C$39,AQ51/12,0),1)</f>
        <v>1</v>
      </c>
      <c r="AR52" s="10">
        <f t="shared" si="39"/>
        <v>1</v>
      </c>
      <c r="AS52" s="10">
        <f t="shared" si="39"/>
        <v>1</v>
      </c>
      <c r="AT52" s="10">
        <f t="shared" si="39"/>
        <v>1</v>
      </c>
      <c r="AU52" s="10">
        <f t="shared" si="39"/>
        <v>1</v>
      </c>
      <c r="AV52" s="10">
        <f t="shared" si="39"/>
        <v>1</v>
      </c>
      <c r="AW52" s="10">
        <f t="shared" si="39"/>
        <v>1</v>
      </c>
      <c r="AX52" s="10">
        <f t="shared" si="39"/>
        <v>1</v>
      </c>
      <c r="AY52" s="10">
        <f t="shared" si="39"/>
        <v>1</v>
      </c>
      <c r="AZ52" s="10">
        <f>IF(AY52=0,IF(AZ49&gt;$C$39,AZ51/12,0),1)</f>
        <v>1</v>
      </c>
      <c r="BA52" s="10">
        <f>IF(AZ52=0,IF(BA49&gt;$C$39,BA51/12,0),1)</f>
        <v>1</v>
      </c>
      <c r="BB52" s="100"/>
      <c r="BC52" s="10">
        <f>IF(BA52=0,IF(BC49&gt;$C$39,BC51/12,0),1)</f>
        <v>1</v>
      </c>
      <c r="BD52" s="10">
        <f t="shared" ref="BD52:BL52" si="40">IF(BC52=0,IF(BD49&gt;$C$39,BD51/12,0),1)</f>
        <v>1</v>
      </c>
      <c r="BE52" s="10">
        <f t="shared" si="40"/>
        <v>1</v>
      </c>
      <c r="BF52" s="10">
        <f t="shared" si="40"/>
        <v>1</v>
      </c>
      <c r="BG52" s="10">
        <f t="shared" si="40"/>
        <v>1</v>
      </c>
      <c r="BH52" s="10">
        <f t="shared" si="40"/>
        <v>1</v>
      </c>
      <c r="BI52" s="10">
        <f t="shared" si="40"/>
        <v>1</v>
      </c>
      <c r="BJ52" s="10">
        <f t="shared" si="40"/>
        <v>1</v>
      </c>
      <c r="BK52" s="10">
        <f t="shared" si="40"/>
        <v>1</v>
      </c>
      <c r="BL52" s="10">
        <f t="shared" si="40"/>
        <v>1</v>
      </c>
      <c r="BM52" s="10">
        <f>IF(BL52=0,IF(BM49&gt;$C$39,BM51/12,0),1)</f>
        <v>1</v>
      </c>
      <c r="BN52" s="10">
        <f>IF(BM52=0,IF(BN49&gt;$C$39,BN51/12,0),1)</f>
        <v>1</v>
      </c>
      <c r="BO52" s="100"/>
    </row>
    <row r="53" spans="1:72" s="10" customFormat="1" ht="17.399999999999999" hidden="1" customHeight="1" x14ac:dyDescent="0.3">
      <c r="A53" s="8"/>
      <c r="B53" s="9"/>
      <c r="C53" s="100">
        <f>IF(C52=1,0,C52)</f>
        <v>0</v>
      </c>
      <c r="D53" s="100">
        <f>IF(D52=1,0,D52)</f>
        <v>0</v>
      </c>
      <c r="E53" s="100">
        <f t="shared" ref="E53:N53" si="41">IF(E52=1,0,E52)</f>
        <v>0</v>
      </c>
      <c r="F53" s="100">
        <f t="shared" si="41"/>
        <v>0</v>
      </c>
      <c r="G53" s="100">
        <f t="shared" si="41"/>
        <v>0</v>
      </c>
      <c r="H53" s="100">
        <f t="shared" si="41"/>
        <v>0</v>
      </c>
      <c r="I53" s="100">
        <f t="shared" si="41"/>
        <v>0</v>
      </c>
      <c r="J53" s="100">
        <f t="shared" si="41"/>
        <v>0</v>
      </c>
      <c r="K53" s="100">
        <f t="shared" si="41"/>
        <v>0</v>
      </c>
      <c r="L53" s="100">
        <f t="shared" si="41"/>
        <v>0</v>
      </c>
      <c r="M53" s="100">
        <f t="shared" si="41"/>
        <v>0</v>
      </c>
      <c r="N53" s="100">
        <f t="shared" si="41"/>
        <v>0</v>
      </c>
      <c r="O53" s="100"/>
      <c r="P53" s="100">
        <f t="shared" ref="P53:AA53" si="42">IF(P52=1,0,P52)</f>
        <v>0</v>
      </c>
      <c r="Q53" s="100">
        <f t="shared" si="42"/>
        <v>0</v>
      </c>
      <c r="R53" s="100">
        <f t="shared" si="42"/>
        <v>0</v>
      </c>
      <c r="S53" s="100">
        <f t="shared" si="42"/>
        <v>0</v>
      </c>
      <c r="T53" s="100">
        <f t="shared" si="42"/>
        <v>0</v>
      </c>
      <c r="U53" s="100">
        <f t="shared" si="42"/>
        <v>0</v>
      </c>
      <c r="V53" s="100">
        <f t="shared" si="42"/>
        <v>0</v>
      </c>
      <c r="W53" s="100">
        <f t="shared" si="42"/>
        <v>0</v>
      </c>
      <c r="X53" s="100">
        <f t="shared" si="42"/>
        <v>0</v>
      </c>
      <c r="Y53" s="100">
        <f t="shared" si="42"/>
        <v>0</v>
      </c>
      <c r="Z53" s="100">
        <f t="shared" si="42"/>
        <v>0</v>
      </c>
      <c r="AA53" s="100">
        <f t="shared" si="42"/>
        <v>0</v>
      </c>
      <c r="AB53" s="100"/>
      <c r="AC53" s="100">
        <f t="shared" ref="AC53:AN53" si="43">IF(AC52=1,0,AC52)</f>
        <v>0</v>
      </c>
      <c r="AD53" s="100">
        <f t="shared" si="43"/>
        <v>2.1666666666666665</v>
      </c>
      <c r="AE53" s="100">
        <f t="shared" si="43"/>
        <v>0</v>
      </c>
      <c r="AF53" s="100">
        <f t="shared" si="43"/>
        <v>0</v>
      </c>
      <c r="AG53" s="100">
        <f t="shared" si="43"/>
        <v>0</v>
      </c>
      <c r="AH53" s="100">
        <f t="shared" si="43"/>
        <v>0</v>
      </c>
      <c r="AI53" s="100">
        <f t="shared" si="43"/>
        <v>0</v>
      </c>
      <c r="AJ53" s="100">
        <f t="shared" si="43"/>
        <v>0</v>
      </c>
      <c r="AK53" s="100">
        <f t="shared" si="43"/>
        <v>0</v>
      </c>
      <c r="AL53" s="100">
        <f t="shared" si="43"/>
        <v>0</v>
      </c>
      <c r="AM53" s="100">
        <f t="shared" si="43"/>
        <v>0</v>
      </c>
      <c r="AN53" s="100">
        <f t="shared" si="43"/>
        <v>0</v>
      </c>
      <c r="AO53" s="100"/>
      <c r="AP53" s="100">
        <f t="shared" ref="AP53:BA53" si="44">IF(AP52=1,0,AP52)</f>
        <v>0</v>
      </c>
      <c r="AQ53" s="100">
        <f t="shared" si="44"/>
        <v>0</v>
      </c>
      <c r="AR53" s="100">
        <f t="shared" si="44"/>
        <v>0</v>
      </c>
      <c r="AS53" s="100">
        <f t="shared" si="44"/>
        <v>0</v>
      </c>
      <c r="AT53" s="100">
        <f t="shared" si="44"/>
        <v>0</v>
      </c>
      <c r="AU53" s="100">
        <f t="shared" si="44"/>
        <v>0</v>
      </c>
      <c r="AV53" s="100">
        <f t="shared" si="44"/>
        <v>0</v>
      </c>
      <c r="AW53" s="100">
        <f t="shared" si="44"/>
        <v>0</v>
      </c>
      <c r="AX53" s="100">
        <f t="shared" si="44"/>
        <v>0</v>
      </c>
      <c r="AY53" s="100">
        <f t="shared" si="44"/>
        <v>0</v>
      </c>
      <c r="AZ53" s="100">
        <f t="shared" si="44"/>
        <v>0</v>
      </c>
      <c r="BA53" s="100">
        <f t="shared" si="44"/>
        <v>0</v>
      </c>
      <c r="BB53" s="100"/>
      <c r="BC53" s="100">
        <f t="shared" ref="BC53:BN53" si="45">IF(BC52=1,0,BC52)</f>
        <v>0</v>
      </c>
      <c r="BD53" s="100">
        <f t="shared" si="45"/>
        <v>0</v>
      </c>
      <c r="BE53" s="100">
        <f t="shared" si="45"/>
        <v>0</v>
      </c>
      <c r="BF53" s="100">
        <f t="shared" si="45"/>
        <v>0</v>
      </c>
      <c r="BG53" s="100">
        <f t="shared" si="45"/>
        <v>0</v>
      </c>
      <c r="BH53" s="100">
        <f t="shared" si="45"/>
        <v>0</v>
      </c>
      <c r="BI53" s="100">
        <f t="shared" si="45"/>
        <v>0</v>
      </c>
      <c r="BJ53" s="100">
        <f t="shared" si="45"/>
        <v>0</v>
      </c>
      <c r="BK53" s="100">
        <f t="shared" si="45"/>
        <v>0</v>
      </c>
      <c r="BL53" s="100">
        <f t="shared" si="45"/>
        <v>0</v>
      </c>
      <c r="BM53" s="100">
        <f t="shared" si="45"/>
        <v>0</v>
      </c>
      <c r="BN53" s="100">
        <f t="shared" si="45"/>
        <v>0</v>
      </c>
      <c r="BO53" s="100"/>
    </row>
    <row r="54" spans="1:72" ht="17.399999999999999" customHeight="1" x14ac:dyDescent="0.3">
      <c r="C54" s="103"/>
      <c r="D54" s="103"/>
      <c r="E54" s="103"/>
      <c r="F54" s="103"/>
      <c r="G54" s="103"/>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BB54" s="104"/>
      <c r="BJ54" s="104"/>
      <c r="BO54" s="104"/>
    </row>
    <row r="55" spans="1:72" ht="17.399999999999999" customHeight="1" x14ac:dyDescent="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BB55" s="104"/>
      <c r="BJ55" s="104"/>
      <c r="BO55" s="104"/>
    </row>
    <row r="56" spans="1:72" ht="17.399999999999999" customHeight="1" x14ac:dyDescent="0.3">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BB56" s="104"/>
      <c r="BJ56" s="104"/>
      <c r="BO56" s="104"/>
    </row>
    <row r="57" spans="1:72" x14ac:dyDescent="0.3">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BB57" s="104"/>
      <c r="BJ57" s="104"/>
      <c r="BO57" s="104"/>
    </row>
    <row r="58" spans="1:72" x14ac:dyDescent="0.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BB58" s="104"/>
      <c r="BJ58" s="104"/>
      <c r="BO58" s="104"/>
    </row>
    <row r="59" spans="1:72" x14ac:dyDescent="0.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BB59" s="104"/>
      <c r="BJ59" s="104"/>
      <c r="BO59" s="104"/>
    </row>
    <row r="60" spans="1:72" x14ac:dyDescent="0.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BB60" s="104"/>
      <c r="BJ60" s="104"/>
      <c r="BO60" s="104"/>
    </row>
    <row r="61" spans="1:72" x14ac:dyDescent="0.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BB61" s="104"/>
      <c r="BJ61" s="104"/>
      <c r="BO61" s="104"/>
    </row>
    <row r="62" spans="1:72" x14ac:dyDescent="0.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BB62" s="104"/>
      <c r="BJ62" s="104"/>
      <c r="BO62" s="104"/>
    </row>
    <row r="63" spans="1:72" x14ac:dyDescent="0.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BB63" s="104"/>
      <c r="BJ63" s="104"/>
      <c r="BO63" s="104"/>
    </row>
    <row r="64" spans="1:72" x14ac:dyDescent="0.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BB64" s="104"/>
      <c r="BJ64" s="104"/>
      <c r="BO64" s="104"/>
    </row>
    <row r="65" spans="3:67" x14ac:dyDescent="0.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BB65" s="104"/>
      <c r="BJ65" s="104"/>
      <c r="BO65" s="104"/>
    </row>
    <row r="66" spans="3:67" x14ac:dyDescent="0.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BB66" s="104"/>
      <c r="BJ66" s="104"/>
      <c r="BO66" s="104"/>
    </row>
    <row r="67" spans="3:67" x14ac:dyDescent="0.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BB67" s="104"/>
      <c r="BJ67" s="104"/>
      <c r="BO67" s="104"/>
    </row>
    <row r="68" spans="3:67" x14ac:dyDescent="0.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BB68" s="104"/>
      <c r="BJ68" s="104"/>
      <c r="BO68" s="104"/>
    </row>
    <row r="69" spans="3:67" x14ac:dyDescent="0.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BB69" s="104"/>
      <c r="BJ69" s="104"/>
      <c r="BO69" s="104"/>
    </row>
    <row r="70" spans="3:67" x14ac:dyDescent="0.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BB70" s="104"/>
      <c r="BJ70" s="104"/>
      <c r="BO70" s="104"/>
    </row>
    <row r="71" spans="3:67" x14ac:dyDescent="0.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BB71" s="104"/>
      <c r="BJ71" s="104"/>
      <c r="BO71" s="104"/>
    </row>
    <row r="72" spans="3:67" x14ac:dyDescent="0.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BB72" s="104"/>
      <c r="BJ72" s="104"/>
      <c r="BO72" s="104"/>
    </row>
    <row r="73" spans="3:67" x14ac:dyDescent="0.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BB73" s="104"/>
      <c r="BJ73" s="104"/>
      <c r="BO73" s="104"/>
    </row>
    <row r="74" spans="3:67" x14ac:dyDescent="0.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BB74" s="104"/>
      <c r="BJ74" s="104"/>
      <c r="BO74" s="104"/>
    </row>
    <row r="75" spans="3:67" x14ac:dyDescent="0.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BB75" s="104"/>
      <c r="BJ75" s="104"/>
      <c r="BO75" s="104"/>
    </row>
    <row r="76" spans="3:67" x14ac:dyDescent="0.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BB76" s="104"/>
      <c r="BJ76" s="104"/>
      <c r="BO76" s="104"/>
    </row>
    <row r="77" spans="3:67" x14ac:dyDescent="0.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BB77" s="104"/>
      <c r="BJ77" s="104"/>
      <c r="BO77" s="104"/>
    </row>
    <row r="78" spans="3:67" x14ac:dyDescent="0.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BB78" s="104"/>
      <c r="BJ78" s="104"/>
      <c r="BO78" s="104"/>
    </row>
    <row r="79" spans="3:67" x14ac:dyDescent="0.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BB79" s="104"/>
      <c r="BJ79" s="104"/>
      <c r="BO79" s="104"/>
    </row>
    <row r="80" spans="3:67" x14ac:dyDescent="0.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BB80" s="104"/>
      <c r="BJ80" s="104"/>
      <c r="BO80" s="104"/>
    </row>
    <row r="81" spans="3:67" x14ac:dyDescent="0.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BB81" s="104"/>
      <c r="BJ81" s="104"/>
      <c r="BO81" s="104"/>
    </row>
    <row r="82" spans="3:67" x14ac:dyDescent="0.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BB82" s="104"/>
      <c r="BJ82" s="104"/>
      <c r="BO82" s="104"/>
    </row>
    <row r="83" spans="3:67" x14ac:dyDescent="0.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BB83" s="104"/>
      <c r="BJ83" s="104"/>
      <c r="BO83" s="104"/>
    </row>
    <row r="84" spans="3:67" x14ac:dyDescent="0.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BB84" s="104"/>
      <c r="BJ84" s="104"/>
      <c r="BO84" s="104"/>
    </row>
    <row r="85" spans="3:67" x14ac:dyDescent="0.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BB85" s="104"/>
      <c r="BJ85" s="104"/>
      <c r="BO85" s="104"/>
    </row>
    <row r="86" spans="3:67" x14ac:dyDescent="0.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BB86" s="104"/>
      <c r="BJ86" s="104"/>
      <c r="BO86" s="104"/>
    </row>
    <row r="87" spans="3:67" x14ac:dyDescent="0.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BB87" s="104"/>
      <c r="BJ87" s="104"/>
      <c r="BO87" s="104"/>
    </row>
    <row r="88" spans="3:67" x14ac:dyDescent="0.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BB88" s="104"/>
      <c r="BJ88" s="104"/>
      <c r="BO88" s="104"/>
    </row>
    <row r="89" spans="3:67" x14ac:dyDescent="0.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BB89" s="104"/>
      <c r="BJ89" s="104"/>
      <c r="BO89" s="104"/>
    </row>
    <row r="90" spans="3:67" x14ac:dyDescent="0.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BB90" s="104"/>
      <c r="BJ90" s="104"/>
      <c r="BO90" s="104"/>
    </row>
    <row r="91" spans="3:67" x14ac:dyDescent="0.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BB91" s="104"/>
      <c r="BJ91" s="104"/>
      <c r="BO91" s="104"/>
    </row>
    <row r="92" spans="3:67" x14ac:dyDescent="0.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BB92" s="104"/>
      <c r="BJ92" s="104"/>
      <c r="BO92" s="104"/>
    </row>
    <row r="93" spans="3:67" x14ac:dyDescent="0.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BB93" s="104"/>
      <c r="BJ93" s="104"/>
      <c r="BO93" s="104"/>
    </row>
    <row r="94" spans="3:67" x14ac:dyDescent="0.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BB94" s="104"/>
      <c r="BJ94" s="104"/>
      <c r="BO94" s="104"/>
    </row>
    <row r="95" spans="3:67" x14ac:dyDescent="0.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BB95" s="104"/>
      <c r="BJ95" s="104"/>
      <c r="BO95" s="104"/>
    </row>
    <row r="96" spans="3:67" x14ac:dyDescent="0.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BB96" s="104"/>
      <c r="BJ96" s="104"/>
      <c r="BO96" s="104"/>
    </row>
    <row r="97" spans="3:67" x14ac:dyDescent="0.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BB97" s="104"/>
      <c r="BJ97" s="104"/>
      <c r="BO97" s="104"/>
    </row>
    <row r="98" spans="3:67" x14ac:dyDescent="0.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BB98" s="104"/>
      <c r="BJ98" s="104"/>
      <c r="BO98" s="104"/>
    </row>
    <row r="99" spans="3:67" x14ac:dyDescent="0.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BB99" s="104"/>
      <c r="BJ99" s="104"/>
      <c r="BO99" s="104"/>
    </row>
    <row r="100" spans="3:67" x14ac:dyDescent="0.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BB100" s="104"/>
      <c r="BJ100" s="104"/>
      <c r="BO100" s="104"/>
    </row>
    <row r="101" spans="3:67" x14ac:dyDescent="0.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BB101" s="104"/>
      <c r="BJ101" s="104"/>
      <c r="BO101" s="104"/>
    </row>
    <row r="102" spans="3:67" x14ac:dyDescent="0.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BB102" s="104"/>
      <c r="BJ102" s="104"/>
      <c r="BO102" s="104"/>
    </row>
    <row r="103" spans="3:67" x14ac:dyDescent="0.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BB103" s="104"/>
      <c r="BJ103" s="104"/>
      <c r="BO103" s="104"/>
    </row>
    <row r="104" spans="3:67" x14ac:dyDescent="0.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BB104" s="104"/>
      <c r="BJ104" s="104"/>
      <c r="BO104" s="104"/>
    </row>
    <row r="105" spans="3:67" x14ac:dyDescent="0.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BB105" s="104"/>
      <c r="BJ105" s="104"/>
      <c r="BO105" s="104"/>
    </row>
    <row r="106" spans="3:67" x14ac:dyDescent="0.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BB106" s="104"/>
      <c r="BJ106" s="104"/>
      <c r="BO106" s="104"/>
    </row>
    <row r="107" spans="3:67" x14ac:dyDescent="0.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BB107" s="104"/>
      <c r="BJ107" s="104"/>
      <c r="BO107" s="104"/>
    </row>
    <row r="108" spans="3:67" x14ac:dyDescent="0.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BB108" s="104"/>
      <c r="BJ108" s="104"/>
      <c r="BO108" s="104"/>
    </row>
    <row r="109" spans="3:67" x14ac:dyDescent="0.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BB109" s="104"/>
      <c r="BJ109" s="104"/>
      <c r="BO109" s="104"/>
    </row>
    <row r="110" spans="3:67" x14ac:dyDescent="0.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BB110" s="104"/>
      <c r="BJ110" s="104"/>
      <c r="BO110" s="104"/>
    </row>
    <row r="111" spans="3:67" x14ac:dyDescent="0.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BB111" s="104"/>
      <c r="BJ111" s="104"/>
      <c r="BO111" s="104"/>
    </row>
    <row r="112" spans="3:67" x14ac:dyDescent="0.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BB112" s="104"/>
      <c r="BJ112" s="104"/>
      <c r="BO112" s="104"/>
    </row>
    <row r="113" spans="3:67" x14ac:dyDescent="0.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BB113" s="104"/>
      <c r="BJ113" s="104"/>
      <c r="BO113" s="104"/>
    </row>
    <row r="114" spans="3:67" x14ac:dyDescent="0.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BB114" s="104"/>
      <c r="BJ114" s="104"/>
      <c r="BO114" s="104"/>
    </row>
    <row r="115" spans="3:67" x14ac:dyDescent="0.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BB115" s="104"/>
      <c r="BJ115" s="104"/>
      <c r="BO115" s="104"/>
    </row>
    <row r="116" spans="3:67" x14ac:dyDescent="0.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BB116" s="104"/>
      <c r="BJ116" s="104"/>
      <c r="BO116" s="104"/>
    </row>
    <row r="117" spans="3:67" x14ac:dyDescent="0.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BB117" s="104"/>
      <c r="BJ117" s="104"/>
      <c r="BO117" s="104"/>
    </row>
    <row r="118" spans="3:67" x14ac:dyDescent="0.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BB118" s="104"/>
      <c r="BJ118" s="104"/>
      <c r="BO118" s="104"/>
    </row>
    <row r="119" spans="3:67" x14ac:dyDescent="0.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BB119" s="104"/>
      <c r="BJ119" s="104"/>
      <c r="BO119" s="104"/>
    </row>
    <row r="120" spans="3:67" x14ac:dyDescent="0.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BB120" s="104"/>
      <c r="BJ120" s="104"/>
      <c r="BO120" s="104"/>
    </row>
    <row r="121" spans="3:67" x14ac:dyDescent="0.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BB121" s="104"/>
      <c r="BJ121" s="104"/>
      <c r="BO121" s="104"/>
    </row>
    <row r="122" spans="3:67" x14ac:dyDescent="0.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BB122" s="104"/>
      <c r="BJ122" s="104"/>
      <c r="BO122" s="104"/>
    </row>
    <row r="123" spans="3:67" x14ac:dyDescent="0.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BB123" s="104"/>
      <c r="BJ123" s="104"/>
      <c r="BO123" s="104"/>
    </row>
    <row r="124" spans="3:67" x14ac:dyDescent="0.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BB124" s="104"/>
      <c r="BJ124" s="104"/>
      <c r="BO124" s="104"/>
    </row>
    <row r="125" spans="3:67" x14ac:dyDescent="0.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BB125" s="104"/>
      <c r="BJ125" s="104"/>
      <c r="BO125" s="104"/>
    </row>
    <row r="126" spans="3:67" x14ac:dyDescent="0.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BB126" s="104"/>
      <c r="BJ126" s="104"/>
      <c r="BO126" s="104"/>
    </row>
    <row r="127" spans="3:67" x14ac:dyDescent="0.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BB127" s="104"/>
      <c r="BJ127" s="104"/>
      <c r="BO127" s="104"/>
    </row>
    <row r="128" spans="3:67" x14ac:dyDescent="0.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BB128" s="104"/>
      <c r="BJ128" s="104"/>
      <c r="BO128" s="104"/>
    </row>
    <row r="129" spans="3:67" x14ac:dyDescent="0.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BB129" s="104"/>
      <c r="BJ129" s="104"/>
      <c r="BO129" s="104"/>
    </row>
    <row r="130" spans="3:67" x14ac:dyDescent="0.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BB130" s="104"/>
      <c r="BJ130" s="104"/>
      <c r="BO130" s="104"/>
    </row>
    <row r="131" spans="3:67" x14ac:dyDescent="0.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BB131" s="104"/>
      <c r="BJ131" s="104"/>
      <c r="BO131" s="104"/>
    </row>
    <row r="132" spans="3:67" x14ac:dyDescent="0.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BB132" s="104"/>
      <c r="BJ132" s="104"/>
      <c r="BO132" s="104"/>
    </row>
    <row r="133" spans="3:67" x14ac:dyDescent="0.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BB133" s="104"/>
      <c r="BJ133" s="104"/>
      <c r="BO133" s="104"/>
    </row>
    <row r="134" spans="3:67" x14ac:dyDescent="0.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BB134" s="104"/>
      <c r="BJ134" s="104"/>
      <c r="BO134" s="104"/>
    </row>
    <row r="135" spans="3:67" x14ac:dyDescent="0.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BB135" s="104"/>
      <c r="BJ135" s="104"/>
      <c r="BO135" s="104"/>
    </row>
    <row r="136" spans="3:67" x14ac:dyDescent="0.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BB136" s="104"/>
      <c r="BJ136" s="104"/>
      <c r="BO136" s="104"/>
    </row>
    <row r="137" spans="3:67" x14ac:dyDescent="0.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BB137" s="104"/>
      <c r="BJ137" s="104"/>
      <c r="BO137" s="104"/>
    </row>
    <row r="138" spans="3:67" x14ac:dyDescent="0.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BB138" s="104"/>
      <c r="BJ138" s="104"/>
      <c r="BO138" s="104"/>
    </row>
    <row r="139" spans="3:67" x14ac:dyDescent="0.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BB139" s="104"/>
      <c r="BJ139" s="104"/>
      <c r="BO139" s="104"/>
    </row>
    <row r="140" spans="3:67" x14ac:dyDescent="0.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BB140" s="104"/>
      <c r="BJ140" s="104"/>
      <c r="BO140" s="104"/>
    </row>
    <row r="141" spans="3:67" x14ac:dyDescent="0.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BB141" s="104"/>
      <c r="BJ141" s="104"/>
      <c r="BO141" s="104"/>
    </row>
    <row r="142" spans="3:67" x14ac:dyDescent="0.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BB142" s="104"/>
      <c r="BJ142" s="104"/>
      <c r="BO142" s="104"/>
    </row>
    <row r="143" spans="3:67" x14ac:dyDescent="0.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BB143" s="104"/>
      <c r="BJ143" s="104"/>
      <c r="BO143" s="104"/>
    </row>
    <row r="144" spans="3:67" x14ac:dyDescent="0.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BB144" s="104"/>
      <c r="BJ144" s="104"/>
      <c r="BO144" s="104"/>
    </row>
    <row r="145" spans="3:67" x14ac:dyDescent="0.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BB145" s="104"/>
      <c r="BJ145" s="104"/>
      <c r="BO145" s="104"/>
    </row>
    <row r="146" spans="3:67" x14ac:dyDescent="0.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BB146" s="104"/>
      <c r="BJ146" s="104"/>
      <c r="BO146" s="104"/>
    </row>
    <row r="147" spans="3:67" x14ac:dyDescent="0.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BB147" s="104"/>
      <c r="BJ147" s="104"/>
      <c r="BO147" s="104"/>
    </row>
    <row r="148" spans="3:67" x14ac:dyDescent="0.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BB148" s="104"/>
      <c r="BJ148" s="104"/>
      <c r="BO148" s="104"/>
    </row>
    <row r="149" spans="3:67" x14ac:dyDescent="0.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BB149" s="104"/>
      <c r="BJ149" s="104"/>
      <c r="BO149" s="104"/>
    </row>
    <row r="150" spans="3:67" x14ac:dyDescent="0.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BB150" s="104"/>
      <c r="BJ150" s="104"/>
      <c r="BO150" s="104"/>
    </row>
    <row r="151" spans="3:67" x14ac:dyDescent="0.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BB151" s="104"/>
      <c r="BJ151" s="104"/>
      <c r="BO151" s="104"/>
    </row>
    <row r="152" spans="3:67" x14ac:dyDescent="0.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BB152" s="104"/>
      <c r="BJ152" s="104"/>
      <c r="BO152" s="104"/>
    </row>
    <row r="153" spans="3:67" x14ac:dyDescent="0.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BB153" s="104"/>
      <c r="BJ153" s="104"/>
      <c r="BO153" s="104"/>
    </row>
    <row r="154" spans="3:67" x14ac:dyDescent="0.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BB154" s="104"/>
      <c r="BJ154" s="104"/>
      <c r="BO154" s="104"/>
    </row>
    <row r="155" spans="3:67" x14ac:dyDescent="0.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BB155" s="104"/>
      <c r="BJ155" s="104"/>
      <c r="BO155" s="104"/>
    </row>
    <row r="156" spans="3:67" x14ac:dyDescent="0.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BB156" s="104"/>
      <c r="BJ156" s="104"/>
      <c r="BO156" s="104"/>
    </row>
    <row r="157" spans="3:67" x14ac:dyDescent="0.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BB157" s="104"/>
      <c r="BJ157" s="104"/>
      <c r="BO157" s="104"/>
    </row>
    <row r="158" spans="3:67" x14ac:dyDescent="0.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BB158" s="104"/>
      <c r="BJ158" s="104"/>
      <c r="BO158" s="104"/>
    </row>
    <row r="159" spans="3:67" x14ac:dyDescent="0.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BB159" s="104"/>
      <c r="BJ159" s="104"/>
      <c r="BO159" s="104"/>
    </row>
    <row r="160" spans="3:67" x14ac:dyDescent="0.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BB160" s="104"/>
      <c r="BJ160" s="104"/>
      <c r="BO160" s="104"/>
    </row>
    <row r="161" spans="3:67" x14ac:dyDescent="0.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BB161" s="104"/>
      <c r="BJ161" s="104"/>
      <c r="BO161" s="104"/>
    </row>
    <row r="162" spans="3:67" x14ac:dyDescent="0.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BB162" s="104"/>
      <c r="BJ162" s="104"/>
      <c r="BO162" s="104"/>
    </row>
    <row r="163" spans="3:67" x14ac:dyDescent="0.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BB163" s="104"/>
      <c r="BJ163" s="104"/>
      <c r="BO163" s="104"/>
    </row>
    <row r="164" spans="3:67" x14ac:dyDescent="0.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BB164" s="104"/>
      <c r="BJ164" s="104"/>
      <c r="BO164" s="104"/>
    </row>
    <row r="165" spans="3:67" x14ac:dyDescent="0.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BB165" s="104"/>
      <c r="BJ165" s="104"/>
      <c r="BO165" s="104"/>
    </row>
    <row r="166" spans="3:67" x14ac:dyDescent="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BB166" s="104"/>
      <c r="BJ166" s="104"/>
      <c r="BO166" s="104"/>
    </row>
    <row r="167" spans="3:67" x14ac:dyDescent="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BB167" s="104"/>
      <c r="BJ167" s="104"/>
      <c r="BO167" s="104"/>
    </row>
    <row r="168" spans="3:67" x14ac:dyDescent="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BB168" s="104"/>
      <c r="BJ168" s="104"/>
      <c r="BO168" s="104"/>
    </row>
    <row r="169" spans="3:67" x14ac:dyDescent="0.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BB169" s="104"/>
      <c r="BJ169" s="104"/>
      <c r="BO169" s="104"/>
    </row>
    <row r="170" spans="3:67" x14ac:dyDescent="0.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BB170" s="104"/>
      <c r="BJ170" s="104"/>
      <c r="BO170" s="104"/>
    </row>
    <row r="171" spans="3:67" x14ac:dyDescent="0.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BB171" s="104"/>
      <c r="BJ171" s="104"/>
      <c r="BO171" s="104"/>
    </row>
    <row r="172" spans="3:67" x14ac:dyDescent="0.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BB172" s="104"/>
      <c r="BJ172" s="104"/>
      <c r="BO172" s="104"/>
    </row>
    <row r="173" spans="3:67" x14ac:dyDescent="0.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BB173" s="104"/>
      <c r="BJ173" s="104"/>
      <c r="BO173" s="104"/>
    </row>
    <row r="174" spans="3:67" x14ac:dyDescent="0.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BB174" s="104"/>
      <c r="BJ174" s="104"/>
      <c r="BO174" s="104"/>
    </row>
    <row r="175" spans="3:67" x14ac:dyDescent="0.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BB175" s="104"/>
      <c r="BJ175" s="104"/>
      <c r="BO175" s="104"/>
    </row>
    <row r="176" spans="3:67" x14ac:dyDescent="0.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BB176" s="104"/>
      <c r="BJ176" s="104"/>
      <c r="BO176" s="104"/>
    </row>
    <row r="177" spans="3:67" x14ac:dyDescent="0.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BB177" s="104"/>
      <c r="BJ177" s="104"/>
      <c r="BO177" s="104"/>
    </row>
    <row r="178" spans="3:67" x14ac:dyDescent="0.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BB178" s="104"/>
      <c r="BJ178" s="104"/>
      <c r="BO178" s="104"/>
    </row>
    <row r="179" spans="3:67" x14ac:dyDescent="0.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BB179" s="104"/>
      <c r="BJ179" s="104"/>
      <c r="BO179" s="104"/>
    </row>
    <row r="180" spans="3:67" x14ac:dyDescent="0.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BB180" s="104"/>
      <c r="BJ180" s="104"/>
      <c r="BO180" s="104"/>
    </row>
    <row r="181" spans="3:67" x14ac:dyDescent="0.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BB181" s="104"/>
      <c r="BJ181" s="104"/>
      <c r="BO181" s="104"/>
    </row>
    <row r="182" spans="3:67" x14ac:dyDescent="0.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BB182" s="104"/>
      <c r="BJ182" s="104"/>
      <c r="BO182" s="104"/>
    </row>
    <row r="183" spans="3:67" x14ac:dyDescent="0.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BB183" s="104"/>
      <c r="BJ183" s="104"/>
      <c r="BO183" s="104"/>
    </row>
    <row r="184" spans="3:67" x14ac:dyDescent="0.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BB184" s="104"/>
      <c r="BJ184" s="104"/>
      <c r="BO184" s="104"/>
    </row>
    <row r="185" spans="3:67" x14ac:dyDescent="0.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BB185" s="104"/>
      <c r="BJ185" s="104"/>
      <c r="BO185" s="104"/>
    </row>
    <row r="186" spans="3:67" x14ac:dyDescent="0.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BB186" s="104"/>
      <c r="BJ186" s="104"/>
      <c r="BO186" s="104"/>
    </row>
    <row r="187" spans="3:67" x14ac:dyDescent="0.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BB187" s="104"/>
      <c r="BJ187" s="104"/>
      <c r="BO187" s="104"/>
    </row>
    <row r="188" spans="3:67" x14ac:dyDescent="0.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BB188" s="104"/>
      <c r="BJ188" s="104"/>
      <c r="BO188" s="104"/>
    </row>
    <row r="189" spans="3:67" x14ac:dyDescent="0.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BB189" s="104"/>
      <c r="BJ189" s="104"/>
      <c r="BO189" s="104"/>
    </row>
    <row r="190" spans="3:67" x14ac:dyDescent="0.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BB190" s="104"/>
      <c r="BJ190" s="104"/>
      <c r="BO190" s="104"/>
    </row>
    <row r="191" spans="3:67" x14ac:dyDescent="0.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BB191" s="104"/>
      <c r="BJ191" s="104"/>
      <c r="BO191" s="104"/>
    </row>
    <row r="192" spans="3:67" x14ac:dyDescent="0.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BB192" s="104"/>
      <c r="BJ192" s="104"/>
      <c r="BO192" s="104"/>
    </row>
    <row r="193" spans="3:67" x14ac:dyDescent="0.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BB193" s="104"/>
      <c r="BJ193" s="104"/>
      <c r="BO193" s="104"/>
    </row>
    <row r="194" spans="3:67" x14ac:dyDescent="0.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BB194" s="104"/>
      <c r="BJ194" s="104"/>
      <c r="BO194" s="104"/>
    </row>
    <row r="195" spans="3:67" x14ac:dyDescent="0.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BB195" s="104"/>
      <c r="BJ195" s="104"/>
      <c r="BO195" s="104"/>
    </row>
    <row r="196" spans="3:67" x14ac:dyDescent="0.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BB196" s="104"/>
      <c r="BJ196" s="104"/>
      <c r="BO196" s="104"/>
    </row>
    <row r="197" spans="3:67" x14ac:dyDescent="0.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BB197" s="104"/>
      <c r="BJ197" s="104"/>
      <c r="BO197" s="104"/>
    </row>
    <row r="198" spans="3:67" x14ac:dyDescent="0.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BB198" s="104"/>
      <c r="BJ198" s="104"/>
      <c r="BO198" s="104"/>
    </row>
    <row r="199" spans="3:67" x14ac:dyDescent="0.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BB199" s="104"/>
      <c r="BJ199" s="104"/>
      <c r="BO199" s="104"/>
    </row>
    <row r="200" spans="3:67" x14ac:dyDescent="0.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BB200" s="104"/>
      <c r="BJ200" s="104"/>
      <c r="BO200" s="104"/>
    </row>
    <row r="201" spans="3:67" x14ac:dyDescent="0.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BB201" s="104"/>
      <c r="BJ201" s="104"/>
      <c r="BO201" s="104"/>
    </row>
    <row r="202" spans="3:67" x14ac:dyDescent="0.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BB202" s="104"/>
      <c r="BJ202" s="104"/>
      <c r="BO202" s="104"/>
    </row>
    <row r="203" spans="3:67" x14ac:dyDescent="0.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BB203" s="104"/>
      <c r="BJ203" s="104"/>
      <c r="BO203" s="104"/>
    </row>
    <row r="204" spans="3:67" x14ac:dyDescent="0.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BB204" s="104"/>
      <c r="BJ204" s="104"/>
      <c r="BO204" s="104"/>
    </row>
    <row r="205" spans="3:67" x14ac:dyDescent="0.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BB205" s="104"/>
      <c r="BJ205" s="104"/>
      <c r="BO205" s="104"/>
    </row>
    <row r="206" spans="3:67" x14ac:dyDescent="0.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BB206" s="104"/>
      <c r="BJ206" s="104"/>
      <c r="BO206" s="104"/>
    </row>
    <row r="207" spans="3:67" x14ac:dyDescent="0.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BB207" s="104"/>
      <c r="BJ207" s="104"/>
      <c r="BO207" s="104"/>
    </row>
    <row r="208" spans="3:67" x14ac:dyDescent="0.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BB208" s="104"/>
      <c r="BJ208" s="104"/>
      <c r="BO208" s="104"/>
    </row>
    <row r="209" spans="3:67" x14ac:dyDescent="0.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BB209" s="104"/>
      <c r="BJ209" s="104"/>
      <c r="BO209" s="104"/>
    </row>
    <row r="210" spans="3:67" x14ac:dyDescent="0.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BB210" s="104"/>
      <c r="BJ210" s="104"/>
      <c r="BO210" s="104"/>
    </row>
    <row r="211" spans="3:67" x14ac:dyDescent="0.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BB211" s="104"/>
      <c r="BJ211" s="104"/>
      <c r="BO211" s="104"/>
    </row>
    <row r="212" spans="3:67" x14ac:dyDescent="0.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BB212" s="104"/>
      <c r="BJ212" s="104"/>
      <c r="BO212" s="104"/>
    </row>
    <row r="213" spans="3:67" x14ac:dyDescent="0.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BB213" s="104"/>
      <c r="BJ213" s="104"/>
      <c r="BO213" s="104"/>
    </row>
    <row r="214" spans="3:67" x14ac:dyDescent="0.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BB214" s="104"/>
      <c r="BJ214" s="104"/>
      <c r="BO214" s="104"/>
    </row>
    <row r="215" spans="3:67" x14ac:dyDescent="0.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BB215" s="104"/>
      <c r="BJ215" s="104"/>
      <c r="BO215" s="104"/>
    </row>
    <row r="216" spans="3:67" x14ac:dyDescent="0.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BB216" s="104"/>
      <c r="BJ216" s="104"/>
      <c r="BO216" s="104"/>
    </row>
    <row r="217" spans="3:67" x14ac:dyDescent="0.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BB217" s="104"/>
      <c r="BJ217" s="104"/>
      <c r="BO217" s="104"/>
    </row>
    <row r="218" spans="3:67" x14ac:dyDescent="0.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BB218" s="104"/>
      <c r="BJ218" s="104"/>
      <c r="BO218" s="104"/>
    </row>
    <row r="219" spans="3:67" x14ac:dyDescent="0.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BB219" s="104"/>
      <c r="BJ219" s="104"/>
      <c r="BO219" s="104"/>
    </row>
    <row r="220" spans="3:67" x14ac:dyDescent="0.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BB220" s="104"/>
      <c r="BJ220" s="104"/>
      <c r="BO220" s="104"/>
    </row>
    <row r="221" spans="3:67" x14ac:dyDescent="0.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BB221" s="104"/>
      <c r="BJ221" s="104"/>
      <c r="BO221" s="104"/>
    </row>
    <row r="222" spans="3:67" x14ac:dyDescent="0.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BB222" s="104"/>
      <c r="BJ222" s="104"/>
      <c r="BO222" s="104"/>
    </row>
    <row r="223" spans="3:67" x14ac:dyDescent="0.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BB223" s="104"/>
      <c r="BJ223" s="104"/>
      <c r="BO223" s="104"/>
    </row>
    <row r="224" spans="3:67" x14ac:dyDescent="0.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BB224" s="104"/>
      <c r="BJ224" s="104"/>
      <c r="BO224" s="104"/>
    </row>
    <row r="225" spans="3:67" x14ac:dyDescent="0.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BB225" s="104"/>
      <c r="BJ225" s="104"/>
      <c r="BO225" s="104"/>
    </row>
    <row r="226" spans="3:67" x14ac:dyDescent="0.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BB226" s="104"/>
      <c r="BJ226" s="104"/>
      <c r="BO226" s="104"/>
    </row>
    <row r="227" spans="3:67" x14ac:dyDescent="0.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BB227" s="104"/>
      <c r="BJ227" s="104"/>
      <c r="BO227" s="104"/>
    </row>
    <row r="228" spans="3:67" x14ac:dyDescent="0.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BB228" s="104"/>
      <c r="BJ228" s="104"/>
      <c r="BO228" s="104"/>
    </row>
    <row r="229" spans="3:67" x14ac:dyDescent="0.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BB229" s="104"/>
      <c r="BJ229" s="104"/>
      <c r="BO229" s="104"/>
    </row>
    <row r="230" spans="3:67" x14ac:dyDescent="0.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BB230" s="104"/>
      <c r="BJ230" s="104"/>
      <c r="BO230" s="104"/>
    </row>
    <row r="231" spans="3:67" x14ac:dyDescent="0.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BB231" s="104"/>
      <c r="BJ231" s="104"/>
      <c r="BO231" s="104"/>
    </row>
    <row r="232" spans="3:67" x14ac:dyDescent="0.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BB232" s="104"/>
      <c r="BJ232" s="104"/>
      <c r="BO232" s="104"/>
    </row>
    <row r="233" spans="3:67" x14ac:dyDescent="0.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BB233" s="104"/>
      <c r="BJ233" s="104"/>
      <c r="BO233" s="104"/>
    </row>
    <row r="234" spans="3:67" x14ac:dyDescent="0.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BB234" s="104"/>
      <c r="BJ234" s="104"/>
      <c r="BO234" s="104"/>
    </row>
    <row r="235" spans="3:67" x14ac:dyDescent="0.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BB235" s="104"/>
      <c r="BJ235" s="104"/>
      <c r="BO235" s="104"/>
    </row>
    <row r="236" spans="3:67" x14ac:dyDescent="0.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BB236" s="104"/>
      <c r="BJ236" s="104"/>
      <c r="BO236" s="104"/>
    </row>
    <row r="237" spans="3:67" x14ac:dyDescent="0.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BB237" s="104"/>
      <c r="BJ237" s="104"/>
      <c r="BO237" s="104"/>
    </row>
    <row r="238" spans="3:67" x14ac:dyDescent="0.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BB238" s="104"/>
      <c r="BJ238" s="104"/>
      <c r="BO238" s="104"/>
    </row>
    <row r="239" spans="3:67" x14ac:dyDescent="0.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BB239" s="104"/>
      <c r="BJ239" s="104"/>
      <c r="BO239" s="104"/>
    </row>
    <row r="240" spans="3:67" x14ac:dyDescent="0.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BB240" s="104"/>
      <c r="BJ240" s="104"/>
      <c r="BO240" s="104"/>
    </row>
    <row r="241" spans="3:67" x14ac:dyDescent="0.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BB241" s="104"/>
      <c r="BJ241" s="104"/>
      <c r="BO241" s="104"/>
    </row>
    <row r="242" spans="3:67" x14ac:dyDescent="0.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BB242" s="104"/>
      <c r="BJ242" s="104"/>
      <c r="BO242" s="104"/>
    </row>
    <row r="243" spans="3:67" x14ac:dyDescent="0.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BB243" s="104"/>
      <c r="BJ243" s="104"/>
      <c r="BO243" s="104"/>
    </row>
    <row r="244" spans="3:67" x14ac:dyDescent="0.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BB244" s="104"/>
      <c r="BJ244" s="104"/>
      <c r="BO244" s="104"/>
    </row>
    <row r="245" spans="3:67" x14ac:dyDescent="0.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BB245" s="104"/>
      <c r="BJ245" s="104"/>
      <c r="BO245" s="104"/>
    </row>
    <row r="246" spans="3:67" x14ac:dyDescent="0.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BB246" s="104"/>
      <c r="BJ246" s="104"/>
      <c r="BO246" s="104"/>
    </row>
    <row r="247" spans="3:67" x14ac:dyDescent="0.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BB247" s="104"/>
      <c r="BJ247" s="104"/>
      <c r="BO247" s="104"/>
    </row>
    <row r="248" spans="3:67" x14ac:dyDescent="0.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BB248" s="104"/>
      <c r="BJ248" s="104"/>
      <c r="BO248" s="104"/>
    </row>
    <row r="249" spans="3:67" x14ac:dyDescent="0.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BB249" s="104"/>
      <c r="BJ249" s="104"/>
      <c r="BO249" s="104"/>
    </row>
    <row r="250" spans="3:67" x14ac:dyDescent="0.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BB250" s="104"/>
      <c r="BJ250" s="104"/>
      <c r="BO250" s="104"/>
    </row>
    <row r="251" spans="3:67" x14ac:dyDescent="0.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BB251" s="104"/>
      <c r="BJ251" s="104"/>
      <c r="BO251" s="104"/>
    </row>
    <row r="252" spans="3:67" x14ac:dyDescent="0.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BB252" s="104"/>
      <c r="BJ252" s="104"/>
      <c r="BO252" s="104"/>
    </row>
    <row r="253" spans="3:67" x14ac:dyDescent="0.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BB253" s="104"/>
      <c r="BJ253" s="104"/>
      <c r="BO253" s="104"/>
    </row>
    <row r="254" spans="3:67" x14ac:dyDescent="0.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BB254" s="104"/>
      <c r="BJ254" s="104"/>
      <c r="BO254" s="104"/>
    </row>
    <row r="255" spans="3:67" x14ac:dyDescent="0.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BB255" s="104"/>
      <c r="BJ255" s="104"/>
      <c r="BO255" s="104"/>
    </row>
    <row r="256" spans="3:67" x14ac:dyDescent="0.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BB256" s="104"/>
      <c r="BJ256" s="104"/>
      <c r="BO256" s="104"/>
    </row>
    <row r="257" spans="3:67" x14ac:dyDescent="0.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BB257" s="104"/>
      <c r="BJ257" s="104"/>
      <c r="BO257" s="104"/>
    </row>
    <row r="258" spans="3:67" x14ac:dyDescent="0.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BB258" s="104"/>
      <c r="BJ258" s="104"/>
      <c r="BO258" s="104"/>
    </row>
    <row r="259" spans="3:67" x14ac:dyDescent="0.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BB259" s="104"/>
      <c r="BJ259" s="104"/>
      <c r="BO259" s="104"/>
    </row>
    <row r="260" spans="3:67" x14ac:dyDescent="0.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BB260" s="104"/>
      <c r="BJ260" s="104"/>
      <c r="BO260" s="104"/>
    </row>
    <row r="261" spans="3:67" x14ac:dyDescent="0.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BB261" s="104"/>
      <c r="BJ261" s="104"/>
      <c r="BO261" s="104"/>
    </row>
    <row r="262" spans="3:67" x14ac:dyDescent="0.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BB262" s="104"/>
      <c r="BJ262" s="104"/>
      <c r="BO262" s="104"/>
    </row>
    <row r="263" spans="3:67" x14ac:dyDescent="0.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BB263" s="104"/>
      <c r="BJ263" s="104"/>
      <c r="BO263" s="104"/>
    </row>
    <row r="264" spans="3:67" x14ac:dyDescent="0.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BB264" s="104"/>
      <c r="BJ264" s="104"/>
      <c r="BO264" s="104"/>
    </row>
    <row r="265" spans="3:67" x14ac:dyDescent="0.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BB265" s="104"/>
      <c r="BJ265" s="104"/>
      <c r="BO265" s="104"/>
    </row>
    <row r="266" spans="3:67" x14ac:dyDescent="0.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BB266" s="104"/>
      <c r="BJ266" s="104"/>
      <c r="BO266" s="104"/>
    </row>
    <row r="267" spans="3:67" x14ac:dyDescent="0.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BB267" s="104"/>
      <c r="BJ267" s="104"/>
      <c r="BO267" s="104"/>
    </row>
    <row r="268" spans="3:67" x14ac:dyDescent="0.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BB268" s="104"/>
      <c r="BJ268" s="104"/>
      <c r="BO268" s="104"/>
    </row>
    <row r="269" spans="3:67" x14ac:dyDescent="0.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BB269" s="104"/>
      <c r="BJ269" s="104"/>
      <c r="BO269" s="104"/>
    </row>
    <row r="270" spans="3:67" x14ac:dyDescent="0.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BB270" s="104"/>
      <c r="BJ270" s="104"/>
      <c r="BO270" s="104"/>
    </row>
    <row r="271" spans="3:67" x14ac:dyDescent="0.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BB271" s="104"/>
      <c r="BJ271" s="104"/>
      <c r="BO271" s="104"/>
    </row>
    <row r="272" spans="3:67" x14ac:dyDescent="0.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BB272" s="104"/>
      <c r="BJ272" s="104"/>
      <c r="BO272" s="104"/>
    </row>
    <row r="273" spans="3:67" x14ac:dyDescent="0.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BB273" s="104"/>
      <c r="BJ273" s="104"/>
      <c r="BO273" s="104"/>
    </row>
    <row r="274" spans="3:67" x14ac:dyDescent="0.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BB274" s="104"/>
      <c r="BJ274" s="104"/>
      <c r="BO274" s="104"/>
    </row>
    <row r="275" spans="3:67" x14ac:dyDescent="0.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BB275" s="104"/>
      <c r="BJ275" s="104"/>
      <c r="BO275" s="104"/>
    </row>
    <row r="276" spans="3:67" x14ac:dyDescent="0.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BB276" s="104"/>
      <c r="BJ276" s="104"/>
      <c r="BO276" s="104"/>
    </row>
    <row r="277" spans="3:67" x14ac:dyDescent="0.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BB277" s="104"/>
      <c r="BJ277" s="104"/>
      <c r="BO277" s="104"/>
    </row>
    <row r="278" spans="3:67" x14ac:dyDescent="0.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BB278" s="104"/>
      <c r="BJ278" s="104"/>
      <c r="BO278" s="104"/>
    </row>
    <row r="279" spans="3:67" x14ac:dyDescent="0.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BB279" s="104"/>
      <c r="BJ279" s="104"/>
      <c r="BO279" s="104"/>
    </row>
    <row r="280" spans="3:67" x14ac:dyDescent="0.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BB280" s="104"/>
      <c r="BJ280" s="104"/>
      <c r="BO280" s="104"/>
    </row>
    <row r="281" spans="3:67" x14ac:dyDescent="0.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BB281" s="104"/>
      <c r="BJ281" s="104"/>
      <c r="BO281" s="104"/>
    </row>
    <row r="282" spans="3:67" x14ac:dyDescent="0.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BB282" s="104"/>
      <c r="BJ282" s="104"/>
      <c r="BO282" s="104"/>
    </row>
    <row r="283" spans="3:67" x14ac:dyDescent="0.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BB283" s="104"/>
      <c r="BJ283" s="104"/>
      <c r="BO283" s="104"/>
    </row>
    <row r="284" spans="3:67" x14ac:dyDescent="0.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BB284" s="104"/>
      <c r="BJ284" s="104"/>
      <c r="BO284" s="104"/>
    </row>
    <row r="285" spans="3:67" x14ac:dyDescent="0.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BB285" s="104"/>
      <c r="BJ285" s="104"/>
      <c r="BO285" s="104"/>
    </row>
    <row r="286" spans="3:67" x14ac:dyDescent="0.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BB286" s="104"/>
      <c r="BJ286" s="104"/>
      <c r="BO286" s="104"/>
    </row>
    <row r="287" spans="3:67" x14ac:dyDescent="0.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BB287" s="104"/>
      <c r="BJ287" s="104"/>
      <c r="BO287" s="104"/>
    </row>
    <row r="288" spans="3:67" x14ac:dyDescent="0.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BB288" s="104"/>
      <c r="BJ288" s="104"/>
      <c r="BO288" s="104"/>
    </row>
    <row r="289" spans="3:67" x14ac:dyDescent="0.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BB289" s="104"/>
      <c r="BJ289" s="104"/>
      <c r="BO289" s="104"/>
    </row>
    <row r="290" spans="3:67" x14ac:dyDescent="0.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BB290" s="104"/>
      <c r="BJ290" s="104"/>
      <c r="BO290" s="104"/>
    </row>
    <row r="291" spans="3:67" x14ac:dyDescent="0.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BB291" s="104"/>
      <c r="BJ291" s="104"/>
      <c r="BO291" s="104"/>
    </row>
    <row r="292" spans="3:67" x14ac:dyDescent="0.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BB292" s="104"/>
      <c r="BJ292" s="104"/>
      <c r="BO292" s="104"/>
    </row>
    <row r="293" spans="3:67" x14ac:dyDescent="0.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BB293" s="104"/>
      <c r="BJ293" s="104"/>
      <c r="BO293" s="104"/>
    </row>
    <row r="294" spans="3:67" x14ac:dyDescent="0.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BB294" s="104"/>
      <c r="BJ294" s="104"/>
      <c r="BO294" s="104"/>
    </row>
    <row r="295" spans="3:67" x14ac:dyDescent="0.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BB295" s="104"/>
      <c r="BJ295" s="104"/>
      <c r="BO295" s="104"/>
    </row>
    <row r="296" spans="3:67" x14ac:dyDescent="0.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BB296" s="104"/>
      <c r="BJ296" s="104"/>
      <c r="BO296" s="104"/>
    </row>
    <row r="297" spans="3:67" x14ac:dyDescent="0.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BB297" s="104"/>
      <c r="BJ297" s="104"/>
      <c r="BO297" s="104"/>
    </row>
    <row r="298" spans="3:67" x14ac:dyDescent="0.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BB298" s="104"/>
      <c r="BJ298" s="104"/>
      <c r="BO298" s="104"/>
    </row>
    <row r="299" spans="3:67" x14ac:dyDescent="0.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BB299" s="104"/>
      <c r="BJ299" s="104"/>
      <c r="BO299" s="104"/>
    </row>
    <row r="300" spans="3:67" x14ac:dyDescent="0.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BB300" s="104"/>
      <c r="BJ300" s="104"/>
      <c r="BO300" s="104"/>
    </row>
    <row r="301" spans="3:67" x14ac:dyDescent="0.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BB301" s="104"/>
      <c r="BJ301" s="104"/>
      <c r="BO301" s="104"/>
    </row>
    <row r="302" spans="3:67" x14ac:dyDescent="0.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BB302" s="104"/>
      <c r="BJ302" s="104"/>
      <c r="BO302" s="104"/>
    </row>
    <row r="303" spans="3:67" x14ac:dyDescent="0.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BB303" s="104"/>
      <c r="BJ303" s="104"/>
      <c r="BO303" s="104"/>
    </row>
    <row r="304" spans="3:67" x14ac:dyDescent="0.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BB304" s="104"/>
      <c r="BJ304" s="104"/>
      <c r="BO304" s="104"/>
    </row>
    <row r="305" spans="3:67" x14ac:dyDescent="0.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BB305" s="104"/>
      <c r="BJ305" s="104"/>
      <c r="BO305" s="104"/>
    </row>
    <row r="306" spans="3:67" x14ac:dyDescent="0.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BB306" s="104"/>
      <c r="BJ306" s="104"/>
      <c r="BO306" s="104"/>
    </row>
    <row r="307" spans="3:67" x14ac:dyDescent="0.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BB307" s="104"/>
      <c r="BJ307" s="104"/>
      <c r="BO307" s="104"/>
    </row>
    <row r="308" spans="3:67" x14ac:dyDescent="0.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BB308" s="104"/>
      <c r="BJ308" s="104"/>
      <c r="BO308" s="104"/>
    </row>
    <row r="309" spans="3:67" x14ac:dyDescent="0.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BB309" s="104"/>
      <c r="BJ309" s="104"/>
      <c r="BO309" s="104"/>
    </row>
    <row r="310" spans="3:67" x14ac:dyDescent="0.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BB310" s="104"/>
      <c r="BJ310" s="104"/>
      <c r="BO310" s="104"/>
    </row>
    <row r="311" spans="3:67" x14ac:dyDescent="0.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BB311" s="104"/>
      <c r="BJ311" s="104"/>
      <c r="BO311" s="104"/>
    </row>
    <row r="312" spans="3:67" x14ac:dyDescent="0.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BB312" s="104"/>
      <c r="BJ312" s="104"/>
      <c r="BO312" s="104"/>
    </row>
    <row r="313" spans="3:67" x14ac:dyDescent="0.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BB313" s="104"/>
      <c r="BJ313" s="104"/>
      <c r="BO313" s="104"/>
    </row>
    <row r="314" spans="3:67" x14ac:dyDescent="0.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BB314" s="104"/>
      <c r="BJ314" s="104"/>
      <c r="BO314" s="104"/>
    </row>
    <row r="315" spans="3:67" x14ac:dyDescent="0.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BB315" s="104"/>
      <c r="BJ315" s="104"/>
      <c r="BO315" s="104"/>
    </row>
    <row r="316" spans="3:67" x14ac:dyDescent="0.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BB316" s="104"/>
      <c r="BJ316" s="104"/>
      <c r="BO316" s="104"/>
    </row>
    <row r="317" spans="3:67" x14ac:dyDescent="0.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BB317" s="104"/>
      <c r="BJ317" s="104"/>
      <c r="BO317" s="104"/>
    </row>
    <row r="318" spans="3:67" x14ac:dyDescent="0.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BB318" s="104"/>
      <c r="BJ318" s="104"/>
      <c r="BO318" s="104"/>
    </row>
    <row r="319" spans="3:67" x14ac:dyDescent="0.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BB319" s="104"/>
      <c r="BJ319" s="104"/>
      <c r="BO319" s="104"/>
    </row>
    <row r="320" spans="3:67" x14ac:dyDescent="0.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BB320" s="104"/>
      <c r="BJ320" s="104"/>
      <c r="BO320" s="104"/>
    </row>
    <row r="321" spans="3:67" x14ac:dyDescent="0.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BB321" s="104"/>
      <c r="BJ321" s="104"/>
      <c r="BO321" s="104"/>
    </row>
    <row r="322" spans="3:67" x14ac:dyDescent="0.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BB322" s="104"/>
      <c r="BJ322" s="104"/>
      <c r="BO322" s="104"/>
    </row>
    <row r="323" spans="3:67" x14ac:dyDescent="0.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BB323" s="104"/>
      <c r="BJ323" s="104"/>
      <c r="BO323" s="104"/>
    </row>
    <row r="324" spans="3:67" x14ac:dyDescent="0.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BB324" s="104"/>
      <c r="BJ324" s="104"/>
      <c r="BO324" s="104"/>
    </row>
    <row r="325" spans="3:67" x14ac:dyDescent="0.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BB325" s="104"/>
      <c r="BJ325" s="104"/>
      <c r="BO325" s="104"/>
    </row>
    <row r="326" spans="3:67" x14ac:dyDescent="0.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BB326" s="104"/>
      <c r="BJ326" s="104"/>
      <c r="BO326" s="104"/>
    </row>
    <row r="327" spans="3:67" x14ac:dyDescent="0.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BB327" s="104"/>
      <c r="BJ327" s="104"/>
      <c r="BO327" s="104"/>
    </row>
    <row r="328" spans="3:67" x14ac:dyDescent="0.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BB328" s="104"/>
      <c r="BJ328" s="104"/>
      <c r="BO328" s="104"/>
    </row>
    <row r="329" spans="3:67" x14ac:dyDescent="0.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BB329" s="104"/>
      <c r="BJ329" s="104"/>
      <c r="BO329" s="104"/>
    </row>
    <row r="330" spans="3:67" x14ac:dyDescent="0.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BB330" s="104"/>
      <c r="BJ330" s="104"/>
      <c r="BO330" s="104"/>
    </row>
    <row r="331" spans="3:67" x14ac:dyDescent="0.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BB331" s="104"/>
      <c r="BJ331" s="104"/>
      <c r="BO331" s="104"/>
    </row>
    <row r="332" spans="3:67" x14ac:dyDescent="0.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BB332" s="104"/>
      <c r="BJ332" s="104"/>
      <c r="BO332" s="104"/>
    </row>
    <row r="333" spans="3:67" x14ac:dyDescent="0.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BB333" s="104"/>
      <c r="BJ333" s="104"/>
      <c r="BO333" s="104"/>
    </row>
    <row r="334" spans="3:67" x14ac:dyDescent="0.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BB334" s="104"/>
      <c r="BJ334" s="104"/>
      <c r="BO334" s="104"/>
    </row>
    <row r="335" spans="3:67" x14ac:dyDescent="0.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BB335" s="104"/>
      <c r="BJ335" s="104"/>
      <c r="BO335" s="104"/>
    </row>
    <row r="336" spans="3:67" x14ac:dyDescent="0.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BB336" s="104"/>
      <c r="BJ336" s="104"/>
      <c r="BO336" s="104"/>
    </row>
    <row r="337" spans="3:67" x14ac:dyDescent="0.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BB337" s="104"/>
      <c r="BJ337" s="104"/>
      <c r="BO337" s="104"/>
    </row>
    <row r="338" spans="3:67" x14ac:dyDescent="0.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BB338" s="104"/>
      <c r="BJ338" s="104"/>
      <c r="BO338" s="104"/>
    </row>
    <row r="339" spans="3:67" x14ac:dyDescent="0.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BB339" s="104"/>
      <c r="BJ339" s="104"/>
      <c r="BO339" s="104"/>
    </row>
    <row r="340" spans="3:67" x14ac:dyDescent="0.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BB340" s="104"/>
      <c r="BJ340" s="104"/>
      <c r="BO340" s="104"/>
    </row>
    <row r="341" spans="3:67" x14ac:dyDescent="0.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BB341" s="104"/>
      <c r="BJ341" s="104"/>
      <c r="BO341" s="104"/>
    </row>
    <row r="342" spans="3:67" x14ac:dyDescent="0.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BB342" s="104"/>
      <c r="BJ342" s="104"/>
      <c r="BO342" s="104"/>
    </row>
    <row r="343" spans="3:67" x14ac:dyDescent="0.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BB343" s="104"/>
      <c r="BJ343" s="104"/>
      <c r="BO343" s="104"/>
    </row>
    <row r="344" spans="3:67" x14ac:dyDescent="0.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BB344" s="104"/>
      <c r="BJ344" s="104"/>
      <c r="BO344" s="104"/>
    </row>
    <row r="345" spans="3:67" x14ac:dyDescent="0.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BB345" s="104"/>
      <c r="BJ345" s="104"/>
      <c r="BO345" s="104"/>
    </row>
    <row r="346" spans="3:67" x14ac:dyDescent="0.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BB346" s="104"/>
      <c r="BJ346" s="104"/>
      <c r="BO346" s="104"/>
    </row>
    <row r="347" spans="3:67" x14ac:dyDescent="0.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BB347" s="104"/>
      <c r="BJ347" s="104"/>
      <c r="BO347" s="104"/>
    </row>
    <row r="348" spans="3:67" x14ac:dyDescent="0.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BB348" s="104"/>
      <c r="BJ348" s="104"/>
      <c r="BO348" s="104"/>
    </row>
    <row r="349" spans="3:67" x14ac:dyDescent="0.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BB349" s="104"/>
      <c r="BJ349" s="104"/>
      <c r="BO349" s="104"/>
    </row>
    <row r="350" spans="3:67" x14ac:dyDescent="0.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BB350" s="104"/>
      <c r="BJ350" s="104"/>
      <c r="BO350" s="104"/>
    </row>
    <row r="351" spans="3:67" x14ac:dyDescent="0.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BB351" s="104"/>
      <c r="BJ351" s="104"/>
      <c r="BO351" s="104"/>
    </row>
    <row r="352" spans="3:67" x14ac:dyDescent="0.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BB352" s="104"/>
      <c r="BJ352" s="104"/>
      <c r="BO352" s="104"/>
    </row>
    <row r="353" spans="3:67" x14ac:dyDescent="0.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BB353" s="104"/>
      <c r="BJ353" s="104"/>
      <c r="BO353" s="104"/>
    </row>
    <row r="354" spans="3:67" x14ac:dyDescent="0.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BB354" s="104"/>
      <c r="BJ354" s="104"/>
      <c r="BO354" s="104"/>
    </row>
    <row r="355" spans="3:67" x14ac:dyDescent="0.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BB355" s="104"/>
      <c r="BJ355" s="104"/>
      <c r="BO355" s="104"/>
    </row>
    <row r="356" spans="3:67" x14ac:dyDescent="0.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BB356" s="104"/>
      <c r="BJ356" s="104"/>
      <c r="BO356" s="104"/>
    </row>
    <row r="357" spans="3:67" x14ac:dyDescent="0.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BB357" s="104"/>
      <c r="BJ357" s="104"/>
      <c r="BO357" s="104"/>
    </row>
    <row r="358" spans="3:67" x14ac:dyDescent="0.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BB358" s="104"/>
      <c r="BJ358" s="104"/>
      <c r="BO358" s="104"/>
    </row>
    <row r="359" spans="3:67" x14ac:dyDescent="0.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BB359" s="104"/>
      <c r="BJ359" s="104"/>
      <c r="BO359" s="104"/>
    </row>
    <row r="360" spans="3:67" x14ac:dyDescent="0.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BB360" s="104"/>
      <c r="BJ360" s="104"/>
      <c r="BO360" s="104"/>
    </row>
    <row r="361" spans="3:67" x14ac:dyDescent="0.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BB361" s="104"/>
      <c r="BJ361" s="104"/>
      <c r="BO361" s="104"/>
    </row>
    <row r="362" spans="3:67" x14ac:dyDescent="0.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BB362" s="104"/>
      <c r="BJ362" s="104"/>
      <c r="BO362" s="104"/>
    </row>
    <row r="363" spans="3:67" x14ac:dyDescent="0.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BB363" s="104"/>
      <c r="BJ363" s="104"/>
      <c r="BO363" s="104"/>
    </row>
    <row r="364" spans="3:67" x14ac:dyDescent="0.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BB364" s="104"/>
      <c r="BJ364" s="104"/>
      <c r="BO364" s="104"/>
    </row>
    <row r="365" spans="3:67" x14ac:dyDescent="0.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BB365" s="104"/>
      <c r="BJ365" s="104"/>
      <c r="BO365" s="104"/>
    </row>
    <row r="366" spans="3:67" x14ac:dyDescent="0.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BB366" s="104"/>
      <c r="BJ366" s="104"/>
      <c r="BO366" s="104"/>
    </row>
    <row r="367" spans="3:67" x14ac:dyDescent="0.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BB367" s="104"/>
      <c r="BJ367" s="104"/>
      <c r="BO367" s="104"/>
    </row>
    <row r="368" spans="3:67" x14ac:dyDescent="0.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BB368" s="104"/>
      <c r="BJ368" s="104"/>
      <c r="BO368" s="104"/>
    </row>
    <row r="369" spans="3:67" x14ac:dyDescent="0.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BB369" s="104"/>
      <c r="BJ369" s="104"/>
      <c r="BO369" s="104"/>
    </row>
    <row r="370" spans="3:67" x14ac:dyDescent="0.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BB370" s="104"/>
      <c r="BJ370" s="104"/>
      <c r="BO370" s="104"/>
    </row>
    <row r="371" spans="3:67" x14ac:dyDescent="0.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BB371" s="104"/>
      <c r="BJ371" s="104"/>
      <c r="BO371" s="104"/>
    </row>
    <row r="372" spans="3:67" x14ac:dyDescent="0.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BB372" s="104"/>
      <c r="BJ372" s="104"/>
      <c r="BO372" s="104"/>
    </row>
    <row r="373" spans="3:67" x14ac:dyDescent="0.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BB373" s="104"/>
      <c r="BJ373" s="104"/>
      <c r="BO373" s="104"/>
    </row>
    <row r="374" spans="3:67" x14ac:dyDescent="0.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BB374" s="104"/>
      <c r="BJ374" s="104"/>
      <c r="BO374" s="104"/>
    </row>
    <row r="375" spans="3:67" x14ac:dyDescent="0.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BB375" s="104"/>
      <c r="BJ375" s="104"/>
      <c r="BO375" s="104"/>
    </row>
    <row r="376" spans="3:67" x14ac:dyDescent="0.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BB376" s="104"/>
      <c r="BJ376" s="104"/>
      <c r="BO376" s="104"/>
    </row>
    <row r="377" spans="3:67" x14ac:dyDescent="0.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BB377" s="104"/>
      <c r="BJ377" s="104"/>
      <c r="BO377" s="104"/>
    </row>
    <row r="378" spans="3:67" x14ac:dyDescent="0.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BB378" s="104"/>
      <c r="BJ378" s="104"/>
      <c r="BO378" s="104"/>
    </row>
    <row r="379" spans="3:67" x14ac:dyDescent="0.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BB379" s="104"/>
      <c r="BJ379" s="104"/>
      <c r="BO379" s="104"/>
    </row>
    <row r="380" spans="3:67" x14ac:dyDescent="0.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BB380" s="104"/>
      <c r="BJ380" s="104"/>
      <c r="BO380" s="104"/>
    </row>
    <row r="381" spans="3:67" x14ac:dyDescent="0.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BB381" s="104"/>
      <c r="BJ381" s="104"/>
      <c r="BO381" s="104"/>
    </row>
    <row r="382" spans="3:67" x14ac:dyDescent="0.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BB382" s="104"/>
      <c r="BJ382" s="104"/>
      <c r="BO382" s="104"/>
    </row>
    <row r="383" spans="3:67" x14ac:dyDescent="0.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BB383" s="104"/>
      <c r="BJ383" s="104"/>
      <c r="BO383" s="104"/>
    </row>
    <row r="384" spans="3:67" x14ac:dyDescent="0.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BB384" s="104"/>
      <c r="BJ384" s="104"/>
      <c r="BO384" s="104"/>
    </row>
    <row r="385" spans="3:67" x14ac:dyDescent="0.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BB385" s="104"/>
      <c r="BJ385" s="104"/>
      <c r="BO385" s="104"/>
    </row>
    <row r="386" spans="3:67" x14ac:dyDescent="0.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BB386" s="104"/>
      <c r="BJ386" s="104"/>
      <c r="BO386" s="104"/>
    </row>
    <row r="387" spans="3:67" x14ac:dyDescent="0.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BB387" s="104"/>
      <c r="BJ387" s="104"/>
      <c r="BO387" s="104"/>
    </row>
    <row r="388" spans="3:67" x14ac:dyDescent="0.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BB388" s="104"/>
      <c r="BJ388" s="104"/>
      <c r="BO388" s="104"/>
    </row>
    <row r="389" spans="3:67" x14ac:dyDescent="0.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BB389" s="104"/>
      <c r="BJ389" s="104"/>
      <c r="BO389" s="104"/>
    </row>
    <row r="390" spans="3:67" x14ac:dyDescent="0.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BB390" s="104"/>
      <c r="BJ390" s="104"/>
      <c r="BO390" s="104"/>
    </row>
    <row r="391" spans="3:67" x14ac:dyDescent="0.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BB391" s="104"/>
      <c r="BJ391" s="104"/>
      <c r="BO391" s="104"/>
    </row>
    <row r="392" spans="3:67" x14ac:dyDescent="0.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BB392" s="104"/>
      <c r="BJ392" s="104"/>
      <c r="BO392" s="104"/>
    </row>
    <row r="393" spans="3:67" x14ac:dyDescent="0.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BB393" s="104"/>
      <c r="BJ393" s="104"/>
      <c r="BO393" s="104"/>
    </row>
    <row r="394" spans="3:67" x14ac:dyDescent="0.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BB394" s="104"/>
      <c r="BJ394" s="104"/>
      <c r="BO394" s="104"/>
    </row>
    <row r="395" spans="3:67" x14ac:dyDescent="0.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BB395" s="104"/>
      <c r="BJ395" s="104"/>
      <c r="BO395" s="104"/>
    </row>
    <row r="396" spans="3:67" x14ac:dyDescent="0.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BB396" s="104"/>
      <c r="BJ396" s="104"/>
      <c r="BO396" s="104"/>
    </row>
    <row r="397" spans="3:67" x14ac:dyDescent="0.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BB397" s="104"/>
      <c r="BJ397" s="104"/>
      <c r="BO397" s="104"/>
    </row>
    <row r="398" spans="3:67" x14ac:dyDescent="0.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BB398" s="104"/>
      <c r="BJ398" s="104"/>
      <c r="BO398" s="104"/>
    </row>
    <row r="399" spans="3:67" x14ac:dyDescent="0.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BB399" s="104"/>
      <c r="BJ399" s="104"/>
      <c r="BO399" s="104"/>
    </row>
  </sheetData>
  <sheetProtection formatCells="0" formatColumns="0" formatRows="0" insertColumns="0" insertRows="0"/>
  <mergeCells count="1">
    <mergeCell ref="H1:L1"/>
  </mergeCells>
  <conditionalFormatting sqref="Y8">
    <cfRule type="expression" dxfId="5" priority="4">
      <formula>$Y$8=$X$8*2</formula>
    </cfRule>
  </conditionalFormatting>
  <conditionalFormatting sqref="AC8:AN8 P8:AA8">
    <cfRule type="cellIs" dxfId="4" priority="3" operator="equal">
      <formula>$P$8*2</formula>
    </cfRule>
  </conditionalFormatting>
  <conditionalFormatting sqref="AP8:BA8">
    <cfRule type="cellIs" dxfId="3" priority="2" operator="equal">
      <formula>$P$8*2</formula>
    </cfRule>
  </conditionalFormatting>
  <conditionalFormatting sqref="AC8:AN8 AP8:BA8 BC8:BN8 Q8:AA8">
    <cfRule type="cellIs" dxfId="2" priority="1" operator="equal">
      <formula>$P$8*2</formula>
    </cfRule>
  </conditionalFormatting>
  <dataValidations count="1">
    <dataValidation type="decimal" allowBlank="1" showInputMessage="1" showErrorMessage="1" error="значения в ячейке только положительные" sqref="AB983042 JI5:JV5 TE5:TR5 ADA5:ADN5 AMW5:ANJ5 AWS5:AXF5 BGO5:BHB5 BQK5:BQX5 CAG5:CAT5 CKC5:CKP5 CTY5:CUL5 DDU5:DEH5 DNQ5:DOD5 DXM5:DXZ5 EHI5:EHV5 ERE5:ERR5 FBA5:FBN5 FKW5:FLJ5 FUS5:FVF5 GEO5:GFB5 GOK5:GOX5 GYG5:GYT5 HIC5:HIP5 HRY5:HSL5 IBU5:ICH5 ILQ5:IMD5 IVM5:IVZ5 JFI5:JFV5 JPE5:JPR5 JZA5:JZN5 KIW5:KJJ5 KSS5:KTF5 LCO5:LDB5 LMK5:LMX5 LWG5:LWT5 MGC5:MGP5 MPY5:MQL5 MZU5:NAH5 NJQ5:NKD5 NTM5:NTZ5 ODI5:ODV5 ONE5:ONR5 OXA5:OXN5 PGW5:PHJ5 PQS5:PRF5 QAO5:QBB5 QKK5:QKX5 QUG5:QUT5 REC5:REP5 RNY5:ROL5 RXU5:RYH5 SHQ5:SID5 SRM5:SRZ5 TBI5:TBV5 TLE5:TLR5 TVA5:TVN5 UEW5:UFJ5 UOS5:UPF5 UYO5:UZB5 VIK5:VIX5 VSG5:VST5 WCC5:WCP5 WLY5:WML5 WVU5:WWH5 H65538:V65538 JI65538:JV65538 TE65538:TR65538 ADA65538:ADN65538 AMW65538:ANJ65538 AWS65538:AXF65538 BGO65538:BHB65538 BQK65538:BQX65538 CAG65538:CAT65538 CKC65538:CKP65538 CTY65538:CUL65538 DDU65538:DEH65538 DNQ65538:DOD65538 DXM65538:DXZ65538 EHI65538:EHV65538 ERE65538:ERR65538 FBA65538:FBN65538 FKW65538:FLJ65538 FUS65538:FVF65538 GEO65538:GFB65538 GOK65538:GOX65538 GYG65538:GYT65538 HIC65538:HIP65538 HRY65538:HSL65538 IBU65538:ICH65538 ILQ65538:IMD65538 IVM65538:IVZ65538 JFI65538:JFV65538 JPE65538:JPR65538 JZA65538:JZN65538 KIW65538:KJJ65538 KSS65538:KTF65538 LCO65538:LDB65538 LMK65538:LMX65538 LWG65538:LWT65538 MGC65538:MGP65538 MPY65538:MQL65538 MZU65538:NAH65538 NJQ65538:NKD65538 NTM65538:NTZ65538 ODI65538:ODV65538 ONE65538:ONR65538 OXA65538:OXN65538 PGW65538:PHJ65538 PQS65538:PRF65538 QAO65538:QBB65538 QKK65538:QKX65538 QUG65538:QUT65538 REC65538:REP65538 RNY65538:ROL65538 RXU65538:RYH65538 SHQ65538:SID65538 SRM65538:SRZ65538 TBI65538:TBV65538 TLE65538:TLR65538 TVA65538:TVN65538 UEW65538:UFJ65538 UOS65538:UPF65538 UYO65538:UZB65538 VIK65538:VIX65538 VSG65538:VST65538 WCC65538:WCP65538 WLY65538:WML65538 WVU65538:WWH65538 H131074:V131074 JI131074:JV131074 TE131074:TR131074 ADA131074:ADN131074 AMW131074:ANJ131074 AWS131074:AXF131074 BGO131074:BHB131074 BQK131074:BQX131074 CAG131074:CAT131074 CKC131074:CKP131074 CTY131074:CUL131074 DDU131074:DEH131074 DNQ131074:DOD131074 DXM131074:DXZ131074 EHI131074:EHV131074 ERE131074:ERR131074 FBA131074:FBN131074 FKW131074:FLJ131074 FUS131074:FVF131074 GEO131074:GFB131074 GOK131074:GOX131074 GYG131074:GYT131074 HIC131074:HIP131074 HRY131074:HSL131074 IBU131074:ICH131074 ILQ131074:IMD131074 IVM131074:IVZ131074 JFI131074:JFV131074 JPE131074:JPR131074 JZA131074:JZN131074 KIW131074:KJJ131074 KSS131074:KTF131074 LCO131074:LDB131074 LMK131074:LMX131074 LWG131074:LWT131074 MGC131074:MGP131074 MPY131074:MQL131074 MZU131074:NAH131074 NJQ131074:NKD131074 NTM131074:NTZ131074 ODI131074:ODV131074 ONE131074:ONR131074 OXA131074:OXN131074 PGW131074:PHJ131074 PQS131074:PRF131074 QAO131074:QBB131074 QKK131074:QKX131074 QUG131074:QUT131074 REC131074:REP131074 RNY131074:ROL131074 RXU131074:RYH131074 SHQ131074:SID131074 SRM131074:SRZ131074 TBI131074:TBV131074 TLE131074:TLR131074 TVA131074:TVN131074 UEW131074:UFJ131074 UOS131074:UPF131074 UYO131074:UZB131074 VIK131074:VIX131074 VSG131074:VST131074 WCC131074:WCP131074 WLY131074:WML131074 WVU131074:WWH131074 H196610:V196610 JI196610:JV196610 TE196610:TR196610 ADA196610:ADN196610 AMW196610:ANJ196610 AWS196610:AXF196610 BGO196610:BHB196610 BQK196610:BQX196610 CAG196610:CAT196610 CKC196610:CKP196610 CTY196610:CUL196610 DDU196610:DEH196610 DNQ196610:DOD196610 DXM196610:DXZ196610 EHI196610:EHV196610 ERE196610:ERR196610 FBA196610:FBN196610 FKW196610:FLJ196610 FUS196610:FVF196610 GEO196610:GFB196610 GOK196610:GOX196610 GYG196610:GYT196610 HIC196610:HIP196610 HRY196610:HSL196610 IBU196610:ICH196610 ILQ196610:IMD196610 IVM196610:IVZ196610 JFI196610:JFV196610 JPE196610:JPR196610 JZA196610:JZN196610 KIW196610:KJJ196610 KSS196610:KTF196610 LCO196610:LDB196610 LMK196610:LMX196610 LWG196610:LWT196610 MGC196610:MGP196610 MPY196610:MQL196610 MZU196610:NAH196610 NJQ196610:NKD196610 NTM196610:NTZ196610 ODI196610:ODV196610 ONE196610:ONR196610 OXA196610:OXN196610 PGW196610:PHJ196610 PQS196610:PRF196610 QAO196610:QBB196610 QKK196610:QKX196610 QUG196610:QUT196610 REC196610:REP196610 RNY196610:ROL196610 RXU196610:RYH196610 SHQ196610:SID196610 SRM196610:SRZ196610 TBI196610:TBV196610 TLE196610:TLR196610 TVA196610:TVN196610 UEW196610:UFJ196610 UOS196610:UPF196610 UYO196610:UZB196610 VIK196610:VIX196610 VSG196610:VST196610 WCC196610:WCP196610 WLY196610:WML196610 WVU196610:WWH196610 H262146:V262146 JI262146:JV262146 TE262146:TR262146 ADA262146:ADN262146 AMW262146:ANJ262146 AWS262146:AXF262146 BGO262146:BHB262146 BQK262146:BQX262146 CAG262146:CAT262146 CKC262146:CKP262146 CTY262146:CUL262146 DDU262146:DEH262146 DNQ262146:DOD262146 DXM262146:DXZ262146 EHI262146:EHV262146 ERE262146:ERR262146 FBA262146:FBN262146 FKW262146:FLJ262146 FUS262146:FVF262146 GEO262146:GFB262146 GOK262146:GOX262146 GYG262146:GYT262146 HIC262146:HIP262146 HRY262146:HSL262146 IBU262146:ICH262146 ILQ262146:IMD262146 IVM262146:IVZ262146 JFI262146:JFV262146 JPE262146:JPR262146 JZA262146:JZN262146 KIW262146:KJJ262146 KSS262146:KTF262146 LCO262146:LDB262146 LMK262146:LMX262146 LWG262146:LWT262146 MGC262146:MGP262146 MPY262146:MQL262146 MZU262146:NAH262146 NJQ262146:NKD262146 NTM262146:NTZ262146 ODI262146:ODV262146 ONE262146:ONR262146 OXA262146:OXN262146 PGW262146:PHJ262146 PQS262146:PRF262146 QAO262146:QBB262146 QKK262146:QKX262146 QUG262146:QUT262146 REC262146:REP262146 RNY262146:ROL262146 RXU262146:RYH262146 SHQ262146:SID262146 SRM262146:SRZ262146 TBI262146:TBV262146 TLE262146:TLR262146 TVA262146:TVN262146 UEW262146:UFJ262146 UOS262146:UPF262146 UYO262146:UZB262146 VIK262146:VIX262146 VSG262146:VST262146 WCC262146:WCP262146 WLY262146:WML262146 WVU262146:WWH262146 H327682:V327682 JI327682:JV327682 TE327682:TR327682 ADA327682:ADN327682 AMW327682:ANJ327682 AWS327682:AXF327682 BGO327682:BHB327682 BQK327682:BQX327682 CAG327682:CAT327682 CKC327682:CKP327682 CTY327682:CUL327682 DDU327682:DEH327682 DNQ327682:DOD327682 DXM327682:DXZ327682 EHI327682:EHV327682 ERE327682:ERR327682 FBA327682:FBN327682 FKW327682:FLJ327682 FUS327682:FVF327682 GEO327682:GFB327682 GOK327682:GOX327682 GYG327682:GYT327682 HIC327682:HIP327682 HRY327682:HSL327682 IBU327682:ICH327682 ILQ327682:IMD327682 IVM327682:IVZ327682 JFI327682:JFV327682 JPE327682:JPR327682 JZA327682:JZN327682 KIW327682:KJJ327682 KSS327682:KTF327682 LCO327682:LDB327682 LMK327682:LMX327682 LWG327682:LWT327682 MGC327682:MGP327682 MPY327682:MQL327682 MZU327682:NAH327682 NJQ327682:NKD327682 NTM327682:NTZ327682 ODI327682:ODV327682 ONE327682:ONR327682 OXA327682:OXN327682 PGW327682:PHJ327682 PQS327682:PRF327682 QAO327682:QBB327682 QKK327682:QKX327682 QUG327682:QUT327682 REC327682:REP327682 RNY327682:ROL327682 RXU327682:RYH327682 SHQ327682:SID327682 SRM327682:SRZ327682 TBI327682:TBV327682 TLE327682:TLR327682 TVA327682:TVN327682 UEW327682:UFJ327682 UOS327682:UPF327682 UYO327682:UZB327682 VIK327682:VIX327682 VSG327682:VST327682 WCC327682:WCP327682 WLY327682:WML327682 WVU327682:WWH327682 H393218:V393218 JI393218:JV393218 TE393218:TR393218 ADA393218:ADN393218 AMW393218:ANJ393218 AWS393218:AXF393218 BGO393218:BHB393218 BQK393218:BQX393218 CAG393218:CAT393218 CKC393218:CKP393218 CTY393218:CUL393218 DDU393218:DEH393218 DNQ393218:DOD393218 DXM393218:DXZ393218 EHI393218:EHV393218 ERE393218:ERR393218 FBA393218:FBN393218 FKW393218:FLJ393218 FUS393218:FVF393218 GEO393218:GFB393218 GOK393218:GOX393218 GYG393218:GYT393218 HIC393218:HIP393218 HRY393218:HSL393218 IBU393218:ICH393218 ILQ393218:IMD393218 IVM393218:IVZ393218 JFI393218:JFV393218 JPE393218:JPR393218 JZA393218:JZN393218 KIW393218:KJJ393218 KSS393218:KTF393218 LCO393218:LDB393218 LMK393218:LMX393218 LWG393218:LWT393218 MGC393218:MGP393218 MPY393218:MQL393218 MZU393218:NAH393218 NJQ393218:NKD393218 NTM393218:NTZ393218 ODI393218:ODV393218 ONE393218:ONR393218 OXA393218:OXN393218 PGW393218:PHJ393218 PQS393218:PRF393218 QAO393218:QBB393218 QKK393218:QKX393218 QUG393218:QUT393218 REC393218:REP393218 RNY393218:ROL393218 RXU393218:RYH393218 SHQ393218:SID393218 SRM393218:SRZ393218 TBI393218:TBV393218 TLE393218:TLR393218 TVA393218:TVN393218 UEW393218:UFJ393218 UOS393218:UPF393218 UYO393218:UZB393218 VIK393218:VIX393218 VSG393218:VST393218 WCC393218:WCP393218 WLY393218:WML393218 WVU393218:WWH393218 H458754:V458754 JI458754:JV458754 TE458754:TR458754 ADA458754:ADN458754 AMW458754:ANJ458754 AWS458754:AXF458754 BGO458754:BHB458754 BQK458754:BQX458754 CAG458754:CAT458754 CKC458754:CKP458754 CTY458754:CUL458754 DDU458754:DEH458754 DNQ458754:DOD458754 DXM458754:DXZ458754 EHI458754:EHV458754 ERE458754:ERR458754 FBA458754:FBN458754 FKW458754:FLJ458754 FUS458754:FVF458754 GEO458754:GFB458754 GOK458754:GOX458754 GYG458754:GYT458754 HIC458754:HIP458754 HRY458754:HSL458754 IBU458754:ICH458754 ILQ458754:IMD458754 IVM458754:IVZ458754 JFI458754:JFV458754 JPE458754:JPR458754 JZA458754:JZN458754 KIW458754:KJJ458754 KSS458754:KTF458754 LCO458754:LDB458754 LMK458754:LMX458754 LWG458754:LWT458754 MGC458754:MGP458754 MPY458754:MQL458754 MZU458754:NAH458754 NJQ458754:NKD458754 NTM458754:NTZ458754 ODI458754:ODV458754 ONE458754:ONR458754 OXA458754:OXN458754 PGW458754:PHJ458754 PQS458754:PRF458754 QAO458754:QBB458754 QKK458754:QKX458754 QUG458754:QUT458754 REC458754:REP458754 RNY458754:ROL458754 RXU458754:RYH458754 SHQ458754:SID458754 SRM458754:SRZ458754 TBI458754:TBV458754 TLE458754:TLR458754 TVA458754:TVN458754 UEW458754:UFJ458754 UOS458754:UPF458754 UYO458754:UZB458754 VIK458754:VIX458754 VSG458754:VST458754 WCC458754:WCP458754 WLY458754:WML458754 WVU458754:WWH458754 H524290:V524290 JI524290:JV524290 TE524290:TR524290 ADA524290:ADN524290 AMW524290:ANJ524290 AWS524290:AXF524290 BGO524290:BHB524290 BQK524290:BQX524290 CAG524290:CAT524290 CKC524290:CKP524290 CTY524290:CUL524290 DDU524290:DEH524290 DNQ524290:DOD524290 DXM524290:DXZ524290 EHI524290:EHV524290 ERE524290:ERR524290 FBA524290:FBN524290 FKW524290:FLJ524290 FUS524290:FVF524290 GEO524290:GFB524290 GOK524290:GOX524290 GYG524290:GYT524290 HIC524290:HIP524290 HRY524290:HSL524290 IBU524290:ICH524290 ILQ524290:IMD524290 IVM524290:IVZ524290 JFI524290:JFV524290 JPE524290:JPR524290 JZA524290:JZN524290 KIW524290:KJJ524290 KSS524290:KTF524290 LCO524290:LDB524290 LMK524290:LMX524290 LWG524290:LWT524290 MGC524290:MGP524290 MPY524290:MQL524290 MZU524290:NAH524290 NJQ524290:NKD524290 NTM524290:NTZ524290 ODI524290:ODV524290 ONE524290:ONR524290 OXA524290:OXN524290 PGW524290:PHJ524290 PQS524290:PRF524290 QAO524290:QBB524290 QKK524290:QKX524290 QUG524290:QUT524290 REC524290:REP524290 RNY524290:ROL524290 RXU524290:RYH524290 SHQ524290:SID524290 SRM524290:SRZ524290 TBI524290:TBV524290 TLE524290:TLR524290 TVA524290:TVN524290 UEW524290:UFJ524290 UOS524290:UPF524290 UYO524290:UZB524290 VIK524290:VIX524290 VSG524290:VST524290 WCC524290:WCP524290 WLY524290:WML524290 WVU524290:WWH524290 H589826:V589826 JI589826:JV589826 TE589826:TR589826 ADA589826:ADN589826 AMW589826:ANJ589826 AWS589826:AXF589826 BGO589826:BHB589826 BQK589826:BQX589826 CAG589826:CAT589826 CKC589826:CKP589826 CTY589826:CUL589826 DDU589826:DEH589826 DNQ589826:DOD589826 DXM589826:DXZ589826 EHI589826:EHV589826 ERE589826:ERR589826 FBA589826:FBN589826 FKW589826:FLJ589826 FUS589826:FVF589826 GEO589826:GFB589826 GOK589826:GOX589826 GYG589826:GYT589826 HIC589826:HIP589826 HRY589826:HSL589826 IBU589826:ICH589826 ILQ589826:IMD589826 IVM589826:IVZ589826 JFI589826:JFV589826 JPE589826:JPR589826 JZA589826:JZN589826 KIW589826:KJJ589826 KSS589826:KTF589826 LCO589826:LDB589826 LMK589826:LMX589826 LWG589826:LWT589826 MGC589826:MGP589826 MPY589826:MQL589826 MZU589826:NAH589826 NJQ589826:NKD589826 NTM589826:NTZ589826 ODI589826:ODV589826 ONE589826:ONR589826 OXA589826:OXN589826 PGW589826:PHJ589826 PQS589826:PRF589826 QAO589826:QBB589826 QKK589826:QKX589826 QUG589826:QUT589826 REC589826:REP589826 RNY589826:ROL589826 RXU589826:RYH589826 SHQ589826:SID589826 SRM589826:SRZ589826 TBI589826:TBV589826 TLE589826:TLR589826 TVA589826:TVN589826 UEW589826:UFJ589826 UOS589826:UPF589826 UYO589826:UZB589826 VIK589826:VIX589826 VSG589826:VST589826 WCC589826:WCP589826 WLY589826:WML589826 WVU589826:WWH589826 H655362:V655362 JI655362:JV655362 TE655362:TR655362 ADA655362:ADN655362 AMW655362:ANJ655362 AWS655362:AXF655362 BGO655362:BHB655362 BQK655362:BQX655362 CAG655362:CAT655362 CKC655362:CKP655362 CTY655362:CUL655362 DDU655362:DEH655362 DNQ655362:DOD655362 DXM655362:DXZ655362 EHI655362:EHV655362 ERE655362:ERR655362 FBA655362:FBN655362 FKW655362:FLJ655362 FUS655362:FVF655362 GEO655362:GFB655362 GOK655362:GOX655362 GYG655362:GYT655362 HIC655362:HIP655362 HRY655362:HSL655362 IBU655362:ICH655362 ILQ655362:IMD655362 IVM655362:IVZ655362 JFI655362:JFV655362 JPE655362:JPR655362 JZA655362:JZN655362 KIW655362:KJJ655362 KSS655362:KTF655362 LCO655362:LDB655362 LMK655362:LMX655362 LWG655362:LWT655362 MGC655362:MGP655362 MPY655362:MQL655362 MZU655362:NAH655362 NJQ655362:NKD655362 NTM655362:NTZ655362 ODI655362:ODV655362 ONE655362:ONR655362 OXA655362:OXN655362 PGW655362:PHJ655362 PQS655362:PRF655362 QAO655362:QBB655362 QKK655362:QKX655362 QUG655362:QUT655362 REC655362:REP655362 RNY655362:ROL655362 RXU655362:RYH655362 SHQ655362:SID655362 SRM655362:SRZ655362 TBI655362:TBV655362 TLE655362:TLR655362 TVA655362:TVN655362 UEW655362:UFJ655362 UOS655362:UPF655362 UYO655362:UZB655362 VIK655362:VIX655362 VSG655362:VST655362 WCC655362:WCP655362 WLY655362:WML655362 WVU655362:WWH655362 H720898:V720898 JI720898:JV720898 TE720898:TR720898 ADA720898:ADN720898 AMW720898:ANJ720898 AWS720898:AXF720898 BGO720898:BHB720898 BQK720898:BQX720898 CAG720898:CAT720898 CKC720898:CKP720898 CTY720898:CUL720898 DDU720898:DEH720898 DNQ720898:DOD720898 DXM720898:DXZ720898 EHI720898:EHV720898 ERE720898:ERR720898 FBA720898:FBN720898 FKW720898:FLJ720898 FUS720898:FVF720898 GEO720898:GFB720898 GOK720898:GOX720898 GYG720898:GYT720898 HIC720898:HIP720898 HRY720898:HSL720898 IBU720898:ICH720898 ILQ720898:IMD720898 IVM720898:IVZ720898 JFI720898:JFV720898 JPE720898:JPR720898 JZA720898:JZN720898 KIW720898:KJJ720898 KSS720898:KTF720898 LCO720898:LDB720898 LMK720898:LMX720898 LWG720898:LWT720898 MGC720898:MGP720898 MPY720898:MQL720898 MZU720898:NAH720898 NJQ720898:NKD720898 NTM720898:NTZ720898 ODI720898:ODV720898 ONE720898:ONR720898 OXA720898:OXN720898 PGW720898:PHJ720898 PQS720898:PRF720898 QAO720898:QBB720898 QKK720898:QKX720898 QUG720898:QUT720898 REC720898:REP720898 RNY720898:ROL720898 RXU720898:RYH720898 SHQ720898:SID720898 SRM720898:SRZ720898 TBI720898:TBV720898 TLE720898:TLR720898 TVA720898:TVN720898 UEW720898:UFJ720898 UOS720898:UPF720898 UYO720898:UZB720898 VIK720898:VIX720898 VSG720898:VST720898 WCC720898:WCP720898 WLY720898:WML720898 WVU720898:WWH720898 H786434:V786434 JI786434:JV786434 TE786434:TR786434 ADA786434:ADN786434 AMW786434:ANJ786434 AWS786434:AXF786434 BGO786434:BHB786434 BQK786434:BQX786434 CAG786434:CAT786434 CKC786434:CKP786434 CTY786434:CUL786434 DDU786434:DEH786434 DNQ786434:DOD786434 DXM786434:DXZ786434 EHI786434:EHV786434 ERE786434:ERR786434 FBA786434:FBN786434 FKW786434:FLJ786434 FUS786434:FVF786434 GEO786434:GFB786434 GOK786434:GOX786434 GYG786434:GYT786434 HIC786434:HIP786434 HRY786434:HSL786434 IBU786434:ICH786434 ILQ786434:IMD786434 IVM786434:IVZ786434 JFI786434:JFV786434 JPE786434:JPR786434 JZA786434:JZN786434 KIW786434:KJJ786434 KSS786434:KTF786434 LCO786434:LDB786434 LMK786434:LMX786434 LWG786434:LWT786434 MGC786434:MGP786434 MPY786434:MQL786434 MZU786434:NAH786434 NJQ786434:NKD786434 NTM786434:NTZ786434 ODI786434:ODV786434 ONE786434:ONR786434 OXA786434:OXN786434 PGW786434:PHJ786434 PQS786434:PRF786434 QAO786434:QBB786434 QKK786434:QKX786434 QUG786434:QUT786434 REC786434:REP786434 RNY786434:ROL786434 RXU786434:RYH786434 SHQ786434:SID786434 SRM786434:SRZ786434 TBI786434:TBV786434 TLE786434:TLR786434 TVA786434:TVN786434 UEW786434:UFJ786434 UOS786434:UPF786434 UYO786434:UZB786434 VIK786434:VIX786434 VSG786434:VST786434 WCC786434:WCP786434 WLY786434:WML786434 WVU786434:WWH786434 H851970:V851970 JI851970:JV851970 TE851970:TR851970 ADA851970:ADN851970 AMW851970:ANJ851970 AWS851970:AXF851970 BGO851970:BHB851970 BQK851970:BQX851970 CAG851970:CAT851970 CKC851970:CKP851970 CTY851970:CUL851970 DDU851970:DEH851970 DNQ851970:DOD851970 DXM851970:DXZ851970 EHI851970:EHV851970 ERE851970:ERR851970 FBA851970:FBN851970 FKW851970:FLJ851970 FUS851970:FVF851970 GEO851970:GFB851970 GOK851970:GOX851970 GYG851970:GYT851970 HIC851970:HIP851970 HRY851970:HSL851970 IBU851970:ICH851970 ILQ851970:IMD851970 IVM851970:IVZ851970 JFI851970:JFV851970 JPE851970:JPR851970 JZA851970:JZN851970 KIW851970:KJJ851970 KSS851970:KTF851970 LCO851970:LDB851970 LMK851970:LMX851970 LWG851970:LWT851970 MGC851970:MGP851970 MPY851970:MQL851970 MZU851970:NAH851970 NJQ851970:NKD851970 NTM851970:NTZ851970 ODI851970:ODV851970 ONE851970:ONR851970 OXA851970:OXN851970 PGW851970:PHJ851970 PQS851970:PRF851970 QAO851970:QBB851970 QKK851970:QKX851970 QUG851970:QUT851970 REC851970:REP851970 RNY851970:ROL851970 RXU851970:RYH851970 SHQ851970:SID851970 SRM851970:SRZ851970 TBI851970:TBV851970 TLE851970:TLR851970 TVA851970:TVN851970 UEW851970:UFJ851970 UOS851970:UPF851970 UYO851970:UZB851970 VIK851970:VIX851970 VSG851970:VST851970 WCC851970:WCP851970 WLY851970:WML851970 WVU851970:WWH851970 H917506:V917506 JI917506:JV917506 TE917506:TR917506 ADA917506:ADN917506 AMW917506:ANJ917506 AWS917506:AXF917506 BGO917506:BHB917506 BQK917506:BQX917506 CAG917506:CAT917506 CKC917506:CKP917506 CTY917506:CUL917506 DDU917506:DEH917506 DNQ917506:DOD917506 DXM917506:DXZ917506 EHI917506:EHV917506 ERE917506:ERR917506 FBA917506:FBN917506 FKW917506:FLJ917506 FUS917506:FVF917506 GEO917506:GFB917506 GOK917506:GOX917506 GYG917506:GYT917506 HIC917506:HIP917506 HRY917506:HSL917506 IBU917506:ICH917506 ILQ917506:IMD917506 IVM917506:IVZ917506 JFI917506:JFV917506 JPE917506:JPR917506 JZA917506:JZN917506 KIW917506:KJJ917506 KSS917506:KTF917506 LCO917506:LDB917506 LMK917506:LMX917506 LWG917506:LWT917506 MGC917506:MGP917506 MPY917506:MQL917506 MZU917506:NAH917506 NJQ917506:NKD917506 NTM917506:NTZ917506 ODI917506:ODV917506 ONE917506:ONR917506 OXA917506:OXN917506 PGW917506:PHJ917506 PQS917506:PRF917506 QAO917506:QBB917506 QKK917506:QKX917506 QUG917506:QUT917506 REC917506:REP917506 RNY917506:ROL917506 RXU917506:RYH917506 SHQ917506:SID917506 SRM917506:SRZ917506 TBI917506:TBV917506 TLE917506:TLR917506 TVA917506:TVN917506 UEW917506:UFJ917506 UOS917506:UPF917506 UYO917506:UZB917506 VIK917506:VIX917506 VSG917506:VST917506 WCC917506:WCP917506 WLY917506:WML917506 WVU917506:WWH917506 H983042:V983042 JI983042:JV983042 TE983042:TR983042 ADA983042:ADN983042 AMW983042:ANJ983042 AWS983042:AXF983042 BGO983042:BHB983042 BQK983042:BQX983042 CAG983042:CAT983042 CKC983042:CKP983042 CTY983042:CUL983042 DDU983042:DEH983042 DNQ983042:DOD983042 DXM983042:DXZ983042 EHI983042:EHV983042 ERE983042:ERR983042 FBA983042:FBN983042 FKW983042:FLJ983042 FUS983042:FVF983042 GEO983042:GFB983042 GOK983042:GOX983042 GYG983042:GYT983042 HIC983042:HIP983042 HRY983042:HSL983042 IBU983042:ICH983042 ILQ983042:IMD983042 IVM983042:IVZ983042 JFI983042:JFV983042 JPE983042:JPR983042 JZA983042:JZN983042 KIW983042:KJJ983042 KSS983042:KTF983042 LCO983042:LDB983042 LMK983042:LMX983042 LWG983042:LWT983042 MGC983042:MGP983042 MPY983042:MQL983042 MZU983042:NAH983042 NJQ983042:NKD983042 NTM983042:NTZ983042 ODI983042:ODV983042 ONE983042:ONR983042 OXA983042:OXN983042 PGW983042:PHJ983042 PQS983042:PRF983042 QAO983042:QBB983042 QKK983042:QKX983042 QUG983042:QUT983042 REC983042:REP983042 RNY983042:ROL983042 RXU983042:RYH983042 SHQ983042:SID983042 SRM983042:SRZ983042 TBI983042:TBV983042 TLE983042:TLR983042 TVA983042:TVN983042 UEW983042:UFJ983042 UOS983042:UPF983042 UYO983042:UZB983042 VIK983042:VIX983042 VSG983042:VST983042 WCC983042:WCP983042 WLY983042:WML983042 WVU983042:WWH983042 H5:N5 P5:V5 AB65538 AB131074 AB196610 AB262146 AB327682 AB393218 AB458754 AB524290 AB589826 AB655362 AB720898 AB786434 AB851970 AB917506 AJ5:AN5 AP5:AV5 AO983042 AO65538 AO131074 AO196610 AO262146 AO327682 AO393218 AO458754 AO524290 AO589826 AO655362 AO720898 AO786434 AO851970 AO917506 BB983042 BB65538 BB131074 BB196610 BB262146 BB327682 BB393218 BB458754 BB524290 BB589826 BB655362 BB720898 BB786434 BB851970 BB917506 BO983042 BO65538 BO131074 BO196610 BO262146 BO327682 BO393218 BO458754 BO524290 BO589826 BO655362 BO720898 BO786434 BO851970 BO917506" xr:uid="{00000000-0002-0000-0100-000000000000}">
      <formula1>0</formula1>
      <formula2>100000000000000000</formula2>
    </dataValidation>
  </dataValidations>
  <printOptions horizontalCentered="1" verticalCentered="1"/>
  <pageMargins left="0" right="0" top="0.27" bottom="0" header="0" footer="0"/>
  <pageSetup paperSize="9" scale="32" orientation="landscape" r:id="rId1"/>
  <headerFooter alignWithMargins="0"/>
  <colBreaks count="1" manualBreakCount="1">
    <brk id="23" max="4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Y399"/>
  <sheetViews>
    <sheetView view="pageBreakPreview" topLeftCell="A8" zoomScale="70" zoomScaleNormal="75" zoomScaleSheetLayoutView="70" workbookViewId="0">
      <selection activeCell="W15" sqref="W15"/>
    </sheetView>
  </sheetViews>
  <sheetFormatPr defaultRowHeight="17.399999999999999" outlineLevelCol="1" x14ac:dyDescent="0.3"/>
  <cols>
    <col min="1" max="1" width="1.6640625" style="101" customWidth="1"/>
    <col min="2" max="2" width="54.33203125" style="102" customWidth="1"/>
    <col min="3" max="3" width="14.109375" style="105" hidden="1" customWidth="1" outlineLevel="1"/>
    <col min="4" max="14" width="13.5546875" style="105" hidden="1" customWidth="1" outlineLevel="1"/>
    <col min="15" max="15" width="19.109375" style="105" customWidth="1" collapsed="1"/>
    <col min="16" max="16" width="14.44140625" style="105" hidden="1" customWidth="1" outlineLevel="1"/>
    <col min="17" max="27" width="13.5546875" style="105" hidden="1" customWidth="1" outlineLevel="1"/>
    <col min="28" max="28" width="19.109375" style="105" bestFit="1" customWidth="1" collapsed="1"/>
    <col min="29" max="29" width="14.44140625" style="105" hidden="1" customWidth="1" outlineLevel="1"/>
    <col min="30" max="30" width="13.5546875" style="105" hidden="1" customWidth="1" outlineLevel="1"/>
    <col min="31" max="31" width="14.44140625" style="105" hidden="1" customWidth="1" outlineLevel="1"/>
    <col min="32" max="33" width="15" style="105" hidden="1" customWidth="1" outlineLevel="1"/>
    <col min="34" max="38" width="13.5546875" style="105" hidden="1" customWidth="1" outlineLevel="1"/>
    <col min="39" max="40" width="15" style="105" hidden="1" customWidth="1" outlineLevel="1"/>
    <col min="41" max="41" width="19.109375" style="105" customWidth="1" collapsed="1"/>
    <col min="42" max="48" width="14.44140625" style="105" hidden="1" customWidth="1" outlineLevel="1"/>
    <col min="49" max="53" width="16.88671875" style="105" hidden="1" customWidth="1" outlineLevel="1"/>
    <col min="54" max="54" width="19.109375" style="105" bestFit="1" customWidth="1" collapsed="1"/>
    <col min="55" max="66" width="16.88671875" style="105" hidden="1" customWidth="1" outlineLevel="1"/>
    <col min="67" max="67" width="19.109375" style="105" customWidth="1" collapsed="1"/>
    <col min="68" max="69" width="14.109375" style="105" hidden="1" customWidth="1"/>
    <col min="70" max="71" width="13.6640625" style="105" hidden="1" customWidth="1"/>
    <col min="72" max="72" width="15.5546875" style="105" hidden="1" customWidth="1"/>
    <col min="73" max="76" width="0" style="105" hidden="1" customWidth="1"/>
    <col min="77" max="261" width="9.109375" style="105"/>
    <col min="262" max="262" width="1.6640625" style="105" customWidth="1"/>
    <col min="263" max="263" width="57.33203125" style="105" customWidth="1"/>
    <col min="264" max="267" width="0" style="105" hidden="1" customWidth="1"/>
    <col min="268" max="269" width="13.6640625" style="105" customWidth="1"/>
    <col min="270" max="270" width="15.5546875" style="105" bestFit="1" customWidth="1"/>
    <col min="271" max="271" width="17.6640625" style="105" customWidth="1"/>
    <col min="272" max="273" width="15.5546875" style="105" bestFit="1" customWidth="1"/>
    <col min="274" max="275" width="14.44140625" style="105" customWidth="1"/>
    <col min="276" max="277" width="15.5546875" style="105" bestFit="1" customWidth="1"/>
    <col min="278" max="278" width="14.44140625" style="105" customWidth="1"/>
    <col min="279" max="279" width="15.5546875" style="105" bestFit="1" customWidth="1"/>
    <col min="280" max="294" width="14.109375" style="105" customWidth="1"/>
    <col min="295" max="295" width="10.44140625" style="105" bestFit="1" customWidth="1"/>
    <col min="296" max="296" width="10.5546875" style="105" bestFit="1" customWidth="1"/>
    <col min="297" max="298" width="10.88671875" style="105" bestFit="1" customWidth="1"/>
    <col min="299" max="299" width="9.88671875" style="105" bestFit="1" customWidth="1"/>
    <col min="300" max="300" width="10.109375" style="105" bestFit="1" customWidth="1"/>
    <col min="301" max="302" width="10.44140625" style="105" bestFit="1" customWidth="1"/>
    <col min="303" max="304" width="10.109375" style="105" bestFit="1" customWidth="1"/>
    <col min="305" max="305" width="9.88671875" style="105" bestFit="1" customWidth="1"/>
    <col min="306" max="307" width="10.5546875" style="105" bestFit="1" customWidth="1"/>
    <col min="308" max="308" width="10.44140625" style="105" bestFit="1" customWidth="1"/>
    <col min="309" max="517" width="9.109375" style="105"/>
    <col min="518" max="518" width="1.6640625" style="105" customWidth="1"/>
    <col min="519" max="519" width="57.33203125" style="105" customWidth="1"/>
    <col min="520" max="523" width="0" style="105" hidden="1" customWidth="1"/>
    <col min="524" max="525" width="13.6640625" style="105" customWidth="1"/>
    <col min="526" max="526" width="15.5546875" style="105" bestFit="1" customWidth="1"/>
    <col min="527" max="527" width="17.6640625" style="105" customWidth="1"/>
    <col min="528" max="529" width="15.5546875" style="105" bestFit="1" customWidth="1"/>
    <col min="530" max="531" width="14.44140625" style="105" customWidth="1"/>
    <col min="532" max="533" width="15.5546875" style="105" bestFit="1" customWidth="1"/>
    <col min="534" max="534" width="14.44140625" style="105" customWidth="1"/>
    <col min="535" max="535" width="15.5546875" style="105" bestFit="1" customWidth="1"/>
    <col min="536" max="550" width="14.109375" style="105" customWidth="1"/>
    <col min="551" max="551" width="10.44140625" style="105" bestFit="1" customWidth="1"/>
    <col min="552" max="552" width="10.5546875" style="105" bestFit="1" customWidth="1"/>
    <col min="553" max="554" width="10.88671875" style="105" bestFit="1" customWidth="1"/>
    <col min="555" max="555" width="9.88671875" style="105" bestFit="1" customWidth="1"/>
    <col min="556" max="556" width="10.109375" style="105" bestFit="1" customWidth="1"/>
    <col min="557" max="558" width="10.44140625" style="105" bestFit="1" customWidth="1"/>
    <col min="559" max="560" width="10.109375" style="105" bestFit="1" customWidth="1"/>
    <col min="561" max="561" width="9.88671875" style="105" bestFit="1" customWidth="1"/>
    <col min="562" max="563" width="10.5546875" style="105" bestFit="1" customWidth="1"/>
    <col min="564" max="564" width="10.44140625" style="105" bestFit="1" customWidth="1"/>
    <col min="565" max="773" width="9.109375" style="105"/>
    <col min="774" max="774" width="1.6640625" style="105" customWidth="1"/>
    <col min="775" max="775" width="57.33203125" style="105" customWidth="1"/>
    <col min="776" max="779" width="0" style="105" hidden="1" customWidth="1"/>
    <col min="780" max="781" width="13.6640625" style="105" customWidth="1"/>
    <col min="782" max="782" width="15.5546875" style="105" bestFit="1" customWidth="1"/>
    <col min="783" max="783" width="17.6640625" style="105" customWidth="1"/>
    <col min="784" max="785" width="15.5546875" style="105" bestFit="1" customWidth="1"/>
    <col min="786" max="787" width="14.44140625" style="105" customWidth="1"/>
    <col min="788" max="789" width="15.5546875" style="105" bestFit="1" customWidth="1"/>
    <col min="790" max="790" width="14.44140625" style="105" customWidth="1"/>
    <col min="791" max="791" width="15.5546875" style="105" bestFit="1" customWidth="1"/>
    <col min="792" max="806" width="14.109375" style="105" customWidth="1"/>
    <col min="807" max="807" width="10.44140625" style="105" bestFit="1" customWidth="1"/>
    <col min="808" max="808" width="10.5546875" style="105" bestFit="1" customWidth="1"/>
    <col min="809" max="810" width="10.88671875" style="105" bestFit="1" customWidth="1"/>
    <col min="811" max="811" width="9.88671875" style="105" bestFit="1" customWidth="1"/>
    <col min="812" max="812" width="10.109375" style="105" bestFit="1" customWidth="1"/>
    <col min="813" max="814" width="10.44140625" style="105" bestFit="1" customWidth="1"/>
    <col min="815" max="816" width="10.109375" style="105" bestFit="1" customWidth="1"/>
    <col min="817" max="817" width="9.88671875" style="105" bestFit="1" customWidth="1"/>
    <col min="818" max="819" width="10.5546875" style="105" bestFit="1" customWidth="1"/>
    <col min="820" max="820" width="10.44140625" style="105" bestFit="1" customWidth="1"/>
    <col min="821" max="1029" width="9.109375" style="105"/>
    <col min="1030" max="1030" width="1.6640625" style="105" customWidth="1"/>
    <col min="1031" max="1031" width="57.33203125" style="105" customWidth="1"/>
    <col min="1032" max="1035" width="0" style="105" hidden="1" customWidth="1"/>
    <col min="1036" max="1037" width="13.6640625" style="105" customWidth="1"/>
    <col min="1038" max="1038" width="15.5546875" style="105" bestFit="1" customWidth="1"/>
    <col min="1039" max="1039" width="17.6640625" style="105" customWidth="1"/>
    <col min="1040" max="1041" width="15.5546875" style="105" bestFit="1" customWidth="1"/>
    <col min="1042" max="1043" width="14.44140625" style="105" customWidth="1"/>
    <col min="1044" max="1045" width="15.5546875" style="105" bestFit="1" customWidth="1"/>
    <col min="1046" max="1046" width="14.44140625" style="105" customWidth="1"/>
    <col min="1047" max="1047" width="15.5546875" style="105" bestFit="1" customWidth="1"/>
    <col min="1048" max="1062" width="14.109375" style="105" customWidth="1"/>
    <col min="1063" max="1063" width="10.44140625" style="105" bestFit="1" customWidth="1"/>
    <col min="1064" max="1064" width="10.5546875" style="105" bestFit="1" customWidth="1"/>
    <col min="1065" max="1066" width="10.88671875" style="105" bestFit="1" customWidth="1"/>
    <col min="1067" max="1067" width="9.88671875" style="105" bestFit="1" customWidth="1"/>
    <col min="1068" max="1068" width="10.109375" style="105" bestFit="1" customWidth="1"/>
    <col min="1069" max="1070" width="10.44140625" style="105" bestFit="1" customWidth="1"/>
    <col min="1071" max="1072" width="10.109375" style="105" bestFit="1" customWidth="1"/>
    <col min="1073" max="1073" width="9.88671875" style="105" bestFit="1" customWidth="1"/>
    <col min="1074" max="1075" width="10.5546875" style="105" bestFit="1" customWidth="1"/>
    <col min="1076" max="1076" width="10.44140625" style="105" bestFit="1" customWidth="1"/>
    <col min="1077" max="1285" width="9.109375" style="105"/>
    <col min="1286" max="1286" width="1.6640625" style="105" customWidth="1"/>
    <col min="1287" max="1287" width="57.33203125" style="105" customWidth="1"/>
    <col min="1288" max="1291" width="0" style="105" hidden="1" customWidth="1"/>
    <col min="1292" max="1293" width="13.6640625" style="105" customWidth="1"/>
    <col min="1294" max="1294" width="15.5546875" style="105" bestFit="1" customWidth="1"/>
    <col min="1295" max="1295" width="17.6640625" style="105" customWidth="1"/>
    <col min="1296" max="1297" width="15.5546875" style="105" bestFit="1" customWidth="1"/>
    <col min="1298" max="1299" width="14.44140625" style="105" customWidth="1"/>
    <col min="1300" max="1301" width="15.5546875" style="105" bestFit="1" customWidth="1"/>
    <col min="1302" max="1302" width="14.44140625" style="105" customWidth="1"/>
    <col min="1303" max="1303" width="15.5546875" style="105" bestFit="1" customWidth="1"/>
    <col min="1304" max="1318" width="14.109375" style="105" customWidth="1"/>
    <col min="1319" max="1319" width="10.44140625" style="105" bestFit="1" customWidth="1"/>
    <col min="1320" max="1320" width="10.5546875" style="105" bestFit="1" customWidth="1"/>
    <col min="1321" max="1322" width="10.88671875" style="105" bestFit="1" customWidth="1"/>
    <col min="1323" max="1323" width="9.88671875" style="105" bestFit="1" customWidth="1"/>
    <col min="1324" max="1324" width="10.109375" style="105" bestFit="1" customWidth="1"/>
    <col min="1325" max="1326" width="10.44140625" style="105" bestFit="1" customWidth="1"/>
    <col min="1327" max="1328" width="10.109375" style="105" bestFit="1" customWidth="1"/>
    <col min="1329" max="1329" width="9.88671875" style="105" bestFit="1" customWidth="1"/>
    <col min="1330" max="1331" width="10.5546875" style="105" bestFit="1" customWidth="1"/>
    <col min="1332" max="1332" width="10.44140625" style="105" bestFit="1" customWidth="1"/>
    <col min="1333" max="1541" width="9.109375" style="105"/>
    <col min="1542" max="1542" width="1.6640625" style="105" customWidth="1"/>
    <col min="1543" max="1543" width="57.33203125" style="105" customWidth="1"/>
    <col min="1544" max="1547" width="0" style="105" hidden="1" customWidth="1"/>
    <col min="1548" max="1549" width="13.6640625" style="105" customWidth="1"/>
    <col min="1550" max="1550" width="15.5546875" style="105" bestFit="1" customWidth="1"/>
    <col min="1551" max="1551" width="17.6640625" style="105" customWidth="1"/>
    <col min="1552" max="1553" width="15.5546875" style="105" bestFit="1" customWidth="1"/>
    <col min="1554" max="1555" width="14.44140625" style="105" customWidth="1"/>
    <col min="1556" max="1557" width="15.5546875" style="105" bestFit="1" customWidth="1"/>
    <col min="1558" max="1558" width="14.44140625" style="105" customWidth="1"/>
    <col min="1559" max="1559" width="15.5546875" style="105" bestFit="1" customWidth="1"/>
    <col min="1560" max="1574" width="14.109375" style="105" customWidth="1"/>
    <col min="1575" max="1575" width="10.44140625" style="105" bestFit="1" customWidth="1"/>
    <col min="1576" max="1576" width="10.5546875" style="105" bestFit="1" customWidth="1"/>
    <col min="1577" max="1578" width="10.88671875" style="105" bestFit="1" customWidth="1"/>
    <col min="1579" max="1579" width="9.88671875" style="105" bestFit="1" customWidth="1"/>
    <col min="1580" max="1580" width="10.109375" style="105" bestFit="1" customWidth="1"/>
    <col min="1581" max="1582" width="10.44140625" style="105" bestFit="1" customWidth="1"/>
    <col min="1583" max="1584" width="10.109375" style="105" bestFit="1" customWidth="1"/>
    <col min="1585" max="1585" width="9.88671875" style="105" bestFit="1" customWidth="1"/>
    <col min="1586" max="1587" width="10.5546875" style="105" bestFit="1" customWidth="1"/>
    <col min="1588" max="1588" width="10.44140625" style="105" bestFit="1" customWidth="1"/>
    <col min="1589" max="1797" width="9.109375" style="105"/>
    <col min="1798" max="1798" width="1.6640625" style="105" customWidth="1"/>
    <col min="1799" max="1799" width="57.33203125" style="105" customWidth="1"/>
    <col min="1800" max="1803" width="0" style="105" hidden="1" customWidth="1"/>
    <col min="1804" max="1805" width="13.6640625" style="105" customWidth="1"/>
    <col min="1806" max="1806" width="15.5546875" style="105" bestFit="1" customWidth="1"/>
    <col min="1807" max="1807" width="17.6640625" style="105" customWidth="1"/>
    <col min="1808" max="1809" width="15.5546875" style="105" bestFit="1" customWidth="1"/>
    <col min="1810" max="1811" width="14.44140625" style="105" customWidth="1"/>
    <col min="1812" max="1813" width="15.5546875" style="105" bestFit="1" customWidth="1"/>
    <col min="1814" max="1814" width="14.44140625" style="105" customWidth="1"/>
    <col min="1815" max="1815" width="15.5546875" style="105" bestFit="1" customWidth="1"/>
    <col min="1816" max="1830" width="14.109375" style="105" customWidth="1"/>
    <col min="1831" max="1831" width="10.44140625" style="105" bestFit="1" customWidth="1"/>
    <col min="1832" max="1832" width="10.5546875" style="105" bestFit="1" customWidth="1"/>
    <col min="1833" max="1834" width="10.88671875" style="105" bestFit="1" customWidth="1"/>
    <col min="1835" max="1835" width="9.88671875" style="105" bestFit="1" customWidth="1"/>
    <col min="1836" max="1836" width="10.109375" style="105" bestFit="1" customWidth="1"/>
    <col min="1837" max="1838" width="10.44140625" style="105" bestFit="1" customWidth="1"/>
    <col min="1839" max="1840" width="10.109375" style="105" bestFit="1" customWidth="1"/>
    <col min="1841" max="1841" width="9.88671875" style="105" bestFit="1" customWidth="1"/>
    <col min="1842" max="1843" width="10.5546875" style="105" bestFit="1" customWidth="1"/>
    <col min="1844" max="1844" width="10.44140625" style="105" bestFit="1" customWidth="1"/>
    <col min="1845" max="2053" width="9.109375" style="105"/>
    <col min="2054" max="2054" width="1.6640625" style="105" customWidth="1"/>
    <col min="2055" max="2055" width="57.33203125" style="105" customWidth="1"/>
    <col min="2056" max="2059" width="0" style="105" hidden="1" customWidth="1"/>
    <col min="2060" max="2061" width="13.6640625" style="105" customWidth="1"/>
    <col min="2062" max="2062" width="15.5546875" style="105" bestFit="1" customWidth="1"/>
    <col min="2063" max="2063" width="17.6640625" style="105" customWidth="1"/>
    <col min="2064" max="2065" width="15.5546875" style="105" bestFit="1" customWidth="1"/>
    <col min="2066" max="2067" width="14.44140625" style="105" customWidth="1"/>
    <col min="2068" max="2069" width="15.5546875" style="105" bestFit="1" customWidth="1"/>
    <col min="2070" max="2070" width="14.44140625" style="105" customWidth="1"/>
    <col min="2071" max="2071" width="15.5546875" style="105" bestFit="1" customWidth="1"/>
    <col min="2072" max="2086" width="14.109375" style="105" customWidth="1"/>
    <col min="2087" max="2087" width="10.44140625" style="105" bestFit="1" customWidth="1"/>
    <col min="2088" max="2088" width="10.5546875" style="105" bestFit="1" customWidth="1"/>
    <col min="2089" max="2090" width="10.88671875" style="105" bestFit="1" customWidth="1"/>
    <col min="2091" max="2091" width="9.88671875" style="105" bestFit="1" customWidth="1"/>
    <col min="2092" max="2092" width="10.109375" style="105" bestFit="1" customWidth="1"/>
    <col min="2093" max="2094" width="10.44140625" style="105" bestFit="1" customWidth="1"/>
    <col min="2095" max="2096" width="10.109375" style="105" bestFit="1" customWidth="1"/>
    <col min="2097" max="2097" width="9.88671875" style="105" bestFit="1" customWidth="1"/>
    <col min="2098" max="2099" width="10.5546875" style="105" bestFit="1" customWidth="1"/>
    <col min="2100" max="2100" width="10.44140625" style="105" bestFit="1" customWidth="1"/>
    <col min="2101" max="2309" width="9.109375" style="105"/>
    <col min="2310" max="2310" width="1.6640625" style="105" customWidth="1"/>
    <col min="2311" max="2311" width="57.33203125" style="105" customWidth="1"/>
    <col min="2312" max="2315" width="0" style="105" hidden="1" customWidth="1"/>
    <col min="2316" max="2317" width="13.6640625" style="105" customWidth="1"/>
    <col min="2318" max="2318" width="15.5546875" style="105" bestFit="1" customWidth="1"/>
    <col min="2319" max="2319" width="17.6640625" style="105" customWidth="1"/>
    <col min="2320" max="2321" width="15.5546875" style="105" bestFit="1" customWidth="1"/>
    <col min="2322" max="2323" width="14.44140625" style="105" customWidth="1"/>
    <col min="2324" max="2325" width="15.5546875" style="105" bestFit="1" customWidth="1"/>
    <col min="2326" max="2326" width="14.44140625" style="105" customWidth="1"/>
    <col min="2327" max="2327" width="15.5546875" style="105" bestFit="1" customWidth="1"/>
    <col min="2328" max="2342" width="14.109375" style="105" customWidth="1"/>
    <col min="2343" max="2343" width="10.44140625" style="105" bestFit="1" customWidth="1"/>
    <col min="2344" max="2344" width="10.5546875" style="105" bestFit="1" customWidth="1"/>
    <col min="2345" max="2346" width="10.88671875" style="105" bestFit="1" customWidth="1"/>
    <col min="2347" max="2347" width="9.88671875" style="105" bestFit="1" customWidth="1"/>
    <col min="2348" max="2348" width="10.109375" style="105" bestFit="1" customWidth="1"/>
    <col min="2349" max="2350" width="10.44140625" style="105" bestFit="1" customWidth="1"/>
    <col min="2351" max="2352" width="10.109375" style="105" bestFit="1" customWidth="1"/>
    <col min="2353" max="2353" width="9.88671875" style="105" bestFit="1" customWidth="1"/>
    <col min="2354" max="2355" width="10.5546875" style="105" bestFit="1" customWidth="1"/>
    <col min="2356" max="2356" width="10.44140625" style="105" bestFit="1" customWidth="1"/>
    <col min="2357" max="2565" width="9.109375" style="105"/>
    <col min="2566" max="2566" width="1.6640625" style="105" customWidth="1"/>
    <col min="2567" max="2567" width="57.33203125" style="105" customWidth="1"/>
    <col min="2568" max="2571" width="0" style="105" hidden="1" customWidth="1"/>
    <col min="2572" max="2573" width="13.6640625" style="105" customWidth="1"/>
    <col min="2574" max="2574" width="15.5546875" style="105" bestFit="1" customWidth="1"/>
    <col min="2575" max="2575" width="17.6640625" style="105" customWidth="1"/>
    <col min="2576" max="2577" width="15.5546875" style="105" bestFit="1" customWidth="1"/>
    <col min="2578" max="2579" width="14.44140625" style="105" customWidth="1"/>
    <col min="2580" max="2581" width="15.5546875" style="105" bestFit="1" customWidth="1"/>
    <col min="2582" max="2582" width="14.44140625" style="105" customWidth="1"/>
    <col min="2583" max="2583" width="15.5546875" style="105" bestFit="1" customWidth="1"/>
    <col min="2584" max="2598" width="14.109375" style="105" customWidth="1"/>
    <col min="2599" max="2599" width="10.44140625" style="105" bestFit="1" customWidth="1"/>
    <col min="2600" max="2600" width="10.5546875" style="105" bestFit="1" customWidth="1"/>
    <col min="2601" max="2602" width="10.88671875" style="105" bestFit="1" customWidth="1"/>
    <col min="2603" max="2603" width="9.88671875" style="105" bestFit="1" customWidth="1"/>
    <col min="2604" max="2604" width="10.109375" style="105" bestFit="1" customWidth="1"/>
    <col min="2605" max="2606" width="10.44140625" style="105" bestFit="1" customWidth="1"/>
    <col min="2607" max="2608" width="10.109375" style="105" bestFit="1" customWidth="1"/>
    <col min="2609" max="2609" width="9.88671875" style="105" bestFit="1" customWidth="1"/>
    <col min="2610" max="2611" width="10.5546875" style="105" bestFit="1" customWidth="1"/>
    <col min="2612" max="2612" width="10.44140625" style="105" bestFit="1" customWidth="1"/>
    <col min="2613" max="2821" width="9.109375" style="105"/>
    <col min="2822" max="2822" width="1.6640625" style="105" customWidth="1"/>
    <col min="2823" max="2823" width="57.33203125" style="105" customWidth="1"/>
    <col min="2824" max="2827" width="0" style="105" hidden="1" customWidth="1"/>
    <col min="2828" max="2829" width="13.6640625" style="105" customWidth="1"/>
    <col min="2830" max="2830" width="15.5546875" style="105" bestFit="1" customWidth="1"/>
    <col min="2831" max="2831" width="17.6640625" style="105" customWidth="1"/>
    <col min="2832" max="2833" width="15.5546875" style="105" bestFit="1" customWidth="1"/>
    <col min="2834" max="2835" width="14.44140625" style="105" customWidth="1"/>
    <col min="2836" max="2837" width="15.5546875" style="105" bestFit="1" customWidth="1"/>
    <col min="2838" max="2838" width="14.44140625" style="105" customWidth="1"/>
    <col min="2839" max="2839" width="15.5546875" style="105" bestFit="1" customWidth="1"/>
    <col min="2840" max="2854" width="14.109375" style="105" customWidth="1"/>
    <col min="2855" max="2855" width="10.44140625" style="105" bestFit="1" customWidth="1"/>
    <col min="2856" max="2856" width="10.5546875" style="105" bestFit="1" customWidth="1"/>
    <col min="2857" max="2858" width="10.88671875" style="105" bestFit="1" customWidth="1"/>
    <col min="2859" max="2859" width="9.88671875" style="105" bestFit="1" customWidth="1"/>
    <col min="2860" max="2860" width="10.109375" style="105" bestFit="1" customWidth="1"/>
    <col min="2861" max="2862" width="10.44140625" style="105" bestFit="1" customWidth="1"/>
    <col min="2863" max="2864" width="10.109375" style="105" bestFit="1" customWidth="1"/>
    <col min="2865" max="2865" width="9.88671875" style="105" bestFit="1" customWidth="1"/>
    <col min="2866" max="2867" width="10.5546875" style="105" bestFit="1" customWidth="1"/>
    <col min="2868" max="2868" width="10.44140625" style="105" bestFit="1" customWidth="1"/>
    <col min="2869" max="3077" width="9.109375" style="105"/>
    <col min="3078" max="3078" width="1.6640625" style="105" customWidth="1"/>
    <col min="3079" max="3079" width="57.33203125" style="105" customWidth="1"/>
    <col min="3080" max="3083" width="0" style="105" hidden="1" customWidth="1"/>
    <col min="3084" max="3085" width="13.6640625" style="105" customWidth="1"/>
    <col min="3086" max="3086" width="15.5546875" style="105" bestFit="1" customWidth="1"/>
    <col min="3087" max="3087" width="17.6640625" style="105" customWidth="1"/>
    <col min="3088" max="3089" width="15.5546875" style="105" bestFit="1" customWidth="1"/>
    <col min="3090" max="3091" width="14.44140625" style="105" customWidth="1"/>
    <col min="3092" max="3093" width="15.5546875" style="105" bestFit="1" customWidth="1"/>
    <col min="3094" max="3094" width="14.44140625" style="105" customWidth="1"/>
    <col min="3095" max="3095" width="15.5546875" style="105" bestFit="1" customWidth="1"/>
    <col min="3096" max="3110" width="14.109375" style="105" customWidth="1"/>
    <col min="3111" max="3111" width="10.44140625" style="105" bestFit="1" customWidth="1"/>
    <col min="3112" max="3112" width="10.5546875" style="105" bestFit="1" customWidth="1"/>
    <col min="3113" max="3114" width="10.88671875" style="105" bestFit="1" customWidth="1"/>
    <col min="3115" max="3115" width="9.88671875" style="105" bestFit="1" customWidth="1"/>
    <col min="3116" max="3116" width="10.109375" style="105" bestFit="1" customWidth="1"/>
    <col min="3117" max="3118" width="10.44140625" style="105" bestFit="1" customWidth="1"/>
    <col min="3119" max="3120" width="10.109375" style="105" bestFit="1" customWidth="1"/>
    <col min="3121" max="3121" width="9.88671875" style="105" bestFit="1" customWidth="1"/>
    <col min="3122" max="3123" width="10.5546875" style="105" bestFit="1" customWidth="1"/>
    <col min="3124" max="3124" width="10.44140625" style="105" bestFit="1" customWidth="1"/>
    <col min="3125" max="3333" width="9.109375" style="105"/>
    <col min="3334" max="3334" width="1.6640625" style="105" customWidth="1"/>
    <col min="3335" max="3335" width="57.33203125" style="105" customWidth="1"/>
    <col min="3336" max="3339" width="0" style="105" hidden="1" customWidth="1"/>
    <col min="3340" max="3341" width="13.6640625" style="105" customWidth="1"/>
    <col min="3342" max="3342" width="15.5546875" style="105" bestFit="1" customWidth="1"/>
    <col min="3343" max="3343" width="17.6640625" style="105" customWidth="1"/>
    <col min="3344" max="3345" width="15.5546875" style="105" bestFit="1" customWidth="1"/>
    <col min="3346" max="3347" width="14.44140625" style="105" customWidth="1"/>
    <col min="3348" max="3349" width="15.5546875" style="105" bestFit="1" customWidth="1"/>
    <col min="3350" max="3350" width="14.44140625" style="105" customWidth="1"/>
    <col min="3351" max="3351" width="15.5546875" style="105" bestFit="1" customWidth="1"/>
    <col min="3352" max="3366" width="14.109375" style="105" customWidth="1"/>
    <col min="3367" max="3367" width="10.44140625" style="105" bestFit="1" customWidth="1"/>
    <col min="3368" max="3368" width="10.5546875" style="105" bestFit="1" customWidth="1"/>
    <col min="3369" max="3370" width="10.88671875" style="105" bestFit="1" customWidth="1"/>
    <col min="3371" max="3371" width="9.88671875" style="105" bestFit="1" customWidth="1"/>
    <col min="3372" max="3372" width="10.109375" style="105" bestFit="1" customWidth="1"/>
    <col min="3373" max="3374" width="10.44140625" style="105" bestFit="1" customWidth="1"/>
    <col min="3375" max="3376" width="10.109375" style="105" bestFit="1" customWidth="1"/>
    <col min="3377" max="3377" width="9.88671875" style="105" bestFit="1" customWidth="1"/>
    <col min="3378" max="3379" width="10.5546875" style="105" bestFit="1" customWidth="1"/>
    <col min="3380" max="3380" width="10.44140625" style="105" bestFit="1" customWidth="1"/>
    <col min="3381" max="3589" width="9.109375" style="105"/>
    <col min="3590" max="3590" width="1.6640625" style="105" customWidth="1"/>
    <col min="3591" max="3591" width="57.33203125" style="105" customWidth="1"/>
    <col min="3592" max="3595" width="0" style="105" hidden="1" customWidth="1"/>
    <col min="3596" max="3597" width="13.6640625" style="105" customWidth="1"/>
    <col min="3598" max="3598" width="15.5546875" style="105" bestFit="1" customWidth="1"/>
    <col min="3599" max="3599" width="17.6640625" style="105" customWidth="1"/>
    <col min="3600" max="3601" width="15.5546875" style="105" bestFit="1" customWidth="1"/>
    <col min="3602" max="3603" width="14.44140625" style="105" customWidth="1"/>
    <col min="3604" max="3605" width="15.5546875" style="105" bestFit="1" customWidth="1"/>
    <col min="3606" max="3606" width="14.44140625" style="105" customWidth="1"/>
    <col min="3607" max="3607" width="15.5546875" style="105" bestFit="1" customWidth="1"/>
    <col min="3608" max="3622" width="14.109375" style="105" customWidth="1"/>
    <col min="3623" max="3623" width="10.44140625" style="105" bestFit="1" customWidth="1"/>
    <col min="3624" max="3624" width="10.5546875" style="105" bestFit="1" customWidth="1"/>
    <col min="3625" max="3626" width="10.88671875" style="105" bestFit="1" customWidth="1"/>
    <col min="3627" max="3627" width="9.88671875" style="105" bestFit="1" customWidth="1"/>
    <col min="3628" max="3628" width="10.109375" style="105" bestFit="1" customWidth="1"/>
    <col min="3629" max="3630" width="10.44140625" style="105" bestFit="1" customWidth="1"/>
    <col min="3631" max="3632" width="10.109375" style="105" bestFit="1" customWidth="1"/>
    <col min="3633" max="3633" width="9.88671875" style="105" bestFit="1" customWidth="1"/>
    <col min="3634" max="3635" width="10.5546875" style="105" bestFit="1" customWidth="1"/>
    <col min="3636" max="3636" width="10.44140625" style="105" bestFit="1" customWidth="1"/>
    <col min="3637" max="3845" width="9.109375" style="105"/>
    <col min="3846" max="3846" width="1.6640625" style="105" customWidth="1"/>
    <col min="3847" max="3847" width="57.33203125" style="105" customWidth="1"/>
    <col min="3848" max="3851" width="0" style="105" hidden="1" customWidth="1"/>
    <col min="3852" max="3853" width="13.6640625" style="105" customWidth="1"/>
    <col min="3854" max="3854" width="15.5546875" style="105" bestFit="1" customWidth="1"/>
    <col min="3855" max="3855" width="17.6640625" style="105" customWidth="1"/>
    <col min="3856" max="3857" width="15.5546875" style="105" bestFit="1" customWidth="1"/>
    <col min="3858" max="3859" width="14.44140625" style="105" customWidth="1"/>
    <col min="3860" max="3861" width="15.5546875" style="105" bestFit="1" customWidth="1"/>
    <col min="3862" max="3862" width="14.44140625" style="105" customWidth="1"/>
    <col min="3863" max="3863" width="15.5546875" style="105" bestFit="1" customWidth="1"/>
    <col min="3864" max="3878" width="14.109375" style="105" customWidth="1"/>
    <col min="3879" max="3879" width="10.44140625" style="105" bestFit="1" customWidth="1"/>
    <col min="3880" max="3880" width="10.5546875" style="105" bestFit="1" customWidth="1"/>
    <col min="3881" max="3882" width="10.88671875" style="105" bestFit="1" customWidth="1"/>
    <col min="3883" max="3883" width="9.88671875" style="105" bestFit="1" customWidth="1"/>
    <col min="3884" max="3884" width="10.109375" style="105" bestFit="1" customWidth="1"/>
    <col min="3885" max="3886" width="10.44140625" style="105" bestFit="1" customWidth="1"/>
    <col min="3887" max="3888" width="10.109375" style="105" bestFit="1" customWidth="1"/>
    <col min="3889" max="3889" width="9.88671875" style="105" bestFit="1" customWidth="1"/>
    <col min="3890" max="3891" width="10.5546875" style="105" bestFit="1" customWidth="1"/>
    <col min="3892" max="3892" width="10.44140625" style="105" bestFit="1" customWidth="1"/>
    <col min="3893" max="4101" width="9.109375" style="105"/>
    <col min="4102" max="4102" width="1.6640625" style="105" customWidth="1"/>
    <col min="4103" max="4103" width="57.33203125" style="105" customWidth="1"/>
    <col min="4104" max="4107" width="0" style="105" hidden="1" customWidth="1"/>
    <col min="4108" max="4109" width="13.6640625" style="105" customWidth="1"/>
    <col min="4110" max="4110" width="15.5546875" style="105" bestFit="1" customWidth="1"/>
    <col min="4111" max="4111" width="17.6640625" style="105" customWidth="1"/>
    <col min="4112" max="4113" width="15.5546875" style="105" bestFit="1" customWidth="1"/>
    <col min="4114" max="4115" width="14.44140625" style="105" customWidth="1"/>
    <col min="4116" max="4117" width="15.5546875" style="105" bestFit="1" customWidth="1"/>
    <col min="4118" max="4118" width="14.44140625" style="105" customWidth="1"/>
    <col min="4119" max="4119" width="15.5546875" style="105" bestFit="1" customWidth="1"/>
    <col min="4120" max="4134" width="14.109375" style="105" customWidth="1"/>
    <col min="4135" max="4135" width="10.44140625" style="105" bestFit="1" customWidth="1"/>
    <col min="4136" max="4136" width="10.5546875" style="105" bestFit="1" customWidth="1"/>
    <col min="4137" max="4138" width="10.88671875" style="105" bestFit="1" customWidth="1"/>
    <col min="4139" max="4139" width="9.88671875" style="105" bestFit="1" customWidth="1"/>
    <col min="4140" max="4140" width="10.109375" style="105" bestFit="1" customWidth="1"/>
    <col min="4141" max="4142" width="10.44140625" style="105" bestFit="1" customWidth="1"/>
    <col min="4143" max="4144" width="10.109375" style="105" bestFit="1" customWidth="1"/>
    <col min="4145" max="4145" width="9.88671875" style="105" bestFit="1" customWidth="1"/>
    <col min="4146" max="4147" width="10.5546875" style="105" bestFit="1" customWidth="1"/>
    <col min="4148" max="4148" width="10.44140625" style="105" bestFit="1" customWidth="1"/>
    <col min="4149" max="4357" width="9.109375" style="105"/>
    <col min="4358" max="4358" width="1.6640625" style="105" customWidth="1"/>
    <col min="4359" max="4359" width="57.33203125" style="105" customWidth="1"/>
    <col min="4360" max="4363" width="0" style="105" hidden="1" customWidth="1"/>
    <col min="4364" max="4365" width="13.6640625" style="105" customWidth="1"/>
    <col min="4366" max="4366" width="15.5546875" style="105" bestFit="1" customWidth="1"/>
    <col min="4367" max="4367" width="17.6640625" style="105" customWidth="1"/>
    <col min="4368" max="4369" width="15.5546875" style="105" bestFit="1" customWidth="1"/>
    <col min="4370" max="4371" width="14.44140625" style="105" customWidth="1"/>
    <col min="4372" max="4373" width="15.5546875" style="105" bestFit="1" customWidth="1"/>
    <col min="4374" max="4374" width="14.44140625" style="105" customWidth="1"/>
    <col min="4375" max="4375" width="15.5546875" style="105" bestFit="1" customWidth="1"/>
    <col min="4376" max="4390" width="14.109375" style="105" customWidth="1"/>
    <col min="4391" max="4391" width="10.44140625" style="105" bestFit="1" customWidth="1"/>
    <col min="4392" max="4392" width="10.5546875" style="105" bestFit="1" customWidth="1"/>
    <col min="4393" max="4394" width="10.88671875" style="105" bestFit="1" customWidth="1"/>
    <col min="4395" max="4395" width="9.88671875" style="105" bestFit="1" customWidth="1"/>
    <col min="4396" max="4396" width="10.109375" style="105" bestFit="1" customWidth="1"/>
    <col min="4397" max="4398" width="10.44140625" style="105" bestFit="1" customWidth="1"/>
    <col min="4399" max="4400" width="10.109375" style="105" bestFit="1" customWidth="1"/>
    <col min="4401" max="4401" width="9.88671875" style="105" bestFit="1" customWidth="1"/>
    <col min="4402" max="4403" width="10.5546875" style="105" bestFit="1" customWidth="1"/>
    <col min="4404" max="4404" width="10.44140625" style="105" bestFit="1" customWidth="1"/>
    <col min="4405" max="4613" width="9.109375" style="105"/>
    <col min="4614" max="4614" width="1.6640625" style="105" customWidth="1"/>
    <col min="4615" max="4615" width="57.33203125" style="105" customWidth="1"/>
    <col min="4616" max="4619" width="0" style="105" hidden="1" customWidth="1"/>
    <col min="4620" max="4621" width="13.6640625" style="105" customWidth="1"/>
    <col min="4622" max="4622" width="15.5546875" style="105" bestFit="1" customWidth="1"/>
    <col min="4623" max="4623" width="17.6640625" style="105" customWidth="1"/>
    <col min="4624" max="4625" width="15.5546875" style="105" bestFit="1" customWidth="1"/>
    <col min="4626" max="4627" width="14.44140625" style="105" customWidth="1"/>
    <col min="4628" max="4629" width="15.5546875" style="105" bestFit="1" customWidth="1"/>
    <col min="4630" max="4630" width="14.44140625" style="105" customWidth="1"/>
    <col min="4631" max="4631" width="15.5546875" style="105" bestFit="1" customWidth="1"/>
    <col min="4632" max="4646" width="14.109375" style="105" customWidth="1"/>
    <col min="4647" max="4647" width="10.44140625" style="105" bestFit="1" customWidth="1"/>
    <col min="4648" max="4648" width="10.5546875" style="105" bestFit="1" customWidth="1"/>
    <col min="4649" max="4650" width="10.88671875" style="105" bestFit="1" customWidth="1"/>
    <col min="4651" max="4651" width="9.88671875" style="105" bestFit="1" customWidth="1"/>
    <col min="4652" max="4652" width="10.109375" style="105" bestFit="1" customWidth="1"/>
    <col min="4653" max="4654" width="10.44140625" style="105" bestFit="1" customWidth="1"/>
    <col min="4655" max="4656" width="10.109375" style="105" bestFit="1" customWidth="1"/>
    <col min="4657" max="4657" width="9.88671875" style="105" bestFit="1" customWidth="1"/>
    <col min="4658" max="4659" width="10.5546875" style="105" bestFit="1" customWidth="1"/>
    <col min="4660" max="4660" width="10.44140625" style="105" bestFit="1" customWidth="1"/>
    <col min="4661" max="4869" width="9.109375" style="105"/>
    <col min="4870" max="4870" width="1.6640625" style="105" customWidth="1"/>
    <col min="4871" max="4871" width="57.33203125" style="105" customWidth="1"/>
    <col min="4872" max="4875" width="0" style="105" hidden="1" customWidth="1"/>
    <col min="4876" max="4877" width="13.6640625" style="105" customWidth="1"/>
    <col min="4878" max="4878" width="15.5546875" style="105" bestFit="1" customWidth="1"/>
    <col min="4879" max="4879" width="17.6640625" style="105" customWidth="1"/>
    <col min="4880" max="4881" width="15.5546875" style="105" bestFit="1" customWidth="1"/>
    <col min="4882" max="4883" width="14.44140625" style="105" customWidth="1"/>
    <col min="4884" max="4885" width="15.5546875" style="105" bestFit="1" customWidth="1"/>
    <col min="4886" max="4886" width="14.44140625" style="105" customWidth="1"/>
    <col min="4887" max="4887" width="15.5546875" style="105" bestFit="1" customWidth="1"/>
    <col min="4888" max="4902" width="14.109375" style="105" customWidth="1"/>
    <col min="4903" max="4903" width="10.44140625" style="105" bestFit="1" customWidth="1"/>
    <col min="4904" max="4904" width="10.5546875" style="105" bestFit="1" customWidth="1"/>
    <col min="4905" max="4906" width="10.88671875" style="105" bestFit="1" customWidth="1"/>
    <col min="4907" max="4907" width="9.88671875" style="105" bestFit="1" customWidth="1"/>
    <col min="4908" max="4908" width="10.109375" style="105" bestFit="1" customWidth="1"/>
    <col min="4909" max="4910" width="10.44140625" style="105" bestFit="1" customWidth="1"/>
    <col min="4911" max="4912" width="10.109375" style="105" bestFit="1" customWidth="1"/>
    <col min="4913" max="4913" width="9.88671875" style="105" bestFit="1" customWidth="1"/>
    <col min="4914" max="4915" width="10.5546875" style="105" bestFit="1" customWidth="1"/>
    <col min="4916" max="4916" width="10.44140625" style="105" bestFit="1" customWidth="1"/>
    <col min="4917" max="5125" width="9.109375" style="105"/>
    <col min="5126" max="5126" width="1.6640625" style="105" customWidth="1"/>
    <col min="5127" max="5127" width="57.33203125" style="105" customWidth="1"/>
    <col min="5128" max="5131" width="0" style="105" hidden="1" customWidth="1"/>
    <col min="5132" max="5133" width="13.6640625" style="105" customWidth="1"/>
    <col min="5134" max="5134" width="15.5546875" style="105" bestFit="1" customWidth="1"/>
    <col min="5135" max="5135" width="17.6640625" style="105" customWidth="1"/>
    <col min="5136" max="5137" width="15.5546875" style="105" bestFit="1" customWidth="1"/>
    <col min="5138" max="5139" width="14.44140625" style="105" customWidth="1"/>
    <col min="5140" max="5141" width="15.5546875" style="105" bestFit="1" customWidth="1"/>
    <col min="5142" max="5142" width="14.44140625" style="105" customWidth="1"/>
    <col min="5143" max="5143" width="15.5546875" style="105" bestFit="1" customWidth="1"/>
    <col min="5144" max="5158" width="14.109375" style="105" customWidth="1"/>
    <col min="5159" max="5159" width="10.44140625" style="105" bestFit="1" customWidth="1"/>
    <col min="5160" max="5160" width="10.5546875" style="105" bestFit="1" customWidth="1"/>
    <col min="5161" max="5162" width="10.88671875" style="105" bestFit="1" customWidth="1"/>
    <col min="5163" max="5163" width="9.88671875" style="105" bestFit="1" customWidth="1"/>
    <col min="5164" max="5164" width="10.109375" style="105" bestFit="1" customWidth="1"/>
    <col min="5165" max="5166" width="10.44140625" style="105" bestFit="1" customWidth="1"/>
    <col min="5167" max="5168" width="10.109375" style="105" bestFit="1" customWidth="1"/>
    <col min="5169" max="5169" width="9.88671875" style="105" bestFit="1" customWidth="1"/>
    <col min="5170" max="5171" width="10.5546875" style="105" bestFit="1" customWidth="1"/>
    <col min="5172" max="5172" width="10.44140625" style="105" bestFit="1" customWidth="1"/>
    <col min="5173" max="5381" width="9.109375" style="105"/>
    <col min="5382" max="5382" width="1.6640625" style="105" customWidth="1"/>
    <col min="5383" max="5383" width="57.33203125" style="105" customWidth="1"/>
    <col min="5384" max="5387" width="0" style="105" hidden="1" customWidth="1"/>
    <col min="5388" max="5389" width="13.6640625" style="105" customWidth="1"/>
    <col min="5390" max="5390" width="15.5546875" style="105" bestFit="1" customWidth="1"/>
    <col min="5391" max="5391" width="17.6640625" style="105" customWidth="1"/>
    <col min="5392" max="5393" width="15.5546875" style="105" bestFit="1" customWidth="1"/>
    <col min="5394" max="5395" width="14.44140625" style="105" customWidth="1"/>
    <col min="5396" max="5397" width="15.5546875" style="105" bestFit="1" customWidth="1"/>
    <col min="5398" max="5398" width="14.44140625" style="105" customWidth="1"/>
    <col min="5399" max="5399" width="15.5546875" style="105" bestFit="1" customWidth="1"/>
    <col min="5400" max="5414" width="14.109375" style="105" customWidth="1"/>
    <col min="5415" max="5415" width="10.44140625" style="105" bestFit="1" customWidth="1"/>
    <col min="5416" max="5416" width="10.5546875" style="105" bestFit="1" customWidth="1"/>
    <col min="5417" max="5418" width="10.88671875" style="105" bestFit="1" customWidth="1"/>
    <col min="5419" max="5419" width="9.88671875" style="105" bestFit="1" customWidth="1"/>
    <col min="5420" max="5420" width="10.109375" style="105" bestFit="1" customWidth="1"/>
    <col min="5421" max="5422" width="10.44140625" style="105" bestFit="1" customWidth="1"/>
    <col min="5423" max="5424" width="10.109375" style="105" bestFit="1" customWidth="1"/>
    <col min="5425" max="5425" width="9.88671875" style="105" bestFit="1" customWidth="1"/>
    <col min="5426" max="5427" width="10.5546875" style="105" bestFit="1" customWidth="1"/>
    <col min="5428" max="5428" width="10.44140625" style="105" bestFit="1" customWidth="1"/>
    <col min="5429" max="5637" width="9.109375" style="105"/>
    <col min="5638" max="5638" width="1.6640625" style="105" customWidth="1"/>
    <col min="5639" max="5639" width="57.33203125" style="105" customWidth="1"/>
    <col min="5640" max="5643" width="0" style="105" hidden="1" customWidth="1"/>
    <col min="5644" max="5645" width="13.6640625" style="105" customWidth="1"/>
    <col min="5646" max="5646" width="15.5546875" style="105" bestFit="1" customWidth="1"/>
    <col min="5647" max="5647" width="17.6640625" style="105" customWidth="1"/>
    <col min="5648" max="5649" width="15.5546875" style="105" bestFit="1" customWidth="1"/>
    <col min="5650" max="5651" width="14.44140625" style="105" customWidth="1"/>
    <col min="5652" max="5653" width="15.5546875" style="105" bestFit="1" customWidth="1"/>
    <col min="5654" max="5654" width="14.44140625" style="105" customWidth="1"/>
    <col min="5655" max="5655" width="15.5546875" style="105" bestFit="1" customWidth="1"/>
    <col min="5656" max="5670" width="14.109375" style="105" customWidth="1"/>
    <col min="5671" max="5671" width="10.44140625" style="105" bestFit="1" customWidth="1"/>
    <col min="5672" max="5672" width="10.5546875" style="105" bestFit="1" customWidth="1"/>
    <col min="5673" max="5674" width="10.88671875" style="105" bestFit="1" customWidth="1"/>
    <col min="5675" max="5675" width="9.88671875" style="105" bestFit="1" customWidth="1"/>
    <col min="5676" max="5676" width="10.109375" style="105" bestFit="1" customWidth="1"/>
    <col min="5677" max="5678" width="10.44140625" style="105" bestFit="1" customWidth="1"/>
    <col min="5679" max="5680" width="10.109375" style="105" bestFit="1" customWidth="1"/>
    <col min="5681" max="5681" width="9.88671875" style="105" bestFit="1" customWidth="1"/>
    <col min="5682" max="5683" width="10.5546875" style="105" bestFit="1" customWidth="1"/>
    <col min="5684" max="5684" width="10.44140625" style="105" bestFit="1" customWidth="1"/>
    <col min="5685" max="5893" width="9.109375" style="105"/>
    <col min="5894" max="5894" width="1.6640625" style="105" customWidth="1"/>
    <col min="5895" max="5895" width="57.33203125" style="105" customWidth="1"/>
    <col min="5896" max="5899" width="0" style="105" hidden="1" customWidth="1"/>
    <col min="5900" max="5901" width="13.6640625" style="105" customWidth="1"/>
    <col min="5902" max="5902" width="15.5546875" style="105" bestFit="1" customWidth="1"/>
    <col min="5903" max="5903" width="17.6640625" style="105" customWidth="1"/>
    <col min="5904" max="5905" width="15.5546875" style="105" bestFit="1" customWidth="1"/>
    <col min="5906" max="5907" width="14.44140625" style="105" customWidth="1"/>
    <col min="5908" max="5909" width="15.5546875" style="105" bestFit="1" customWidth="1"/>
    <col min="5910" max="5910" width="14.44140625" style="105" customWidth="1"/>
    <col min="5911" max="5911" width="15.5546875" style="105" bestFit="1" customWidth="1"/>
    <col min="5912" max="5926" width="14.109375" style="105" customWidth="1"/>
    <col min="5927" max="5927" width="10.44140625" style="105" bestFit="1" customWidth="1"/>
    <col min="5928" max="5928" width="10.5546875" style="105" bestFit="1" customWidth="1"/>
    <col min="5929" max="5930" width="10.88671875" style="105" bestFit="1" customWidth="1"/>
    <col min="5931" max="5931" width="9.88671875" style="105" bestFit="1" customWidth="1"/>
    <col min="5932" max="5932" width="10.109375" style="105" bestFit="1" customWidth="1"/>
    <col min="5933" max="5934" width="10.44140625" style="105" bestFit="1" customWidth="1"/>
    <col min="5935" max="5936" width="10.109375" style="105" bestFit="1" customWidth="1"/>
    <col min="5937" max="5937" width="9.88671875" style="105" bestFit="1" customWidth="1"/>
    <col min="5938" max="5939" width="10.5546875" style="105" bestFit="1" customWidth="1"/>
    <col min="5940" max="5940" width="10.44140625" style="105" bestFit="1" customWidth="1"/>
    <col min="5941" max="6149" width="9.109375" style="105"/>
    <col min="6150" max="6150" width="1.6640625" style="105" customWidth="1"/>
    <col min="6151" max="6151" width="57.33203125" style="105" customWidth="1"/>
    <col min="6152" max="6155" width="0" style="105" hidden="1" customWidth="1"/>
    <col min="6156" max="6157" width="13.6640625" style="105" customWidth="1"/>
    <col min="6158" max="6158" width="15.5546875" style="105" bestFit="1" customWidth="1"/>
    <col min="6159" max="6159" width="17.6640625" style="105" customWidth="1"/>
    <col min="6160" max="6161" width="15.5546875" style="105" bestFit="1" customWidth="1"/>
    <col min="6162" max="6163" width="14.44140625" style="105" customWidth="1"/>
    <col min="6164" max="6165" width="15.5546875" style="105" bestFit="1" customWidth="1"/>
    <col min="6166" max="6166" width="14.44140625" style="105" customWidth="1"/>
    <col min="6167" max="6167" width="15.5546875" style="105" bestFit="1" customWidth="1"/>
    <col min="6168" max="6182" width="14.109375" style="105" customWidth="1"/>
    <col min="6183" max="6183" width="10.44140625" style="105" bestFit="1" customWidth="1"/>
    <col min="6184" max="6184" width="10.5546875" style="105" bestFit="1" customWidth="1"/>
    <col min="6185" max="6186" width="10.88671875" style="105" bestFit="1" customWidth="1"/>
    <col min="6187" max="6187" width="9.88671875" style="105" bestFit="1" customWidth="1"/>
    <col min="6188" max="6188" width="10.109375" style="105" bestFit="1" customWidth="1"/>
    <col min="6189" max="6190" width="10.44140625" style="105" bestFit="1" customWidth="1"/>
    <col min="6191" max="6192" width="10.109375" style="105" bestFit="1" customWidth="1"/>
    <col min="6193" max="6193" width="9.88671875" style="105" bestFit="1" customWidth="1"/>
    <col min="6194" max="6195" width="10.5546875" style="105" bestFit="1" customWidth="1"/>
    <col min="6196" max="6196" width="10.44140625" style="105" bestFit="1" customWidth="1"/>
    <col min="6197" max="6405" width="9.109375" style="105"/>
    <col min="6406" max="6406" width="1.6640625" style="105" customWidth="1"/>
    <col min="6407" max="6407" width="57.33203125" style="105" customWidth="1"/>
    <col min="6408" max="6411" width="0" style="105" hidden="1" customWidth="1"/>
    <col min="6412" max="6413" width="13.6640625" style="105" customWidth="1"/>
    <col min="6414" max="6414" width="15.5546875" style="105" bestFit="1" customWidth="1"/>
    <col min="6415" max="6415" width="17.6640625" style="105" customWidth="1"/>
    <col min="6416" max="6417" width="15.5546875" style="105" bestFit="1" customWidth="1"/>
    <col min="6418" max="6419" width="14.44140625" style="105" customWidth="1"/>
    <col min="6420" max="6421" width="15.5546875" style="105" bestFit="1" customWidth="1"/>
    <col min="6422" max="6422" width="14.44140625" style="105" customWidth="1"/>
    <col min="6423" max="6423" width="15.5546875" style="105" bestFit="1" customWidth="1"/>
    <col min="6424" max="6438" width="14.109375" style="105" customWidth="1"/>
    <col min="6439" max="6439" width="10.44140625" style="105" bestFit="1" customWidth="1"/>
    <col min="6440" max="6440" width="10.5546875" style="105" bestFit="1" customWidth="1"/>
    <col min="6441" max="6442" width="10.88671875" style="105" bestFit="1" customWidth="1"/>
    <col min="6443" max="6443" width="9.88671875" style="105" bestFit="1" customWidth="1"/>
    <col min="6444" max="6444" width="10.109375" style="105" bestFit="1" customWidth="1"/>
    <col min="6445" max="6446" width="10.44140625" style="105" bestFit="1" customWidth="1"/>
    <col min="6447" max="6448" width="10.109375" style="105" bestFit="1" customWidth="1"/>
    <col min="6449" max="6449" width="9.88671875" style="105" bestFit="1" customWidth="1"/>
    <col min="6450" max="6451" width="10.5546875" style="105" bestFit="1" customWidth="1"/>
    <col min="6452" max="6452" width="10.44140625" style="105" bestFit="1" customWidth="1"/>
    <col min="6453" max="6661" width="9.109375" style="105"/>
    <col min="6662" max="6662" width="1.6640625" style="105" customWidth="1"/>
    <col min="6663" max="6663" width="57.33203125" style="105" customWidth="1"/>
    <col min="6664" max="6667" width="0" style="105" hidden="1" customWidth="1"/>
    <col min="6668" max="6669" width="13.6640625" style="105" customWidth="1"/>
    <col min="6670" max="6670" width="15.5546875" style="105" bestFit="1" customWidth="1"/>
    <col min="6671" max="6671" width="17.6640625" style="105" customWidth="1"/>
    <col min="6672" max="6673" width="15.5546875" style="105" bestFit="1" customWidth="1"/>
    <col min="6674" max="6675" width="14.44140625" style="105" customWidth="1"/>
    <col min="6676" max="6677" width="15.5546875" style="105" bestFit="1" customWidth="1"/>
    <col min="6678" max="6678" width="14.44140625" style="105" customWidth="1"/>
    <col min="6679" max="6679" width="15.5546875" style="105" bestFit="1" customWidth="1"/>
    <col min="6680" max="6694" width="14.109375" style="105" customWidth="1"/>
    <col min="6695" max="6695" width="10.44140625" style="105" bestFit="1" customWidth="1"/>
    <col min="6696" max="6696" width="10.5546875" style="105" bestFit="1" customWidth="1"/>
    <col min="6697" max="6698" width="10.88671875" style="105" bestFit="1" customWidth="1"/>
    <col min="6699" max="6699" width="9.88671875" style="105" bestFit="1" customWidth="1"/>
    <col min="6700" max="6700" width="10.109375" style="105" bestFit="1" customWidth="1"/>
    <col min="6701" max="6702" width="10.44140625" style="105" bestFit="1" customWidth="1"/>
    <col min="6703" max="6704" width="10.109375" style="105" bestFit="1" customWidth="1"/>
    <col min="6705" max="6705" width="9.88671875" style="105" bestFit="1" customWidth="1"/>
    <col min="6706" max="6707" width="10.5546875" style="105" bestFit="1" customWidth="1"/>
    <col min="6708" max="6708" width="10.44140625" style="105" bestFit="1" customWidth="1"/>
    <col min="6709" max="6917" width="9.109375" style="105"/>
    <col min="6918" max="6918" width="1.6640625" style="105" customWidth="1"/>
    <col min="6919" max="6919" width="57.33203125" style="105" customWidth="1"/>
    <col min="6920" max="6923" width="0" style="105" hidden="1" customWidth="1"/>
    <col min="6924" max="6925" width="13.6640625" style="105" customWidth="1"/>
    <col min="6926" max="6926" width="15.5546875" style="105" bestFit="1" customWidth="1"/>
    <col min="6927" max="6927" width="17.6640625" style="105" customWidth="1"/>
    <col min="6928" max="6929" width="15.5546875" style="105" bestFit="1" customWidth="1"/>
    <col min="6930" max="6931" width="14.44140625" style="105" customWidth="1"/>
    <col min="6932" max="6933" width="15.5546875" style="105" bestFit="1" customWidth="1"/>
    <col min="6934" max="6934" width="14.44140625" style="105" customWidth="1"/>
    <col min="6935" max="6935" width="15.5546875" style="105" bestFit="1" customWidth="1"/>
    <col min="6936" max="6950" width="14.109375" style="105" customWidth="1"/>
    <col min="6951" max="6951" width="10.44140625" style="105" bestFit="1" customWidth="1"/>
    <col min="6952" max="6952" width="10.5546875" style="105" bestFit="1" customWidth="1"/>
    <col min="6953" max="6954" width="10.88671875" style="105" bestFit="1" customWidth="1"/>
    <col min="6955" max="6955" width="9.88671875" style="105" bestFit="1" customWidth="1"/>
    <col min="6956" max="6956" width="10.109375" style="105" bestFit="1" customWidth="1"/>
    <col min="6957" max="6958" width="10.44140625" style="105" bestFit="1" customWidth="1"/>
    <col min="6959" max="6960" width="10.109375" style="105" bestFit="1" customWidth="1"/>
    <col min="6961" max="6961" width="9.88671875" style="105" bestFit="1" customWidth="1"/>
    <col min="6962" max="6963" width="10.5546875" style="105" bestFit="1" customWidth="1"/>
    <col min="6964" max="6964" width="10.44140625" style="105" bestFit="1" customWidth="1"/>
    <col min="6965" max="7173" width="9.109375" style="105"/>
    <col min="7174" max="7174" width="1.6640625" style="105" customWidth="1"/>
    <col min="7175" max="7175" width="57.33203125" style="105" customWidth="1"/>
    <col min="7176" max="7179" width="0" style="105" hidden="1" customWidth="1"/>
    <col min="7180" max="7181" width="13.6640625" style="105" customWidth="1"/>
    <col min="7182" max="7182" width="15.5546875" style="105" bestFit="1" customWidth="1"/>
    <col min="7183" max="7183" width="17.6640625" style="105" customWidth="1"/>
    <col min="7184" max="7185" width="15.5546875" style="105" bestFit="1" customWidth="1"/>
    <col min="7186" max="7187" width="14.44140625" style="105" customWidth="1"/>
    <col min="7188" max="7189" width="15.5546875" style="105" bestFit="1" customWidth="1"/>
    <col min="7190" max="7190" width="14.44140625" style="105" customWidth="1"/>
    <col min="7191" max="7191" width="15.5546875" style="105" bestFit="1" customWidth="1"/>
    <col min="7192" max="7206" width="14.109375" style="105" customWidth="1"/>
    <col min="7207" max="7207" width="10.44140625" style="105" bestFit="1" customWidth="1"/>
    <col min="7208" max="7208" width="10.5546875" style="105" bestFit="1" customWidth="1"/>
    <col min="7209" max="7210" width="10.88671875" style="105" bestFit="1" customWidth="1"/>
    <col min="7211" max="7211" width="9.88671875" style="105" bestFit="1" customWidth="1"/>
    <col min="7212" max="7212" width="10.109375" style="105" bestFit="1" customWidth="1"/>
    <col min="7213" max="7214" width="10.44140625" style="105" bestFit="1" customWidth="1"/>
    <col min="7215" max="7216" width="10.109375" style="105" bestFit="1" customWidth="1"/>
    <col min="7217" max="7217" width="9.88671875" style="105" bestFit="1" customWidth="1"/>
    <col min="7218" max="7219" width="10.5546875" style="105" bestFit="1" customWidth="1"/>
    <col min="7220" max="7220" width="10.44140625" style="105" bestFit="1" customWidth="1"/>
    <col min="7221" max="7429" width="9.109375" style="105"/>
    <col min="7430" max="7430" width="1.6640625" style="105" customWidth="1"/>
    <col min="7431" max="7431" width="57.33203125" style="105" customWidth="1"/>
    <col min="7432" max="7435" width="0" style="105" hidden="1" customWidth="1"/>
    <col min="7436" max="7437" width="13.6640625" style="105" customWidth="1"/>
    <col min="7438" max="7438" width="15.5546875" style="105" bestFit="1" customWidth="1"/>
    <col min="7439" max="7439" width="17.6640625" style="105" customWidth="1"/>
    <col min="7440" max="7441" width="15.5546875" style="105" bestFit="1" customWidth="1"/>
    <col min="7442" max="7443" width="14.44140625" style="105" customWidth="1"/>
    <col min="7444" max="7445" width="15.5546875" style="105" bestFit="1" customWidth="1"/>
    <col min="7446" max="7446" width="14.44140625" style="105" customWidth="1"/>
    <col min="7447" max="7447" width="15.5546875" style="105" bestFit="1" customWidth="1"/>
    <col min="7448" max="7462" width="14.109375" style="105" customWidth="1"/>
    <col min="7463" max="7463" width="10.44140625" style="105" bestFit="1" customWidth="1"/>
    <col min="7464" max="7464" width="10.5546875" style="105" bestFit="1" customWidth="1"/>
    <col min="7465" max="7466" width="10.88671875" style="105" bestFit="1" customWidth="1"/>
    <col min="7467" max="7467" width="9.88671875" style="105" bestFit="1" customWidth="1"/>
    <col min="7468" max="7468" width="10.109375" style="105" bestFit="1" customWidth="1"/>
    <col min="7469" max="7470" width="10.44140625" style="105" bestFit="1" customWidth="1"/>
    <col min="7471" max="7472" width="10.109375" style="105" bestFit="1" customWidth="1"/>
    <col min="7473" max="7473" width="9.88671875" style="105" bestFit="1" customWidth="1"/>
    <col min="7474" max="7475" width="10.5546875" style="105" bestFit="1" customWidth="1"/>
    <col min="7476" max="7476" width="10.44140625" style="105" bestFit="1" customWidth="1"/>
    <col min="7477" max="7685" width="9.109375" style="105"/>
    <col min="7686" max="7686" width="1.6640625" style="105" customWidth="1"/>
    <col min="7687" max="7687" width="57.33203125" style="105" customWidth="1"/>
    <col min="7688" max="7691" width="0" style="105" hidden="1" customWidth="1"/>
    <col min="7692" max="7693" width="13.6640625" style="105" customWidth="1"/>
    <col min="7694" max="7694" width="15.5546875" style="105" bestFit="1" customWidth="1"/>
    <col min="7695" max="7695" width="17.6640625" style="105" customWidth="1"/>
    <col min="7696" max="7697" width="15.5546875" style="105" bestFit="1" customWidth="1"/>
    <col min="7698" max="7699" width="14.44140625" style="105" customWidth="1"/>
    <col min="7700" max="7701" width="15.5546875" style="105" bestFit="1" customWidth="1"/>
    <col min="7702" max="7702" width="14.44140625" style="105" customWidth="1"/>
    <col min="7703" max="7703" width="15.5546875" style="105" bestFit="1" customWidth="1"/>
    <col min="7704" max="7718" width="14.109375" style="105" customWidth="1"/>
    <col min="7719" max="7719" width="10.44140625" style="105" bestFit="1" customWidth="1"/>
    <col min="7720" max="7720" width="10.5546875" style="105" bestFit="1" customWidth="1"/>
    <col min="7721" max="7722" width="10.88671875" style="105" bestFit="1" customWidth="1"/>
    <col min="7723" max="7723" width="9.88671875" style="105" bestFit="1" customWidth="1"/>
    <col min="7724" max="7724" width="10.109375" style="105" bestFit="1" customWidth="1"/>
    <col min="7725" max="7726" width="10.44140625" style="105" bestFit="1" customWidth="1"/>
    <col min="7727" max="7728" width="10.109375" style="105" bestFit="1" customWidth="1"/>
    <col min="7729" max="7729" width="9.88671875" style="105" bestFit="1" customWidth="1"/>
    <col min="7730" max="7731" width="10.5546875" style="105" bestFit="1" customWidth="1"/>
    <col min="7732" max="7732" width="10.44140625" style="105" bestFit="1" customWidth="1"/>
    <col min="7733" max="7941" width="9.109375" style="105"/>
    <col min="7942" max="7942" width="1.6640625" style="105" customWidth="1"/>
    <col min="7943" max="7943" width="57.33203125" style="105" customWidth="1"/>
    <col min="7944" max="7947" width="0" style="105" hidden="1" customWidth="1"/>
    <col min="7948" max="7949" width="13.6640625" style="105" customWidth="1"/>
    <col min="7950" max="7950" width="15.5546875" style="105" bestFit="1" customWidth="1"/>
    <col min="7951" max="7951" width="17.6640625" style="105" customWidth="1"/>
    <col min="7952" max="7953" width="15.5546875" style="105" bestFit="1" customWidth="1"/>
    <col min="7954" max="7955" width="14.44140625" style="105" customWidth="1"/>
    <col min="7956" max="7957" width="15.5546875" style="105" bestFit="1" customWidth="1"/>
    <col min="7958" max="7958" width="14.44140625" style="105" customWidth="1"/>
    <col min="7959" max="7959" width="15.5546875" style="105" bestFit="1" customWidth="1"/>
    <col min="7960" max="7974" width="14.109375" style="105" customWidth="1"/>
    <col min="7975" max="7975" width="10.44140625" style="105" bestFit="1" customWidth="1"/>
    <col min="7976" max="7976" width="10.5546875" style="105" bestFit="1" customWidth="1"/>
    <col min="7977" max="7978" width="10.88671875" style="105" bestFit="1" customWidth="1"/>
    <col min="7979" max="7979" width="9.88671875" style="105" bestFit="1" customWidth="1"/>
    <col min="7980" max="7980" width="10.109375" style="105" bestFit="1" customWidth="1"/>
    <col min="7981" max="7982" width="10.44140625" style="105" bestFit="1" customWidth="1"/>
    <col min="7983" max="7984" width="10.109375" style="105" bestFit="1" customWidth="1"/>
    <col min="7985" max="7985" width="9.88671875" style="105" bestFit="1" customWidth="1"/>
    <col min="7986" max="7987" width="10.5546875" style="105" bestFit="1" customWidth="1"/>
    <col min="7988" max="7988" width="10.44140625" style="105" bestFit="1" customWidth="1"/>
    <col min="7989" max="8197" width="9.109375" style="105"/>
    <col min="8198" max="8198" width="1.6640625" style="105" customWidth="1"/>
    <col min="8199" max="8199" width="57.33203125" style="105" customWidth="1"/>
    <col min="8200" max="8203" width="0" style="105" hidden="1" customWidth="1"/>
    <col min="8204" max="8205" width="13.6640625" style="105" customWidth="1"/>
    <col min="8206" max="8206" width="15.5546875" style="105" bestFit="1" customWidth="1"/>
    <col min="8207" max="8207" width="17.6640625" style="105" customWidth="1"/>
    <col min="8208" max="8209" width="15.5546875" style="105" bestFit="1" customWidth="1"/>
    <col min="8210" max="8211" width="14.44140625" style="105" customWidth="1"/>
    <col min="8212" max="8213" width="15.5546875" style="105" bestFit="1" customWidth="1"/>
    <col min="8214" max="8214" width="14.44140625" style="105" customWidth="1"/>
    <col min="8215" max="8215" width="15.5546875" style="105" bestFit="1" customWidth="1"/>
    <col min="8216" max="8230" width="14.109375" style="105" customWidth="1"/>
    <col min="8231" max="8231" width="10.44140625" style="105" bestFit="1" customWidth="1"/>
    <col min="8232" max="8232" width="10.5546875" style="105" bestFit="1" customWidth="1"/>
    <col min="8233" max="8234" width="10.88671875" style="105" bestFit="1" customWidth="1"/>
    <col min="8235" max="8235" width="9.88671875" style="105" bestFit="1" customWidth="1"/>
    <col min="8236" max="8236" width="10.109375" style="105" bestFit="1" customWidth="1"/>
    <col min="8237" max="8238" width="10.44140625" style="105" bestFit="1" customWidth="1"/>
    <col min="8239" max="8240" width="10.109375" style="105" bestFit="1" customWidth="1"/>
    <col min="8241" max="8241" width="9.88671875" style="105" bestFit="1" customWidth="1"/>
    <col min="8242" max="8243" width="10.5546875" style="105" bestFit="1" customWidth="1"/>
    <col min="8244" max="8244" width="10.44140625" style="105" bestFit="1" customWidth="1"/>
    <col min="8245" max="8453" width="9.109375" style="105"/>
    <col min="8454" max="8454" width="1.6640625" style="105" customWidth="1"/>
    <col min="8455" max="8455" width="57.33203125" style="105" customWidth="1"/>
    <col min="8456" max="8459" width="0" style="105" hidden="1" customWidth="1"/>
    <col min="8460" max="8461" width="13.6640625" style="105" customWidth="1"/>
    <col min="8462" max="8462" width="15.5546875" style="105" bestFit="1" customWidth="1"/>
    <col min="8463" max="8463" width="17.6640625" style="105" customWidth="1"/>
    <col min="8464" max="8465" width="15.5546875" style="105" bestFit="1" customWidth="1"/>
    <col min="8466" max="8467" width="14.44140625" style="105" customWidth="1"/>
    <col min="8468" max="8469" width="15.5546875" style="105" bestFit="1" customWidth="1"/>
    <col min="8470" max="8470" width="14.44140625" style="105" customWidth="1"/>
    <col min="8471" max="8471" width="15.5546875" style="105" bestFit="1" customWidth="1"/>
    <col min="8472" max="8486" width="14.109375" style="105" customWidth="1"/>
    <col min="8487" max="8487" width="10.44140625" style="105" bestFit="1" customWidth="1"/>
    <col min="8488" max="8488" width="10.5546875" style="105" bestFit="1" customWidth="1"/>
    <col min="8489" max="8490" width="10.88671875" style="105" bestFit="1" customWidth="1"/>
    <col min="8491" max="8491" width="9.88671875" style="105" bestFit="1" customWidth="1"/>
    <col min="8492" max="8492" width="10.109375" style="105" bestFit="1" customWidth="1"/>
    <col min="8493" max="8494" width="10.44140625" style="105" bestFit="1" customWidth="1"/>
    <col min="8495" max="8496" width="10.109375" style="105" bestFit="1" customWidth="1"/>
    <col min="8497" max="8497" width="9.88671875" style="105" bestFit="1" customWidth="1"/>
    <col min="8498" max="8499" width="10.5546875" style="105" bestFit="1" customWidth="1"/>
    <col min="8500" max="8500" width="10.44140625" style="105" bestFit="1" customWidth="1"/>
    <col min="8501" max="8709" width="9.109375" style="105"/>
    <col min="8710" max="8710" width="1.6640625" style="105" customWidth="1"/>
    <col min="8711" max="8711" width="57.33203125" style="105" customWidth="1"/>
    <col min="8712" max="8715" width="0" style="105" hidden="1" customWidth="1"/>
    <col min="8716" max="8717" width="13.6640625" style="105" customWidth="1"/>
    <col min="8718" max="8718" width="15.5546875" style="105" bestFit="1" customWidth="1"/>
    <col min="8719" max="8719" width="17.6640625" style="105" customWidth="1"/>
    <col min="8720" max="8721" width="15.5546875" style="105" bestFit="1" customWidth="1"/>
    <col min="8722" max="8723" width="14.44140625" style="105" customWidth="1"/>
    <col min="8724" max="8725" width="15.5546875" style="105" bestFit="1" customWidth="1"/>
    <col min="8726" max="8726" width="14.44140625" style="105" customWidth="1"/>
    <col min="8727" max="8727" width="15.5546875" style="105" bestFit="1" customWidth="1"/>
    <col min="8728" max="8742" width="14.109375" style="105" customWidth="1"/>
    <col min="8743" max="8743" width="10.44140625" style="105" bestFit="1" customWidth="1"/>
    <col min="8744" max="8744" width="10.5546875" style="105" bestFit="1" customWidth="1"/>
    <col min="8745" max="8746" width="10.88671875" style="105" bestFit="1" customWidth="1"/>
    <col min="8747" max="8747" width="9.88671875" style="105" bestFit="1" customWidth="1"/>
    <col min="8748" max="8748" width="10.109375" style="105" bestFit="1" customWidth="1"/>
    <col min="8749" max="8750" width="10.44140625" style="105" bestFit="1" customWidth="1"/>
    <col min="8751" max="8752" width="10.109375" style="105" bestFit="1" customWidth="1"/>
    <col min="8753" max="8753" width="9.88671875" style="105" bestFit="1" customWidth="1"/>
    <col min="8754" max="8755" width="10.5546875" style="105" bestFit="1" customWidth="1"/>
    <col min="8756" max="8756" width="10.44140625" style="105" bestFit="1" customWidth="1"/>
    <col min="8757" max="8965" width="9.109375" style="105"/>
    <col min="8966" max="8966" width="1.6640625" style="105" customWidth="1"/>
    <col min="8967" max="8967" width="57.33203125" style="105" customWidth="1"/>
    <col min="8968" max="8971" width="0" style="105" hidden="1" customWidth="1"/>
    <col min="8972" max="8973" width="13.6640625" style="105" customWidth="1"/>
    <col min="8974" max="8974" width="15.5546875" style="105" bestFit="1" customWidth="1"/>
    <col min="8975" max="8975" width="17.6640625" style="105" customWidth="1"/>
    <col min="8976" max="8977" width="15.5546875" style="105" bestFit="1" customWidth="1"/>
    <col min="8978" max="8979" width="14.44140625" style="105" customWidth="1"/>
    <col min="8980" max="8981" width="15.5546875" style="105" bestFit="1" customWidth="1"/>
    <col min="8982" max="8982" width="14.44140625" style="105" customWidth="1"/>
    <col min="8983" max="8983" width="15.5546875" style="105" bestFit="1" customWidth="1"/>
    <col min="8984" max="8998" width="14.109375" style="105" customWidth="1"/>
    <col min="8999" max="8999" width="10.44140625" style="105" bestFit="1" customWidth="1"/>
    <col min="9000" max="9000" width="10.5546875" style="105" bestFit="1" customWidth="1"/>
    <col min="9001" max="9002" width="10.88671875" style="105" bestFit="1" customWidth="1"/>
    <col min="9003" max="9003" width="9.88671875" style="105" bestFit="1" customWidth="1"/>
    <col min="9004" max="9004" width="10.109375" style="105" bestFit="1" customWidth="1"/>
    <col min="9005" max="9006" width="10.44140625" style="105" bestFit="1" customWidth="1"/>
    <col min="9007" max="9008" width="10.109375" style="105" bestFit="1" customWidth="1"/>
    <col min="9009" max="9009" width="9.88671875" style="105" bestFit="1" customWidth="1"/>
    <col min="9010" max="9011" width="10.5546875" style="105" bestFit="1" customWidth="1"/>
    <col min="9012" max="9012" width="10.44140625" style="105" bestFit="1" customWidth="1"/>
    <col min="9013" max="9221" width="9.109375" style="105"/>
    <col min="9222" max="9222" width="1.6640625" style="105" customWidth="1"/>
    <col min="9223" max="9223" width="57.33203125" style="105" customWidth="1"/>
    <col min="9224" max="9227" width="0" style="105" hidden="1" customWidth="1"/>
    <col min="9228" max="9229" width="13.6640625" style="105" customWidth="1"/>
    <col min="9230" max="9230" width="15.5546875" style="105" bestFit="1" customWidth="1"/>
    <col min="9231" max="9231" width="17.6640625" style="105" customWidth="1"/>
    <col min="9232" max="9233" width="15.5546875" style="105" bestFit="1" customWidth="1"/>
    <col min="9234" max="9235" width="14.44140625" style="105" customWidth="1"/>
    <col min="9236" max="9237" width="15.5546875" style="105" bestFit="1" customWidth="1"/>
    <col min="9238" max="9238" width="14.44140625" style="105" customWidth="1"/>
    <col min="9239" max="9239" width="15.5546875" style="105" bestFit="1" customWidth="1"/>
    <col min="9240" max="9254" width="14.109375" style="105" customWidth="1"/>
    <col min="9255" max="9255" width="10.44140625" style="105" bestFit="1" customWidth="1"/>
    <col min="9256" max="9256" width="10.5546875" style="105" bestFit="1" customWidth="1"/>
    <col min="9257" max="9258" width="10.88671875" style="105" bestFit="1" customWidth="1"/>
    <col min="9259" max="9259" width="9.88671875" style="105" bestFit="1" customWidth="1"/>
    <col min="9260" max="9260" width="10.109375" style="105" bestFit="1" customWidth="1"/>
    <col min="9261" max="9262" width="10.44140625" style="105" bestFit="1" customWidth="1"/>
    <col min="9263" max="9264" width="10.109375" style="105" bestFit="1" customWidth="1"/>
    <col min="9265" max="9265" width="9.88671875" style="105" bestFit="1" customWidth="1"/>
    <col min="9266" max="9267" width="10.5546875" style="105" bestFit="1" customWidth="1"/>
    <col min="9268" max="9268" width="10.44140625" style="105" bestFit="1" customWidth="1"/>
    <col min="9269" max="9477" width="9.109375" style="105"/>
    <col min="9478" max="9478" width="1.6640625" style="105" customWidth="1"/>
    <col min="9479" max="9479" width="57.33203125" style="105" customWidth="1"/>
    <col min="9480" max="9483" width="0" style="105" hidden="1" customWidth="1"/>
    <col min="9484" max="9485" width="13.6640625" style="105" customWidth="1"/>
    <col min="9486" max="9486" width="15.5546875" style="105" bestFit="1" customWidth="1"/>
    <col min="9487" max="9487" width="17.6640625" style="105" customWidth="1"/>
    <col min="9488" max="9489" width="15.5546875" style="105" bestFit="1" customWidth="1"/>
    <col min="9490" max="9491" width="14.44140625" style="105" customWidth="1"/>
    <col min="9492" max="9493" width="15.5546875" style="105" bestFit="1" customWidth="1"/>
    <col min="9494" max="9494" width="14.44140625" style="105" customWidth="1"/>
    <col min="9495" max="9495" width="15.5546875" style="105" bestFit="1" customWidth="1"/>
    <col min="9496" max="9510" width="14.109375" style="105" customWidth="1"/>
    <col min="9511" max="9511" width="10.44140625" style="105" bestFit="1" customWidth="1"/>
    <col min="9512" max="9512" width="10.5546875" style="105" bestFit="1" customWidth="1"/>
    <col min="9513" max="9514" width="10.88671875" style="105" bestFit="1" customWidth="1"/>
    <col min="9515" max="9515" width="9.88671875" style="105" bestFit="1" customWidth="1"/>
    <col min="9516" max="9516" width="10.109375" style="105" bestFit="1" customWidth="1"/>
    <col min="9517" max="9518" width="10.44140625" style="105" bestFit="1" customWidth="1"/>
    <col min="9519" max="9520" width="10.109375" style="105" bestFit="1" customWidth="1"/>
    <col min="9521" max="9521" width="9.88671875" style="105" bestFit="1" customWidth="1"/>
    <col min="9522" max="9523" width="10.5546875" style="105" bestFit="1" customWidth="1"/>
    <col min="9524" max="9524" width="10.44140625" style="105" bestFit="1" customWidth="1"/>
    <col min="9525" max="9733" width="9.109375" style="105"/>
    <col min="9734" max="9734" width="1.6640625" style="105" customWidth="1"/>
    <col min="9735" max="9735" width="57.33203125" style="105" customWidth="1"/>
    <col min="9736" max="9739" width="0" style="105" hidden="1" customWidth="1"/>
    <col min="9740" max="9741" width="13.6640625" style="105" customWidth="1"/>
    <col min="9742" max="9742" width="15.5546875" style="105" bestFit="1" customWidth="1"/>
    <col min="9743" max="9743" width="17.6640625" style="105" customWidth="1"/>
    <col min="9744" max="9745" width="15.5546875" style="105" bestFit="1" customWidth="1"/>
    <col min="9746" max="9747" width="14.44140625" style="105" customWidth="1"/>
    <col min="9748" max="9749" width="15.5546875" style="105" bestFit="1" customWidth="1"/>
    <col min="9750" max="9750" width="14.44140625" style="105" customWidth="1"/>
    <col min="9751" max="9751" width="15.5546875" style="105" bestFit="1" customWidth="1"/>
    <col min="9752" max="9766" width="14.109375" style="105" customWidth="1"/>
    <col min="9767" max="9767" width="10.44140625" style="105" bestFit="1" customWidth="1"/>
    <col min="9768" max="9768" width="10.5546875" style="105" bestFit="1" customWidth="1"/>
    <col min="9769" max="9770" width="10.88671875" style="105" bestFit="1" customWidth="1"/>
    <col min="9771" max="9771" width="9.88671875" style="105" bestFit="1" customWidth="1"/>
    <col min="9772" max="9772" width="10.109375" style="105" bestFit="1" customWidth="1"/>
    <col min="9773" max="9774" width="10.44140625" style="105" bestFit="1" customWidth="1"/>
    <col min="9775" max="9776" width="10.109375" style="105" bestFit="1" customWidth="1"/>
    <col min="9777" max="9777" width="9.88671875" style="105" bestFit="1" customWidth="1"/>
    <col min="9778" max="9779" width="10.5546875" style="105" bestFit="1" customWidth="1"/>
    <col min="9780" max="9780" width="10.44140625" style="105" bestFit="1" customWidth="1"/>
    <col min="9781" max="9989" width="9.109375" style="105"/>
    <col min="9990" max="9990" width="1.6640625" style="105" customWidth="1"/>
    <col min="9991" max="9991" width="57.33203125" style="105" customWidth="1"/>
    <col min="9992" max="9995" width="0" style="105" hidden="1" customWidth="1"/>
    <col min="9996" max="9997" width="13.6640625" style="105" customWidth="1"/>
    <col min="9998" max="9998" width="15.5546875" style="105" bestFit="1" customWidth="1"/>
    <col min="9999" max="9999" width="17.6640625" style="105" customWidth="1"/>
    <col min="10000" max="10001" width="15.5546875" style="105" bestFit="1" customWidth="1"/>
    <col min="10002" max="10003" width="14.44140625" style="105" customWidth="1"/>
    <col min="10004" max="10005" width="15.5546875" style="105" bestFit="1" customWidth="1"/>
    <col min="10006" max="10006" width="14.44140625" style="105" customWidth="1"/>
    <col min="10007" max="10007" width="15.5546875" style="105" bestFit="1" customWidth="1"/>
    <col min="10008" max="10022" width="14.109375" style="105" customWidth="1"/>
    <col min="10023" max="10023" width="10.44140625" style="105" bestFit="1" customWidth="1"/>
    <col min="10024" max="10024" width="10.5546875" style="105" bestFit="1" customWidth="1"/>
    <col min="10025" max="10026" width="10.88671875" style="105" bestFit="1" customWidth="1"/>
    <col min="10027" max="10027" width="9.88671875" style="105" bestFit="1" customWidth="1"/>
    <col min="10028" max="10028" width="10.109375" style="105" bestFit="1" customWidth="1"/>
    <col min="10029" max="10030" width="10.44140625" style="105" bestFit="1" customWidth="1"/>
    <col min="10031" max="10032" width="10.109375" style="105" bestFit="1" customWidth="1"/>
    <col min="10033" max="10033" width="9.88671875" style="105" bestFit="1" customWidth="1"/>
    <col min="10034" max="10035" width="10.5546875" style="105" bestFit="1" customWidth="1"/>
    <col min="10036" max="10036" width="10.44140625" style="105" bestFit="1" customWidth="1"/>
    <col min="10037" max="10245" width="9.109375" style="105"/>
    <col min="10246" max="10246" width="1.6640625" style="105" customWidth="1"/>
    <col min="10247" max="10247" width="57.33203125" style="105" customWidth="1"/>
    <col min="10248" max="10251" width="0" style="105" hidden="1" customWidth="1"/>
    <col min="10252" max="10253" width="13.6640625" style="105" customWidth="1"/>
    <col min="10254" max="10254" width="15.5546875" style="105" bestFit="1" customWidth="1"/>
    <col min="10255" max="10255" width="17.6640625" style="105" customWidth="1"/>
    <col min="10256" max="10257" width="15.5546875" style="105" bestFit="1" customWidth="1"/>
    <col min="10258" max="10259" width="14.44140625" style="105" customWidth="1"/>
    <col min="10260" max="10261" width="15.5546875" style="105" bestFit="1" customWidth="1"/>
    <col min="10262" max="10262" width="14.44140625" style="105" customWidth="1"/>
    <col min="10263" max="10263" width="15.5546875" style="105" bestFit="1" customWidth="1"/>
    <col min="10264" max="10278" width="14.109375" style="105" customWidth="1"/>
    <col min="10279" max="10279" width="10.44140625" style="105" bestFit="1" customWidth="1"/>
    <col min="10280" max="10280" width="10.5546875" style="105" bestFit="1" customWidth="1"/>
    <col min="10281" max="10282" width="10.88671875" style="105" bestFit="1" customWidth="1"/>
    <col min="10283" max="10283" width="9.88671875" style="105" bestFit="1" customWidth="1"/>
    <col min="10284" max="10284" width="10.109375" style="105" bestFit="1" customWidth="1"/>
    <col min="10285" max="10286" width="10.44140625" style="105" bestFit="1" customWidth="1"/>
    <col min="10287" max="10288" width="10.109375" style="105" bestFit="1" customWidth="1"/>
    <col min="10289" max="10289" width="9.88671875" style="105" bestFit="1" customWidth="1"/>
    <col min="10290" max="10291" width="10.5546875" style="105" bestFit="1" customWidth="1"/>
    <col min="10292" max="10292" width="10.44140625" style="105" bestFit="1" customWidth="1"/>
    <col min="10293" max="10501" width="9.109375" style="105"/>
    <col min="10502" max="10502" width="1.6640625" style="105" customWidth="1"/>
    <col min="10503" max="10503" width="57.33203125" style="105" customWidth="1"/>
    <col min="10504" max="10507" width="0" style="105" hidden="1" customWidth="1"/>
    <col min="10508" max="10509" width="13.6640625" style="105" customWidth="1"/>
    <col min="10510" max="10510" width="15.5546875" style="105" bestFit="1" customWidth="1"/>
    <col min="10511" max="10511" width="17.6640625" style="105" customWidth="1"/>
    <col min="10512" max="10513" width="15.5546875" style="105" bestFit="1" customWidth="1"/>
    <col min="10514" max="10515" width="14.44140625" style="105" customWidth="1"/>
    <col min="10516" max="10517" width="15.5546875" style="105" bestFit="1" customWidth="1"/>
    <col min="10518" max="10518" width="14.44140625" style="105" customWidth="1"/>
    <col min="10519" max="10519" width="15.5546875" style="105" bestFit="1" customWidth="1"/>
    <col min="10520" max="10534" width="14.109375" style="105" customWidth="1"/>
    <col min="10535" max="10535" width="10.44140625" style="105" bestFit="1" customWidth="1"/>
    <col min="10536" max="10536" width="10.5546875" style="105" bestFit="1" customWidth="1"/>
    <col min="10537" max="10538" width="10.88671875" style="105" bestFit="1" customWidth="1"/>
    <col min="10539" max="10539" width="9.88671875" style="105" bestFit="1" customWidth="1"/>
    <col min="10540" max="10540" width="10.109375" style="105" bestFit="1" customWidth="1"/>
    <col min="10541" max="10542" width="10.44140625" style="105" bestFit="1" customWidth="1"/>
    <col min="10543" max="10544" width="10.109375" style="105" bestFit="1" customWidth="1"/>
    <col min="10545" max="10545" width="9.88671875" style="105" bestFit="1" customWidth="1"/>
    <col min="10546" max="10547" width="10.5546875" style="105" bestFit="1" customWidth="1"/>
    <col min="10548" max="10548" width="10.44140625" style="105" bestFit="1" customWidth="1"/>
    <col min="10549" max="10757" width="9.109375" style="105"/>
    <col min="10758" max="10758" width="1.6640625" style="105" customWidth="1"/>
    <col min="10759" max="10759" width="57.33203125" style="105" customWidth="1"/>
    <col min="10760" max="10763" width="0" style="105" hidden="1" customWidth="1"/>
    <col min="10764" max="10765" width="13.6640625" style="105" customWidth="1"/>
    <col min="10766" max="10766" width="15.5546875" style="105" bestFit="1" customWidth="1"/>
    <col min="10767" max="10767" width="17.6640625" style="105" customWidth="1"/>
    <col min="10768" max="10769" width="15.5546875" style="105" bestFit="1" customWidth="1"/>
    <col min="10770" max="10771" width="14.44140625" style="105" customWidth="1"/>
    <col min="10772" max="10773" width="15.5546875" style="105" bestFit="1" customWidth="1"/>
    <col min="10774" max="10774" width="14.44140625" style="105" customWidth="1"/>
    <col min="10775" max="10775" width="15.5546875" style="105" bestFit="1" customWidth="1"/>
    <col min="10776" max="10790" width="14.109375" style="105" customWidth="1"/>
    <col min="10791" max="10791" width="10.44140625" style="105" bestFit="1" customWidth="1"/>
    <col min="10792" max="10792" width="10.5546875" style="105" bestFit="1" customWidth="1"/>
    <col min="10793" max="10794" width="10.88671875" style="105" bestFit="1" customWidth="1"/>
    <col min="10795" max="10795" width="9.88671875" style="105" bestFit="1" customWidth="1"/>
    <col min="10796" max="10796" width="10.109375" style="105" bestFit="1" customWidth="1"/>
    <col min="10797" max="10798" width="10.44140625" style="105" bestFit="1" customWidth="1"/>
    <col min="10799" max="10800" width="10.109375" style="105" bestFit="1" customWidth="1"/>
    <col min="10801" max="10801" width="9.88671875" style="105" bestFit="1" customWidth="1"/>
    <col min="10802" max="10803" width="10.5546875" style="105" bestFit="1" customWidth="1"/>
    <col min="10804" max="10804" width="10.44140625" style="105" bestFit="1" customWidth="1"/>
    <col min="10805" max="11013" width="9.109375" style="105"/>
    <col min="11014" max="11014" width="1.6640625" style="105" customWidth="1"/>
    <col min="11015" max="11015" width="57.33203125" style="105" customWidth="1"/>
    <col min="11016" max="11019" width="0" style="105" hidden="1" customWidth="1"/>
    <col min="11020" max="11021" width="13.6640625" style="105" customWidth="1"/>
    <col min="11022" max="11022" width="15.5546875" style="105" bestFit="1" customWidth="1"/>
    <col min="11023" max="11023" width="17.6640625" style="105" customWidth="1"/>
    <col min="11024" max="11025" width="15.5546875" style="105" bestFit="1" customWidth="1"/>
    <col min="11026" max="11027" width="14.44140625" style="105" customWidth="1"/>
    <col min="11028" max="11029" width="15.5546875" style="105" bestFit="1" customWidth="1"/>
    <col min="11030" max="11030" width="14.44140625" style="105" customWidth="1"/>
    <col min="11031" max="11031" width="15.5546875" style="105" bestFit="1" customWidth="1"/>
    <col min="11032" max="11046" width="14.109375" style="105" customWidth="1"/>
    <col min="11047" max="11047" width="10.44140625" style="105" bestFit="1" customWidth="1"/>
    <col min="11048" max="11048" width="10.5546875" style="105" bestFit="1" customWidth="1"/>
    <col min="11049" max="11050" width="10.88671875" style="105" bestFit="1" customWidth="1"/>
    <col min="11051" max="11051" width="9.88671875" style="105" bestFit="1" customWidth="1"/>
    <col min="11052" max="11052" width="10.109375" style="105" bestFit="1" customWidth="1"/>
    <col min="11053" max="11054" width="10.44140625" style="105" bestFit="1" customWidth="1"/>
    <col min="11055" max="11056" width="10.109375" style="105" bestFit="1" customWidth="1"/>
    <col min="11057" max="11057" width="9.88671875" style="105" bestFit="1" customWidth="1"/>
    <col min="11058" max="11059" width="10.5546875" style="105" bestFit="1" customWidth="1"/>
    <col min="11060" max="11060" width="10.44140625" style="105" bestFit="1" customWidth="1"/>
    <col min="11061" max="11269" width="9.109375" style="105"/>
    <col min="11270" max="11270" width="1.6640625" style="105" customWidth="1"/>
    <col min="11271" max="11271" width="57.33203125" style="105" customWidth="1"/>
    <col min="11272" max="11275" width="0" style="105" hidden="1" customWidth="1"/>
    <col min="11276" max="11277" width="13.6640625" style="105" customWidth="1"/>
    <col min="11278" max="11278" width="15.5546875" style="105" bestFit="1" customWidth="1"/>
    <col min="11279" max="11279" width="17.6640625" style="105" customWidth="1"/>
    <col min="11280" max="11281" width="15.5546875" style="105" bestFit="1" customWidth="1"/>
    <col min="11282" max="11283" width="14.44140625" style="105" customWidth="1"/>
    <col min="11284" max="11285" width="15.5546875" style="105" bestFit="1" customWidth="1"/>
    <col min="11286" max="11286" width="14.44140625" style="105" customWidth="1"/>
    <col min="11287" max="11287" width="15.5546875" style="105" bestFit="1" customWidth="1"/>
    <col min="11288" max="11302" width="14.109375" style="105" customWidth="1"/>
    <col min="11303" max="11303" width="10.44140625" style="105" bestFit="1" customWidth="1"/>
    <col min="11304" max="11304" width="10.5546875" style="105" bestFit="1" customWidth="1"/>
    <col min="11305" max="11306" width="10.88671875" style="105" bestFit="1" customWidth="1"/>
    <col min="11307" max="11307" width="9.88671875" style="105" bestFit="1" customWidth="1"/>
    <col min="11308" max="11308" width="10.109375" style="105" bestFit="1" customWidth="1"/>
    <col min="11309" max="11310" width="10.44140625" style="105" bestFit="1" customWidth="1"/>
    <col min="11311" max="11312" width="10.109375" style="105" bestFit="1" customWidth="1"/>
    <col min="11313" max="11313" width="9.88671875" style="105" bestFit="1" customWidth="1"/>
    <col min="11314" max="11315" width="10.5546875" style="105" bestFit="1" customWidth="1"/>
    <col min="11316" max="11316" width="10.44140625" style="105" bestFit="1" customWidth="1"/>
    <col min="11317" max="11525" width="9.109375" style="105"/>
    <col min="11526" max="11526" width="1.6640625" style="105" customWidth="1"/>
    <col min="11527" max="11527" width="57.33203125" style="105" customWidth="1"/>
    <col min="11528" max="11531" width="0" style="105" hidden="1" customWidth="1"/>
    <col min="11532" max="11533" width="13.6640625" style="105" customWidth="1"/>
    <col min="11534" max="11534" width="15.5546875" style="105" bestFit="1" customWidth="1"/>
    <col min="11535" max="11535" width="17.6640625" style="105" customWidth="1"/>
    <col min="11536" max="11537" width="15.5546875" style="105" bestFit="1" customWidth="1"/>
    <col min="11538" max="11539" width="14.44140625" style="105" customWidth="1"/>
    <col min="11540" max="11541" width="15.5546875" style="105" bestFit="1" customWidth="1"/>
    <col min="11542" max="11542" width="14.44140625" style="105" customWidth="1"/>
    <col min="11543" max="11543" width="15.5546875" style="105" bestFit="1" customWidth="1"/>
    <col min="11544" max="11558" width="14.109375" style="105" customWidth="1"/>
    <col min="11559" max="11559" width="10.44140625" style="105" bestFit="1" customWidth="1"/>
    <col min="11560" max="11560" width="10.5546875" style="105" bestFit="1" customWidth="1"/>
    <col min="11561" max="11562" width="10.88671875" style="105" bestFit="1" customWidth="1"/>
    <col min="11563" max="11563" width="9.88671875" style="105" bestFit="1" customWidth="1"/>
    <col min="11564" max="11564" width="10.109375" style="105" bestFit="1" customWidth="1"/>
    <col min="11565" max="11566" width="10.44140625" style="105" bestFit="1" customWidth="1"/>
    <col min="11567" max="11568" width="10.109375" style="105" bestFit="1" customWidth="1"/>
    <col min="11569" max="11569" width="9.88671875" style="105" bestFit="1" customWidth="1"/>
    <col min="11570" max="11571" width="10.5546875" style="105" bestFit="1" customWidth="1"/>
    <col min="11572" max="11572" width="10.44140625" style="105" bestFit="1" customWidth="1"/>
    <col min="11573" max="11781" width="9.109375" style="105"/>
    <col min="11782" max="11782" width="1.6640625" style="105" customWidth="1"/>
    <col min="11783" max="11783" width="57.33203125" style="105" customWidth="1"/>
    <col min="11784" max="11787" width="0" style="105" hidden="1" customWidth="1"/>
    <col min="11788" max="11789" width="13.6640625" style="105" customWidth="1"/>
    <col min="11790" max="11790" width="15.5546875" style="105" bestFit="1" customWidth="1"/>
    <col min="11791" max="11791" width="17.6640625" style="105" customWidth="1"/>
    <col min="11792" max="11793" width="15.5546875" style="105" bestFit="1" customWidth="1"/>
    <col min="11794" max="11795" width="14.44140625" style="105" customWidth="1"/>
    <col min="11796" max="11797" width="15.5546875" style="105" bestFit="1" customWidth="1"/>
    <col min="11798" max="11798" width="14.44140625" style="105" customWidth="1"/>
    <col min="11799" max="11799" width="15.5546875" style="105" bestFit="1" customWidth="1"/>
    <col min="11800" max="11814" width="14.109375" style="105" customWidth="1"/>
    <col min="11815" max="11815" width="10.44140625" style="105" bestFit="1" customWidth="1"/>
    <col min="11816" max="11816" width="10.5546875" style="105" bestFit="1" customWidth="1"/>
    <col min="11817" max="11818" width="10.88671875" style="105" bestFit="1" customWidth="1"/>
    <col min="11819" max="11819" width="9.88671875" style="105" bestFit="1" customWidth="1"/>
    <col min="11820" max="11820" width="10.109375" style="105" bestFit="1" customWidth="1"/>
    <col min="11821" max="11822" width="10.44140625" style="105" bestFit="1" customWidth="1"/>
    <col min="11823" max="11824" width="10.109375" style="105" bestFit="1" customWidth="1"/>
    <col min="11825" max="11825" width="9.88671875" style="105" bestFit="1" customWidth="1"/>
    <col min="11826" max="11827" width="10.5546875" style="105" bestFit="1" customWidth="1"/>
    <col min="11828" max="11828" width="10.44140625" style="105" bestFit="1" customWidth="1"/>
    <col min="11829" max="12037" width="9.109375" style="105"/>
    <col min="12038" max="12038" width="1.6640625" style="105" customWidth="1"/>
    <col min="12039" max="12039" width="57.33203125" style="105" customWidth="1"/>
    <col min="12040" max="12043" width="0" style="105" hidden="1" customWidth="1"/>
    <col min="12044" max="12045" width="13.6640625" style="105" customWidth="1"/>
    <col min="12046" max="12046" width="15.5546875" style="105" bestFit="1" customWidth="1"/>
    <col min="12047" max="12047" width="17.6640625" style="105" customWidth="1"/>
    <col min="12048" max="12049" width="15.5546875" style="105" bestFit="1" customWidth="1"/>
    <col min="12050" max="12051" width="14.44140625" style="105" customWidth="1"/>
    <col min="12052" max="12053" width="15.5546875" style="105" bestFit="1" customWidth="1"/>
    <col min="12054" max="12054" width="14.44140625" style="105" customWidth="1"/>
    <col min="12055" max="12055" width="15.5546875" style="105" bestFit="1" customWidth="1"/>
    <col min="12056" max="12070" width="14.109375" style="105" customWidth="1"/>
    <col min="12071" max="12071" width="10.44140625" style="105" bestFit="1" customWidth="1"/>
    <col min="12072" max="12072" width="10.5546875" style="105" bestFit="1" customWidth="1"/>
    <col min="12073" max="12074" width="10.88671875" style="105" bestFit="1" customWidth="1"/>
    <col min="12075" max="12075" width="9.88671875" style="105" bestFit="1" customWidth="1"/>
    <col min="12076" max="12076" width="10.109375" style="105" bestFit="1" customWidth="1"/>
    <col min="12077" max="12078" width="10.44140625" style="105" bestFit="1" customWidth="1"/>
    <col min="12079" max="12080" width="10.109375" style="105" bestFit="1" customWidth="1"/>
    <col min="12081" max="12081" width="9.88671875" style="105" bestFit="1" customWidth="1"/>
    <col min="12082" max="12083" width="10.5546875" style="105" bestFit="1" customWidth="1"/>
    <col min="12084" max="12084" width="10.44140625" style="105" bestFit="1" customWidth="1"/>
    <col min="12085" max="12293" width="9.109375" style="105"/>
    <col min="12294" max="12294" width="1.6640625" style="105" customWidth="1"/>
    <col min="12295" max="12295" width="57.33203125" style="105" customWidth="1"/>
    <col min="12296" max="12299" width="0" style="105" hidden="1" customWidth="1"/>
    <col min="12300" max="12301" width="13.6640625" style="105" customWidth="1"/>
    <col min="12302" max="12302" width="15.5546875" style="105" bestFit="1" customWidth="1"/>
    <col min="12303" max="12303" width="17.6640625" style="105" customWidth="1"/>
    <col min="12304" max="12305" width="15.5546875" style="105" bestFit="1" customWidth="1"/>
    <col min="12306" max="12307" width="14.44140625" style="105" customWidth="1"/>
    <col min="12308" max="12309" width="15.5546875" style="105" bestFit="1" customWidth="1"/>
    <col min="12310" max="12310" width="14.44140625" style="105" customWidth="1"/>
    <col min="12311" max="12311" width="15.5546875" style="105" bestFit="1" customWidth="1"/>
    <col min="12312" max="12326" width="14.109375" style="105" customWidth="1"/>
    <col min="12327" max="12327" width="10.44140625" style="105" bestFit="1" customWidth="1"/>
    <col min="12328" max="12328" width="10.5546875" style="105" bestFit="1" customWidth="1"/>
    <col min="12329" max="12330" width="10.88671875" style="105" bestFit="1" customWidth="1"/>
    <col min="12331" max="12331" width="9.88671875" style="105" bestFit="1" customWidth="1"/>
    <col min="12332" max="12332" width="10.109375" style="105" bestFit="1" customWidth="1"/>
    <col min="12333" max="12334" width="10.44140625" style="105" bestFit="1" customWidth="1"/>
    <col min="12335" max="12336" width="10.109375" style="105" bestFit="1" customWidth="1"/>
    <col min="12337" max="12337" width="9.88671875" style="105" bestFit="1" customWidth="1"/>
    <col min="12338" max="12339" width="10.5546875" style="105" bestFit="1" customWidth="1"/>
    <col min="12340" max="12340" width="10.44140625" style="105" bestFit="1" customWidth="1"/>
    <col min="12341" max="12549" width="9.109375" style="105"/>
    <col min="12550" max="12550" width="1.6640625" style="105" customWidth="1"/>
    <col min="12551" max="12551" width="57.33203125" style="105" customWidth="1"/>
    <col min="12552" max="12555" width="0" style="105" hidden="1" customWidth="1"/>
    <col min="12556" max="12557" width="13.6640625" style="105" customWidth="1"/>
    <col min="12558" max="12558" width="15.5546875" style="105" bestFit="1" customWidth="1"/>
    <col min="12559" max="12559" width="17.6640625" style="105" customWidth="1"/>
    <col min="12560" max="12561" width="15.5546875" style="105" bestFit="1" customWidth="1"/>
    <col min="12562" max="12563" width="14.44140625" style="105" customWidth="1"/>
    <col min="12564" max="12565" width="15.5546875" style="105" bestFit="1" customWidth="1"/>
    <col min="12566" max="12566" width="14.44140625" style="105" customWidth="1"/>
    <col min="12567" max="12567" width="15.5546875" style="105" bestFit="1" customWidth="1"/>
    <col min="12568" max="12582" width="14.109375" style="105" customWidth="1"/>
    <col min="12583" max="12583" width="10.44140625" style="105" bestFit="1" customWidth="1"/>
    <col min="12584" max="12584" width="10.5546875" style="105" bestFit="1" customWidth="1"/>
    <col min="12585" max="12586" width="10.88671875" style="105" bestFit="1" customWidth="1"/>
    <col min="12587" max="12587" width="9.88671875" style="105" bestFit="1" customWidth="1"/>
    <col min="12588" max="12588" width="10.109375" style="105" bestFit="1" customWidth="1"/>
    <col min="12589" max="12590" width="10.44140625" style="105" bestFit="1" customWidth="1"/>
    <col min="12591" max="12592" width="10.109375" style="105" bestFit="1" customWidth="1"/>
    <col min="12593" max="12593" width="9.88671875" style="105" bestFit="1" customWidth="1"/>
    <col min="12594" max="12595" width="10.5546875" style="105" bestFit="1" customWidth="1"/>
    <col min="12596" max="12596" width="10.44140625" style="105" bestFit="1" customWidth="1"/>
    <col min="12597" max="12805" width="9.109375" style="105"/>
    <col min="12806" max="12806" width="1.6640625" style="105" customWidth="1"/>
    <col min="12807" max="12807" width="57.33203125" style="105" customWidth="1"/>
    <col min="12808" max="12811" width="0" style="105" hidden="1" customWidth="1"/>
    <col min="12812" max="12813" width="13.6640625" style="105" customWidth="1"/>
    <col min="12814" max="12814" width="15.5546875" style="105" bestFit="1" customWidth="1"/>
    <col min="12815" max="12815" width="17.6640625" style="105" customWidth="1"/>
    <col min="12816" max="12817" width="15.5546875" style="105" bestFit="1" customWidth="1"/>
    <col min="12818" max="12819" width="14.44140625" style="105" customWidth="1"/>
    <col min="12820" max="12821" width="15.5546875" style="105" bestFit="1" customWidth="1"/>
    <col min="12822" max="12822" width="14.44140625" style="105" customWidth="1"/>
    <col min="12823" max="12823" width="15.5546875" style="105" bestFit="1" customWidth="1"/>
    <col min="12824" max="12838" width="14.109375" style="105" customWidth="1"/>
    <col min="12839" max="12839" width="10.44140625" style="105" bestFit="1" customWidth="1"/>
    <col min="12840" max="12840" width="10.5546875" style="105" bestFit="1" customWidth="1"/>
    <col min="12841" max="12842" width="10.88671875" style="105" bestFit="1" customWidth="1"/>
    <col min="12843" max="12843" width="9.88671875" style="105" bestFit="1" customWidth="1"/>
    <col min="12844" max="12844" width="10.109375" style="105" bestFit="1" customWidth="1"/>
    <col min="12845" max="12846" width="10.44140625" style="105" bestFit="1" customWidth="1"/>
    <col min="12847" max="12848" width="10.109375" style="105" bestFit="1" customWidth="1"/>
    <col min="12849" max="12849" width="9.88671875" style="105" bestFit="1" customWidth="1"/>
    <col min="12850" max="12851" width="10.5546875" style="105" bestFit="1" customWidth="1"/>
    <col min="12852" max="12852" width="10.44140625" style="105" bestFit="1" customWidth="1"/>
    <col min="12853" max="13061" width="9.109375" style="105"/>
    <col min="13062" max="13062" width="1.6640625" style="105" customWidth="1"/>
    <col min="13063" max="13063" width="57.33203125" style="105" customWidth="1"/>
    <col min="13064" max="13067" width="0" style="105" hidden="1" customWidth="1"/>
    <col min="13068" max="13069" width="13.6640625" style="105" customWidth="1"/>
    <col min="13070" max="13070" width="15.5546875" style="105" bestFit="1" customWidth="1"/>
    <col min="13071" max="13071" width="17.6640625" style="105" customWidth="1"/>
    <col min="13072" max="13073" width="15.5546875" style="105" bestFit="1" customWidth="1"/>
    <col min="13074" max="13075" width="14.44140625" style="105" customWidth="1"/>
    <col min="13076" max="13077" width="15.5546875" style="105" bestFit="1" customWidth="1"/>
    <col min="13078" max="13078" width="14.44140625" style="105" customWidth="1"/>
    <col min="13079" max="13079" width="15.5546875" style="105" bestFit="1" customWidth="1"/>
    <col min="13080" max="13094" width="14.109375" style="105" customWidth="1"/>
    <col min="13095" max="13095" width="10.44140625" style="105" bestFit="1" customWidth="1"/>
    <col min="13096" max="13096" width="10.5546875" style="105" bestFit="1" customWidth="1"/>
    <col min="13097" max="13098" width="10.88671875" style="105" bestFit="1" customWidth="1"/>
    <col min="13099" max="13099" width="9.88671875" style="105" bestFit="1" customWidth="1"/>
    <col min="13100" max="13100" width="10.109375" style="105" bestFit="1" customWidth="1"/>
    <col min="13101" max="13102" width="10.44140625" style="105" bestFit="1" customWidth="1"/>
    <col min="13103" max="13104" width="10.109375" style="105" bestFit="1" customWidth="1"/>
    <col min="13105" max="13105" width="9.88671875" style="105" bestFit="1" customWidth="1"/>
    <col min="13106" max="13107" width="10.5546875" style="105" bestFit="1" customWidth="1"/>
    <col min="13108" max="13108" width="10.44140625" style="105" bestFit="1" customWidth="1"/>
    <col min="13109" max="13317" width="9.109375" style="105"/>
    <col min="13318" max="13318" width="1.6640625" style="105" customWidth="1"/>
    <col min="13319" max="13319" width="57.33203125" style="105" customWidth="1"/>
    <col min="13320" max="13323" width="0" style="105" hidden="1" customWidth="1"/>
    <col min="13324" max="13325" width="13.6640625" style="105" customWidth="1"/>
    <col min="13326" max="13326" width="15.5546875" style="105" bestFit="1" customWidth="1"/>
    <col min="13327" max="13327" width="17.6640625" style="105" customWidth="1"/>
    <col min="13328" max="13329" width="15.5546875" style="105" bestFit="1" customWidth="1"/>
    <col min="13330" max="13331" width="14.44140625" style="105" customWidth="1"/>
    <col min="13332" max="13333" width="15.5546875" style="105" bestFit="1" customWidth="1"/>
    <col min="13334" max="13334" width="14.44140625" style="105" customWidth="1"/>
    <col min="13335" max="13335" width="15.5546875" style="105" bestFit="1" customWidth="1"/>
    <col min="13336" max="13350" width="14.109375" style="105" customWidth="1"/>
    <col min="13351" max="13351" width="10.44140625" style="105" bestFit="1" customWidth="1"/>
    <col min="13352" max="13352" width="10.5546875" style="105" bestFit="1" customWidth="1"/>
    <col min="13353" max="13354" width="10.88671875" style="105" bestFit="1" customWidth="1"/>
    <col min="13355" max="13355" width="9.88671875" style="105" bestFit="1" customWidth="1"/>
    <col min="13356" max="13356" width="10.109375" style="105" bestFit="1" customWidth="1"/>
    <col min="13357" max="13358" width="10.44140625" style="105" bestFit="1" customWidth="1"/>
    <col min="13359" max="13360" width="10.109375" style="105" bestFit="1" customWidth="1"/>
    <col min="13361" max="13361" width="9.88671875" style="105" bestFit="1" customWidth="1"/>
    <col min="13362" max="13363" width="10.5546875" style="105" bestFit="1" customWidth="1"/>
    <col min="13364" max="13364" width="10.44140625" style="105" bestFit="1" customWidth="1"/>
    <col min="13365" max="13573" width="9.109375" style="105"/>
    <col min="13574" max="13574" width="1.6640625" style="105" customWidth="1"/>
    <col min="13575" max="13575" width="57.33203125" style="105" customWidth="1"/>
    <col min="13576" max="13579" width="0" style="105" hidden="1" customWidth="1"/>
    <col min="13580" max="13581" width="13.6640625" style="105" customWidth="1"/>
    <col min="13582" max="13582" width="15.5546875" style="105" bestFit="1" customWidth="1"/>
    <col min="13583" max="13583" width="17.6640625" style="105" customWidth="1"/>
    <col min="13584" max="13585" width="15.5546875" style="105" bestFit="1" customWidth="1"/>
    <col min="13586" max="13587" width="14.44140625" style="105" customWidth="1"/>
    <col min="13588" max="13589" width="15.5546875" style="105" bestFit="1" customWidth="1"/>
    <col min="13590" max="13590" width="14.44140625" style="105" customWidth="1"/>
    <col min="13591" max="13591" width="15.5546875" style="105" bestFit="1" customWidth="1"/>
    <col min="13592" max="13606" width="14.109375" style="105" customWidth="1"/>
    <col min="13607" max="13607" width="10.44140625" style="105" bestFit="1" customWidth="1"/>
    <col min="13608" max="13608" width="10.5546875" style="105" bestFit="1" customWidth="1"/>
    <col min="13609" max="13610" width="10.88671875" style="105" bestFit="1" customWidth="1"/>
    <col min="13611" max="13611" width="9.88671875" style="105" bestFit="1" customWidth="1"/>
    <col min="13612" max="13612" width="10.109375" style="105" bestFit="1" customWidth="1"/>
    <col min="13613" max="13614" width="10.44140625" style="105" bestFit="1" customWidth="1"/>
    <col min="13615" max="13616" width="10.109375" style="105" bestFit="1" customWidth="1"/>
    <col min="13617" max="13617" width="9.88671875" style="105" bestFit="1" customWidth="1"/>
    <col min="13618" max="13619" width="10.5546875" style="105" bestFit="1" customWidth="1"/>
    <col min="13620" max="13620" width="10.44140625" style="105" bestFit="1" customWidth="1"/>
    <col min="13621" max="13829" width="9.109375" style="105"/>
    <col min="13830" max="13830" width="1.6640625" style="105" customWidth="1"/>
    <col min="13831" max="13831" width="57.33203125" style="105" customWidth="1"/>
    <col min="13832" max="13835" width="0" style="105" hidden="1" customWidth="1"/>
    <col min="13836" max="13837" width="13.6640625" style="105" customWidth="1"/>
    <col min="13838" max="13838" width="15.5546875" style="105" bestFit="1" customWidth="1"/>
    <col min="13839" max="13839" width="17.6640625" style="105" customWidth="1"/>
    <col min="13840" max="13841" width="15.5546875" style="105" bestFit="1" customWidth="1"/>
    <col min="13842" max="13843" width="14.44140625" style="105" customWidth="1"/>
    <col min="13844" max="13845" width="15.5546875" style="105" bestFit="1" customWidth="1"/>
    <col min="13846" max="13846" width="14.44140625" style="105" customWidth="1"/>
    <col min="13847" max="13847" width="15.5546875" style="105" bestFit="1" customWidth="1"/>
    <col min="13848" max="13862" width="14.109375" style="105" customWidth="1"/>
    <col min="13863" max="13863" width="10.44140625" style="105" bestFit="1" customWidth="1"/>
    <col min="13864" max="13864" width="10.5546875" style="105" bestFit="1" customWidth="1"/>
    <col min="13865" max="13866" width="10.88671875" style="105" bestFit="1" customWidth="1"/>
    <col min="13867" max="13867" width="9.88671875" style="105" bestFit="1" customWidth="1"/>
    <col min="13868" max="13868" width="10.109375" style="105" bestFit="1" customWidth="1"/>
    <col min="13869" max="13870" width="10.44140625" style="105" bestFit="1" customWidth="1"/>
    <col min="13871" max="13872" width="10.109375" style="105" bestFit="1" customWidth="1"/>
    <col min="13873" max="13873" width="9.88671875" style="105" bestFit="1" customWidth="1"/>
    <col min="13874" max="13875" width="10.5546875" style="105" bestFit="1" customWidth="1"/>
    <col min="13876" max="13876" width="10.44140625" style="105" bestFit="1" customWidth="1"/>
    <col min="13877" max="14085" width="9.109375" style="105"/>
    <col min="14086" max="14086" width="1.6640625" style="105" customWidth="1"/>
    <col min="14087" max="14087" width="57.33203125" style="105" customWidth="1"/>
    <col min="14088" max="14091" width="0" style="105" hidden="1" customWidth="1"/>
    <col min="14092" max="14093" width="13.6640625" style="105" customWidth="1"/>
    <col min="14094" max="14094" width="15.5546875" style="105" bestFit="1" customWidth="1"/>
    <col min="14095" max="14095" width="17.6640625" style="105" customWidth="1"/>
    <col min="14096" max="14097" width="15.5546875" style="105" bestFit="1" customWidth="1"/>
    <col min="14098" max="14099" width="14.44140625" style="105" customWidth="1"/>
    <col min="14100" max="14101" width="15.5546875" style="105" bestFit="1" customWidth="1"/>
    <col min="14102" max="14102" width="14.44140625" style="105" customWidth="1"/>
    <col min="14103" max="14103" width="15.5546875" style="105" bestFit="1" customWidth="1"/>
    <col min="14104" max="14118" width="14.109375" style="105" customWidth="1"/>
    <col min="14119" max="14119" width="10.44140625" style="105" bestFit="1" customWidth="1"/>
    <col min="14120" max="14120" width="10.5546875" style="105" bestFit="1" customWidth="1"/>
    <col min="14121" max="14122" width="10.88671875" style="105" bestFit="1" customWidth="1"/>
    <col min="14123" max="14123" width="9.88671875" style="105" bestFit="1" customWidth="1"/>
    <col min="14124" max="14124" width="10.109375" style="105" bestFit="1" customWidth="1"/>
    <col min="14125" max="14126" width="10.44140625" style="105" bestFit="1" customWidth="1"/>
    <col min="14127" max="14128" width="10.109375" style="105" bestFit="1" customWidth="1"/>
    <col min="14129" max="14129" width="9.88671875" style="105" bestFit="1" customWidth="1"/>
    <col min="14130" max="14131" width="10.5546875" style="105" bestFit="1" customWidth="1"/>
    <col min="14132" max="14132" width="10.44140625" style="105" bestFit="1" customWidth="1"/>
    <col min="14133" max="14341" width="9.109375" style="105"/>
    <col min="14342" max="14342" width="1.6640625" style="105" customWidth="1"/>
    <col min="14343" max="14343" width="57.33203125" style="105" customWidth="1"/>
    <col min="14344" max="14347" width="0" style="105" hidden="1" customWidth="1"/>
    <col min="14348" max="14349" width="13.6640625" style="105" customWidth="1"/>
    <col min="14350" max="14350" width="15.5546875" style="105" bestFit="1" customWidth="1"/>
    <col min="14351" max="14351" width="17.6640625" style="105" customWidth="1"/>
    <col min="14352" max="14353" width="15.5546875" style="105" bestFit="1" customWidth="1"/>
    <col min="14354" max="14355" width="14.44140625" style="105" customWidth="1"/>
    <col min="14356" max="14357" width="15.5546875" style="105" bestFit="1" customWidth="1"/>
    <col min="14358" max="14358" width="14.44140625" style="105" customWidth="1"/>
    <col min="14359" max="14359" width="15.5546875" style="105" bestFit="1" customWidth="1"/>
    <col min="14360" max="14374" width="14.109375" style="105" customWidth="1"/>
    <col min="14375" max="14375" width="10.44140625" style="105" bestFit="1" customWidth="1"/>
    <col min="14376" max="14376" width="10.5546875" style="105" bestFit="1" customWidth="1"/>
    <col min="14377" max="14378" width="10.88671875" style="105" bestFit="1" customWidth="1"/>
    <col min="14379" max="14379" width="9.88671875" style="105" bestFit="1" customWidth="1"/>
    <col min="14380" max="14380" width="10.109375" style="105" bestFit="1" customWidth="1"/>
    <col min="14381" max="14382" width="10.44140625" style="105" bestFit="1" customWidth="1"/>
    <col min="14383" max="14384" width="10.109375" style="105" bestFit="1" customWidth="1"/>
    <col min="14385" max="14385" width="9.88671875" style="105" bestFit="1" customWidth="1"/>
    <col min="14386" max="14387" width="10.5546875" style="105" bestFit="1" customWidth="1"/>
    <col min="14388" max="14388" width="10.44140625" style="105" bestFit="1" customWidth="1"/>
    <col min="14389" max="14597" width="9.109375" style="105"/>
    <col min="14598" max="14598" width="1.6640625" style="105" customWidth="1"/>
    <col min="14599" max="14599" width="57.33203125" style="105" customWidth="1"/>
    <col min="14600" max="14603" width="0" style="105" hidden="1" customWidth="1"/>
    <col min="14604" max="14605" width="13.6640625" style="105" customWidth="1"/>
    <col min="14606" max="14606" width="15.5546875" style="105" bestFit="1" customWidth="1"/>
    <col min="14607" max="14607" width="17.6640625" style="105" customWidth="1"/>
    <col min="14608" max="14609" width="15.5546875" style="105" bestFit="1" customWidth="1"/>
    <col min="14610" max="14611" width="14.44140625" style="105" customWidth="1"/>
    <col min="14612" max="14613" width="15.5546875" style="105" bestFit="1" customWidth="1"/>
    <col min="14614" max="14614" width="14.44140625" style="105" customWidth="1"/>
    <col min="14615" max="14615" width="15.5546875" style="105" bestFit="1" customWidth="1"/>
    <col min="14616" max="14630" width="14.109375" style="105" customWidth="1"/>
    <col min="14631" max="14631" width="10.44140625" style="105" bestFit="1" customWidth="1"/>
    <col min="14632" max="14632" width="10.5546875" style="105" bestFit="1" customWidth="1"/>
    <col min="14633" max="14634" width="10.88671875" style="105" bestFit="1" customWidth="1"/>
    <col min="14635" max="14635" width="9.88671875" style="105" bestFit="1" customWidth="1"/>
    <col min="14636" max="14636" width="10.109375" style="105" bestFit="1" customWidth="1"/>
    <col min="14637" max="14638" width="10.44140625" style="105" bestFit="1" customWidth="1"/>
    <col min="14639" max="14640" width="10.109375" style="105" bestFit="1" customWidth="1"/>
    <col min="14641" max="14641" width="9.88671875" style="105" bestFit="1" customWidth="1"/>
    <col min="14642" max="14643" width="10.5546875" style="105" bestFit="1" customWidth="1"/>
    <col min="14644" max="14644" width="10.44140625" style="105" bestFit="1" customWidth="1"/>
    <col min="14645" max="14853" width="9.109375" style="105"/>
    <col min="14854" max="14854" width="1.6640625" style="105" customWidth="1"/>
    <col min="14855" max="14855" width="57.33203125" style="105" customWidth="1"/>
    <col min="14856" max="14859" width="0" style="105" hidden="1" customWidth="1"/>
    <col min="14860" max="14861" width="13.6640625" style="105" customWidth="1"/>
    <col min="14862" max="14862" width="15.5546875" style="105" bestFit="1" customWidth="1"/>
    <col min="14863" max="14863" width="17.6640625" style="105" customWidth="1"/>
    <col min="14864" max="14865" width="15.5546875" style="105" bestFit="1" customWidth="1"/>
    <col min="14866" max="14867" width="14.44140625" style="105" customWidth="1"/>
    <col min="14868" max="14869" width="15.5546875" style="105" bestFit="1" customWidth="1"/>
    <col min="14870" max="14870" width="14.44140625" style="105" customWidth="1"/>
    <col min="14871" max="14871" width="15.5546875" style="105" bestFit="1" customWidth="1"/>
    <col min="14872" max="14886" width="14.109375" style="105" customWidth="1"/>
    <col min="14887" max="14887" width="10.44140625" style="105" bestFit="1" customWidth="1"/>
    <col min="14888" max="14888" width="10.5546875" style="105" bestFit="1" customWidth="1"/>
    <col min="14889" max="14890" width="10.88671875" style="105" bestFit="1" customWidth="1"/>
    <col min="14891" max="14891" width="9.88671875" style="105" bestFit="1" customWidth="1"/>
    <col min="14892" max="14892" width="10.109375" style="105" bestFit="1" customWidth="1"/>
    <col min="14893" max="14894" width="10.44140625" style="105" bestFit="1" customWidth="1"/>
    <col min="14895" max="14896" width="10.109375" style="105" bestFit="1" customWidth="1"/>
    <col min="14897" max="14897" width="9.88671875" style="105" bestFit="1" customWidth="1"/>
    <col min="14898" max="14899" width="10.5546875" style="105" bestFit="1" customWidth="1"/>
    <col min="14900" max="14900" width="10.44140625" style="105" bestFit="1" customWidth="1"/>
    <col min="14901" max="15109" width="9.109375" style="105"/>
    <col min="15110" max="15110" width="1.6640625" style="105" customWidth="1"/>
    <col min="15111" max="15111" width="57.33203125" style="105" customWidth="1"/>
    <col min="15112" max="15115" width="0" style="105" hidden="1" customWidth="1"/>
    <col min="15116" max="15117" width="13.6640625" style="105" customWidth="1"/>
    <col min="15118" max="15118" width="15.5546875" style="105" bestFit="1" customWidth="1"/>
    <col min="15119" max="15119" width="17.6640625" style="105" customWidth="1"/>
    <col min="15120" max="15121" width="15.5546875" style="105" bestFit="1" customWidth="1"/>
    <col min="15122" max="15123" width="14.44140625" style="105" customWidth="1"/>
    <col min="15124" max="15125" width="15.5546875" style="105" bestFit="1" customWidth="1"/>
    <col min="15126" max="15126" width="14.44140625" style="105" customWidth="1"/>
    <col min="15127" max="15127" width="15.5546875" style="105" bestFit="1" customWidth="1"/>
    <col min="15128" max="15142" width="14.109375" style="105" customWidth="1"/>
    <col min="15143" max="15143" width="10.44140625" style="105" bestFit="1" customWidth="1"/>
    <col min="15144" max="15144" width="10.5546875" style="105" bestFit="1" customWidth="1"/>
    <col min="15145" max="15146" width="10.88671875" style="105" bestFit="1" customWidth="1"/>
    <col min="15147" max="15147" width="9.88671875" style="105" bestFit="1" customWidth="1"/>
    <col min="15148" max="15148" width="10.109375" style="105" bestFit="1" customWidth="1"/>
    <col min="15149" max="15150" width="10.44140625" style="105" bestFit="1" customWidth="1"/>
    <col min="15151" max="15152" width="10.109375" style="105" bestFit="1" customWidth="1"/>
    <col min="15153" max="15153" width="9.88671875" style="105" bestFit="1" customWidth="1"/>
    <col min="15154" max="15155" width="10.5546875" style="105" bestFit="1" customWidth="1"/>
    <col min="15156" max="15156" width="10.44140625" style="105" bestFit="1" customWidth="1"/>
    <col min="15157" max="15365" width="9.109375" style="105"/>
    <col min="15366" max="15366" width="1.6640625" style="105" customWidth="1"/>
    <col min="15367" max="15367" width="57.33203125" style="105" customWidth="1"/>
    <col min="15368" max="15371" width="0" style="105" hidden="1" customWidth="1"/>
    <col min="15372" max="15373" width="13.6640625" style="105" customWidth="1"/>
    <col min="15374" max="15374" width="15.5546875" style="105" bestFit="1" customWidth="1"/>
    <col min="15375" max="15375" width="17.6640625" style="105" customWidth="1"/>
    <col min="15376" max="15377" width="15.5546875" style="105" bestFit="1" customWidth="1"/>
    <col min="15378" max="15379" width="14.44140625" style="105" customWidth="1"/>
    <col min="15380" max="15381" width="15.5546875" style="105" bestFit="1" customWidth="1"/>
    <col min="15382" max="15382" width="14.44140625" style="105" customWidth="1"/>
    <col min="15383" max="15383" width="15.5546875" style="105" bestFit="1" customWidth="1"/>
    <col min="15384" max="15398" width="14.109375" style="105" customWidth="1"/>
    <col min="15399" max="15399" width="10.44140625" style="105" bestFit="1" customWidth="1"/>
    <col min="15400" max="15400" width="10.5546875" style="105" bestFit="1" customWidth="1"/>
    <col min="15401" max="15402" width="10.88671875" style="105" bestFit="1" customWidth="1"/>
    <col min="15403" max="15403" width="9.88671875" style="105" bestFit="1" customWidth="1"/>
    <col min="15404" max="15404" width="10.109375" style="105" bestFit="1" customWidth="1"/>
    <col min="15405" max="15406" width="10.44140625" style="105" bestFit="1" customWidth="1"/>
    <col min="15407" max="15408" width="10.109375" style="105" bestFit="1" customWidth="1"/>
    <col min="15409" max="15409" width="9.88671875" style="105" bestFit="1" customWidth="1"/>
    <col min="15410" max="15411" width="10.5546875" style="105" bestFit="1" customWidth="1"/>
    <col min="15412" max="15412" width="10.44140625" style="105" bestFit="1" customWidth="1"/>
    <col min="15413" max="15621" width="9.109375" style="105"/>
    <col min="15622" max="15622" width="1.6640625" style="105" customWidth="1"/>
    <col min="15623" max="15623" width="57.33203125" style="105" customWidth="1"/>
    <col min="15624" max="15627" width="0" style="105" hidden="1" customWidth="1"/>
    <col min="15628" max="15629" width="13.6640625" style="105" customWidth="1"/>
    <col min="15630" max="15630" width="15.5546875" style="105" bestFit="1" customWidth="1"/>
    <col min="15631" max="15631" width="17.6640625" style="105" customWidth="1"/>
    <col min="15632" max="15633" width="15.5546875" style="105" bestFit="1" customWidth="1"/>
    <col min="15634" max="15635" width="14.44140625" style="105" customWidth="1"/>
    <col min="15636" max="15637" width="15.5546875" style="105" bestFit="1" customWidth="1"/>
    <col min="15638" max="15638" width="14.44140625" style="105" customWidth="1"/>
    <col min="15639" max="15639" width="15.5546875" style="105" bestFit="1" customWidth="1"/>
    <col min="15640" max="15654" width="14.109375" style="105" customWidth="1"/>
    <col min="15655" max="15655" width="10.44140625" style="105" bestFit="1" customWidth="1"/>
    <col min="15656" max="15656" width="10.5546875" style="105" bestFit="1" customWidth="1"/>
    <col min="15657" max="15658" width="10.88671875" style="105" bestFit="1" customWidth="1"/>
    <col min="15659" max="15659" width="9.88671875" style="105" bestFit="1" customWidth="1"/>
    <col min="15660" max="15660" width="10.109375" style="105" bestFit="1" customWidth="1"/>
    <col min="15661" max="15662" width="10.44140625" style="105" bestFit="1" customWidth="1"/>
    <col min="15663" max="15664" width="10.109375" style="105" bestFit="1" customWidth="1"/>
    <col min="15665" max="15665" width="9.88671875" style="105" bestFit="1" customWidth="1"/>
    <col min="15666" max="15667" width="10.5546875" style="105" bestFit="1" customWidth="1"/>
    <col min="15668" max="15668" width="10.44140625" style="105" bestFit="1" customWidth="1"/>
    <col min="15669" max="15877" width="9.109375" style="105"/>
    <col min="15878" max="15878" width="1.6640625" style="105" customWidth="1"/>
    <col min="15879" max="15879" width="57.33203125" style="105" customWidth="1"/>
    <col min="15880" max="15883" width="0" style="105" hidden="1" customWidth="1"/>
    <col min="15884" max="15885" width="13.6640625" style="105" customWidth="1"/>
    <col min="15886" max="15886" width="15.5546875" style="105" bestFit="1" customWidth="1"/>
    <col min="15887" max="15887" width="17.6640625" style="105" customWidth="1"/>
    <col min="15888" max="15889" width="15.5546875" style="105" bestFit="1" customWidth="1"/>
    <col min="15890" max="15891" width="14.44140625" style="105" customWidth="1"/>
    <col min="15892" max="15893" width="15.5546875" style="105" bestFit="1" customWidth="1"/>
    <col min="15894" max="15894" width="14.44140625" style="105" customWidth="1"/>
    <col min="15895" max="15895" width="15.5546875" style="105" bestFit="1" customWidth="1"/>
    <col min="15896" max="15910" width="14.109375" style="105" customWidth="1"/>
    <col min="15911" max="15911" width="10.44140625" style="105" bestFit="1" customWidth="1"/>
    <col min="15912" max="15912" width="10.5546875" style="105" bestFit="1" customWidth="1"/>
    <col min="15913" max="15914" width="10.88671875" style="105" bestFit="1" customWidth="1"/>
    <col min="15915" max="15915" width="9.88671875" style="105" bestFit="1" customWidth="1"/>
    <col min="15916" max="15916" width="10.109375" style="105" bestFit="1" customWidth="1"/>
    <col min="15917" max="15918" width="10.44140625" style="105" bestFit="1" customWidth="1"/>
    <col min="15919" max="15920" width="10.109375" style="105" bestFit="1" customWidth="1"/>
    <col min="15921" max="15921" width="9.88671875" style="105" bestFit="1" customWidth="1"/>
    <col min="15922" max="15923" width="10.5546875" style="105" bestFit="1" customWidth="1"/>
    <col min="15924" max="15924" width="10.44140625" style="105" bestFit="1" customWidth="1"/>
    <col min="15925" max="16133" width="9.109375" style="105"/>
    <col min="16134" max="16134" width="1.6640625" style="105" customWidth="1"/>
    <col min="16135" max="16135" width="57.33203125" style="105" customWidth="1"/>
    <col min="16136" max="16139" width="0" style="105" hidden="1" customWidth="1"/>
    <col min="16140" max="16141" width="13.6640625" style="105" customWidth="1"/>
    <col min="16142" max="16142" width="15.5546875" style="105" bestFit="1" customWidth="1"/>
    <col min="16143" max="16143" width="17.6640625" style="105" customWidth="1"/>
    <col min="16144" max="16145" width="15.5546875" style="105" bestFit="1" customWidth="1"/>
    <col min="16146" max="16147" width="14.44140625" style="105" customWidth="1"/>
    <col min="16148" max="16149" width="15.5546875" style="105" bestFit="1" customWidth="1"/>
    <col min="16150" max="16150" width="14.44140625" style="105" customWidth="1"/>
    <col min="16151" max="16151" width="15.5546875" style="105" bestFit="1" customWidth="1"/>
    <col min="16152" max="16166" width="14.109375" style="105" customWidth="1"/>
    <col min="16167" max="16167" width="10.44140625" style="105" bestFit="1" customWidth="1"/>
    <col min="16168" max="16168" width="10.5546875" style="105" bestFit="1" customWidth="1"/>
    <col min="16169" max="16170" width="10.88671875" style="105" bestFit="1" customWidth="1"/>
    <col min="16171" max="16171" width="9.88671875" style="105" bestFit="1" customWidth="1"/>
    <col min="16172" max="16172" width="10.109375" style="105" bestFit="1" customWidth="1"/>
    <col min="16173" max="16174" width="10.44140625" style="105" bestFit="1" customWidth="1"/>
    <col min="16175" max="16176" width="10.109375" style="105" bestFit="1" customWidth="1"/>
    <col min="16177" max="16177" width="9.88671875" style="105" bestFit="1" customWidth="1"/>
    <col min="16178" max="16179" width="10.5546875" style="105" bestFit="1" customWidth="1"/>
    <col min="16180" max="16180" width="10.44140625" style="105" bestFit="1" customWidth="1"/>
    <col min="16181" max="16384" width="9.109375" style="105"/>
  </cols>
  <sheetData>
    <row r="1" spans="1:72" s="10" customFormat="1" x14ac:dyDescent="0.3">
      <c r="A1" s="8"/>
      <c r="B1" s="9"/>
      <c r="H1" s="245" t="s">
        <v>41</v>
      </c>
      <c r="I1" s="245"/>
      <c r="J1" s="245"/>
      <c r="K1" s="245"/>
      <c r="L1" s="245"/>
    </row>
    <row r="2" spans="1:72" s="14" customFormat="1" ht="17.399999999999999" customHeight="1" x14ac:dyDescent="0.3">
      <c r="A2" s="11"/>
      <c r="B2" s="12"/>
      <c r="C2" s="13"/>
      <c r="D2" s="13"/>
      <c r="E2" s="13"/>
      <c r="F2" s="13"/>
      <c r="G2" s="13"/>
      <c r="H2" s="13"/>
      <c r="I2" s="13"/>
      <c r="J2" s="11"/>
      <c r="K2" s="11"/>
      <c r="L2" s="11"/>
    </row>
    <row r="3" spans="1:72" s="17" customFormat="1" ht="17.399999999999999" customHeight="1" x14ac:dyDescent="0.3">
      <c r="A3" s="15"/>
      <c r="B3" s="16" t="s">
        <v>42</v>
      </c>
      <c r="C3" s="106" t="s">
        <v>0</v>
      </c>
      <c r="D3" s="106" t="s">
        <v>1</v>
      </c>
      <c r="E3" s="106" t="s">
        <v>2</v>
      </c>
      <c r="F3" s="106" t="s">
        <v>3</v>
      </c>
      <c r="G3" s="106" t="s">
        <v>4</v>
      </c>
      <c r="H3" s="106" t="s">
        <v>5</v>
      </c>
      <c r="I3" s="106" t="s">
        <v>6</v>
      </c>
      <c r="J3" s="106" t="s">
        <v>7</v>
      </c>
      <c r="K3" s="106" t="s">
        <v>8</v>
      </c>
      <c r="L3" s="106" t="s">
        <v>9</v>
      </c>
      <c r="M3" s="106" t="s">
        <v>10</v>
      </c>
      <c r="N3" s="106" t="s">
        <v>11</v>
      </c>
      <c r="O3" s="112" t="s">
        <v>115</v>
      </c>
      <c r="P3" s="106" t="s">
        <v>66</v>
      </c>
      <c r="Q3" s="106" t="s">
        <v>67</v>
      </c>
      <c r="R3" s="106" t="s">
        <v>68</v>
      </c>
      <c r="S3" s="106" t="s">
        <v>69</v>
      </c>
      <c r="T3" s="106" t="s">
        <v>70</v>
      </c>
      <c r="U3" s="106" t="s">
        <v>71</v>
      </c>
      <c r="V3" s="106" t="s">
        <v>72</v>
      </c>
      <c r="W3" s="106" t="s">
        <v>73</v>
      </c>
      <c r="X3" s="106" t="s">
        <v>74</v>
      </c>
      <c r="Y3" s="106" t="s">
        <v>75</v>
      </c>
      <c r="Z3" s="106" t="s">
        <v>76</v>
      </c>
      <c r="AA3" s="106" t="s">
        <v>77</v>
      </c>
      <c r="AB3" s="112" t="s">
        <v>116</v>
      </c>
      <c r="AC3" s="106" t="s">
        <v>79</v>
      </c>
      <c r="AD3" s="106" t="s">
        <v>80</v>
      </c>
      <c r="AE3" s="106" t="s">
        <v>81</v>
      </c>
      <c r="AF3" s="106" t="s">
        <v>82</v>
      </c>
      <c r="AG3" s="106" t="s">
        <v>83</v>
      </c>
      <c r="AH3" s="106" t="s">
        <v>84</v>
      </c>
      <c r="AI3" s="106" t="s">
        <v>85</v>
      </c>
      <c r="AJ3" s="106" t="s">
        <v>86</v>
      </c>
      <c r="AK3" s="106" t="s">
        <v>87</v>
      </c>
      <c r="AL3" s="106" t="s">
        <v>88</v>
      </c>
      <c r="AM3" s="106" t="s">
        <v>89</v>
      </c>
      <c r="AN3" s="106" t="s">
        <v>90</v>
      </c>
      <c r="AO3" s="112" t="s">
        <v>117</v>
      </c>
      <c r="AP3" s="106" t="s">
        <v>91</v>
      </c>
      <c r="AQ3" s="106" t="s">
        <v>92</v>
      </c>
      <c r="AR3" s="106" t="s">
        <v>93</v>
      </c>
      <c r="AS3" s="106" t="s">
        <v>94</v>
      </c>
      <c r="AT3" s="106" t="s">
        <v>95</v>
      </c>
      <c r="AU3" s="106" t="s">
        <v>96</v>
      </c>
      <c r="AV3" s="106" t="s">
        <v>97</v>
      </c>
      <c r="AW3" s="106" t="s">
        <v>98</v>
      </c>
      <c r="AX3" s="106" t="s">
        <v>99</v>
      </c>
      <c r="AY3" s="106" t="s">
        <v>100</v>
      </c>
      <c r="AZ3" s="106" t="s">
        <v>101</v>
      </c>
      <c r="BA3" s="106" t="s">
        <v>102</v>
      </c>
      <c r="BB3" s="112" t="s">
        <v>118</v>
      </c>
      <c r="BC3" s="106" t="s">
        <v>103</v>
      </c>
      <c r="BD3" s="106" t="s">
        <v>104</v>
      </c>
      <c r="BE3" s="106" t="s">
        <v>105</v>
      </c>
      <c r="BF3" s="106" t="s">
        <v>106</v>
      </c>
      <c r="BG3" s="106" t="s">
        <v>107</v>
      </c>
      <c r="BH3" s="106" t="s">
        <v>108</v>
      </c>
      <c r="BI3" s="106" t="s">
        <v>109</v>
      </c>
      <c r="BJ3" s="106" t="s">
        <v>110</v>
      </c>
      <c r="BK3" s="106" t="s">
        <v>111</v>
      </c>
      <c r="BL3" s="106" t="s">
        <v>112</v>
      </c>
      <c r="BM3" s="106" t="s">
        <v>113</v>
      </c>
      <c r="BN3" s="106" t="s">
        <v>114</v>
      </c>
      <c r="BO3" s="112" t="s">
        <v>119</v>
      </c>
      <c r="BP3" s="106">
        <v>45901</v>
      </c>
      <c r="BQ3" s="106">
        <v>45931</v>
      </c>
      <c r="BR3" s="106">
        <v>45962</v>
      </c>
      <c r="BS3" s="106">
        <v>45992</v>
      </c>
      <c r="BT3" s="106">
        <v>46023</v>
      </c>
    </row>
    <row r="4" spans="1:72" s="17" customFormat="1" ht="17.399999999999999" customHeight="1" thickBot="1" x14ac:dyDescent="0.35">
      <c r="A4" s="18"/>
      <c r="B4" s="19"/>
      <c r="C4" s="20"/>
      <c r="D4" s="20"/>
      <c r="E4" s="20"/>
      <c r="F4" s="20"/>
      <c r="G4" s="20"/>
      <c r="H4" s="20"/>
      <c r="I4" s="20"/>
      <c r="J4" s="21"/>
      <c r="K4" s="20"/>
      <c r="L4" s="20"/>
      <c r="M4" s="20"/>
      <c r="N4" s="20"/>
      <c r="O4" s="20"/>
      <c r="P4" s="20"/>
      <c r="Q4" s="20"/>
      <c r="R4" s="20"/>
      <c r="S4" s="20"/>
      <c r="T4" s="20"/>
      <c r="U4" s="20"/>
      <c r="V4" s="20"/>
      <c r="AB4" s="20"/>
      <c r="AJ4" s="21"/>
      <c r="AK4" s="20"/>
      <c r="AL4" s="20"/>
      <c r="AM4" s="20"/>
      <c r="AN4" s="20"/>
      <c r="AO4" s="20"/>
      <c r="AP4" s="20"/>
      <c r="AQ4" s="20"/>
      <c r="AR4" s="20"/>
      <c r="AS4" s="20"/>
      <c r="AT4" s="20"/>
      <c r="AU4" s="20"/>
      <c r="AV4" s="20"/>
      <c r="BB4" s="20"/>
      <c r="BO4" s="20"/>
    </row>
    <row r="5" spans="1:72" s="17" customFormat="1" ht="17.399999999999999" customHeight="1" thickBot="1" x14ac:dyDescent="0.35">
      <c r="A5" s="22"/>
      <c r="B5" s="23" t="s">
        <v>121</v>
      </c>
      <c r="C5" s="24">
        <v>0</v>
      </c>
      <c r="D5" s="25">
        <f t="shared" ref="D5:BN5" si="0">C49</f>
        <v>18360880</v>
      </c>
      <c r="E5" s="25">
        <f t="shared" si="0"/>
        <v>16361760</v>
      </c>
      <c r="F5" s="25">
        <f t="shared" si="0"/>
        <v>14362640</v>
      </c>
      <c r="G5" s="25">
        <f t="shared" si="0"/>
        <v>12363520</v>
      </c>
      <c r="H5" s="25">
        <f t="shared" si="0"/>
        <v>10364400</v>
      </c>
      <c r="I5" s="25">
        <f t="shared" si="0"/>
        <v>8365280</v>
      </c>
      <c r="J5" s="25">
        <f t="shared" si="0"/>
        <v>6366160</v>
      </c>
      <c r="K5" s="25">
        <f t="shared" si="0"/>
        <v>4367040</v>
      </c>
      <c r="L5" s="25">
        <f t="shared" si="0"/>
        <v>4164590</v>
      </c>
      <c r="M5" s="25">
        <f t="shared" si="0"/>
        <v>7405840</v>
      </c>
      <c r="N5" s="25">
        <f t="shared" si="0"/>
        <v>17534490</v>
      </c>
      <c r="O5" s="113">
        <v>0</v>
      </c>
      <c r="P5" s="25">
        <f>N49</f>
        <v>19550540</v>
      </c>
      <c r="Q5" s="25">
        <f t="shared" si="0"/>
        <v>42623990</v>
      </c>
      <c r="R5" s="25">
        <f t="shared" si="0"/>
        <v>65697440</v>
      </c>
      <c r="S5" s="25">
        <f t="shared" si="0"/>
        <v>88770890</v>
      </c>
      <c r="T5" s="25">
        <f t="shared" si="0"/>
        <v>111844340</v>
      </c>
      <c r="U5" s="26">
        <f t="shared" si="0"/>
        <v>134917790</v>
      </c>
      <c r="V5" s="27">
        <f t="shared" si="0"/>
        <v>157991240</v>
      </c>
      <c r="W5" s="28">
        <f t="shared" si="0"/>
        <v>181064690</v>
      </c>
      <c r="X5" s="25">
        <f t="shared" si="0"/>
        <v>231687740</v>
      </c>
      <c r="Y5" s="25">
        <f t="shared" si="0"/>
        <v>282310790</v>
      </c>
      <c r="Z5" s="25">
        <f t="shared" si="0"/>
        <v>332933840</v>
      </c>
      <c r="AA5" s="25">
        <f t="shared" si="0"/>
        <v>383556890</v>
      </c>
      <c r="AB5" s="113">
        <f>O49</f>
        <v>19550540</v>
      </c>
      <c r="AC5" s="25">
        <f>AA49</f>
        <v>434179940</v>
      </c>
      <c r="AD5" s="25">
        <f t="shared" si="0"/>
        <v>484802990</v>
      </c>
      <c r="AE5" s="25">
        <f t="shared" si="0"/>
        <v>535426040</v>
      </c>
      <c r="AF5" s="25">
        <f t="shared" si="0"/>
        <v>586049090</v>
      </c>
      <c r="AG5" s="25">
        <f t="shared" si="0"/>
        <v>636672140</v>
      </c>
      <c r="AH5" s="25">
        <f t="shared" si="0"/>
        <v>687295190</v>
      </c>
      <c r="AI5" s="27">
        <f t="shared" si="0"/>
        <v>737918240</v>
      </c>
      <c r="AJ5" s="25">
        <f t="shared" si="0"/>
        <v>788541290</v>
      </c>
      <c r="AK5" s="25">
        <f t="shared" si="0"/>
        <v>839164340</v>
      </c>
      <c r="AL5" s="25">
        <f t="shared" si="0"/>
        <v>889787390</v>
      </c>
      <c r="AM5" s="25">
        <f t="shared" si="0"/>
        <v>940410440</v>
      </c>
      <c r="AN5" s="25">
        <f t="shared" si="0"/>
        <v>991033490</v>
      </c>
      <c r="AO5" s="113">
        <f>AB49</f>
        <v>434179940</v>
      </c>
      <c r="AP5" s="25">
        <f>AN49</f>
        <v>1041656540</v>
      </c>
      <c r="AQ5" s="25">
        <f t="shared" si="0"/>
        <v>1092279590</v>
      </c>
      <c r="AR5" s="25">
        <f t="shared" si="0"/>
        <v>1142902640</v>
      </c>
      <c r="AS5" s="25">
        <f t="shared" si="0"/>
        <v>1193525690</v>
      </c>
      <c r="AT5" s="25">
        <f t="shared" si="0"/>
        <v>1244148740</v>
      </c>
      <c r="AU5" s="26">
        <f t="shared" si="0"/>
        <v>1294771790</v>
      </c>
      <c r="AV5" s="27">
        <f t="shared" si="0"/>
        <v>1345394840</v>
      </c>
      <c r="AW5" s="28">
        <f t="shared" si="0"/>
        <v>1396017890</v>
      </c>
      <c r="AX5" s="25">
        <f t="shared" si="0"/>
        <v>1446640940</v>
      </c>
      <c r="AY5" s="25">
        <f t="shared" si="0"/>
        <v>1497263990</v>
      </c>
      <c r="AZ5" s="25">
        <f t="shared" si="0"/>
        <v>1547887040</v>
      </c>
      <c r="BA5" s="25">
        <f t="shared" si="0"/>
        <v>1598510090</v>
      </c>
      <c r="BB5" s="113">
        <f>AO49</f>
        <v>1041656540</v>
      </c>
      <c r="BC5" s="25">
        <f>BA49</f>
        <v>1649133140</v>
      </c>
      <c r="BD5" s="25">
        <f t="shared" si="0"/>
        <v>1699756190</v>
      </c>
      <c r="BE5" s="25">
        <f t="shared" si="0"/>
        <v>1750379240</v>
      </c>
      <c r="BF5" s="25">
        <f t="shared" si="0"/>
        <v>1801002290</v>
      </c>
      <c r="BG5" s="25">
        <f t="shared" si="0"/>
        <v>1851625340</v>
      </c>
      <c r="BH5" s="25">
        <f t="shared" si="0"/>
        <v>1902248390</v>
      </c>
      <c r="BI5" s="27">
        <f t="shared" si="0"/>
        <v>1952871440</v>
      </c>
      <c r="BJ5" s="25">
        <f t="shared" si="0"/>
        <v>2003494490</v>
      </c>
      <c r="BK5" s="25">
        <f t="shared" si="0"/>
        <v>2054117540</v>
      </c>
      <c r="BL5" s="25">
        <f t="shared" si="0"/>
        <v>2104740590</v>
      </c>
      <c r="BM5" s="25">
        <f t="shared" si="0"/>
        <v>2155363640</v>
      </c>
      <c r="BN5" s="25">
        <f t="shared" si="0"/>
        <v>2205986690</v>
      </c>
      <c r="BO5" s="113">
        <f>BB49</f>
        <v>1649133140</v>
      </c>
      <c r="BP5" s="25">
        <f>BN49</f>
        <v>2256609740</v>
      </c>
      <c r="BQ5" s="25" t="e">
        <f t="shared" ref="BQ5:BT5" si="1">BP49</f>
        <v>#REF!</v>
      </c>
      <c r="BR5" s="25" t="e">
        <f t="shared" si="1"/>
        <v>#REF!</v>
      </c>
      <c r="BS5" s="25" t="e">
        <f t="shared" si="1"/>
        <v>#REF!</v>
      </c>
      <c r="BT5" s="27" t="e">
        <f t="shared" si="1"/>
        <v>#REF!</v>
      </c>
    </row>
    <row r="6" spans="1:72" s="32" customFormat="1" ht="17.399999999999999" customHeight="1" thickBot="1" x14ac:dyDescent="0.35">
      <c r="A6" s="22"/>
      <c r="B6" s="29"/>
      <c r="C6" s="30"/>
      <c r="D6" s="30"/>
      <c r="E6" s="30"/>
      <c r="F6" s="30"/>
      <c r="G6" s="30"/>
      <c r="H6" s="30"/>
      <c r="I6" s="30"/>
      <c r="J6" s="30"/>
      <c r="K6" s="30"/>
      <c r="L6" s="30"/>
      <c r="M6" s="30"/>
      <c r="N6" s="30"/>
      <c r="O6" s="30"/>
      <c r="P6" s="30"/>
      <c r="Q6" s="30"/>
      <c r="R6" s="30"/>
      <c r="S6" s="30"/>
      <c r="T6" s="30"/>
      <c r="U6" s="30"/>
      <c r="V6" s="31"/>
      <c r="W6" s="31"/>
      <c r="X6" s="31"/>
      <c r="Y6" s="31"/>
      <c r="Z6" s="31"/>
      <c r="AA6" s="31"/>
      <c r="AB6" s="30"/>
      <c r="AC6" s="31"/>
      <c r="AD6" s="31"/>
      <c r="AE6" s="31"/>
      <c r="AF6" s="31"/>
      <c r="AG6" s="31"/>
      <c r="AH6" s="31"/>
      <c r="AI6" s="31"/>
      <c r="AJ6" s="30"/>
      <c r="AK6" s="30"/>
      <c r="AL6" s="30"/>
      <c r="AM6" s="30"/>
      <c r="AN6" s="30"/>
      <c r="AO6" s="30"/>
      <c r="AP6" s="30"/>
      <c r="AQ6" s="30"/>
      <c r="AR6" s="30"/>
      <c r="AS6" s="30"/>
      <c r="AT6" s="30"/>
      <c r="AU6" s="30"/>
      <c r="AV6" s="31"/>
      <c r="AW6" s="31"/>
      <c r="AX6" s="31"/>
      <c r="AY6" s="31"/>
      <c r="AZ6" s="31"/>
      <c r="BA6" s="31"/>
      <c r="BB6" s="30"/>
      <c r="BC6" s="31"/>
      <c r="BD6" s="31"/>
      <c r="BE6" s="31"/>
      <c r="BF6" s="31"/>
      <c r="BG6" s="31"/>
      <c r="BH6" s="31"/>
      <c r="BI6" s="31"/>
      <c r="BJ6" s="31"/>
      <c r="BK6" s="31"/>
      <c r="BL6" s="31"/>
      <c r="BM6" s="31"/>
      <c r="BN6" s="31"/>
      <c r="BO6" s="30"/>
      <c r="BP6" s="31"/>
      <c r="BQ6" s="31"/>
      <c r="BR6" s="31"/>
      <c r="BS6" s="31"/>
      <c r="BT6" s="31"/>
    </row>
    <row r="7" spans="1:72" s="17" customFormat="1" ht="17.399999999999999" customHeight="1" x14ac:dyDescent="0.3">
      <c r="A7" s="33"/>
      <c r="B7" s="34" t="s">
        <v>43</v>
      </c>
      <c r="C7" s="35"/>
      <c r="D7" s="35"/>
      <c r="E7" s="35"/>
      <c r="F7" s="35"/>
      <c r="G7" s="35"/>
      <c r="H7" s="35"/>
      <c r="I7" s="35"/>
      <c r="J7" s="35"/>
      <c r="K7" s="35"/>
      <c r="L7" s="35"/>
      <c r="M7" s="35"/>
      <c r="N7" s="35"/>
      <c r="O7" s="35"/>
      <c r="P7" s="35"/>
      <c r="Q7" s="35"/>
      <c r="R7" s="35"/>
      <c r="S7" s="35"/>
      <c r="T7" s="35"/>
      <c r="U7" s="35"/>
      <c r="V7" s="36"/>
      <c r="W7" s="36"/>
      <c r="X7" s="36"/>
      <c r="Y7" s="36"/>
      <c r="Z7" s="36"/>
      <c r="AA7" s="36"/>
      <c r="AB7" s="35"/>
      <c r="AC7" s="36"/>
      <c r="AD7" s="36"/>
      <c r="AE7" s="36"/>
      <c r="AF7" s="36"/>
      <c r="AG7" s="36"/>
      <c r="AH7" s="36"/>
      <c r="AI7" s="36"/>
      <c r="AJ7" s="35"/>
      <c r="AK7" s="35"/>
      <c r="AL7" s="35"/>
      <c r="AM7" s="35"/>
      <c r="AN7" s="35"/>
      <c r="AO7" s="35"/>
      <c r="AP7" s="35"/>
      <c r="AQ7" s="35"/>
      <c r="AR7" s="35"/>
      <c r="AS7" s="35"/>
      <c r="AT7" s="35"/>
      <c r="AU7" s="35"/>
      <c r="AV7" s="36"/>
      <c r="AW7" s="36"/>
      <c r="AX7" s="36"/>
      <c r="AY7" s="36"/>
      <c r="AZ7" s="36"/>
      <c r="BA7" s="36"/>
      <c r="BB7" s="35"/>
      <c r="BC7" s="36"/>
      <c r="BD7" s="36"/>
      <c r="BE7" s="36"/>
      <c r="BF7" s="36"/>
      <c r="BG7" s="36"/>
      <c r="BH7" s="36"/>
      <c r="BI7" s="36"/>
      <c r="BJ7" s="36"/>
      <c r="BK7" s="36"/>
      <c r="BL7" s="36"/>
      <c r="BM7" s="36"/>
      <c r="BN7" s="36"/>
      <c r="BO7" s="35"/>
      <c r="BP7" s="36"/>
      <c r="BQ7" s="36"/>
      <c r="BR7" s="36"/>
      <c r="BS7" s="36"/>
      <c r="BT7" s="36"/>
    </row>
    <row r="8" spans="1:72" s="17" customFormat="1" ht="17.399999999999999" customHeight="1" x14ac:dyDescent="0.25">
      <c r="A8" s="37"/>
      <c r="B8" s="38" t="s">
        <v>59</v>
      </c>
      <c r="C8" s="39"/>
      <c r="D8" s="39"/>
      <c r="E8" s="39"/>
      <c r="F8" s="39"/>
      <c r="G8" s="39"/>
      <c r="H8" s="39"/>
      <c r="I8" s="39"/>
      <c r="J8" s="39"/>
      <c r="K8" s="39">
        <f>Параметры!C15</f>
        <v>7934400</v>
      </c>
      <c r="L8" s="39">
        <f>Параметры!D15</f>
        <v>15868800</v>
      </c>
      <c r="M8" s="39">
        <f>Параметры!E15</f>
        <v>31737600</v>
      </c>
      <c r="N8" s="39">
        <f>Параметры!F15</f>
        <v>47606400</v>
      </c>
      <c r="O8" s="114">
        <f>SUM(C8:N8)</f>
        <v>103147200</v>
      </c>
      <c r="P8" s="39">
        <f>Параметры!G15</f>
        <v>63475200</v>
      </c>
      <c r="Q8" s="39">
        <f>P8</f>
        <v>63475200</v>
      </c>
      <c r="R8" s="39">
        <f>Q8</f>
        <v>63475200</v>
      </c>
      <c r="S8" s="39">
        <f t="shared" ref="S8" si="2">R8</f>
        <v>63475200</v>
      </c>
      <c r="T8" s="39">
        <f>IF(K43=Параметры!$B$35,S8*2,S8)</f>
        <v>63475200</v>
      </c>
      <c r="U8" s="39">
        <f>IF(L43=Параметры!$B$35,T8*2,T8)</f>
        <v>63475200</v>
      </c>
      <c r="V8" s="39">
        <f>IF(M43=Параметры!$B$35,U8*2,U8)</f>
        <v>63475200</v>
      </c>
      <c r="W8" s="39">
        <f>IF(N43=Параметры!$B$35,V8*2,V8)</f>
        <v>126950400</v>
      </c>
      <c r="X8" s="39">
        <f>IF(P43=Параметры!$B$35,W8*2,W8)</f>
        <v>126950400</v>
      </c>
      <c r="Y8" s="39">
        <f>IF(Q43=Параметры!$B$35,X8*2,X8)</f>
        <v>126950400</v>
      </c>
      <c r="Z8" s="39">
        <f>IF(R43=Параметры!$B$35,Y8*2,Y8)</f>
        <v>126950400</v>
      </c>
      <c r="AA8" s="39">
        <f>IF(S43=Параметры!$B$35,Z8*2,Z8)</f>
        <v>126950400</v>
      </c>
      <c r="AB8" s="114">
        <f>SUM(P8:AA8)</f>
        <v>1079078400</v>
      </c>
      <c r="AC8" s="39">
        <f>IF(T43=Параметры!$B$35,AA8*2,AA8)</f>
        <v>126950400</v>
      </c>
      <c r="AD8" s="39">
        <f>IF(U43=Параметры!$B$35,AC8*2,AC8)</f>
        <v>126950400</v>
      </c>
      <c r="AE8" s="39">
        <f>IF(V43=Параметры!$B$35,AD8*2,AD8)</f>
        <v>126950400</v>
      </c>
      <c r="AF8" s="39">
        <f>IF(W43=Параметры!$B$35,AE8*2,AE8)</f>
        <v>126950400</v>
      </c>
      <c r="AG8" s="39">
        <f>IF(X43=Параметры!$B$35,AF8*2,AF8)</f>
        <v>126950400</v>
      </c>
      <c r="AH8" s="39">
        <f>IF(Y43=Параметры!$B$35,AG8*2,AG8)</f>
        <v>126950400</v>
      </c>
      <c r="AI8" s="39">
        <f>IF(Z43=Параметры!$B$35,AH8*2,AH8)</f>
        <v>126950400</v>
      </c>
      <c r="AJ8" s="39">
        <f>IF(AA43=Параметры!$B$35,AI8*2,AI8)</f>
        <v>126950400</v>
      </c>
      <c r="AK8" s="39">
        <f>IF(AB43=Параметры!$B$35,AJ8*2,AJ8)</f>
        <v>126950400</v>
      </c>
      <c r="AL8" s="39">
        <f>IF(AC43=Параметры!$B$35,AK8*2,AK8)</f>
        <v>126950400</v>
      </c>
      <c r="AM8" s="39">
        <f>IF(AD43=Параметры!$B$35,AL8*2,AL8)</f>
        <v>126950400</v>
      </c>
      <c r="AN8" s="39">
        <f>IF(AE43=Параметры!$B$35,AM8*2,AM8)</f>
        <v>126950400</v>
      </c>
      <c r="AO8" s="114">
        <f>SUM(AC8:AN8)</f>
        <v>1523404800</v>
      </c>
      <c r="AP8" s="39">
        <f>IF(AG43=Параметры!$B$35,AN8*2,AN8)</f>
        <v>126950400</v>
      </c>
      <c r="AQ8" s="39">
        <f>IF(AH43=Параметры!$B$35,AP8*2,AP8)</f>
        <v>126950400</v>
      </c>
      <c r="AR8" s="39">
        <f>IF(AI43=Параметры!$B$35,AQ8*2,AQ8)</f>
        <v>126950400</v>
      </c>
      <c r="AS8" s="39">
        <f>IF(AJ43=Параметры!$B$35,AR8*2,AR8)</f>
        <v>126950400</v>
      </c>
      <c r="AT8" s="39">
        <f>IF(AK43=Параметры!$B$35,AS8*2,AS8)</f>
        <v>126950400</v>
      </c>
      <c r="AU8" s="39">
        <f>IF(AL43=Параметры!$B$35,AT8*2,AT8)</f>
        <v>126950400</v>
      </c>
      <c r="AV8" s="39">
        <f>IF(AM43=Параметры!$B$35,AU8*2,AU8)</f>
        <v>126950400</v>
      </c>
      <c r="AW8" s="39">
        <f>IF(AN43=Параметры!$B$35,AV8*2,AV8)</f>
        <v>126950400</v>
      </c>
      <c r="AX8" s="39">
        <f>IF(AO43=Параметры!$B$35,AW8*2,AW8)</f>
        <v>126950400</v>
      </c>
      <c r="AY8" s="39">
        <f>IF(AP43=Параметры!$B$35,AX8*2,AX8)</f>
        <v>126950400</v>
      </c>
      <c r="AZ8" s="39">
        <f>IF(AQ43=Параметры!$B$35,AY8*2,AY8)</f>
        <v>126950400</v>
      </c>
      <c r="BA8" s="39">
        <f>IF(AR43=Параметры!$B$35,AZ8*2,AZ8)</f>
        <v>126950400</v>
      </c>
      <c r="BB8" s="114">
        <f>SUM(AP8:BA8)</f>
        <v>1523404800</v>
      </c>
      <c r="BC8" s="39">
        <f>IF(AT43=Параметры!$B$35,BA8*2,BA8)</f>
        <v>126950400</v>
      </c>
      <c r="BD8" s="39">
        <f>IF(AU43=Параметры!$B$35,BC8*2,BC8)</f>
        <v>126950400</v>
      </c>
      <c r="BE8" s="39">
        <f>IF(AV43=Параметры!$B$35,BD8*2,BD8)</f>
        <v>126950400</v>
      </c>
      <c r="BF8" s="39">
        <f>IF(AW43=Параметры!$B$35,BE8*2,BE8)</f>
        <v>126950400</v>
      </c>
      <c r="BG8" s="39">
        <f>IF(AX43=Параметры!$B$35,BF8*2,BF8)</f>
        <v>126950400</v>
      </c>
      <c r="BH8" s="39">
        <f>IF(AY43=Параметры!$B$35,BG8*2,BG8)</f>
        <v>126950400</v>
      </c>
      <c r="BI8" s="39">
        <f>IF(AZ43=Параметры!$B$35,BH8*2,BH8)</f>
        <v>126950400</v>
      </c>
      <c r="BJ8" s="39">
        <f>IF(BA43=Параметры!$B$35,BI8*2,BI8)</f>
        <v>126950400</v>
      </c>
      <c r="BK8" s="39">
        <f>IF(BB43=Параметры!$B$35,BJ8*2,BJ8)</f>
        <v>126950400</v>
      </c>
      <c r="BL8" s="39">
        <f>IF(BC43=Параметры!$B$35,BK8*2,BK8)</f>
        <v>126950400</v>
      </c>
      <c r="BM8" s="39">
        <f>IF(BD43=Параметры!$B$35,BL8*2,BL8)</f>
        <v>126950400</v>
      </c>
      <c r="BN8" s="39">
        <f>IF(BE43=Параметры!$B$35,BM8*2,BM8)</f>
        <v>126950400</v>
      </c>
      <c r="BO8" s="114">
        <f>SUM(BC8:BN8)</f>
        <v>1523404800</v>
      </c>
      <c r="BP8" s="39"/>
      <c r="BQ8" s="39"/>
      <c r="BR8" s="39"/>
      <c r="BS8" s="39"/>
      <c r="BT8" s="39"/>
    </row>
    <row r="9" spans="1:72" s="17" customFormat="1" ht="17.399999999999999" hidden="1" customHeight="1" x14ac:dyDescent="0.25">
      <c r="A9" s="37"/>
      <c r="B9" s="38"/>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row>
    <row r="10" spans="1:72" s="17" customFormat="1" ht="17.399999999999999" hidden="1" customHeight="1" x14ac:dyDescent="0.25">
      <c r="A10" s="37"/>
      <c r="B10" s="38"/>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row>
    <row r="11" spans="1:72" s="17" customFormat="1" ht="17.399999999999999" hidden="1" customHeight="1" x14ac:dyDescent="0.25">
      <c r="A11" s="37"/>
      <c r="B11" s="38"/>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row>
    <row r="12" spans="1:72" s="46" customFormat="1" ht="17.399999999999999" customHeight="1" x14ac:dyDescent="0.3">
      <c r="A12" s="40"/>
      <c r="B12" s="41" t="s">
        <v>44</v>
      </c>
      <c r="C12" s="42">
        <f t="shared" ref="C12:BN12" si="3">SUM(C8:C11)</f>
        <v>0</v>
      </c>
      <c r="D12" s="42">
        <f t="shared" si="3"/>
        <v>0</v>
      </c>
      <c r="E12" s="42">
        <f t="shared" si="3"/>
        <v>0</v>
      </c>
      <c r="F12" s="42">
        <f t="shared" si="3"/>
        <v>0</v>
      </c>
      <c r="G12" s="43">
        <f t="shared" si="3"/>
        <v>0</v>
      </c>
      <c r="H12" s="43">
        <f t="shared" si="3"/>
        <v>0</v>
      </c>
      <c r="I12" s="43">
        <f t="shared" si="3"/>
        <v>0</v>
      </c>
      <c r="J12" s="43">
        <f t="shared" si="3"/>
        <v>0</v>
      </c>
      <c r="K12" s="43">
        <f t="shared" si="3"/>
        <v>7934400</v>
      </c>
      <c r="L12" s="43">
        <f t="shared" si="3"/>
        <v>15868800</v>
      </c>
      <c r="M12" s="43">
        <f t="shared" si="3"/>
        <v>31737600</v>
      </c>
      <c r="N12" s="43">
        <f t="shared" si="3"/>
        <v>47606400</v>
      </c>
      <c r="O12" s="116">
        <f t="shared" si="3"/>
        <v>103147200</v>
      </c>
      <c r="P12" s="44">
        <f t="shared" si="3"/>
        <v>63475200</v>
      </c>
      <c r="Q12" s="43">
        <f t="shared" si="3"/>
        <v>63475200</v>
      </c>
      <c r="R12" s="43">
        <f t="shared" si="3"/>
        <v>63475200</v>
      </c>
      <c r="S12" s="43">
        <f t="shared" si="3"/>
        <v>63475200</v>
      </c>
      <c r="T12" s="43">
        <f t="shared" si="3"/>
        <v>63475200</v>
      </c>
      <c r="U12" s="43">
        <f t="shared" si="3"/>
        <v>63475200</v>
      </c>
      <c r="V12" s="44">
        <f t="shared" si="3"/>
        <v>63475200</v>
      </c>
      <c r="W12" s="44">
        <f t="shared" si="3"/>
        <v>126950400</v>
      </c>
      <c r="X12" s="44">
        <f t="shared" si="3"/>
        <v>126950400</v>
      </c>
      <c r="Y12" s="44">
        <f t="shared" si="3"/>
        <v>126950400</v>
      </c>
      <c r="Z12" s="44">
        <f t="shared" si="3"/>
        <v>126950400</v>
      </c>
      <c r="AA12" s="44">
        <f t="shared" si="3"/>
        <v>126950400</v>
      </c>
      <c r="AB12" s="116">
        <f t="shared" si="3"/>
        <v>1079078400</v>
      </c>
      <c r="AC12" s="44">
        <f t="shared" si="3"/>
        <v>126950400</v>
      </c>
      <c r="AD12" s="44">
        <f t="shared" si="3"/>
        <v>126950400</v>
      </c>
      <c r="AE12" s="44">
        <f t="shared" si="3"/>
        <v>126950400</v>
      </c>
      <c r="AF12" s="44">
        <f t="shared" si="3"/>
        <v>126950400</v>
      </c>
      <c r="AG12" s="44">
        <f t="shared" si="3"/>
        <v>126950400</v>
      </c>
      <c r="AH12" s="44">
        <f t="shared" si="3"/>
        <v>126950400</v>
      </c>
      <c r="AI12" s="45">
        <f t="shared" si="3"/>
        <v>126950400</v>
      </c>
      <c r="AJ12" s="43">
        <f t="shared" si="3"/>
        <v>126950400</v>
      </c>
      <c r="AK12" s="43">
        <f t="shared" si="3"/>
        <v>126950400</v>
      </c>
      <c r="AL12" s="43">
        <f t="shared" si="3"/>
        <v>126950400</v>
      </c>
      <c r="AM12" s="43">
        <f t="shared" si="3"/>
        <v>126950400</v>
      </c>
      <c r="AN12" s="43">
        <f t="shared" si="3"/>
        <v>126950400</v>
      </c>
      <c r="AO12" s="116">
        <f t="shared" si="3"/>
        <v>1523404800</v>
      </c>
      <c r="AP12" s="44">
        <f t="shared" si="3"/>
        <v>126950400</v>
      </c>
      <c r="AQ12" s="43">
        <f t="shared" si="3"/>
        <v>126950400</v>
      </c>
      <c r="AR12" s="43">
        <f t="shared" si="3"/>
        <v>126950400</v>
      </c>
      <c r="AS12" s="43">
        <f t="shared" si="3"/>
        <v>126950400</v>
      </c>
      <c r="AT12" s="43">
        <f t="shared" si="3"/>
        <v>126950400</v>
      </c>
      <c r="AU12" s="43">
        <f t="shared" si="3"/>
        <v>126950400</v>
      </c>
      <c r="AV12" s="44">
        <f t="shared" si="3"/>
        <v>126950400</v>
      </c>
      <c r="AW12" s="44">
        <f t="shared" si="3"/>
        <v>126950400</v>
      </c>
      <c r="AX12" s="44">
        <f t="shared" si="3"/>
        <v>126950400</v>
      </c>
      <c r="AY12" s="44">
        <f t="shared" si="3"/>
        <v>126950400</v>
      </c>
      <c r="AZ12" s="44">
        <f t="shared" si="3"/>
        <v>126950400</v>
      </c>
      <c r="BA12" s="44">
        <f t="shared" si="3"/>
        <v>126950400</v>
      </c>
      <c r="BB12" s="116">
        <f t="shared" si="3"/>
        <v>1523404800</v>
      </c>
      <c r="BC12" s="44">
        <f t="shared" si="3"/>
        <v>126950400</v>
      </c>
      <c r="BD12" s="44">
        <f t="shared" si="3"/>
        <v>126950400</v>
      </c>
      <c r="BE12" s="44">
        <f t="shared" si="3"/>
        <v>126950400</v>
      </c>
      <c r="BF12" s="44">
        <f t="shared" si="3"/>
        <v>126950400</v>
      </c>
      <c r="BG12" s="44">
        <f t="shared" si="3"/>
        <v>126950400</v>
      </c>
      <c r="BH12" s="44">
        <f t="shared" si="3"/>
        <v>126950400</v>
      </c>
      <c r="BI12" s="45">
        <f t="shared" si="3"/>
        <v>126950400</v>
      </c>
      <c r="BJ12" s="44">
        <f t="shared" si="3"/>
        <v>126950400</v>
      </c>
      <c r="BK12" s="44">
        <f t="shared" si="3"/>
        <v>126950400</v>
      </c>
      <c r="BL12" s="44">
        <f t="shared" si="3"/>
        <v>126950400</v>
      </c>
      <c r="BM12" s="44">
        <f t="shared" si="3"/>
        <v>126950400</v>
      </c>
      <c r="BN12" s="44">
        <f t="shared" si="3"/>
        <v>126950400</v>
      </c>
      <c r="BO12" s="116">
        <f t="shared" ref="BO12:BT12" si="4">SUM(BO8:BO11)</f>
        <v>1523404800</v>
      </c>
      <c r="BP12" s="44">
        <f t="shared" si="4"/>
        <v>0</v>
      </c>
      <c r="BQ12" s="44">
        <f t="shared" si="4"/>
        <v>0</v>
      </c>
      <c r="BR12" s="44">
        <f t="shared" si="4"/>
        <v>0</v>
      </c>
      <c r="BS12" s="44">
        <f t="shared" si="4"/>
        <v>0</v>
      </c>
      <c r="BT12" s="45">
        <f t="shared" si="4"/>
        <v>0</v>
      </c>
    </row>
    <row r="13" spans="1:72" s="32" customFormat="1" ht="17.399999999999999" customHeight="1" thickBot="1" x14ac:dyDescent="0.35">
      <c r="A13" s="47"/>
      <c r="B13" s="48"/>
      <c r="C13" s="49"/>
      <c r="D13" s="49"/>
      <c r="E13" s="49"/>
      <c r="F13" s="49"/>
      <c r="G13" s="49"/>
      <c r="H13" s="49"/>
      <c r="I13" s="49"/>
      <c r="J13" s="49"/>
      <c r="K13" s="49"/>
      <c r="L13" s="49"/>
      <c r="M13" s="49"/>
      <c r="N13" s="49"/>
      <c r="O13" s="49"/>
      <c r="P13" s="49"/>
      <c r="Q13" s="50"/>
      <c r="R13" s="50"/>
      <c r="S13" s="50"/>
      <c r="T13" s="50"/>
      <c r="U13" s="50"/>
      <c r="V13" s="50"/>
      <c r="W13" s="50"/>
      <c r="X13" s="50"/>
      <c r="Y13" s="50"/>
      <c r="Z13" s="50"/>
      <c r="AA13" s="50"/>
      <c r="AB13" s="49"/>
      <c r="AC13" s="50"/>
      <c r="AD13" s="50"/>
      <c r="AE13" s="50"/>
      <c r="AF13" s="50"/>
      <c r="AG13" s="50"/>
      <c r="AH13" s="50"/>
      <c r="AI13" s="50"/>
      <c r="AJ13" s="49"/>
      <c r="AK13" s="49"/>
      <c r="AL13" s="49"/>
      <c r="AM13" s="49"/>
      <c r="AN13" s="49"/>
      <c r="AO13" s="49"/>
      <c r="AP13" s="49"/>
      <c r="AQ13" s="50"/>
      <c r="AR13" s="50"/>
      <c r="AS13" s="50"/>
      <c r="AT13" s="50"/>
      <c r="AU13" s="50"/>
      <c r="AV13" s="50"/>
      <c r="AW13" s="50"/>
      <c r="AX13" s="50"/>
      <c r="AY13" s="50"/>
      <c r="AZ13" s="50"/>
      <c r="BA13" s="50"/>
      <c r="BB13" s="49"/>
      <c r="BC13" s="50"/>
      <c r="BD13" s="50"/>
      <c r="BE13" s="50"/>
      <c r="BF13" s="50"/>
      <c r="BG13" s="50"/>
      <c r="BH13" s="50"/>
      <c r="BI13" s="50"/>
      <c r="BJ13" s="50"/>
      <c r="BK13" s="50"/>
      <c r="BL13" s="50"/>
      <c r="BM13" s="50"/>
      <c r="BN13" s="50"/>
      <c r="BO13" s="49"/>
      <c r="BP13" s="50"/>
      <c r="BQ13" s="50"/>
      <c r="BR13" s="50"/>
      <c r="BS13" s="50"/>
      <c r="BT13" s="50"/>
    </row>
    <row r="14" spans="1:72" s="46" customFormat="1" ht="17.399999999999999" customHeight="1" x14ac:dyDescent="0.3">
      <c r="A14" s="37"/>
      <c r="B14" s="51" t="s">
        <v>12</v>
      </c>
      <c r="C14" s="52"/>
      <c r="D14" s="52"/>
      <c r="E14" s="52"/>
      <c r="F14" s="52"/>
      <c r="G14" s="53"/>
      <c r="H14" s="53"/>
      <c r="I14" s="53"/>
      <c r="J14" s="53"/>
      <c r="K14" s="53"/>
      <c r="L14" s="53"/>
      <c r="M14" s="53"/>
      <c r="N14" s="53"/>
      <c r="O14" s="126"/>
      <c r="P14" s="53"/>
      <c r="Q14" s="53"/>
      <c r="R14" s="53"/>
      <c r="S14" s="53"/>
      <c r="T14" s="53"/>
      <c r="U14" s="53"/>
      <c r="V14" s="53"/>
      <c r="W14" s="53"/>
      <c r="X14" s="53"/>
      <c r="Y14" s="53"/>
      <c r="Z14" s="53"/>
      <c r="AA14" s="53"/>
      <c r="AB14" s="126"/>
      <c r="AC14" s="53"/>
      <c r="AD14" s="53"/>
      <c r="AE14" s="53"/>
      <c r="AF14" s="53"/>
      <c r="AG14" s="53"/>
      <c r="AH14" s="53"/>
      <c r="AI14" s="53"/>
      <c r="AJ14" s="53"/>
      <c r="AK14" s="53"/>
      <c r="AL14" s="53"/>
      <c r="AM14" s="53"/>
      <c r="AN14" s="53"/>
      <c r="AO14" s="126"/>
      <c r="AP14" s="53"/>
      <c r="AQ14" s="53"/>
      <c r="AR14" s="53"/>
      <c r="AS14" s="53"/>
      <c r="AT14" s="53"/>
      <c r="AU14" s="53"/>
      <c r="AV14" s="53"/>
      <c r="AW14" s="53"/>
      <c r="AX14" s="53"/>
      <c r="AY14" s="53"/>
      <c r="AZ14" s="53"/>
      <c r="BA14" s="53"/>
      <c r="BB14" s="126"/>
      <c r="BC14" s="53"/>
      <c r="BD14" s="53"/>
      <c r="BE14" s="53"/>
      <c r="BF14" s="53"/>
      <c r="BG14" s="53"/>
      <c r="BH14" s="53"/>
      <c r="BI14" s="53"/>
      <c r="BJ14" s="53"/>
      <c r="BK14" s="53"/>
      <c r="BL14" s="53"/>
      <c r="BM14" s="53"/>
      <c r="BN14" s="53"/>
      <c r="BO14" s="126"/>
      <c r="BP14" s="53"/>
      <c r="BQ14" s="53"/>
      <c r="BR14" s="53"/>
      <c r="BS14" s="53"/>
      <c r="BT14" s="53"/>
    </row>
    <row r="15" spans="1:72" s="46" customFormat="1" ht="17.25" customHeight="1" x14ac:dyDescent="0.25">
      <c r="A15" s="37"/>
      <c r="B15" s="38" t="s">
        <v>60</v>
      </c>
      <c r="C15" s="39">
        <v>0</v>
      </c>
      <c r="D15" s="39">
        <v>0</v>
      </c>
      <c r="E15" s="39">
        <v>0</v>
      </c>
      <c r="F15" s="39">
        <v>0</v>
      </c>
      <c r="G15" s="39">
        <v>0</v>
      </c>
      <c r="H15" s="39">
        <f>G15</f>
        <v>0</v>
      </c>
      <c r="I15" s="39">
        <f>H15</f>
        <v>0</v>
      </c>
      <c r="J15" s="39">
        <f t="shared" ref="J15:BN15" si="5">I15</f>
        <v>0</v>
      </c>
      <c r="K15" s="39">
        <f>Параметры!C17</f>
        <v>4490700</v>
      </c>
      <c r="L15" s="39">
        <f>Параметры!D17</f>
        <v>8981400</v>
      </c>
      <c r="M15" s="39">
        <f>Параметры!E17</f>
        <v>17962800</v>
      </c>
      <c r="N15" s="39">
        <f>Параметры!F17</f>
        <v>26944200</v>
      </c>
      <c r="O15" s="114">
        <f>SUM(C15:N15)</f>
        <v>58379100</v>
      </c>
      <c r="P15" s="39">
        <f>Параметры!G17</f>
        <v>35925600</v>
      </c>
      <c r="Q15" s="39">
        <f>P15</f>
        <v>35925600</v>
      </c>
      <c r="R15" s="39">
        <f>Q15</f>
        <v>35925600</v>
      </c>
      <c r="S15" s="39">
        <f t="shared" si="5"/>
        <v>35925600</v>
      </c>
      <c r="T15" s="39">
        <f>IF(K43=Параметры!$B$35,S15*2,S15)</f>
        <v>35925600</v>
      </c>
      <c r="U15" s="39">
        <f>IF(L43=Параметры!$B$35,T15*2,T15)</f>
        <v>35925600</v>
      </c>
      <c r="V15" s="39">
        <f>IF(M43=Параметры!$B$35,U15*2,U15)</f>
        <v>35925600</v>
      </c>
      <c r="W15" s="39">
        <f>IF(N43=Параметры!$B$35,V15*2,V15)</f>
        <v>71851200</v>
      </c>
      <c r="X15" s="39">
        <f>IF(P43=Параметры!$B$35,W15*2,W15)</f>
        <v>71851200</v>
      </c>
      <c r="Y15" s="39">
        <f>IF(Q43=Параметры!$B$35,X15*2,X15)</f>
        <v>71851200</v>
      </c>
      <c r="Z15" s="39">
        <f>IF(R43=Параметры!$B$35,Y15*2,Y15)</f>
        <v>71851200</v>
      </c>
      <c r="AA15" s="39">
        <f>IF(S43=Параметры!$B$35,Z15*2,Z15)</f>
        <v>71851200</v>
      </c>
      <c r="AB15" s="114">
        <f>SUM(P15:AA15)</f>
        <v>610735200</v>
      </c>
      <c r="AC15" s="39">
        <f>IF(T43=Параметры!$B$35,AA15*2,AA15)</f>
        <v>71851200</v>
      </c>
      <c r="AD15" s="39">
        <f>IF(U43=Параметры!$B$35,AC15*2,AC15)</f>
        <v>71851200</v>
      </c>
      <c r="AE15" s="39">
        <f>IF(V43=Параметры!$B$35,AD15*2,AD15)</f>
        <v>71851200</v>
      </c>
      <c r="AF15" s="39">
        <f>IF(W43=Параметры!$B$35,AE15*2,AE15)</f>
        <v>71851200</v>
      </c>
      <c r="AG15" s="39">
        <f>IF(X43=Параметры!$B$35,AF15*2,AF15)</f>
        <v>71851200</v>
      </c>
      <c r="AH15" s="39">
        <f>IF(Y43=Параметры!$B$35,AG15*2,AG15)</f>
        <v>71851200</v>
      </c>
      <c r="AI15" s="39">
        <f>IF(Z43=Параметры!$B$35,AH15*2,AH15)</f>
        <v>71851200</v>
      </c>
      <c r="AJ15" s="39">
        <f>IF(AA43=Параметры!$B$35,AI15*2,AI15)</f>
        <v>71851200</v>
      </c>
      <c r="AK15" s="39">
        <f>IF(AB43=Параметры!$B$35,AJ15*2,AJ15)</f>
        <v>71851200</v>
      </c>
      <c r="AL15" s="39">
        <f>IF(AC43=Параметры!$B$35,AK15*2,AK15)</f>
        <v>71851200</v>
      </c>
      <c r="AM15" s="39">
        <f>IF(AD43=Параметры!$B$35,AL15*2,AL15)</f>
        <v>71851200</v>
      </c>
      <c r="AN15" s="39">
        <f>IF(AE43=Параметры!$B$35,AM15*2,AM15)</f>
        <v>71851200</v>
      </c>
      <c r="AO15" s="114">
        <f>SUM(AC15:AN15)</f>
        <v>862214400</v>
      </c>
      <c r="AP15" s="39">
        <f>AN15</f>
        <v>71851200</v>
      </c>
      <c r="AQ15" s="39">
        <f t="shared" si="5"/>
        <v>71851200</v>
      </c>
      <c r="AR15" s="39">
        <f t="shared" si="5"/>
        <v>71851200</v>
      </c>
      <c r="AS15" s="39">
        <f t="shared" si="5"/>
        <v>71851200</v>
      </c>
      <c r="AT15" s="39">
        <f t="shared" si="5"/>
        <v>71851200</v>
      </c>
      <c r="AU15" s="39">
        <f t="shared" si="5"/>
        <v>71851200</v>
      </c>
      <c r="AV15" s="39">
        <f t="shared" si="5"/>
        <v>71851200</v>
      </c>
      <c r="AW15" s="39">
        <f t="shared" si="5"/>
        <v>71851200</v>
      </c>
      <c r="AX15" s="39">
        <f t="shared" si="5"/>
        <v>71851200</v>
      </c>
      <c r="AY15" s="39">
        <f t="shared" si="5"/>
        <v>71851200</v>
      </c>
      <c r="AZ15" s="39">
        <f t="shared" si="5"/>
        <v>71851200</v>
      </c>
      <c r="BA15" s="39">
        <f t="shared" si="5"/>
        <v>71851200</v>
      </c>
      <c r="BB15" s="114">
        <f>SUM(AP15:BA15)</f>
        <v>862214400</v>
      </c>
      <c r="BC15" s="39">
        <f>BA15</f>
        <v>71851200</v>
      </c>
      <c r="BD15" s="39">
        <f t="shared" si="5"/>
        <v>71851200</v>
      </c>
      <c r="BE15" s="39">
        <f t="shared" si="5"/>
        <v>71851200</v>
      </c>
      <c r="BF15" s="39">
        <f t="shared" si="5"/>
        <v>71851200</v>
      </c>
      <c r="BG15" s="39">
        <f t="shared" si="5"/>
        <v>71851200</v>
      </c>
      <c r="BH15" s="39">
        <f t="shared" si="5"/>
        <v>71851200</v>
      </c>
      <c r="BI15" s="39">
        <f t="shared" si="5"/>
        <v>71851200</v>
      </c>
      <c r="BJ15" s="39">
        <f t="shared" si="5"/>
        <v>71851200</v>
      </c>
      <c r="BK15" s="39">
        <f t="shared" si="5"/>
        <v>71851200</v>
      </c>
      <c r="BL15" s="39">
        <f t="shared" si="5"/>
        <v>71851200</v>
      </c>
      <c r="BM15" s="39">
        <f t="shared" si="5"/>
        <v>71851200</v>
      </c>
      <c r="BN15" s="39">
        <f t="shared" si="5"/>
        <v>71851200</v>
      </c>
      <c r="BO15" s="114">
        <f>SUM(BC15:BN15)</f>
        <v>862214400</v>
      </c>
      <c r="BP15" s="39"/>
      <c r="BQ15" s="39"/>
      <c r="BR15" s="39"/>
      <c r="BS15" s="39"/>
      <c r="BT15" s="39"/>
    </row>
    <row r="16" spans="1:72" s="46" customFormat="1" ht="17.25" hidden="1" customHeight="1" x14ac:dyDescent="0.25">
      <c r="A16" s="37"/>
      <c r="B16" s="38" t="s">
        <v>160</v>
      </c>
      <c r="C16" s="39"/>
      <c r="D16" s="39"/>
      <c r="E16" s="39"/>
      <c r="F16" s="39"/>
      <c r="G16" s="39"/>
      <c r="H16" s="39"/>
      <c r="I16" s="39"/>
      <c r="J16" s="39"/>
      <c r="K16" s="39"/>
      <c r="L16" s="39"/>
      <c r="M16" s="39"/>
      <c r="N16" s="39"/>
      <c r="O16" s="114">
        <f>SUM(C16:N16)</f>
        <v>0</v>
      </c>
      <c r="P16" s="39"/>
      <c r="Q16" s="39"/>
      <c r="R16" s="39"/>
      <c r="S16" s="39"/>
      <c r="T16" s="39"/>
      <c r="U16" s="39"/>
      <c r="V16" s="39"/>
      <c r="W16" s="39"/>
      <c r="X16" s="39"/>
      <c r="Y16" s="39"/>
      <c r="Z16" s="39"/>
      <c r="AA16" s="39"/>
      <c r="AB16" s="114">
        <f>SUM(P16:AA16)</f>
        <v>0</v>
      </c>
      <c r="AC16" s="39"/>
      <c r="AD16" s="39"/>
      <c r="AE16" s="39"/>
      <c r="AF16" s="39"/>
      <c r="AG16" s="39"/>
      <c r="AH16" s="39"/>
      <c r="AI16" s="39"/>
      <c r="AJ16" s="39"/>
      <c r="AK16" s="39"/>
      <c r="AL16" s="39"/>
      <c r="AM16" s="39"/>
      <c r="AN16" s="39"/>
      <c r="AO16" s="114">
        <f>SUM(AC16:AN16)</f>
        <v>0</v>
      </c>
      <c r="AP16" s="39"/>
      <c r="AQ16" s="39"/>
      <c r="AR16" s="39"/>
      <c r="AS16" s="39"/>
      <c r="AT16" s="39"/>
      <c r="AU16" s="39"/>
      <c r="AV16" s="39"/>
      <c r="AW16" s="39"/>
      <c r="AX16" s="39"/>
      <c r="AY16" s="39"/>
      <c r="AZ16" s="39"/>
      <c r="BA16" s="39"/>
      <c r="BB16" s="114">
        <f>SUM(AP16:BA16)</f>
        <v>0</v>
      </c>
      <c r="BC16" s="39"/>
      <c r="BD16" s="39"/>
      <c r="BE16" s="39"/>
      <c r="BF16" s="39"/>
      <c r="BG16" s="39"/>
      <c r="BH16" s="39"/>
      <c r="BI16" s="39"/>
      <c r="BJ16" s="39"/>
      <c r="BK16" s="39"/>
      <c r="BL16" s="39"/>
      <c r="BM16" s="39"/>
      <c r="BN16" s="39"/>
      <c r="BO16" s="114">
        <f>SUM(BC16:BN16)</f>
        <v>0</v>
      </c>
      <c r="BP16" s="39"/>
      <c r="BQ16" s="39"/>
      <c r="BR16" s="39"/>
      <c r="BS16" s="39"/>
      <c r="BT16" s="39"/>
    </row>
    <row r="17" spans="1:72" s="46" customFormat="1" ht="17.399999999999999" customHeight="1" thickBot="1" x14ac:dyDescent="0.35">
      <c r="A17" s="37"/>
      <c r="B17" s="54" t="s">
        <v>45</v>
      </c>
      <c r="C17" s="42">
        <f>SUM(C15:C16)</f>
        <v>0</v>
      </c>
      <c r="D17" s="42">
        <f t="shared" ref="D17:BT17" si="6">SUM(D15:D16)</f>
        <v>0</v>
      </c>
      <c r="E17" s="42">
        <f t="shared" si="6"/>
        <v>0</v>
      </c>
      <c r="F17" s="42">
        <f t="shared" si="6"/>
        <v>0</v>
      </c>
      <c r="G17" s="42">
        <f t="shared" si="6"/>
        <v>0</v>
      </c>
      <c r="H17" s="42">
        <f t="shared" si="6"/>
        <v>0</v>
      </c>
      <c r="I17" s="42">
        <f t="shared" si="6"/>
        <v>0</v>
      </c>
      <c r="J17" s="42">
        <f t="shared" si="6"/>
        <v>0</v>
      </c>
      <c r="K17" s="42">
        <f t="shared" si="6"/>
        <v>4490700</v>
      </c>
      <c r="L17" s="42">
        <f t="shared" si="6"/>
        <v>8981400</v>
      </c>
      <c r="M17" s="42">
        <f t="shared" si="6"/>
        <v>17962800</v>
      </c>
      <c r="N17" s="42">
        <f t="shared" si="6"/>
        <v>26944200</v>
      </c>
      <c r="O17" s="117">
        <f t="shared" si="6"/>
        <v>58379100</v>
      </c>
      <c r="P17" s="42">
        <f t="shared" si="6"/>
        <v>35925600</v>
      </c>
      <c r="Q17" s="42">
        <f t="shared" si="6"/>
        <v>35925600</v>
      </c>
      <c r="R17" s="42">
        <f t="shared" si="6"/>
        <v>35925600</v>
      </c>
      <c r="S17" s="42">
        <f t="shared" si="6"/>
        <v>35925600</v>
      </c>
      <c r="T17" s="42">
        <f t="shared" si="6"/>
        <v>35925600</v>
      </c>
      <c r="U17" s="42">
        <f t="shared" si="6"/>
        <v>35925600</v>
      </c>
      <c r="V17" s="42">
        <f t="shared" si="6"/>
        <v>35925600</v>
      </c>
      <c r="W17" s="42">
        <f t="shared" si="6"/>
        <v>71851200</v>
      </c>
      <c r="X17" s="42">
        <f t="shared" si="6"/>
        <v>71851200</v>
      </c>
      <c r="Y17" s="42">
        <f t="shared" si="6"/>
        <v>71851200</v>
      </c>
      <c r="Z17" s="42">
        <f t="shared" si="6"/>
        <v>71851200</v>
      </c>
      <c r="AA17" s="42">
        <f t="shared" si="6"/>
        <v>71851200</v>
      </c>
      <c r="AB17" s="117">
        <f t="shared" si="6"/>
        <v>610735200</v>
      </c>
      <c r="AC17" s="42">
        <f t="shared" si="6"/>
        <v>71851200</v>
      </c>
      <c r="AD17" s="42">
        <f t="shared" si="6"/>
        <v>71851200</v>
      </c>
      <c r="AE17" s="42">
        <f t="shared" si="6"/>
        <v>71851200</v>
      </c>
      <c r="AF17" s="42">
        <f t="shared" si="6"/>
        <v>71851200</v>
      </c>
      <c r="AG17" s="42">
        <f t="shared" si="6"/>
        <v>71851200</v>
      </c>
      <c r="AH17" s="42">
        <f t="shared" si="6"/>
        <v>71851200</v>
      </c>
      <c r="AI17" s="42">
        <f t="shared" si="6"/>
        <v>71851200</v>
      </c>
      <c r="AJ17" s="42">
        <f t="shared" si="6"/>
        <v>71851200</v>
      </c>
      <c r="AK17" s="42">
        <f t="shared" si="6"/>
        <v>71851200</v>
      </c>
      <c r="AL17" s="42">
        <f t="shared" si="6"/>
        <v>71851200</v>
      </c>
      <c r="AM17" s="42">
        <f t="shared" si="6"/>
        <v>71851200</v>
      </c>
      <c r="AN17" s="42">
        <f t="shared" si="6"/>
        <v>71851200</v>
      </c>
      <c r="AO17" s="117">
        <f t="shared" si="6"/>
        <v>862214400</v>
      </c>
      <c r="AP17" s="42">
        <f t="shared" si="6"/>
        <v>71851200</v>
      </c>
      <c r="AQ17" s="42">
        <f t="shared" si="6"/>
        <v>71851200</v>
      </c>
      <c r="AR17" s="42">
        <f t="shared" si="6"/>
        <v>71851200</v>
      </c>
      <c r="AS17" s="42">
        <f t="shared" si="6"/>
        <v>71851200</v>
      </c>
      <c r="AT17" s="42">
        <f t="shared" si="6"/>
        <v>71851200</v>
      </c>
      <c r="AU17" s="42">
        <f t="shared" si="6"/>
        <v>71851200</v>
      </c>
      <c r="AV17" s="42">
        <f t="shared" si="6"/>
        <v>71851200</v>
      </c>
      <c r="AW17" s="42">
        <f t="shared" si="6"/>
        <v>71851200</v>
      </c>
      <c r="AX17" s="42">
        <f t="shared" si="6"/>
        <v>71851200</v>
      </c>
      <c r="AY17" s="42">
        <f t="shared" si="6"/>
        <v>71851200</v>
      </c>
      <c r="AZ17" s="42">
        <f t="shared" si="6"/>
        <v>71851200</v>
      </c>
      <c r="BA17" s="42">
        <f t="shared" si="6"/>
        <v>71851200</v>
      </c>
      <c r="BB17" s="117">
        <f t="shared" si="6"/>
        <v>862214400</v>
      </c>
      <c r="BC17" s="42">
        <f t="shared" si="6"/>
        <v>71851200</v>
      </c>
      <c r="BD17" s="42">
        <f t="shared" si="6"/>
        <v>71851200</v>
      </c>
      <c r="BE17" s="42">
        <f t="shared" si="6"/>
        <v>71851200</v>
      </c>
      <c r="BF17" s="42">
        <f t="shared" si="6"/>
        <v>71851200</v>
      </c>
      <c r="BG17" s="42">
        <f t="shared" si="6"/>
        <v>71851200</v>
      </c>
      <c r="BH17" s="42">
        <f t="shared" si="6"/>
        <v>71851200</v>
      </c>
      <c r="BI17" s="42">
        <f t="shared" si="6"/>
        <v>71851200</v>
      </c>
      <c r="BJ17" s="42">
        <f t="shared" si="6"/>
        <v>71851200</v>
      </c>
      <c r="BK17" s="42">
        <f t="shared" si="6"/>
        <v>71851200</v>
      </c>
      <c r="BL17" s="42">
        <f t="shared" si="6"/>
        <v>71851200</v>
      </c>
      <c r="BM17" s="42">
        <f t="shared" si="6"/>
        <v>71851200</v>
      </c>
      <c r="BN17" s="42">
        <f t="shared" si="6"/>
        <v>71851200</v>
      </c>
      <c r="BO17" s="117">
        <f t="shared" si="6"/>
        <v>862214400</v>
      </c>
      <c r="BP17" s="42">
        <f t="shared" si="6"/>
        <v>0</v>
      </c>
      <c r="BQ17" s="42">
        <f t="shared" si="6"/>
        <v>0</v>
      </c>
      <c r="BR17" s="42">
        <f t="shared" si="6"/>
        <v>0</v>
      </c>
      <c r="BS17" s="42">
        <f t="shared" si="6"/>
        <v>0</v>
      </c>
      <c r="BT17" s="42">
        <f t="shared" si="6"/>
        <v>0</v>
      </c>
    </row>
    <row r="18" spans="1:72" s="46" customFormat="1" ht="17.399999999999999" customHeight="1" thickBot="1" x14ac:dyDescent="0.35">
      <c r="A18" s="55"/>
      <c r="B18" s="56" t="s">
        <v>46</v>
      </c>
      <c r="C18" s="57">
        <f>C12-C17</f>
        <v>0</v>
      </c>
      <c r="D18" s="58">
        <f>D12-D17</f>
        <v>0</v>
      </c>
      <c r="E18" s="58">
        <f t="shared" ref="E18:BS18" si="7">E12-E17</f>
        <v>0</v>
      </c>
      <c r="F18" s="58">
        <f t="shared" si="7"/>
        <v>0</v>
      </c>
      <c r="G18" s="58">
        <f t="shared" si="7"/>
        <v>0</v>
      </c>
      <c r="H18" s="58">
        <f t="shared" si="7"/>
        <v>0</v>
      </c>
      <c r="I18" s="58">
        <f t="shared" si="7"/>
        <v>0</v>
      </c>
      <c r="J18" s="58">
        <f t="shared" si="7"/>
        <v>0</v>
      </c>
      <c r="K18" s="58">
        <f t="shared" si="7"/>
        <v>3443700</v>
      </c>
      <c r="L18" s="58">
        <f t="shared" si="7"/>
        <v>6887400</v>
      </c>
      <c r="M18" s="58">
        <f t="shared" si="7"/>
        <v>13774800</v>
      </c>
      <c r="N18" s="58">
        <f t="shared" si="7"/>
        <v>20662200</v>
      </c>
      <c r="O18" s="118">
        <f t="shared" si="7"/>
        <v>44768100</v>
      </c>
      <c r="P18" s="58">
        <f t="shared" si="7"/>
        <v>27549600</v>
      </c>
      <c r="Q18" s="58">
        <f t="shared" si="7"/>
        <v>27549600</v>
      </c>
      <c r="R18" s="58">
        <f t="shared" si="7"/>
        <v>27549600</v>
      </c>
      <c r="S18" s="58">
        <f t="shared" si="7"/>
        <v>27549600</v>
      </c>
      <c r="T18" s="58">
        <f t="shared" si="7"/>
        <v>27549600</v>
      </c>
      <c r="U18" s="58">
        <f t="shared" si="7"/>
        <v>27549600</v>
      </c>
      <c r="V18" s="58">
        <f t="shared" si="7"/>
        <v>27549600</v>
      </c>
      <c r="W18" s="58">
        <f t="shared" si="7"/>
        <v>55099200</v>
      </c>
      <c r="X18" s="58">
        <f t="shared" si="7"/>
        <v>55099200</v>
      </c>
      <c r="Y18" s="58">
        <f t="shared" si="7"/>
        <v>55099200</v>
      </c>
      <c r="Z18" s="58">
        <f t="shared" si="7"/>
        <v>55099200</v>
      </c>
      <c r="AA18" s="58">
        <f t="shared" si="7"/>
        <v>55099200</v>
      </c>
      <c r="AB18" s="118">
        <f t="shared" si="7"/>
        <v>468343200</v>
      </c>
      <c r="AC18" s="58">
        <f t="shared" si="7"/>
        <v>55099200</v>
      </c>
      <c r="AD18" s="58">
        <f t="shared" si="7"/>
        <v>55099200</v>
      </c>
      <c r="AE18" s="58">
        <f t="shared" si="7"/>
        <v>55099200</v>
      </c>
      <c r="AF18" s="58">
        <f t="shared" si="7"/>
        <v>55099200</v>
      </c>
      <c r="AG18" s="58">
        <f t="shared" si="7"/>
        <v>55099200</v>
      </c>
      <c r="AH18" s="58">
        <f t="shared" si="7"/>
        <v>55099200</v>
      </c>
      <c r="AI18" s="58">
        <f t="shared" si="7"/>
        <v>55099200</v>
      </c>
      <c r="AJ18" s="58">
        <f t="shared" si="7"/>
        <v>55099200</v>
      </c>
      <c r="AK18" s="58">
        <f t="shared" si="7"/>
        <v>55099200</v>
      </c>
      <c r="AL18" s="58">
        <f t="shared" si="7"/>
        <v>55099200</v>
      </c>
      <c r="AM18" s="58">
        <f t="shared" si="7"/>
        <v>55099200</v>
      </c>
      <c r="AN18" s="58">
        <f t="shared" si="7"/>
        <v>55099200</v>
      </c>
      <c r="AO18" s="118">
        <f t="shared" si="7"/>
        <v>661190400</v>
      </c>
      <c r="AP18" s="58">
        <f t="shared" si="7"/>
        <v>55099200</v>
      </c>
      <c r="AQ18" s="58">
        <f t="shared" si="7"/>
        <v>55099200</v>
      </c>
      <c r="AR18" s="58">
        <f t="shared" si="7"/>
        <v>55099200</v>
      </c>
      <c r="AS18" s="58">
        <f t="shared" si="7"/>
        <v>55099200</v>
      </c>
      <c r="AT18" s="58">
        <f t="shared" si="7"/>
        <v>55099200</v>
      </c>
      <c r="AU18" s="58">
        <f t="shared" si="7"/>
        <v>55099200</v>
      </c>
      <c r="AV18" s="58">
        <f t="shared" si="7"/>
        <v>55099200</v>
      </c>
      <c r="AW18" s="58">
        <f t="shared" si="7"/>
        <v>55099200</v>
      </c>
      <c r="AX18" s="58">
        <f t="shared" si="7"/>
        <v>55099200</v>
      </c>
      <c r="AY18" s="58">
        <f t="shared" si="7"/>
        <v>55099200</v>
      </c>
      <c r="AZ18" s="58">
        <f t="shared" si="7"/>
        <v>55099200</v>
      </c>
      <c r="BA18" s="58">
        <f t="shared" si="7"/>
        <v>55099200</v>
      </c>
      <c r="BB18" s="118">
        <f t="shared" si="7"/>
        <v>661190400</v>
      </c>
      <c r="BC18" s="58">
        <f t="shared" si="7"/>
        <v>55099200</v>
      </c>
      <c r="BD18" s="58">
        <f t="shared" si="7"/>
        <v>55099200</v>
      </c>
      <c r="BE18" s="58">
        <f t="shared" si="7"/>
        <v>55099200</v>
      </c>
      <c r="BF18" s="58">
        <f t="shared" si="7"/>
        <v>55099200</v>
      </c>
      <c r="BG18" s="58">
        <f t="shared" si="7"/>
        <v>55099200</v>
      </c>
      <c r="BH18" s="58">
        <f t="shared" si="7"/>
        <v>55099200</v>
      </c>
      <c r="BI18" s="58">
        <f t="shared" si="7"/>
        <v>55099200</v>
      </c>
      <c r="BJ18" s="58">
        <f t="shared" si="7"/>
        <v>55099200</v>
      </c>
      <c r="BK18" s="58">
        <f t="shared" si="7"/>
        <v>55099200</v>
      </c>
      <c r="BL18" s="58">
        <f t="shared" si="7"/>
        <v>55099200</v>
      </c>
      <c r="BM18" s="58">
        <f t="shared" si="7"/>
        <v>55099200</v>
      </c>
      <c r="BN18" s="58">
        <f t="shared" si="7"/>
        <v>55099200</v>
      </c>
      <c r="BO18" s="118">
        <f t="shared" si="7"/>
        <v>661190400</v>
      </c>
      <c r="BP18" s="58">
        <f t="shared" si="7"/>
        <v>0</v>
      </c>
      <c r="BQ18" s="58">
        <f t="shared" si="7"/>
        <v>0</v>
      </c>
      <c r="BR18" s="58">
        <f t="shared" si="7"/>
        <v>0</v>
      </c>
      <c r="BS18" s="58">
        <f t="shared" si="7"/>
        <v>0</v>
      </c>
      <c r="BT18" s="59">
        <f>BT12-BT17</f>
        <v>0</v>
      </c>
    </row>
    <row r="19" spans="1:72" s="32" customFormat="1" ht="17.399999999999999" customHeight="1" thickBot="1" x14ac:dyDescent="0.35">
      <c r="A19" s="47"/>
      <c r="B19" s="48"/>
      <c r="C19" s="49"/>
      <c r="D19" s="49"/>
      <c r="E19" s="49"/>
      <c r="F19" s="49"/>
      <c r="G19" s="49"/>
      <c r="H19" s="49"/>
      <c r="I19" s="49"/>
      <c r="J19" s="49"/>
      <c r="K19" s="49"/>
      <c r="L19" s="49"/>
      <c r="M19" s="49"/>
      <c r="N19" s="49"/>
      <c r="O19" s="49"/>
      <c r="P19" s="49"/>
      <c r="Q19" s="50"/>
      <c r="R19" s="50"/>
      <c r="S19" s="50"/>
      <c r="T19" s="50"/>
      <c r="U19" s="50"/>
      <c r="V19" s="50"/>
      <c r="W19" s="50"/>
      <c r="X19" s="50"/>
      <c r="Y19" s="50"/>
      <c r="Z19" s="50"/>
      <c r="AA19" s="50"/>
      <c r="AB19" s="49"/>
      <c r="AC19" s="50"/>
      <c r="AD19" s="50"/>
      <c r="AE19" s="50"/>
      <c r="AF19" s="50"/>
      <c r="AG19" s="50"/>
      <c r="AH19" s="50"/>
      <c r="AI19" s="50"/>
      <c r="AJ19" s="49"/>
      <c r="AK19" s="49"/>
      <c r="AL19" s="49"/>
      <c r="AM19" s="49"/>
      <c r="AN19" s="49"/>
      <c r="AO19" s="49"/>
      <c r="AP19" s="49"/>
      <c r="AQ19" s="50"/>
      <c r="AR19" s="50"/>
      <c r="AS19" s="50"/>
      <c r="AT19" s="50"/>
      <c r="AU19" s="50"/>
      <c r="AV19" s="50"/>
      <c r="AW19" s="50"/>
      <c r="AX19" s="50"/>
      <c r="AY19" s="50"/>
      <c r="AZ19" s="50"/>
      <c r="BA19" s="50"/>
      <c r="BB19" s="49"/>
      <c r="BC19" s="50"/>
      <c r="BD19" s="50"/>
      <c r="BE19" s="50"/>
      <c r="BF19" s="50"/>
      <c r="BG19" s="50"/>
      <c r="BH19" s="50"/>
      <c r="BI19" s="50"/>
      <c r="BJ19" s="50"/>
      <c r="BK19" s="50"/>
      <c r="BL19" s="50"/>
      <c r="BM19" s="50"/>
      <c r="BN19" s="50"/>
      <c r="BO19" s="49"/>
      <c r="BP19" s="50"/>
      <c r="BQ19" s="50"/>
      <c r="BR19" s="50"/>
      <c r="BS19" s="50"/>
      <c r="BT19" s="50"/>
    </row>
    <row r="20" spans="1:72" s="46" customFormat="1" ht="17.399999999999999" customHeight="1" x14ac:dyDescent="0.3">
      <c r="A20" s="60"/>
      <c r="B20" s="61" t="s">
        <v>13</v>
      </c>
      <c r="C20" s="62"/>
      <c r="D20" s="62"/>
      <c r="E20" s="62"/>
      <c r="F20" s="62"/>
      <c r="G20" s="62"/>
      <c r="H20" s="62"/>
      <c r="I20" s="62"/>
      <c r="J20" s="62"/>
      <c r="K20" s="62"/>
      <c r="L20" s="62"/>
      <c r="M20" s="62"/>
      <c r="N20" s="62"/>
      <c r="O20" s="125"/>
      <c r="P20" s="62"/>
      <c r="Q20" s="62"/>
      <c r="R20" s="62"/>
      <c r="S20" s="62"/>
      <c r="T20" s="62"/>
      <c r="U20" s="62"/>
      <c r="V20" s="36"/>
      <c r="W20" s="36"/>
      <c r="X20" s="36"/>
      <c r="Y20" s="36"/>
      <c r="Z20" s="36"/>
      <c r="AA20" s="36"/>
      <c r="AB20" s="125"/>
      <c r="AC20" s="36"/>
      <c r="AD20" s="36"/>
      <c r="AE20" s="36"/>
      <c r="AF20" s="36"/>
      <c r="AG20" s="36"/>
      <c r="AH20" s="36"/>
      <c r="AI20" s="36"/>
      <c r="AJ20" s="62"/>
      <c r="AK20" s="62"/>
      <c r="AL20" s="62"/>
      <c r="AM20" s="62"/>
      <c r="AN20" s="62"/>
      <c r="AO20" s="125"/>
      <c r="AP20" s="62"/>
      <c r="AQ20" s="62"/>
      <c r="AR20" s="62"/>
      <c r="AS20" s="62"/>
      <c r="AT20" s="62"/>
      <c r="AU20" s="62"/>
      <c r="AV20" s="36"/>
      <c r="AW20" s="36"/>
      <c r="AX20" s="36"/>
      <c r="AY20" s="36"/>
      <c r="AZ20" s="36"/>
      <c r="BA20" s="36"/>
      <c r="BB20" s="125"/>
      <c r="BC20" s="36"/>
      <c r="BD20" s="36"/>
      <c r="BE20" s="36"/>
      <c r="BF20" s="36"/>
      <c r="BG20" s="36"/>
      <c r="BH20" s="36"/>
      <c r="BI20" s="36"/>
      <c r="BJ20" s="36"/>
      <c r="BK20" s="36"/>
      <c r="BL20" s="36"/>
      <c r="BM20" s="36"/>
      <c r="BN20" s="36"/>
      <c r="BO20" s="125"/>
      <c r="BP20" s="36"/>
      <c r="BQ20" s="36"/>
      <c r="BR20" s="36"/>
      <c r="BS20" s="36"/>
      <c r="BT20" s="36"/>
    </row>
    <row r="21" spans="1:72" s="17" customFormat="1" ht="17.399999999999999" customHeight="1" x14ac:dyDescent="0.25">
      <c r="A21" s="63"/>
      <c r="B21" s="64" t="s">
        <v>47</v>
      </c>
      <c r="C21" s="39">
        <f>Издержки!F16</f>
        <v>729120</v>
      </c>
      <c r="D21" s="39">
        <f>C21</f>
        <v>729120</v>
      </c>
      <c r="E21" s="39">
        <f>D21</f>
        <v>729120</v>
      </c>
      <c r="F21" s="39">
        <f>E21</f>
        <v>729120</v>
      </c>
      <c r="G21" s="39">
        <f t="shared" ref="G21:H24" si="8">F21</f>
        <v>729120</v>
      </c>
      <c r="H21" s="39">
        <f>G21</f>
        <v>729120</v>
      </c>
      <c r="I21" s="39">
        <f t="shared" ref="I21:X24" si="9">H21</f>
        <v>729120</v>
      </c>
      <c r="J21" s="39">
        <f t="shared" si="9"/>
        <v>729120</v>
      </c>
      <c r="K21" s="128">
        <f>Издержки!H16</f>
        <v>2376150</v>
      </c>
      <c r="L21" s="39">
        <f t="shared" si="9"/>
        <v>2376150</v>
      </c>
      <c r="M21" s="39">
        <f t="shared" si="9"/>
        <v>2376150</v>
      </c>
      <c r="N21" s="39">
        <f t="shared" si="9"/>
        <v>2376150</v>
      </c>
      <c r="O21" s="114">
        <f t="shared" ref="O21:O24" si="10">SUM(C21:N21)</f>
        <v>15337560</v>
      </c>
      <c r="P21" s="39">
        <f>N21</f>
        <v>2376150</v>
      </c>
      <c r="Q21" s="39">
        <f t="shared" si="9"/>
        <v>2376150</v>
      </c>
      <c r="R21" s="39">
        <f t="shared" si="9"/>
        <v>2376150</v>
      </c>
      <c r="S21" s="39">
        <f t="shared" si="9"/>
        <v>2376150</v>
      </c>
      <c r="T21" s="39">
        <f t="shared" si="9"/>
        <v>2376150</v>
      </c>
      <c r="U21" s="39">
        <f t="shared" si="9"/>
        <v>2376150</v>
      </c>
      <c r="V21" s="39">
        <f t="shared" si="9"/>
        <v>2376150</v>
      </c>
      <c r="W21" s="39">
        <f t="shared" si="9"/>
        <v>2376150</v>
      </c>
      <c r="X21" s="39">
        <f t="shared" si="9"/>
        <v>2376150</v>
      </c>
      <c r="Y21" s="39">
        <f t="shared" ref="Y21:AN24" si="11">X21</f>
        <v>2376150</v>
      </c>
      <c r="Z21" s="39">
        <f t="shared" si="11"/>
        <v>2376150</v>
      </c>
      <c r="AA21" s="39">
        <f t="shared" si="11"/>
        <v>2376150</v>
      </c>
      <c r="AB21" s="114">
        <f t="shared" ref="AB21:AB24" si="12">SUM(P21:AA21)</f>
        <v>28513800</v>
      </c>
      <c r="AC21" s="39">
        <f>AA21</f>
        <v>2376150</v>
      </c>
      <c r="AD21" s="39">
        <f t="shared" si="11"/>
        <v>2376150</v>
      </c>
      <c r="AE21" s="39">
        <f t="shared" si="11"/>
        <v>2376150</v>
      </c>
      <c r="AF21" s="39">
        <f t="shared" si="11"/>
        <v>2376150</v>
      </c>
      <c r="AG21" s="39">
        <f t="shared" si="11"/>
        <v>2376150</v>
      </c>
      <c r="AH21" s="39">
        <f>AG21</f>
        <v>2376150</v>
      </c>
      <c r="AI21" s="39">
        <f t="shared" si="11"/>
        <v>2376150</v>
      </c>
      <c r="AJ21" s="39">
        <f t="shared" si="11"/>
        <v>2376150</v>
      </c>
      <c r="AK21" s="39">
        <f t="shared" si="11"/>
        <v>2376150</v>
      </c>
      <c r="AL21" s="39">
        <f t="shared" si="11"/>
        <v>2376150</v>
      </c>
      <c r="AM21" s="39">
        <f t="shared" si="11"/>
        <v>2376150</v>
      </c>
      <c r="AN21" s="39">
        <f t="shared" si="11"/>
        <v>2376150</v>
      </c>
      <c r="AO21" s="114">
        <f t="shared" ref="AO21:AO24" si="13">SUM(AC21:AN21)</f>
        <v>28513800</v>
      </c>
      <c r="AP21" s="39">
        <f>AN21</f>
        <v>2376150</v>
      </c>
      <c r="AQ21" s="39">
        <f t="shared" ref="AQ21:BF24" si="14">AP21</f>
        <v>2376150</v>
      </c>
      <c r="AR21" s="39">
        <f t="shared" si="14"/>
        <v>2376150</v>
      </c>
      <c r="AS21" s="39">
        <f t="shared" si="14"/>
        <v>2376150</v>
      </c>
      <c r="AT21" s="39">
        <f t="shared" si="14"/>
        <v>2376150</v>
      </c>
      <c r="AU21" s="39">
        <f t="shared" si="14"/>
        <v>2376150</v>
      </c>
      <c r="AV21" s="39">
        <f t="shared" si="14"/>
        <v>2376150</v>
      </c>
      <c r="AW21" s="39">
        <f t="shared" si="14"/>
        <v>2376150</v>
      </c>
      <c r="AX21" s="39">
        <f t="shared" si="14"/>
        <v>2376150</v>
      </c>
      <c r="AY21" s="39">
        <f t="shared" si="14"/>
        <v>2376150</v>
      </c>
      <c r="AZ21" s="39">
        <f t="shared" si="14"/>
        <v>2376150</v>
      </c>
      <c r="BA21" s="39">
        <f t="shared" si="14"/>
        <v>2376150</v>
      </c>
      <c r="BB21" s="114">
        <f t="shared" ref="BB21:BB24" si="15">SUM(AP21:BA21)</f>
        <v>28513800</v>
      </c>
      <c r="BC21" s="39">
        <f>BA21</f>
        <v>2376150</v>
      </c>
      <c r="BD21" s="39">
        <f t="shared" si="14"/>
        <v>2376150</v>
      </c>
      <c r="BE21" s="39">
        <f t="shared" si="14"/>
        <v>2376150</v>
      </c>
      <c r="BF21" s="39">
        <f t="shared" si="14"/>
        <v>2376150</v>
      </c>
      <c r="BG21" s="39">
        <f t="shared" ref="BG21:BN24" si="16">BF21</f>
        <v>2376150</v>
      </c>
      <c r="BH21" s="39">
        <f t="shared" si="16"/>
        <v>2376150</v>
      </c>
      <c r="BI21" s="39">
        <f t="shared" si="16"/>
        <v>2376150</v>
      </c>
      <c r="BJ21" s="39">
        <f t="shared" si="16"/>
        <v>2376150</v>
      </c>
      <c r="BK21" s="39">
        <f t="shared" si="16"/>
        <v>2376150</v>
      </c>
      <c r="BL21" s="39">
        <f t="shared" si="16"/>
        <v>2376150</v>
      </c>
      <c r="BM21" s="39">
        <f t="shared" si="16"/>
        <v>2376150</v>
      </c>
      <c r="BN21" s="39">
        <f t="shared" si="16"/>
        <v>2376150</v>
      </c>
      <c r="BO21" s="114">
        <f t="shared" ref="BO21:BO24" si="17">SUM(BC21:BN21)</f>
        <v>28513800</v>
      </c>
      <c r="BP21" s="39"/>
      <c r="BQ21" s="39"/>
      <c r="BR21" s="39"/>
      <c r="BS21" s="39"/>
      <c r="BT21" s="39"/>
    </row>
    <row r="22" spans="1:72" s="17" customFormat="1" ht="17.399999999999999" customHeight="1" x14ac:dyDescent="0.25">
      <c r="A22" s="63"/>
      <c r="B22" s="64" t="s">
        <v>48</v>
      </c>
      <c r="C22" s="39">
        <f>Издержки!E22</f>
        <v>1100000</v>
      </c>
      <c r="D22" s="39">
        <f>C22</f>
        <v>1100000</v>
      </c>
      <c r="E22" s="39">
        <f t="shared" ref="E22:F24" si="18">D22</f>
        <v>1100000</v>
      </c>
      <c r="F22" s="39">
        <f t="shared" si="18"/>
        <v>1100000</v>
      </c>
      <c r="G22" s="39">
        <f t="shared" si="8"/>
        <v>1100000</v>
      </c>
      <c r="H22" s="39">
        <f t="shared" si="8"/>
        <v>1100000</v>
      </c>
      <c r="I22" s="39">
        <f t="shared" si="9"/>
        <v>1100000</v>
      </c>
      <c r="J22" s="39">
        <f t="shared" si="9"/>
        <v>1100000</v>
      </c>
      <c r="K22" s="39">
        <f t="shared" si="9"/>
        <v>1100000</v>
      </c>
      <c r="L22" s="39">
        <f t="shared" si="9"/>
        <v>1100000</v>
      </c>
      <c r="M22" s="39">
        <f t="shared" si="9"/>
        <v>1100000</v>
      </c>
      <c r="N22" s="39">
        <f t="shared" si="9"/>
        <v>1100000</v>
      </c>
      <c r="O22" s="114">
        <f t="shared" si="10"/>
        <v>13200000</v>
      </c>
      <c r="P22" s="39">
        <f t="shared" ref="P22:P24" si="19">N22</f>
        <v>1100000</v>
      </c>
      <c r="Q22" s="39">
        <f t="shared" si="9"/>
        <v>1100000</v>
      </c>
      <c r="R22" s="39">
        <f t="shared" si="9"/>
        <v>1100000</v>
      </c>
      <c r="S22" s="39">
        <f t="shared" si="9"/>
        <v>1100000</v>
      </c>
      <c r="T22" s="39">
        <f t="shared" si="9"/>
        <v>1100000</v>
      </c>
      <c r="U22" s="39">
        <f t="shared" si="9"/>
        <v>1100000</v>
      </c>
      <c r="V22" s="39">
        <f t="shared" si="9"/>
        <v>1100000</v>
      </c>
      <c r="W22" s="39">
        <f t="shared" si="9"/>
        <v>1100000</v>
      </c>
      <c r="X22" s="39">
        <f t="shared" si="9"/>
        <v>1100000</v>
      </c>
      <c r="Y22" s="39">
        <f t="shared" si="11"/>
        <v>1100000</v>
      </c>
      <c r="Z22" s="39">
        <f t="shared" si="11"/>
        <v>1100000</v>
      </c>
      <c r="AA22" s="39">
        <f t="shared" si="11"/>
        <v>1100000</v>
      </c>
      <c r="AB22" s="114">
        <f t="shared" si="12"/>
        <v>13200000</v>
      </c>
      <c r="AC22" s="39">
        <f>AA22</f>
        <v>1100000</v>
      </c>
      <c r="AD22" s="39">
        <f t="shared" si="11"/>
        <v>1100000</v>
      </c>
      <c r="AE22" s="39">
        <f t="shared" si="11"/>
        <v>1100000</v>
      </c>
      <c r="AF22" s="39">
        <f t="shared" si="11"/>
        <v>1100000</v>
      </c>
      <c r="AG22" s="39">
        <f t="shared" si="11"/>
        <v>1100000</v>
      </c>
      <c r="AH22" s="39">
        <f t="shared" si="11"/>
        <v>1100000</v>
      </c>
      <c r="AI22" s="39">
        <f t="shared" si="11"/>
        <v>1100000</v>
      </c>
      <c r="AJ22" s="39">
        <f t="shared" si="11"/>
        <v>1100000</v>
      </c>
      <c r="AK22" s="39">
        <f t="shared" si="11"/>
        <v>1100000</v>
      </c>
      <c r="AL22" s="39">
        <f t="shared" si="11"/>
        <v>1100000</v>
      </c>
      <c r="AM22" s="39">
        <f t="shared" si="11"/>
        <v>1100000</v>
      </c>
      <c r="AN22" s="39">
        <f t="shared" si="11"/>
        <v>1100000</v>
      </c>
      <c r="AO22" s="114">
        <f t="shared" si="13"/>
        <v>13200000</v>
      </c>
      <c r="AP22" s="39">
        <f>AN22</f>
        <v>1100000</v>
      </c>
      <c r="AQ22" s="39">
        <f t="shared" si="14"/>
        <v>1100000</v>
      </c>
      <c r="AR22" s="39">
        <f t="shared" si="14"/>
        <v>1100000</v>
      </c>
      <c r="AS22" s="39">
        <f t="shared" si="14"/>
        <v>1100000</v>
      </c>
      <c r="AT22" s="39">
        <f t="shared" si="14"/>
        <v>1100000</v>
      </c>
      <c r="AU22" s="39">
        <f t="shared" si="14"/>
        <v>1100000</v>
      </c>
      <c r="AV22" s="39">
        <f t="shared" si="14"/>
        <v>1100000</v>
      </c>
      <c r="AW22" s="39">
        <f t="shared" si="14"/>
        <v>1100000</v>
      </c>
      <c r="AX22" s="39">
        <f t="shared" si="14"/>
        <v>1100000</v>
      </c>
      <c r="AY22" s="39">
        <f t="shared" si="14"/>
        <v>1100000</v>
      </c>
      <c r="AZ22" s="39">
        <f t="shared" si="14"/>
        <v>1100000</v>
      </c>
      <c r="BA22" s="39">
        <f t="shared" si="14"/>
        <v>1100000</v>
      </c>
      <c r="BB22" s="114">
        <f t="shared" si="15"/>
        <v>13200000</v>
      </c>
      <c r="BC22" s="39">
        <f>BA22</f>
        <v>1100000</v>
      </c>
      <c r="BD22" s="39">
        <f t="shared" si="14"/>
        <v>1100000</v>
      </c>
      <c r="BE22" s="39">
        <f t="shared" si="14"/>
        <v>1100000</v>
      </c>
      <c r="BF22" s="39">
        <f t="shared" si="14"/>
        <v>1100000</v>
      </c>
      <c r="BG22" s="39">
        <f t="shared" si="16"/>
        <v>1100000</v>
      </c>
      <c r="BH22" s="39">
        <f t="shared" si="16"/>
        <v>1100000</v>
      </c>
      <c r="BI22" s="39">
        <f t="shared" si="16"/>
        <v>1100000</v>
      </c>
      <c r="BJ22" s="39">
        <f t="shared" si="16"/>
        <v>1100000</v>
      </c>
      <c r="BK22" s="39">
        <f t="shared" si="16"/>
        <v>1100000</v>
      </c>
      <c r="BL22" s="39">
        <f t="shared" si="16"/>
        <v>1100000</v>
      </c>
      <c r="BM22" s="39">
        <f t="shared" si="16"/>
        <v>1100000</v>
      </c>
      <c r="BN22" s="39">
        <f t="shared" si="16"/>
        <v>1100000</v>
      </c>
      <c r="BO22" s="114">
        <f t="shared" si="17"/>
        <v>13200000</v>
      </c>
      <c r="BP22" s="39"/>
      <c r="BQ22" s="39"/>
      <c r="BR22" s="39"/>
      <c r="BS22" s="39"/>
      <c r="BT22" s="39"/>
    </row>
    <row r="23" spans="1:72" s="17" customFormat="1" ht="17.399999999999999" customHeight="1" x14ac:dyDescent="0.25">
      <c r="A23" s="63"/>
      <c r="B23" s="64" t="s">
        <v>30</v>
      </c>
      <c r="C23" s="39">
        <f>Издержки!C30</f>
        <v>70000</v>
      </c>
      <c r="D23" s="39">
        <f>C23</f>
        <v>70000</v>
      </c>
      <c r="E23" s="39">
        <f t="shared" si="18"/>
        <v>70000</v>
      </c>
      <c r="F23" s="39">
        <f t="shared" si="18"/>
        <v>70000</v>
      </c>
      <c r="G23" s="39">
        <f t="shared" si="8"/>
        <v>70000</v>
      </c>
      <c r="H23" s="39">
        <f t="shared" si="8"/>
        <v>70000</v>
      </c>
      <c r="I23" s="39">
        <f t="shared" si="9"/>
        <v>70000</v>
      </c>
      <c r="J23" s="39">
        <f t="shared" si="9"/>
        <v>70000</v>
      </c>
      <c r="K23" s="39">
        <f t="shared" si="9"/>
        <v>70000</v>
      </c>
      <c r="L23" s="39">
        <f t="shared" si="9"/>
        <v>70000</v>
      </c>
      <c r="M23" s="39">
        <f t="shared" si="9"/>
        <v>70000</v>
      </c>
      <c r="N23" s="39">
        <f t="shared" si="9"/>
        <v>70000</v>
      </c>
      <c r="O23" s="114">
        <f t="shared" si="10"/>
        <v>840000</v>
      </c>
      <c r="P23" s="39">
        <f t="shared" si="19"/>
        <v>70000</v>
      </c>
      <c r="Q23" s="39">
        <f t="shared" si="9"/>
        <v>70000</v>
      </c>
      <c r="R23" s="39">
        <f t="shared" si="9"/>
        <v>70000</v>
      </c>
      <c r="S23" s="39">
        <f t="shared" si="9"/>
        <v>70000</v>
      </c>
      <c r="T23" s="39">
        <f t="shared" si="9"/>
        <v>70000</v>
      </c>
      <c r="U23" s="39">
        <f t="shared" si="9"/>
        <v>70000</v>
      </c>
      <c r="V23" s="39">
        <f t="shared" si="9"/>
        <v>70000</v>
      </c>
      <c r="W23" s="39">
        <f t="shared" si="9"/>
        <v>70000</v>
      </c>
      <c r="X23" s="39">
        <f t="shared" si="9"/>
        <v>70000</v>
      </c>
      <c r="Y23" s="39">
        <f t="shared" si="11"/>
        <v>70000</v>
      </c>
      <c r="Z23" s="39">
        <f t="shared" si="11"/>
        <v>70000</v>
      </c>
      <c r="AA23" s="39">
        <f t="shared" si="11"/>
        <v>70000</v>
      </c>
      <c r="AB23" s="114">
        <f t="shared" si="12"/>
        <v>840000</v>
      </c>
      <c r="AC23" s="39">
        <f>AA23</f>
        <v>70000</v>
      </c>
      <c r="AD23" s="39">
        <f t="shared" si="11"/>
        <v>70000</v>
      </c>
      <c r="AE23" s="39">
        <f t="shared" si="11"/>
        <v>70000</v>
      </c>
      <c r="AF23" s="39">
        <f t="shared" si="11"/>
        <v>70000</v>
      </c>
      <c r="AG23" s="39">
        <f t="shared" si="11"/>
        <v>70000</v>
      </c>
      <c r="AH23" s="39">
        <f t="shared" si="11"/>
        <v>70000</v>
      </c>
      <c r="AI23" s="39">
        <f t="shared" si="11"/>
        <v>70000</v>
      </c>
      <c r="AJ23" s="39">
        <f t="shared" si="11"/>
        <v>70000</v>
      </c>
      <c r="AK23" s="39">
        <f t="shared" si="11"/>
        <v>70000</v>
      </c>
      <c r="AL23" s="39">
        <f t="shared" si="11"/>
        <v>70000</v>
      </c>
      <c r="AM23" s="39">
        <f t="shared" si="11"/>
        <v>70000</v>
      </c>
      <c r="AN23" s="39">
        <f t="shared" si="11"/>
        <v>70000</v>
      </c>
      <c r="AO23" s="114">
        <f t="shared" si="13"/>
        <v>840000</v>
      </c>
      <c r="AP23" s="39">
        <f>AN23</f>
        <v>70000</v>
      </c>
      <c r="AQ23" s="39">
        <f t="shared" si="14"/>
        <v>70000</v>
      </c>
      <c r="AR23" s="39">
        <f t="shared" si="14"/>
        <v>70000</v>
      </c>
      <c r="AS23" s="39">
        <f t="shared" si="14"/>
        <v>70000</v>
      </c>
      <c r="AT23" s="39">
        <f t="shared" si="14"/>
        <v>70000</v>
      </c>
      <c r="AU23" s="39">
        <f t="shared" si="14"/>
        <v>70000</v>
      </c>
      <c r="AV23" s="39">
        <f t="shared" si="14"/>
        <v>70000</v>
      </c>
      <c r="AW23" s="39">
        <f t="shared" si="14"/>
        <v>70000</v>
      </c>
      <c r="AX23" s="39">
        <f t="shared" si="14"/>
        <v>70000</v>
      </c>
      <c r="AY23" s="39">
        <f t="shared" si="14"/>
        <v>70000</v>
      </c>
      <c r="AZ23" s="39">
        <f t="shared" si="14"/>
        <v>70000</v>
      </c>
      <c r="BA23" s="39">
        <f t="shared" si="14"/>
        <v>70000</v>
      </c>
      <c r="BB23" s="114">
        <f t="shared" si="15"/>
        <v>840000</v>
      </c>
      <c r="BC23" s="39">
        <f>BA23</f>
        <v>70000</v>
      </c>
      <c r="BD23" s="39">
        <f t="shared" si="14"/>
        <v>70000</v>
      </c>
      <c r="BE23" s="39">
        <f t="shared" si="14"/>
        <v>70000</v>
      </c>
      <c r="BF23" s="39">
        <f t="shared" si="14"/>
        <v>70000</v>
      </c>
      <c r="BG23" s="39">
        <f t="shared" si="16"/>
        <v>70000</v>
      </c>
      <c r="BH23" s="39">
        <f t="shared" si="16"/>
        <v>70000</v>
      </c>
      <c r="BI23" s="39">
        <f t="shared" si="16"/>
        <v>70000</v>
      </c>
      <c r="BJ23" s="39">
        <f t="shared" si="16"/>
        <v>70000</v>
      </c>
      <c r="BK23" s="39">
        <f t="shared" si="16"/>
        <v>70000</v>
      </c>
      <c r="BL23" s="39">
        <f t="shared" si="16"/>
        <v>70000</v>
      </c>
      <c r="BM23" s="39">
        <f t="shared" si="16"/>
        <v>70000</v>
      </c>
      <c r="BN23" s="39">
        <f t="shared" si="16"/>
        <v>70000</v>
      </c>
      <c r="BO23" s="114">
        <f t="shared" si="17"/>
        <v>840000</v>
      </c>
      <c r="BP23" s="39"/>
      <c r="BQ23" s="39"/>
      <c r="BR23" s="39"/>
      <c r="BS23" s="39"/>
      <c r="BT23" s="39"/>
    </row>
    <row r="24" spans="1:72" s="17" customFormat="1" ht="17.399999999999999" customHeight="1" x14ac:dyDescent="0.25">
      <c r="A24" s="63"/>
      <c r="B24" s="64" t="s">
        <v>49</v>
      </c>
      <c r="C24" s="39">
        <f>Издержки!C35</f>
        <v>100000</v>
      </c>
      <c r="D24" s="39">
        <f>C24</f>
        <v>100000</v>
      </c>
      <c r="E24" s="39">
        <f t="shared" si="18"/>
        <v>100000</v>
      </c>
      <c r="F24" s="39">
        <f t="shared" si="18"/>
        <v>100000</v>
      </c>
      <c r="G24" s="39">
        <f t="shared" si="8"/>
        <v>100000</v>
      </c>
      <c r="H24" s="39">
        <f t="shared" si="8"/>
        <v>100000</v>
      </c>
      <c r="I24" s="39">
        <f t="shared" si="9"/>
        <v>100000</v>
      </c>
      <c r="J24" s="39">
        <f t="shared" si="9"/>
        <v>100000</v>
      </c>
      <c r="K24" s="39">
        <f t="shared" si="9"/>
        <v>100000</v>
      </c>
      <c r="L24" s="39">
        <f t="shared" si="9"/>
        <v>100000</v>
      </c>
      <c r="M24" s="39">
        <f t="shared" si="9"/>
        <v>100000</v>
      </c>
      <c r="N24" s="39">
        <f t="shared" si="9"/>
        <v>100000</v>
      </c>
      <c r="O24" s="114">
        <f t="shared" si="10"/>
        <v>1200000</v>
      </c>
      <c r="P24" s="39">
        <f t="shared" si="19"/>
        <v>100000</v>
      </c>
      <c r="Q24" s="39">
        <f t="shared" si="9"/>
        <v>100000</v>
      </c>
      <c r="R24" s="39">
        <f t="shared" si="9"/>
        <v>100000</v>
      </c>
      <c r="S24" s="39">
        <f t="shared" si="9"/>
        <v>100000</v>
      </c>
      <c r="T24" s="39">
        <f t="shared" si="9"/>
        <v>100000</v>
      </c>
      <c r="U24" s="39">
        <f t="shared" si="9"/>
        <v>100000</v>
      </c>
      <c r="V24" s="39">
        <f t="shared" si="9"/>
        <v>100000</v>
      </c>
      <c r="W24" s="39">
        <f t="shared" si="9"/>
        <v>100000</v>
      </c>
      <c r="X24" s="39">
        <f t="shared" si="9"/>
        <v>100000</v>
      </c>
      <c r="Y24" s="39">
        <f t="shared" si="11"/>
        <v>100000</v>
      </c>
      <c r="Z24" s="39">
        <f t="shared" si="11"/>
        <v>100000</v>
      </c>
      <c r="AA24" s="39">
        <f t="shared" si="11"/>
        <v>100000</v>
      </c>
      <c r="AB24" s="114">
        <f t="shared" si="12"/>
        <v>1200000</v>
      </c>
      <c r="AC24" s="39">
        <f>AA24</f>
        <v>100000</v>
      </c>
      <c r="AD24" s="39">
        <f t="shared" si="11"/>
        <v>100000</v>
      </c>
      <c r="AE24" s="39">
        <f t="shared" si="11"/>
        <v>100000</v>
      </c>
      <c r="AF24" s="39">
        <f t="shared" si="11"/>
        <v>100000</v>
      </c>
      <c r="AG24" s="39">
        <f t="shared" si="11"/>
        <v>100000</v>
      </c>
      <c r="AH24" s="39">
        <f t="shared" si="11"/>
        <v>100000</v>
      </c>
      <c r="AI24" s="39">
        <f t="shared" si="11"/>
        <v>100000</v>
      </c>
      <c r="AJ24" s="39">
        <f t="shared" si="11"/>
        <v>100000</v>
      </c>
      <c r="AK24" s="39">
        <f t="shared" si="11"/>
        <v>100000</v>
      </c>
      <c r="AL24" s="39">
        <f t="shared" si="11"/>
        <v>100000</v>
      </c>
      <c r="AM24" s="39">
        <f t="shared" si="11"/>
        <v>100000</v>
      </c>
      <c r="AN24" s="39">
        <f t="shared" si="11"/>
        <v>100000</v>
      </c>
      <c r="AO24" s="114">
        <f t="shared" si="13"/>
        <v>1200000</v>
      </c>
      <c r="AP24" s="39">
        <f>AN24</f>
        <v>100000</v>
      </c>
      <c r="AQ24" s="39">
        <f t="shared" si="14"/>
        <v>100000</v>
      </c>
      <c r="AR24" s="39">
        <f t="shared" si="14"/>
        <v>100000</v>
      </c>
      <c r="AS24" s="39">
        <f t="shared" si="14"/>
        <v>100000</v>
      </c>
      <c r="AT24" s="39">
        <f t="shared" si="14"/>
        <v>100000</v>
      </c>
      <c r="AU24" s="39">
        <f t="shared" si="14"/>
        <v>100000</v>
      </c>
      <c r="AV24" s="39">
        <f t="shared" si="14"/>
        <v>100000</v>
      </c>
      <c r="AW24" s="39">
        <f t="shared" si="14"/>
        <v>100000</v>
      </c>
      <c r="AX24" s="39">
        <f t="shared" si="14"/>
        <v>100000</v>
      </c>
      <c r="AY24" s="39">
        <f t="shared" si="14"/>
        <v>100000</v>
      </c>
      <c r="AZ24" s="39">
        <f t="shared" si="14"/>
        <v>100000</v>
      </c>
      <c r="BA24" s="39">
        <f t="shared" si="14"/>
        <v>100000</v>
      </c>
      <c r="BB24" s="114">
        <f t="shared" si="15"/>
        <v>1200000</v>
      </c>
      <c r="BC24" s="39">
        <f>BA24</f>
        <v>100000</v>
      </c>
      <c r="BD24" s="39">
        <f t="shared" si="14"/>
        <v>100000</v>
      </c>
      <c r="BE24" s="39">
        <f t="shared" si="14"/>
        <v>100000</v>
      </c>
      <c r="BF24" s="39">
        <f t="shared" si="14"/>
        <v>100000</v>
      </c>
      <c r="BG24" s="39">
        <f t="shared" si="16"/>
        <v>100000</v>
      </c>
      <c r="BH24" s="39">
        <f t="shared" si="16"/>
        <v>100000</v>
      </c>
      <c r="BI24" s="39">
        <f t="shared" si="16"/>
        <v>100000</v>
      </c>
      <c r="BJ24" s="39">
        <f t="shared" si="16"/>
        <v>100000</v>
      </c>
      <c r="BK24" s="39">
        <f t="shared" si="16"/>
        <v>100000</v>
      </c>
      <c r="BL24" s="39">
        <f t="shared" si="16"/>
        <v>100000</v>
      </c>
      <c r="BM24" s="39">
        <f t="shared" si="16"/>
        <v>100000</v>
      </c>
      <c r="BN24" s="39">
        <f t="shared" si="16"/>
        <v>100000</v>
      </c>
      <c r="BO24" s="114">
        <f t="shared" si="17"/>
        <v>1200000</v>
      </c>
      <c r="BP24" s="39"/>
      <c r="BQ24" s="39"/>
      <c r="BR24" s="39"/>
      <c r="BS24" s="39"/>
      <c r="BT24" s="39"/>
    </row>
    <row r="25" spans="1:72" s="17" customFormat="1" ht="17.399999999999999" hidden="1" customHeight="1" x14ac:dyDescent="0.25">
      <c r="A25" s="63"/>
      <c r="B25" s="64"/>
      <c r="C25" s="39"/>
      <c r="D25" s="39"/>
      <c r="E25" s="39"/>
      <c r="F25" s="39"/>
      <c r="G25" s="39"/>
      <c r="H25" s="39"/>
      <c r="I25" s="39"/>
      <c r="J25" s="39"/>
      <c r="K25" s="39"/>
      <c r="L25" s="39"/>
      <c r="M25" s="39"/>
      <c r="N25" s="39"/>
      <c r="O25" s="114"/>
      <c r="P25" s="39"/>
      <c r="Q25" s="39"/>
      <c r="R25" s="39"/>
      <c r="S25" s="39"/>
      <c r="T25" s="39"/>
      <c r="U25" s="39"/>
      <c r="V25" s="39"/>
      <c r="W25" s="39"/>
      <c r="X25" s="39"/>
      <c r="Y25" s="39"/>
      <c r="Z25" s="39"/>
      <c r="AA25" s="39"/>
      <c r="AB25" s="114"/>
      <c r="AC25" s="39"/>
      <c r="AD25" s="39"/>
      <c r="AE25" s="39"/>
      <c r="AF25" s="39"/>
      <c r="AG25" s="39"/>
      <c r="AH25" s="39"/>
      <c r="AI25" s="39"/>
      <c r="AJ25" s="39"/>
      <c r="AK25" s="39"/>
      <c r="AL25" s="39"/>
      <c r="AM25" s="39"/>
      <c r="AN25" s="39"/>
      <c r="AO25" s="114"/>
      <c r="AP25" s="39"/>
      <c r="AQ25" s="39"/>
      <c r="AR25" s="39"/>
      <c r="AS25" s="39"/>
      <c r="AT25" s="39"/>
      <c r="AU25" s="39"/>
      <c r="AV25" s="39"/>
      <c r="AW25" s="39"/>
      <c r="AX25" s="39"/>
      <c r="AY25" s="39"/>
      <c r="AZ25" s="39"/>
      <c r="BA25" s="39"/>
      <c r="BB25" s="114"/>
      <c r="BC25" s="39"/>
      <c r="BD25" s="39"/>
      <c r="BE25" s="39"/>
      <c r="BF25" s="39"/>
      <c r="BG25" s="39"/>
      <c r="BH25" s="39"/>
      <c r="BI25" s="39"/>
      <c r="BJ25" s="39"/>
      <c r="BK25" s="39"/>
      <c r="BL25" s="39"/>
      <c r="BM25" s="39"/>
      <c r="BN25" s="39"/>
      <c r="BO25" s="114"/>
      <c r="BP25" s="39"/>
      <c r="BQ25" s="39"/>
      <c r="BR25" s="39"/>
      <c r="BS25" s="39"/>
      <c r="BT25" s="39"/>
    </row>
    <row r="26" spans="1:72" s="17" customFormat="1" ht="17.399999999999999" hidden="1" customHeight="1" x14ac:dyDescent="0.25">
      <c r="A26" s="63"/>
      <c r="B26" s="64"/>
      <c r="C26" s="39"/>
      <c r="D26" s="39"/>
      <c r="E26" s="39"/>
      <c r="F26" s="39"/>
      <c r="G26" s="39"/>
      <c r="H26" s="39"/>
      <c r="I26" s="39"/>
      <c r="J26" s="39"/>
      <c r="K26" s="39"/>
      <c r="L26" s="39"/>
      <c r="M26" s="39"/>
      <c r="N26" s="39"/>
      <c r="O26" s="114"/>
      <c r="P26" s="39"/>
      <c r="Q26" s="39"/>
      <c r="R26" s="39"/>
      <c r="S26" s="39"/>
      <c r="T26" s="39"/>
      <c r="U26" s="39"/>
      <c r="V26" s="39"/>
      <c r="W26" s="39"/>
      <c r="X26" s="39"/>
      <c r="Y26" s="39"/>
      <c r="Z26" s="39"/>
      <c r="AA26" s="39"/>
      <c r="AB26" s="114"/>
      <c r="AC26" s="39"/>
      <c r="AD26" s="39"/>
      <c r="AE26" s="39"/>
      <c r="AF26" s="39"/>
      <c r="AG26" s="39"/>
      <c r="AH26" s="39"/>
      <c r="AI26" s="39"/>
      <c r="AJ26" s="39"/>
      <c r="AK26" s="39"/>
      <c r="AL26" s="39"/>
      <c r="AM26" s="39"/>
      <c r="AN26" s="39"/>
      <c r="AO26" s="114"/>
      <c r="AP26" s="39"/>
      <c r="AQ26" s="39"/>
      <c r="AR26" s="39"/>
      <c r="AS26" s="39"/>
      <c r="AT26" s="39"/>
      <c r="AU26" s="39"/>
      <c r="AV26" s="39"/>
      <c r="AW26" s="39"/>
      <c r="AX26" s="39"/>
      <c r="AY26" s="39"/>
      <c r="AZ26" s="39"/>
      <c r="BA26" s="39"/>
      <c r="BB26" s="114"/>
      <c r="BC26" s="39"/>
      <c r="BD26" s="39"/>
      <c r="BE26" s="39"/>
      <c r="BF26" s="39"/>
      <c r="BG26" s="39"/>
      <c r="BH26" s="39"/>
      <c r="BI26" s="39"/>
      <c r="BJ26" s="39"/>
      <c r="BK26" s="39"/>
      <c r="BL26" s="39"/>
      <c r="BM26" s="39"/>
      <c r="BN26" s="39"/>
      <c r="BO26" s="114"/>
      <c r="BP26" s="39"/>
      <c r="BQ26" s="39"/>
      <c r="BR26" s="39"/>
      <c r="BS26" s="39"/>
      <c r="BT26" s="39"/>
    </row>
    <row r="27" spans="1:72" s="17" customFormat="1" ht="17.399999999999999" hidden="1" customHeight="1" x14ac:dyDescent="0.25">
      <c r="A27" s="63"/>
      <c r="B27" s="64"/>
      <c r="C27" s="39"/>
      <c r="D27" s="39"/>
      <c r="E27" s="39"/>
      <c r="F27" s="39"/>
      <c r="G27" s="39"/>
      <c r="H27" s="39"/>
      <c r="I27" s="39"/>
      <c r="J27" s="39"/>
      <c r="K27" s="39"/>
      <c r="L27" s="39"/>
      <c r="M27" s="39"/>
      <c r="N27" s="39"/>
      <c r="O27" s="114"/>
      <c r="P27" s="39"/>
      <c r="Q27" s="39"/>
      <c r="R27" s="39"/>
      <c r="S27" s="39"/>
      <c r="T27" s="39"/>
      <c r="U27" s="39"/>
      <c r="V27" s="39"/>
      <c r="W27" s="39"/>
      <c r="X27" s="39"/>
      <c r="Y27" s="39"/>
      <c r="Z27" s="39"/>
      <c r="AA27" s="39"/>
      <c r="AB27" s="114"/>
      <c r="AC27" s="39"/>
      <c r="AD27" s="39"/>
      <c r="AE27" s="39"/>
      <c r="AF27" s="39"/>
      <c r="AG27" s="39"/>
      <c r="AH27" s="39"/>
      <c r="AI27" s="39"/>
      <c r="AJ27" s="39"/>
      <c r="AK27" s="39"/>
      <c r="AL27" s="39"/>
      <c r="AM27" s="39"/>
      <c r="AN27" s="39"/>
      <c r="AO27" s="114"/>
      <c r="AP27" s="39"/>
      <c r="AQ27" s="39"/>
      <c r="AR27" s="39"/>
      <c r="AS27" s="39"/>
      <c r="AT27" s="39"/>
      <c r="AU27" s="39"/>
      <c r="AV27" s="39"/>
      <c r="AW27" s="39"/>
      <c r="AX27" s="39"/>
      <c r="AY27" s="39"/>
      <c r="AZ27" s="39"/>
      <c r="BA27" s="39"/>
      <c r="BB27" s="114"/>
      <c r="BC27" s="39"/>
      <c r="BD27" s="39"/>
      <c r="BE27" s="39"/>
      <c r="BF27" s="39"/>
      <c r="BG27" s="39"/>
      <c r="BH27" s="39"/>
      <c r="BI27" s="39"/>
      <c r="BJ27" s="39"/>
      <c r="BK27" s="39"/>
      <c r="BL27" s="39"/>
      <c r="BM27" s="39"/>
      <c r="BN27" s="39"/>
      <c r="BO27" s="114"/>
      <c r="BP27" s="39"/>
      <c r="BQ27" s="39"/>
      <c r="BR27" s="39"/>
      <c r="BS27" s="39"/>
      <c r="BT27" s="39"/>
    </row>
    <row r="28" spans="1:72" s="17" customFormat="1" ht="17.399999999999999" hidden="1" customHeight="1" x14ac:dyDescent="0.25">
      <c r="A28" s="63"/>
      <c r="B28" s="64"/>
      <c r="C28" s="39"/>
      <c r="D28" s="39"/>
      <c r="E28" s="39"/>
      <c r="F28" s="39"/>
      <c r="G28" s="39"/>
      <c r="H28" s="39"/>
      <c r="I28" s="39"/>
      <c r="J28" s="39"/>
      <c r="K28" s="39"/>
      <c r="L28" s="39"/>
      <c r="M28" s="39"/>
      <c r="N28" s="39"/>
      <c r="O28" s="114"/>
      <c r="P28" s="39"/>
      <c r="Q28" s="39"/>
      <c r="R28" s="39"/>
      <c r="S28" s="39"/>
      <c r="T28" s="39"/>
      <c r="U28" s="39"/>
      <c r="V28" s="39"/>
      <c r="W28" s="39"/>
      <c r="X28" s="39"/>
      <c r="Y28" s="39"/>
      <c r="Z28" s="39"/>
      <c r="AA28" s="39"/>
      <c r="AB28" s="114"/>
      <c r="AC28" s="39"/>
      <c r="AD28" s="39"/>
      <c r="AE28" s="39"/>
      <c r="AF28" s="39"/>
      <c r="AG28" s="39"/>
      <c r="AH28" s="39"/>
      <c r="AI28" s="39"/>
      <c r="AJ28" s="39"/>
      <c r="AK28" s="39"/>
      <c r="AL28" s="39"/>
      <c r="AM28" s="39"/>
      <c r="AN28" s="39"/>
      <c r="AO28" s="114"/>
      <c r="AP28" s="39"/>
      <c r="AQ28" s="39"/>
      <c r="AR28" s="39"/>
      <c r="AS28" s="39"/>
      <c r="AT28" s="39"/>
      <c r="AU28" s="39"/>
      <c r="AV28" s="39"/>
      <c r="AW28" s="39"/>
      <c r="AX28" s="39"/>
      <c r="AY28" s="39"/>
      <c r="AZ28" s="39"/>
      <c r="BA28" s="39"/>
      <c r="BB28" s="114"/>
      <c r="BC28" s="39"/>
      <c r="BD28" s="39"/>
      <c r="BE28" s="39"/>
      <c r="BF28" s="39"/>
      <c r="BG28" s="39"/>
      <c r="BH28" s="39"/>
      <c r="BI28" s="39"/>
      <c r="BJ28" s="39"/>
      <c r="BK28" s="39"/>
      <c r="BL28" s="39"/>
      <c r="BM28" s="39"/>
      <c r="BN28" s="39"/>
      <c r="BO28" s="114"/>
      <c r="BP28" s="39"/>
      <c r="BQ28" s="39"/>
      <c r="BR28" s="39"/>
      <c r="BS28" s="39"/>
      <c r="BT28" s="39"/>
    </row>
    <row r="29" spans="1:72" s="17" customFormat="1" ht="17.399999999999999" hidden="1" customHeight="1" x14ac:dyDescent="0.25">
      <c r="A29" s="63"/>
      <c r="B29" s="64"/>
      <c r="C29" s="39"/>
      <c r="D29" s="39"/>
      <c r="E29" s="39"/>
      <c r="F29" s="39"/>
      <c r="G29" s="39"/>
      <c r="H29" s="39"/>
      <c r="I29" s="39"/>
      <c r="J29" s="39"/>
      <c r="K29" s="39"/>
      <c r="L29" s="39"/>
      <c r="M29" s="39"/>
      <c r="N29" s="39"/>
      <c r="O29" s="114"/>
      <c r="P29" s="39"/>
      <c r="Q29" s="39"/>
      <c r="R29" s="39"/>
      <c r="S29" s="39"/>
      <c r="T29" s="39"/>
      <c r="U29" s="39"/>
      <c r="V29" s="39"/>
      <c r="W29" s="39"/>
      <c r="X29" s="39"/>
      <c r="Y29" s="39"/>
      <c r="Z29" s="39"/>
      <c r="AA29" s="39"/>
      <c r="AB29" s="114"/>
      <c r="AC29" s="39"/>
      <c r="AD29" s="39"/>
      <c r="AE29" s="39"/>
      <c r="AF29" s="39"/>
      <c r="AG29" s="39"/>
      <c r="AH29" s="39"/>
      <c r="AI29" s="39"/>
      <c r="AJ29" s="39"/>
      <c r="AK29" s="39"/>
      <c r="AL29" s="39"/>
      <c r="AM29" s="39"/>
      <c r="AN29" s="39"/>
      <c r="AO29" s="114"/>
      <c r="AP29" s="39"/>
      <c r="AQ29" s="39"/>
      <c r="AR29" s="39"/>
      <c r="AS29" s="39"/>
      <c r="AT29" s="39"/>
      <c r="AU29" s="39"/>
      <c r="AV29" s="39"/>
      <c r="AW29" s="39"/>
      <c r="AX29" s="39"/>
      <c r="AY29" s="39"/>
      <c r="AZ29" s="39"/>
      <c r="BA29" s="39"/>
      <c r="BB29" s="114"/>
      <c r="BC29" s="39"/>
      <c r="BD29" s="39"/>
      <c r="BE29" s="39"/>
      <c r="BF29" s="39"/>
      <c r="BG29" s="39"/>
      <c r="BH29" s="39"/>
      <c r="BI29" s="39"/>
      <c r="BJ29" s="39"/>
      <c r="BK29" s="39"/>
      <c r="BL29" s="39"/>
      <c r="BM29" s="39"/>
      <c r="BN29" s="39"/>
      <c r="BO29" s="114"/>
      <c r="BP29" s="39"/>
      <c r="BQ29" s="39"/>
      <c r="BR29" s="39"/>
      <c r="BS29" s="39"/>
      <c r="BT29" s="39"/>
    </row>
    <row r="30" spans="1:72" s="17" customFormat="1" ht="17.399999999999999" hidden="1" customHeight="1" x14ac:dyDescent="0.25">
      <c r="A30" s="63"/>
      <c r="B30" s="64"/>
      <c r="C30" s="39"/>
      <c r="D30" s="39"/>
      <c r="E30" s="39"/>
      <c r="F30" s="39"/>
      <c r="G30" s="39"/>
      <c r="H30" s="39"/>
      <c r="I30" s="39"/>
      <c r="J30" s="39"/>
      <c r="K30" s="39"/>
      <c r="L30" s="39"/>
      <c r="M30" s="39"/>
      <c r="N30" s="39"/>
      <c r="O30" s="114"/>
      <c r="P30" s="39"/>
      <c r="Q30" s="39"/>
      <c r="R30" s="39"/>
      <c r="S30" s="39"/>
      <c r="T30" s="39"/>
      <c r="U30" s="39"/>
      <c r="V30" s="39"/>
      <c r="W30" s="39"/>
      <c r="X30" s="39"/>
      <c r="Y30" s="39"/>
      <c r="Z30" s="39"/>
      <c r="AA30" s="39"/>
      <c r="AB30" s="114"/>
      <c r="AC30" s="39"/>
      <c r="AD30" s="39"/>
      <c r="AE30" s="39"/>
      <c r="AF30" s="39"/>
      <c r="AG30" s="39"/>
      <c r="AH30" s="39"/>
      <c r="AI30" s="39"/>
      <c r="AJ30" s="39"/>
      <c r="AK30" s="39"/>
      <c r="AL30" s="39"/>
      <c r="AM30" s="39"/>
      <c r="AN30" s="39"/>
      <c r="AO30" s="114"/>
      <c r="AP30" s="39"/>
      <c r="AQ30" s="39"/>
      <c r="AR30" s="39"/>
      <c r="AS30" s="39"/>
      <c r="AT30" s="39"/>
      <c r="AU30" s="39"/>
      <c r="AV30" s="39"/>
      <c r="AW30" s="39"/>
      <c r="AX30" s="39"/>
      <c r="AY30" s="39"/>
      <c r="AZ30" s="39"/>
      <c r="BA30" s="39"/>
      <c r="BB30" s="114"/>
      <c r="BC30" s="39"/>
      <c r="BD30" s="39"/>
      <c r="BE30" s="39"/>
      <c r="BF30" s="39"/>
      <c r="BG30" s="39"/>
      <c r="BH30" s="39"/>
      <c r="BI30" s="39"/>
      <c r="BJ30" s="39"/>
      <c r="BK30" s="39"/>
      <c r="BL30" s="39"/>
      <c r="BM30" s="39"/>
      <c r="BN30" s="39"/>
      <c r="BO30" s="114"/>
      <c r="BP30" s="39"/>
      <c r="BQ30" s="39"/>
      <c r="BR30" s="39"/>
      <c r="BS30" s="39"/>
      <c r="BT30" s="39"/>
    </row>
    <row r="31" spans="1:72" s="17" customFormat="1" ht="17.399999999999999" hidden="1" customHeight="1" x14ac:dyDescent="0.25">
      <c r="A31" s="63"/>
      <c r="B31" s="64"/>
      <c r="C31" s="39"/>
      <c r="D31" s="39"/>
      <c r="E31" s="39"/>
      <c r="F31" s="39"/>
      <c r="G31" s="39"/>
      <c r="H31" s="39"/>
      <c r="I31" s="39"/>
      <c r="J31" s="39"/>
      <c r="K31" s="39"/>
      <c r="L31" s="39"/>
      <c r="M31" s="39"/>
      <c r="N31" s="39"/>
      <c r="O31" s="114"/>
      <c r="P31" s="39"/>
      <c r="Q31" s="39"/>
      <c r="R31" s="39"/>
      <c r="S31" s="39"/>
      <c r="T31" s="39"/>
      <c r="U31" s="39"/>
      <c r="V31" s="39"/>
      <c r="W31" s="39"/>
      <c r="X31" s="39"/>
      <c r="Y31" s="39"/>
      <c r="Z31" s="39"/>
      <c r="AA31" s="39"/>
      <c r="AB31" s="114"/>
      <c r="AC31" s="39"/>
      <c r="AD31" s="39"/>
      <c r="AE31" s="39"/>
      <c r="AF31" s="39"/>
      <c r="AG31" s="39"/>
      <c r="AH31" s="39"/>
      <c r="AI31" s="39"/>
      <c r="AJ31" s="39"/>
      <c r="AK31" s="39"/>
      <c r="AL31" s="39"/>
      <c r="AM31" s="39"/>
      <c r="AN31" s="39"/>
      <c r="AO31" s="114"/>
      <c r="AP31" s="39"/>
      <c r="AQ31" s="39"/>
      <c r="AR31" s="39"/>
      <c r="AS31" s="39"/>
      <c r="AT31" s="39"/>
      <c r="AU31" s="39"/>
      <c r="AV31" s="39"/>
      <c r="AW31" s="39"/>
      <c r="AX31" s="39"/>
      <c r="AY31" s="39"/>
      <c r="AZ31" s="39"/>
      <c r="BA31" s="39"/>
      <c r="BB31" s="114"/>
      <c r="BC31" s="39"/>
      <c r="BD31" s="39"/>
      <c r="BE31" s="39"/>
      <c r="BF31" s="39"/>
      <c r="BG31" s="39"/>
      <c r="BH31" s="39"/>
      <c r="BI31" s="39"/>
      <c r="BJ31" s="39"/>
      <c r="BK31" s="39"/>
      <c r="BL31" s="39"/>
      <c r="BM31" s="39"/>
      <c r="BN31" s="39"/>
      <c r="BO31" s="114"/>
      <c r="BP31" s="39"/>
      <c r="BQ31" s="39"/>
      <c r="BR31" s="39"/>
      <c r="BS31" s="39"/>
      <c r="BT31" s="39"/>
    </row>
    <row r="32" spans="1:72" s="17" customFormat="1" ht="17.399999999999999" hidden="1" customHeight="1" x14ac:dyDescent="0.25">
      <c r="A32" s="63"/>
      <c r="B32" s="64"/>
      <c r="C32" s="39"/>
      <c r="D32" s="39"/>
      <c r="E32" s="39"/>
      <c r="F32" s="39"/>
      <c r="G32" s="39"/>
      <c r="H32" s="39"/>
      <c r="I32" s="39"/>
      <c r="J32" s="39"/>
      <c r="K32" s="39"/>
      <c r="L32" s="39"/>
      <c r="M32" s="39"/>
      <c r="N32" s="39"/>
      <c r="O32" s="114"/>
      <c r="P32" s="39"/>
      <c r="Q32" s="39"/>
      <c r="R32" s="39"/>
      <c r="S32" s="39"/>
      <c r="T32" s="39"/>
      <c r="U32" s="39"/>
      <c r="V32" s="39"/>
      <c r="W32" s="39"/>
      <c r="X32" s="39"/>
      <c r="Y32" s="39"/>
      <c r="Z32" s="39"/>
      <c r="AA32" s="39"/>
      <c r="AB32" s="114"/>
      <c r="AC32" s="39"/>
      <c r="AD32" s="39"/>
      <c r="AE32" s="39"/>
      <c r="AF32" s="39"/>
      <c r="AG32" s="39"/>
      <c r="AH32" s="39"/>
      <c r="AI32" s="39"/>
      <c r="AJ32" s="39"/>
      <c r="AK32" s="39"/>
      <c r="AL32" s="39"/>
      <c r="AM32" s="39"/>
      <c r="AN32" s="39"/>
      <c r="AO32" s="114"/>
      <c r="AP32" s="39"/>
      <c r="AQ32" s="39"/>
      <c r="AR32" s="39"/>
      <c r="AS32" s="39"/>
      <c r="AT32" s="39"/>
      <c r="AU32" s="39"/>
      <c r="AV32" s="39"/>
      <c r="AW32" s="39"/>
      <c r="AX32" s="39"/>
      <c r="AY32" s="39"/>
      <c r="AZ32" s="39"/>
      <c r="BA32" s="39"/>
      <c r="BB32" s="114"/>
      <c r="BC32" s="39"/>
      <c r="BD32" s="39"/>
      <c r="BE32" s="39"/>
      <c r="BF32" s="39"/>
      <c r="BG32" s="39"/>
      <c r="BH32" s="39"/>
      <c r="BI32" s="39"/>
      <c r="BJ32" s="39"/>
      <c r="BK32" s="39"/>
      <c r="BL32" s="39"/>
      <c r="BM32" s="39"/>
      <c r="BN32" s="39"/>
      <c r="BO32" s="114"/>
      <c r="BP32" s="39"/>
      <c r="BQ32" s="39"/>
      <c r="BR32" s="39"/>
      <c r="BS32" s="39"/>
      <c r="BT32" s="39"/>
    </row>
    <row r="33" spans="1:72" s="17" customFormat="1" ht="17.399999999999999" customHeight="1" thickBot="1" x14ac:dyDescent="0.35">
      <c r="A33" s="37"/>
      <c r="B33" s="41" t="s">
        <v>50</v>
      </c>
      <c r="C33" s="65">
        <f t="shared" ref="C33:BS33" si="20">SUM(C21:C32)</f>
        <v>1999120</v>
      </c>
      <c r="D33" s="65">
        <f t="shared" si="20"/>
        <v>1999120</v>
      </c>
      <c r="E33" s="65">
        <f t="shared" si="20"/>
        <v>1999120</v>
      </c>
      <c r="F33" s="65">
        <f t="shared" si="20"/>
        <v>1999120</v>
      </c>
      <c r="G33" s="66">
        <f t="shared" si="20"/>
        <v>1999120</v>
      </c>
      <c r="H33" s="66">
        <f t="shared" si="20"/>
        <v>1999120</v>
      </c>
      <c r="I33" s="66">
        <f t="shared" si="20"/>
        <v>1999120</v>
      </c>
      <c r="J33" s="66">
        <f t="shared" si="20"/>
        <v>1999120</v>
      </c>
      <c r="K33" s="66">
        <f t="shared" si="20"/>
        <v>3646150</v>
      </c>
      <c r="L33" s="66">
        <f t="shared" si="20"/>
        <v>3646150</v>
      </c>
      <c r="M33" s="66">
        <f t="shared" si="20"/>
        <v>3646150</v>
      </c>
      <c r="N33" s="66">
        <f t="shared" si="20"/>
        <v>3646150</v>
      </c>
      <c r="O33" s="119">
        <f t="shared" si="20"/>
        <v>30577560</v>
      </c>
      <c r="P33" s="66">
        <f t="shared" si="20"/>
        <v>3646150</v>
      </c>
      <c r="Q33" s="66">
        <f t="shared" si="20"/>
        <v>3646150</v>
      </c>
      <c r="R33" s="66">
        <f t="shared" si="20"/>
        <v>3646150</v>
      </c>
      <c r="S33" s="66">
        <f t="shared" si="20"/>
        <v>3646150</v>
      </c>
      <c r="T33" s="66">
        <f t="shared" si="20"/>
        <v>3646150</v>
      </c>
      <c r="U33" s="66">
        <f t="shared" si="20"/>
        <v>3646150</v>
      </c>
      <c r="V33" s="67">
        <f t="shared" si="20"/>
        <v>3646150</v>
      </c>
      <c r="W33" s="67">
        <f t="shared" si="20"/>
        <v>3646150</v>
      </c>
      <c r="X33" s="67">
        <f t="shared" si="20"/>
        <v>3646150</v>
      </c>
      <c r="Y33" s="67">
        <f t="shared" si="20"/>
        <v>3646150</v>
      </c>
      <c r="Z33" s="67">
        <f t="shared" si="20"/>
        <v>3646150</v>
      </c>
      <c r="AA33" s="67">
        <f t="shared" si="20"/>
        <v>3646150</v>
      </c>
      <c r="AB33" s="119">
        <f t="shared" si="20"/>
        <v>43753800</v>
      </c>
      <c r="AC33" s="67">
        <f t="shared" si="20"/>
        <v>3646150</v>
      </c>
      <c r="AD33" s="67">
        <f t="shared" si="20"/>
        <v>3646150</v>
      </c>
      <c r="AE33" s="67">
        <f t="shared" si="20"/>
        <v>3646150</v>
      </c>
      <c r="AF33" s="67">
        <f t="shared" si="20"/>
        <v>3646150</v>
      </c>
      <c r="AG33" s="67">
        <f t="shared" si="20"/>
        <v>3646150</v>
      </c>
      <c r="AH33" s="67">
        <f t="shared" si="20"/>
        <v>3646150</v>
      </c>
      <c r="AI33" s="67">
        <f t="shared" si="20"/>
        <v>3646150</v>
      </c>
      <c r="AJ33" s="66">
        <f t="shared" si="20"/>
        <v>3646150</v>
      </c>
      <c r="AK33" s="66">
        <f t="shared" si="20"/>
        <v>3646150</v>
      </c>
      <c r="AL33" s="66">
        <f t="shared" si="20"/>
        <v>3646150</v>
      </c>
      <c r="AM33" s="66">
        <f t="shared" si="20"/>
        <v>3646150</v>
      </c>
      <c r="AN33" s="66">
        <f t="shared" si="20"/>
        <v>3646150</v>
      </c>
      <c r="AO33" s="119">
        <f t="shared" si="20"/>
        <v>43753800</v>
      </c>
      <c r="AP33" s="66">
        <f t="shared" si="20"/>
        <v>3646150</v>
      </c>
      <c r="AQ33" s="66">
        <f t="shared" si="20"/>
        <v>3646150</v>
      </c>
      <c r="AR33" s="66">
        <f t="shared" si="20"/>
        <v>3646150</v>
      </c>
      <c r="AS33" s="66">
        <f t="shared" si="20"/>
        <v>3646150</v>
      </c>
      <c r="AT33" s="66">
        <f t="shared" si="20"/>
        <v>3646150</v>
      </c>
      <c r="AU33" s="66">
        <f t="shared" si="20"/>
        <v>3646150</v>
      </c>
      <c r="AV33" s="67">
        <f t="shared" si="20"/>
        <v>3646150</v>
      </c>
      <c r="AW33" s="67">
        <f t="shared" si="20"/>
        <v>3646150</v>
      </c>
      <c r="AX33" s="67">
        <f t="shared" si="20"/>
        <v>3646150</v>
      </c>
      <c r="AY33" s="67">
        <f t="shared" si="20"/>
        <v>3646150</v>
      </c>
      <c r="AZ33" s="67">
        <f t="shared" si="20"/>
        <v>3646150</v>
      </c>
      <c r="BA33" s="67">
        <f t="shared" si="20"/>
        <v>3646150</v>
      </c>
      <c r="BB33" s="119">
        <f t="shared" si="20"/>
        <v>43753800</v>
      </c>
      <c r="BC33" s="67">
        <f t="shared" si="20"/>
        <v>3646150</v>
      </c>
      <c r="BD33" s="67">
        <f t="shared" si="20"/>
        <v>3646150</v>
      </c>
      <c r="BE33" s="67">
        <f t="shared" si="20"/>
        <v>3646150</v>
      </c>
      <c r="BF33" s="67">
        <f t="shared" si="20"/>
        <v>3646150</v>
      </c>
      <c r="BG33" s="67">
        <f t="shared" si="20"/>
        <v>3646150</v>
      </c>
      <c r="BH33" s="67">
        <f t="shared" si="20"/>
        <v>3646150</v>
      </c>
      <c r="BI33" s="67">
        <f t="shared" si="20"/>
        <v>3646150</v>
      </c>
      <c r="BJ33" s="67">
        <f t="shared" si="20"/>
        <v>3646150</v>
      </c>
      <c r="BK33" s="67">
        <f t="shared" si="20"/>
        <v>3646150</v>
      </c>
      <c r="BL33" s="67">
        <f t="shared" si="20"/>
        <v>3646150</v>
      </c>
      <c r="BM33" s="67">
        <f t="shared" si="20"/>
        <v>3646150</v>
      </c>
      <c r="BN33" s="67">
        <f t="shared" si="20"/>
        <v>3646150</v>
      </c>
      <c r="BO33" s="119">
        <f t="shared" si="20"/>
        <v>43753800</v>
      </c>
      <c r="BP33" s="67">
        <f t="shared" si="20"/>
        <v>0</v>
      </c>
      <c r="BQ33" s="67">
        <f t="shared" si="20"/>
        <v>0</v>
      </c>
      <c r="BR33" s="67">
        <f t="shared" si="20"/>
        <v>0</v>
      </c>
      <c r="BS33" s="67">
        <f t="shared" si="20"/>
        <v>0</v>
      </c>
      <c r="BT33" s="67">
        <f t="shared" ref="BT33" si="21">SUM(BT21:BT32)</f>
        <v>0</v>
      </c>
    </row>
    <row r="34" spans="1:72" s="71" customFormat="1" ht="17.399999999999999" customHeight="1" thickBot="1" x14ac:dyDescent="0.35">
      <c r="A34" s="68"/>
      <c r="B34" s="69" t="s">
        <v>14</v>
      </c>
      <c r="C34" s="70">
        <f>C18-C33</f>
        <v>-1999120</v>
      </c>
      <c r="D34" s="70">
        <f>D18-D33</f>
        <v>-1999120</v>
      </c>
      <c r="E34" s="70">
        <f t="shared" ref="E34:BT34" si="22">E18-E33</f>
        <v>-1999120</v>
      </c>
      <c r="F34" s="70">
        <f t="shared" si="22"/>
        <v>-1999120</v>
      </c>
      <c r="G34" s="70">
        <f t="shared" si="22"/>
        <v>-1999120</v>
      </c>
      <c r="H34" s="70">
        <f t="shared" si="22"/>
        <v>-1999120</v>
      </c>
      <c r="I34" s="70">
        <f t="shared" si="22"/>
        <v>-1999120</v>
      </c>
      <c r="J34" s="70">
        <f t="shared" si="22"/>
        <v>-1999120</v>
      </c>
      <c r="K34" s="70">
        <f t="shared" si="22"/>
        <v>-202450</v>
      </c>
      <c r="L34" s="70">
        <f t="shared" si="22"/>
        <v>3241250</v>
      </c>
      <c r="M34" s="70">
        <f t="shared" si="22"/>
        <v>10128650</v>
      </c>
      <c r="N34" s="70">
        <f t="shared" si="22"/>
        <v>17016050</v>
      </c>
      <c r="O34" s="120">
        <f t="shared" si="22"/>
        <v>14190540</v>
      </c>
      <c r="P34" s="70">
        <f t="shared" si="22"/>
        <v>23903450</v>
      </c>
      <c r="Q34" s="70">
        <f t="shared" si="22"/>
        <v>23903450</v>
      </c>
      <c r="R34" s="70">
        <f t="shared" si="22"/>
        <v>23903450</v>
      </c>
      <c r="S34" s="70">
        <f t="shared" si="22"/>
        <v>23903450</v>
      </c>
      <c r="T34" s="70">
        <f t="shared" si="22"/>
        <v>23903450</v>
      </c>
      <c r="U34" s="70">
        <f t="shared" si="22"/>
        <v>23903450</v>
      </c>
      <c r="V34" s="70">
        <f t="shared" si="22"/>
        <v>23903450</v>
      </c>
      <c r="W34" s="70">
        <f t="shared" si="22"/>
        <v>51453050</v>
      </c>
      <c r="X34" s="70">
        <f t="shared" si="22"/>
        <v>51453050</v>
      </c>
      <c r="Y34" s="70">
        <f t="shared" si="22"/>
        <v>51453050</v>
      </c>
      <c r="Z34" s="70">
        <f t="shared" si="22"/>
        <v>51453050</v>
      </c>
      <c r="AA34" s="70">
        <f t="shared" si="22"/>
        <v>51453050</v>
      </c>
      <c r="AB34" s="120">
        <f t="shared" si="22"/>
        <v>424589400</v>
      </c>
      <c r="AC34" s="70">
        <f t="shared" si="22"/>
        <v>51453050</v>
      </c>
      <c r="AD34" s="70">
        <f t="shared" si="22"/>
        <v>51453050</v>
      </c>
      <c r="AE34" s="70">
        <f t="shared" si="22"/>
        <v>51453050</v>
      </c>
      <c r="AF34" s="70">
        <f t="shared" si="22"/>
        <v>51453050</v>
      </c>
      <c r="AG34" s="70">
        <f t="shared" si="22"/>
        <v>51453050</v>
      </c>
      <c r="AH34" s="70">
        <f t="shared" si="22"/>
        <v>51453050</v>
      </c>
      <c r="AI34" s="70">
        <f t="shared" si="22"/>
        <v>51453050</v>
      </c>
      <c r="AJ34" s="70">
        <f t="shared" si="22"/>
        <v>51453050</v>
      </c>
      <c r="AK34" s="70">
        <f t="shared" si="22"/>
        <v>51453050</v>
      </c>
      <c r="AL34" s="70">
        <f t="shared" si="22"/>
        <v>51453050</v>
      </c>
      <c r="AM34" s="70">
        <f t="shared" si="22"/>
        <v>51453050</v>
      </c>
      <c r="AN34" s="70">
        <f t="shared" si="22"/>
        <v>51453050</v>
      </c>
      <c r="AO34" s="120">
        <f t="shared" si="22"/>
        <v>617436600</v>
      </c>
      <c r="AP34" s="70">
        <f t="shared" si="22"/>
        <v>51453050</v>
      </c>
      <c r="AQ34" s="70">
        <f t="shared" si="22"/>
        <v>51453050</v>
      </c>
      <c r="AR34" s="70">
        <f t="shared" si="22"/>
        <v>51453050</v>
      </c>
      <c r="AS34" s="70">
        <f t="shared" si="22"/>
        <v>51453050</v>
      </c>
      <c r="AT34" s="70">
        <f t="shared" si="22"/>
        <v>51453050</v>
      </c>
      <c r="AU34" s="70">
        <f t="shared" si="22"/>
        <v>51453050</v>
      </c>
      <c r="AV34" s="70">
        <f t="shared" si="22"/>
        <v>51453050</v>
      </c>
      <c r="AW34" s="70">
        <f t="shared" si="22"/>
        <v>51453050</v>
      </c>
      <c r="AX34" s="70">
        <f t="shared" si="22"/>
        <v>51453050</v>
      </c>
      <c r="AY34" s="70">
        <f t="shared" si="22"/>
        <v>51453050</v>
      </c>
      <c r="AZ34" s="70">
        <f t="shared" si="22"/>
        <v>51453050</v>
      </c>
      <c r="BA34" s="70">
        <f t="shared" si="22"/>
        <v>51453050</v>
      </c>
      <c r="BB34" s="120">
        <f t="shared" si="22"/>
        <v>617436600</v>
      </c>
      <c r="BC34" s="70">
        <f t="shared" si="22"/>
        <v>51453050</v>
      </c>
      <c r="BD34" s="70">
        <f t="shared" si="22"/>
        <v>51453050</v>
      </c>
      <c r="BE34" s="70">
        <f t="shared" si="22"/>
        <v>51453050</v>
      </c>
      <c r="BF34" s="70">
        <f t="shared" si="22"/>
        <v>51453050</v>
      </c>
      <c r="BG34" s="70">
        <f t="shared" si="22"/>
        <v>51453050</v>
      </c>
      <c r="BH34" s="70">
        <f t="shared" si="22"/>
        <v>51453050</v>
      </c>
      <c r="BI34" s="70">
        <f t="shared" si="22"/>
        <v>51453050</v>
      </c>
      <c r="BJ34" s="70">
        <f t="shared" si="22"/>
        <v>51453050</v>
      </c>
      <c r="BK34" s="70">
        <f t="shared" si="22"/>
        <v>51453050</v>
      </c>
      <c r="BL34" s="70">
        <f t="shared" si="22"/>
        <v>51453050</v>
      </c>
      <c r="BM34" s="70">
        <f t="shared" si="22"/>
        <v>51453050</v>
      </c>
      <c r="BN34" s="70">
        <f t="shared" si="22"/>
        <v>51453050</v>
      </c>
      <c r="BO34" s="120">
        <f t="shared" si="22"/>
        <v>617436600</v>
      </c>
      <c r="BP34" s="70">
        <f t="shared" si="22"/>
        <v>0</v>
      </c>
      <c r="BQ34" s="70">
        <f t="shared" si="22"/>
        <v>0</v>
      </c>
      <c r="BR34" s="70">
        <f t="shared" si="22"/>
        <v>0</v>
      </c>
      <c r="BS34" s="70">
        <f t="shared" si="22"/>
        <v>0</v>
      </c>
      <c r="BT34" s="70">
        <f t="shared" si="22"/>
        <v>0</v>
      </c>
    </row>
    <row r="35" spans="1:72" s="71" customFormat="1" ht="17.399999999999999" customHeight="1" x14ac:dyDescent="0.3">
      <c r="A35" s="72"/>
      <c r="B35" s="73" t="s">
        <v>51</v>
      </c>
      <c r="C35" s="74">
        <v>0</v>
      </c>
      <c r="D35" s="74">
        <v>0</v>
      </c>
      <c r="E35" s="74">
        <v>0</v>
      </c>
      <c r="F35" s="74">
        <v>0</v>
      </c>
      <c r="G35" s="74">
        <v>0</v>
      </c>
      <c r="H35" s="74">
        <v>0</v>
      </c>
      <c r="I35" s="74">
        <v>0</v>
      </c>
      <c r="J35" s="74">
        <v>0</v>
      </c>
      <c r="K35" s="74">
        <v>0</v>
      </c>
      <c r="L35" s="74">
        <v>0</v>
      </c>
      <c r="M35" s="74">
        <v>0</v>
      </c>
      <c r="N35" s="74">
        <v>0</v>
      </c>
      <c r="O35" s="121">
        <f>SUM(C35:N35)</f>
        <v>0</v>
      </c>
      <c r="P35" s="74">
        <f t="shared" ref="P35:BT35" si="23">P34*0.2</f>
        <v>4780690</v>
      </c>
      <c r="Q35" s="74">
        <f t="shared" si="23"/>
        <v>4780690</v>
      </c>
      <c r="R35" s="74">
        <f t="shared" si="23"/>
        <v>4780690</v>
      </c>
      <c r="S35" s="74">
        <f t="shared" si="23"/>
        <v>4780690</v>
      </c>
      <c r="T35" s="74">
        <f t="shared" si="23"/>
        <v>4780690</v>
      </c>
      <c r="U35" s="74">
        <f t="shared" si="23"/>
        <v>4780690</v>
      </c>
      <c r="V35" s="74">
        <f t="shared" si="23"/>
        <v>4780690</v>
      </c>
      <c r="W35" s="74">
        <f t="shared" si="23"/>
        <v>10290610</v>
      </c>
      <c r="X35" s="74">
        <f t="shared" si="23"/>
        <v>10290610</v>
      </c>
      <c r="Y35" s="74">
        <f t="shared" si="23"/>
        <v>10290610</v>
      </c>
      <c r="Z35" s="74">
        <f t="shared" si="23"/>
        <v>10290610</v>
      </c>
      <c r="AA35" s="74">
        <f t="shared" si="23"/>
        <v>10290610</v>
      </c>
      <c r="AB35" s="121">
        <f>SUM(P35:AA35)</f>
        <v>84917880</v>
      </c>
      <c r="AC35" s="74">
        <f t="shared" si="23"/>
        <v>10290610</v>
      </c>
      <c r="AD35" s="74">
        <f t="shared" si="23"/>
        <v>10290610</v>
      </c>
      <c r="AE35" s="74">
        <f t="shared" si="23"/>
        <v>10290610</v>
      </c>
      <c r="AF35" s="74">
        <f t="shared" si="23"/>
        <v>10290610</v>
      </c>
      <c r="AG35" s="74">
        <f t="shared" si="23"/>
        <v>10290610</v>
      </c>
      <c r="AH35" s="74">
        <f t="shared" si="23"/>
        <v>10290610</v>
      </c>
      <c r="AI35" s="74">
        <f t="shared" si="23"/>
        <v>10290610</v>
      </c>
      <c r="AJ35" s="74">
        <f t="shared" si="23"/>
        <v>10290610</v>
      </c>
      <c r="AK35" s="74">
        <f t="shared" si="23"/>
        <v>10290610</v>
      </c>
      <c r="AL35" s="74">
        <f t="shared" si="23"/>
        <v>10290610</v>
      </c>
      <c r="AM35" s="74">
        <f t="shared" si="23"/>
        <v>10290610</v>
      </c>
      <c r="AN35" s="74">
        <f t="shared" si="23"/>
        <v>10290610</v>
      </c>
      <c r="AO35" s="121">
        <f>SUM(AC35:AN35)</f>
        <v>123487320</v>
      </c>
      <c r="AP35" s="74">
        <f t="shared" si="23"/>
        <v>10290610</v>
      </c>
      <c r="AQ35" s="74">
        <f t="shared" si="23"/>
        <v>10290610</v>
      </c>
      <c r="AR35" s="74">
        <f t="shared" si="23"/>
        <v>10290610</v>
      </c>
      <c r="AS35" s="74">
        <f t="shared" si="23"/>
        <v>10290610</v>
      </c>
      <c r="AT35" s="74">
        <f t="shared" si="23"/>
        <v>10290610</v>
      </c>
      <c r="AU35" s="74">
        <f t="shared" si="23"/>
        <v>10290610</v>
      </c>
      <c r="AV35" s="74">
        <f t="shared" si="23"/>
        <v>10290610</v>
      </c>
      <c r="AW35" s="74">
        <f t="shared" si="23"/>
        <v>10290610</v>
      </c>
      <c r="AX35" s="74">
        <f t="shared" si="23"/>
        <v>10290610</v>
      </c>
      <c r="AY35" s="74">
        <f t="shared" si="23"/>
        <v>10290610</v>
      </c>
      <c r="AZ35" s="74">
        <f t="shared" si="23"/>
        <v>10290610</v>
      </c>
      <c r="BA35" s="74">
        <f t="shared" si="23"/>
        <v>10290610</v>
      </c>
      <c r="BB35" s="121">
        <f>SUM(AP35:BA35)</f>
        <v>123487320</v>
      </c>
      <c r="BC35" s="74">
        <f t="shared" si="23"/>
        <v>10290610</v>
      </c>
      <c r="BD35" s="74">
        <f t="shared" si="23"/>
        <v>10290610</v>
      </c>
      <c r="BE35" s="74">
        <f t="shared" si="23"/>
        <v>10290610</v>
      </c>
      <c r="BF35" s="74">
        <f t="shared" si="23"/>
        <v>10290610</v>
      </c>
      <c r="BG35" s="74">
        <f t="shared" si="23"/>
        <v>10290610</v>
      </c>
      <c r="BH35" s="74">
        <f t="shared" si="23"/>
        <v>10290610</v>
      </c>
      <c r="BI35" s="74">
        <f t="shared" si="23"/>
        <v>10290610</v>
      </c>
      <c r="BJ35" s="74">
        <f t="shared" si="23"/>
        <v>10290610</v>
      </c>
      <c r="BK35" s="74">
        <f t="shared" si="23"/>
        <v>10290610</v>
      </c>
      <c r="BL35" s="74">
        <f t="shared" si="23"/>
        <v>10290610</v>
      </c>
      <c r="BM35" s="74">
        <f t="shared" si="23"/>
        <v>10290610</v>
      </c>
      <c r="BN35" s="74">
        <f t="shared" si="23"/>
        <v>10290610</v>
      </c>
      <c r="BO35" s="121">
        <f>SUM(BC35:BN35)</f>
        <v>123487320</v>
      </c>
      <c r="BP35" s="74">
        <f t="shared" si="23"/>
        <v>0</v>
      </c>
      <c r="BQ35" s="74">
        <f t="shared" si="23"/>
        <v>0</v>
      </c>
      <c r="BR35" s="74">
        <f t="shared" si="23"/>
        <v>0</v>
      </c>
      <c r="BS35" s="74">
        <f t="shared" si="23"/>
        <v>0</v>
      </c>
      <c r="BT35" s="74">
        <f t="shared" si="23"/>
        <v>0</v>
      </c>
    </row>
    <row r="36" spans="1:72" s="71" customFormat="1" ht="17.399999999999999" customHeight="1" thickBot="1" x14ac:dyDescent="0.35">
      <c r="A36" s="72"/>
      <c r="B36" s="75" t="s">
        <v>52</v>
      </c>
      <c r="C36" s="76">
        <f>C34-C35</f>
        <v>-1999120</v>
      </c>
      <c r="D36" s="77">
        <f t="shared" ref="D36:BT36" si="24">D34-D35</f>
        <v>-1999120</v>
      </c>
      <c r="E36" s="77">
        <f t="shared" si="24"/>
        <v>-1999120</v>
      </c>
      <c r="F36" s="77">
        <f t="shared" si="24"/>
        <v>-1999120</v>
      </c>
      <c r="G36" s="77">
        <f t="shared" si="24"/>
        <v>-1999120</v>
      </c>
      <c r="H36" s="77">
        <f t="shared" si="24"/>
        <v>-1999120</v>
      </c>
      <c r="I36" s="77">
        <f t="shared" si="24"/>
        <v>-1999120</v>
      </c>
      <c r="J36" s="77">
        <f t="shared" si="24"/>
        <v>-1999120</v>
      </c>
      <c r="K36" s="77">
        <f t="shared" si="24"/>
        <v>-202450</v>
      </c>
      <c r="L36" s="77">
        <f t="shared" si="24"/>
        <v>3241250</v>
      </c>
      <c r="M36" s="77">
        <f t="shared" si="24"/>
        <v>10128650</v>
      </c>
      <c r="N36" s="77">
        <f t="shared" si="24"/>
        <v>17016050</v>
      </c>
      <c r="O36" s="122">
        <f t="shared" si="24"/>
        <v>14190540</v>
      </c>
      <c r="P36" s="77">
        <f t="shared" si="24"/>
        <v>19122760</v>
      </c>
      <c r="Q36" s="77">
        <f t="shared" si="24"/>
        <v>19122760</v>
      </c>
      <c r="R36" s="77">
        <f t="shared" si="24"/>
        <v>19122760</v>
      </c>
      <c r="S36" s="77">
        <f t="shared" si="24"/>
        <v>19122760</v>
      </c>
      <c r="T36" s="77">
        <f t="shared" si="24"/>
        <v>19122760</v>
      </c>
      <c r="U36" s="77">
        <f t="shared" si="24"/>
        <v>19122760</v>
      </c>
      <c r="V36" s="77">
        <f t="shared" si="24"/>
        <v>19122760</v>
      </c>
      <c r="W36" s="77">
        <f t="shared" si="24"/>
        <v>41162440</v>
      </c>
      <c r="X36" s="77">
        <f t="shared" si="24"/>
        <v>41162440</v>
      </c>
      <c r="Y36" s="77">
        <f t="shared" si="24"/>
        <v>41162440</v>
      </c>
      <c r="Z36" s="77">
        <f t="shared" si="24"/>
        <v>41162440</v>
      </c>
      <c r="AA36" s="77">
        <f t="shared" si="24"/>
        <v>41162440</v>
      </c>
      <c r="AB36" s="122">
        <f t="shared" si="24"/>
        <v>339671520</v>
      </c>
      <c r="AC36" s="77">
        <f t="shared" si="24"/>
        <v>41162440</v>
      </c>
      <c r="AD36" s="77">
        <f t="shared" si="24"/>
        <v>41162440</v>
      </c>
      <c r="AE36" s="77">
        <f t="shared" si="24"/>
        <v>41162440</v>
      </c>
      <c r="AF36" s="77">
        <f t="shared" si="24"/>
        <v>41162440</v>
      </c>
      <c r="AG36" s="77">
        <f t="shared" si="24"/>
        <v>41162440</v>
      </c>
      <c r="AH36" s="77">
        <f t="shared" si="24"/>
        <v>41162440</v>
      </c>
      <c r="AI36" s="77">
        <f t="shared" si="24"/>
        <v>41162440</v>
      </c>
      <c r="AJ36" s="77">
        <f t="shared" si="24"/>
        <v>41162440</v>
      </c>
      <c r="AK36" s="77">
        <f t="shared" si="24"/>
        <v>41162440</v>
      </c>
      <c r="AL36" s="77">
        <f t="shared" si="24"/>
        <v>41162440</v>
      </c>
      <c r="AM36" s="77">
        <f t="shared" si="24"/>
        <v>41162440</v>
      </c>
      <c r="AN36" s="77">
        <f t="shared" si="24"/>
        <v>41162440</v>
      </c>
      <c r="AO36" s="122">
        <f t="shared" si="24"/>
        <v>493949280</v>
      </c>
      <c r="AP36" s="77">
        <f t="shared" si="24"/>
        <v>41162440</v>
      </c>
      <c r="AQ36" s="77">
        <f t="shared" si="24"/>
        <v>41162440</v>
      </c>
      <c r="AR36" s="77">
        <f t="shared" si="24"/>
        <v>41162440</v>
      </c>
      <c r="AS36" s="77">
        <f t="shared" si="24"/>
        <v>41162440</v>
      </c>
      <c r="AT36" s="77">
        <f t="shared" si="24"/>
        <v>41162440</v>
      </c>
      <c r="AU36" s="77">
        <f t="shared" si="24"/>
        <v>41162440</v>
      </c>
      <c r="AV36" s="77">
        <f t="shared" si="24"/>
        <v>41162440</v>
      </c>
      <c r="AW36" s="77">
        <f t="shared" si="24"/>
        <v>41162440</v>
      </c>
      <c r="AX36" s="77">
        <f t="shared" si="24"/>
        <v>41162440</v>
      </c>
      <c r="AY36" s="77">
        <f t="shared" si="24"/>
        <v>41162440</v>
      </c>
      <c r="AZ36" s="77">
        <f t="shared" si="24"/>
        <v>41162440</v>
      </c>
      <c r="BA36" s="77">
        <f t="shared" si="24"/>
        <v>41162440</v>
      </c>
      <c r="BB36" s="122">
        <f t="shared" si="24"/>
        <v>493949280</v>
      </c>
      <c r="BC36" s="77">
        <f t="shared" si="24"/>
        <v>41162440</v>
      </c>
      <c r="BD36" s="77">
        <f t="shared" si="24"/>
        <v>41162440</v>
      </c>
      <c r="BE36" s="77">
        <f t="shared" si="24"/>
        <v>41162440</v>
      </c>
      <c r="BF36" s="77">
        <f t="shared" si="24"/>
        <v>41162440</v>
      </c>
      <c r="BG36" s="77">
        <f t="shared" si="24"/>
        <v>41162440</v>
      </c>
      <c r="BH36" s="77">
        <f t="shared" si="24"/>
        <v>41162440</v>
      </c>
      <c r="BI36" s="77">
        <f t="shared" si="24"/>
        <v>41162440</v>
      </c>
      <c r="BJ36" s="77">
        <f t="shared" si="24"/>
        <v>41162440</v>
      </c>
      <c r="BK36" s="77">
        <f t="shared" si="24"/>
        <v>41162440</v>
      </c>
      <c r="BL36" s="77">
        <f t="shared" si="24"/>
        <v>41162440</v>
      </c>
      <c r="BM36" s="77">
        <f t="shared" si="24"/>
        <v>41162440</v>
      </c>
      <c r="BN36" s="77">
        <f t="shared" si="24"/>
        <v>41162440</v>
      </c>
      <c r="BO36" s="122">
        <f t="shared" si="24"/>
        <v>493949280</v>
      </c>
      <c r="BP36" s="77">
        <f t="shared" si="24"/>
        <v>0</v>
      </c>
      <c r="BQ36" s="77">
        <f t="shared" si="24"/>
        <v>0</v>
      </c>
      <c r="BR36" s="77">
        <f t="shared" si="24"/>
        <v>0</v>
      </c>
      <c r="BS36" s="77">
        <f t="shared" si="24"/>
        <v>0</v>
      </c>
      <c r="BT36" s="78">
        <f t="shared" si="24"/>
        <v>0</v>
      </c>
    </row>
    <row r="37" spans="1:72" s="32" customFormat="1" ht="17.399999999999999" customHeight="1" thickBot="1" x14ac:dyDescent="0.35">
      <c r="A37" s="47"/>
      <c r="B37" s="79"/>
      <c r="C37" s="80"/>
      <c r="D37" s="80"/>
      <c r="E37" s="80"/>
      <c r="F37" s="80"/>
      <c r="G37" s="80"/>
      <c r="H37" s="80"/>
      <c r="I37" s="80"/>
      <c r="J37" s="80"/>
      <c r="K37" s="80"/>
      <c r="L37" s="80"/>
      <c r="M37" s="80"/>
      <c r="N37" s="80"/>
      <c r="O37" s="80"/>
      <c r="P37" s="80"/>
      <c r="Q37" s="30"/>
      <c r="R37" s="30"/>
      <c r="S37" s="30"/>
      <c r="T37" s="30"/>
      <c r="U37" s="30"/>
      <c r="V37" s="30"/>
      <c r="W37" s="30"/>
      <c r="X37" s="30"/>
      <c r="Y37" s="30"/>
      <c r="Z37" s="30"/>
      <c r="AA37" s="30"/>
      <c r="AB37" s="80"/>
      <c r="AC37" s="30"/>
      <c r="AD37" s="30"/>
      <c r="AE37" s="30"/>
      <c r="AF37" s="30"/>
      <c r="AG37" s="30"/>
      <c r="AH37" s="30"/>
      <c r="AI37" s="30"/>
      <c r="AJ37" s="80"/>
      <c r="AK37" s="80"/>
      <c r="AL37" s="80"/>
      <c r="AM37" s="80"/>
      <c r="AN37" s="80"/>
      <c r="AO37" s="80"/>
      <c r="AP37" s="80"/>
      <c r="AQ37" s="30"/>
      <c r="AR37" s="30"/>
      <c r="AS37" s="30"/>
      <c r="AT37" s="30"/>
      <c r="AU37" s="30"/>
      <c r="AV37" s="30"/>
      <c r="AW37" s="50"/>
      <c r="AX37" s="50"/>
      <c r="AY37" s="50"/>
      <c r="AZ37" s="50"/>
      <c r="BA37" s="50"/>
      <c r="BB37" s="80"/>
      <c r="BC37" s="50"/>
      <c r="BD37" s="50"/>
      <c r="BE37" s="50"/>
      <c r="BF37" s="50"/>
      <c r="BG37" s="50"/>
      <c r="BH37" s="50"/>
      <c r="BI37" s="50"/>
      <c r="BJ37" s="50"/>
      <c r="BK37" s="50"/>
      <c r="BL37" s="50"/>
      <c r="BM37" s="50"/>
      <c r="BN37" s="50"/>
      <c r="BO37" s="80"/>
      <c r="BP37" s="50"/>
      <c r="BQ37" s="50"/>
      <c r="BR37" s="50"/>
      <c r="BS37" s="50"/>
      <c r="BT37" s="50"/>
    </row>
    <row r="38" spans="1:72" s="85" customFormat="1" ht="17.399999999999999" customHeight="1" x14ac:dyDescent="0.3">
      <c r="A38" s="33"/>
      <c r="B38" s="34" t="s">
        <v>53</v>
      </c>
      <c r="C38" s="83"/>
      <c r="D38" s="83"/>
      <c r="E38" s="83"/>
      <c r="F38" s="83"/>
      <c r="G38" s="83"/>
      <c r="H38" s="83"/>
      <c r="I38" s="83"/>
      <c r="J38" s="83"/>
      <c r="K38" s="83"/>
      <c r="L38" s="83"/>
      <c r="M38" s="83"/>
      <c r="N38" s="83"/>
      <c r="O38" s="83"/>
      <c r="P38" s="83"/>
      <c r="Q38" s="83"/>
      <c r="R38" s="83"/>
      <c r="S38" s="83"/>
      <c r="T38" s="83"/>
      <c r="U38" s="83"/>
      <c r="V38" s="74"/>
      <c r="W38" s="74"/>
      <c r="X38" s="74"/>
      <c r="Y38" s="74"/>
      <c r="Z38" s="74"/>
      <c r="AA38" s="74"/>
      <c r="AB38" s="83"/>
      <c r="AC38" s="74"/>
      <c r="AD38" s="74"/>
      <c r="AE38" s="74"/>
      <c r="AF38" s="74"/>
      <c r="AG38" s="74"/>
      <c r="AH38" s="74"/>
      <c r="AI38" s="74"/>
      <c r="AJ38" s="74"/>
      <c r="AK38" s="83"/>
      <c r="AL38" s="83"/>
      <c r="AM38" s="83"/>
      <c r="AN38" s="83"/>
      <c r="AO38" s="83"/>
      <c r="AP38" s="83"/>
      <c r="AQ38" s="83"/>
      <c r="AR38" s="83"/>
      <c r="AS38" s="83"/>
      <c r="AT38" s="83"/>
      <c r="AU38" s="83"/>
      <c r="AV38" s="83"/>
      <c r="AW38" s="84"/>
      <c r="AX38" s="84"/>
      <c r="AY38" s="84"/>
      <c r="AZ38" s="84"/>
      <c r="BA38" s="84"/>
      <c r="BB38" s="83"/>
      <c r="BC38" s="84"/>
      <c r="BD38" s="84"/>
      <c r="BE38" s="84"/>
      <c r="BF38" s="84"/>
      <c r="BG38" s="84"/>
      <c r="BH38" s="84"/>
      <c r="BI38" s="84"/>
      <c r="BJ38" s="84"/>
      <c r="BK38" s="84"/>
      <c r="BL38" s="84"/>
      <c r="BM38" s="84"/>
      <c r="BN38" s="84"/>
      <c r="BO38" s="83"/>
      <c r="BP38" s="84"/>
      <c r="BQ38" s="84"/>
      <c r="BR38" s="84"/>
      <c r="BS38" s="84"/>
      <c r="BT38" s="84"/>
    </row>
    <row r="39" spans="1:72" s="17" customFormat="1" ht="17.399999999999999" customHeight="1" x14ac:dyDescent="0.25">
      <c r="A39" s="37"/>
      <c r="B39" s="64" t="s">
        <v>54</v>
      </c>
      <c r="C39" s="39">
        <f>Параметры!B31</f>
        <v>254600000</v>
      </c>
      <c r="D39" s="39"/>
      <c r="E39" s="39"/>
      <c r="F39" s="39"/>
      <c r="G39" s="39"/>
      <c r="H39" s="39"/>
      <c r="I39" s="39"/>
      <c r="J39" s="39"/>
      <c r="K39" s="39"/>
      <c r="L39" s="39"/>
      <c r="M39" s="39"/>
      <c r="N39" s="39"/>
      <c r="O39" s="114">
        <f t="shared" ref="O39:O43" si="25">SUM(C39:N39)</f>
        <v>254600000</v>
      </c>
      <c r="P39" s="39"/>
      <c r="Q39" s="39"/>
      <c r="R39" s="39"/>
      <c r="S39" s="39"/>
      <c r="T39" s="39"/>
      <c r="U39" s="39"/>
      <c r="V39" s="39"/>
      <c r="W39" s="39"/>
      <c r="X39" s="39"/>
      <c r="Y39" s="39"/>
      <c r="Z39" s="39"/>
      <c r="AA39" s="39"/>
      <c r="AB39" s="114">
        <f t="shared" ref="AB39:AB43" si="26">SUM(P39:AA39)</f>
        <v>0</v>
      </c>
      <c r="AC39" s="39"/>
      <c r="AD39" s="39"/>
      <c r="AE39" s="39"/>
      <c r="AF39" s="39"/>
      <c r="AG39" s="39"/>
      <c r="AH39" s="39"/>
      <c r="AI39" s="39"/>
      <c r="AJ39" s="39"/>
      <c r="AK39" s="39"/>
      <c r="AL39" s="39"/>
      <c r="AM39" s="39"/>
      <c r="AN39" s="39"/>
      <c r="AO39" s="114">
        <f t="shared" ref="AO39:AO43" si="27">SUM(AC39:AN39)</f>
        <v>0</v>
      </c>
      <c r="AP39" s="39"/>
      <c r="AQ39" s="39"/>
      <c r="AR39" s="39"/>
      <c r="AS39" s="39"/>
      <c r="AT39" s="39"/>
      <c r="AU39" s="39"/>
      <c r="AV39" s="39"/>
      <c r="AW39" s="39"/>
      <c r="AX39" s="39"/>
      <c r="AY39" s="39"/>
      <c r="AZ39" s="39"/>
      <c r="BA39" s="39"/>
      <c r="BB39" s="114">
        <f t="shared" ref="BB39:BB43" si="28">SUM(AP39:BA39)</f>
        <v>0</v>
      </c>
      <c r="BC39" s="39"/>
      <c r="BD39" s="39"/>
      <c r="BE39" s="39"/>
      <c r="BF39" s="39"/>
      <c r="BG39" s="39"/>
      <c r="BH39" s="39"/>
      <c r="BI39" s="39"/>
      <c r="BJ39" s="39"/>
      <c r="BK39" s="39"/>
      <c r="BL39" s="39"/>
      <c r="BM39" s="39"/>
      <c r="BN39" s="39"/>
      <c r="BO39" s="114">
        <f t="shared" ref="BO39:BO43" si="29">SUM(BC39:BN39)</f>
        <v>0</v>
      </c>
      <c r="BP39" s="39"/>
      <c r="BQ39" s="39"/>
      <c r="BR39" s="39"/>
      <c r="BS39" s="39"/>
      <c r="BT39" s="39"/>
    </row>
    <row r="40" spans="1:72" s="17" customFormat="1" ht="17.399999999999999" customHeight="1" x14ac:dyDescent="0.25">
      <c r="A40" s="37"/>
      <c r="B40" s="64" t="s">
        <v>55</v>
      </c>
      <c r="C40" s="39"/>
      <c r="D40" s="39"/>
      <c r="E40" s="39"/>
      <c r="F40" s="39"/>
      <c r="G40" s="39"/>
      <c r="H40" s="39"/>
      <c r="I40" s="39"/>
      <c r="J40" s="39"/>
      <c r="K40" s="39"/>
      <c r="L40" s="39"/>
      <c r="M40" s="39"/>
      <c r="N40" s="39"/>
      <c r="O40" s="114">
        <f t="shared" si="25"/>
        <v>0</v>
      </c>
      <c r="P40" s="39"/>
      <c r="Q40" s="39"/>
      <c r="R40" s="39"/>
      <c r="S40" s="39"/>
      <c r="T40" s="39"/>
      <c r="U40" s="39"/>
      <c r="V40" s="39"/>
      <c r="W40" s="39"/>
      <c r="X40" s="39"/>
      <c r="Y40" s="39"/>
      <c r="Z40" s="39"/>
      <c r="AA40" s="39"/>
      <c r="AB40" s="114">
        <f t="shared" si="26"/>
        <v>0</v>
      </c>
      <c r="AC40" s="39"/>
      <c r="AD40" s="39"/>
      <c r="AE40" s="39"/>
      <c r="AF40" s="39"/>
      <c r="AG40" s="39"/>
      <c r="AH40" s="39"/>
      <c r="AI40" s="39"/>
      <c r="AJ40" s="39"/>
      <c r="AK40" s="39"/>
      <c r="AL40" s="39"/>
      <c r="AM40" s="39"/>
      <c r="AN40" s="39"/>
      <c r="AO40" s="114">
        <f t="shared" si="27"/>
        <v>0</v>
      </c>
      <c r="AP40" s="39"/>
      <c r="AQ40" s="39"/>
      <c r="AR40" s="39"/>
      <c r="AS40" s="39"/>
      <c r="AT40" s="39"/>
      <c r="AU40" s="39"/>
      <c r="AV40" s="39"/>
      <c r="AW40" s="39"/>
      <c r="AX40" s="39"/>
      <c r="AY40" s="39"/>
      <c r="AZ40" s="39"/>
      <c r="BA40" s="39"/>
      <c r="BB40" s="114">
        <f t="shared" si="28"/>
        <v>0</v>
      </c>
      <c r="BC40" s="39"/>
      <c r="BD40" s="39"/>
      <c r="BE40" s="39"/>
      <c r="BF40" s="39"/>
      <c r="BG40" s="39"/>
      <c r="BH40" s="39"/>
      <c r="BI40" s="39"/>
      <c r="BJ40" s="39"/>
      <c r="BK40" s="39"/>
      <c r="BL40" s="39"/>
      <c r="BM40" s="39"/>
      <c r="BN40" s="39"/>
      <c r="BO40" s="114">
        <f t="shared" si="29"/>
        <v>0</v>
      </c>
      <c r="BP40" s="39"/>
      <c r="BQ40" s="39"/>
      <c r="BR40" s="39"/>
      <c r="BS40" s="39"/>
      <c r="BT40" s="39"/>
    </row>
    <row r="41" spans="1:72" s="17" customFormat="1" ht="17.399999999999999" customHeight="1" x14ac:dyDescent="0.25">
      <c r="A41" s="37"/>
      <c r="B41" s="64" t="s">
        <v>56</v>
      </c>
      <c r="C41" s="39"/>
      <c r="D41" s="39"/>
      <c r="E41" s="39"/>
      <c r="F41" s="39"/>
      <c r="G41" s="39"/>
      <c r="H41" s="39"/>
      <c r="I41" s="39"/>
      <c r="J41" s="39"/>
      <c r="K41" s="39"/>
      <c r="L41" s="39"/>
      <c r="M41" s="39"/>
      <c r="N41" s="39"/>
      <c r="O41" s="114">
        <f t="shared" si="25"/>
        <v>0</v>
      </c>
      <c r="P41" s="39"/>
      <c r="Q41" s="39"/>
      <c r="R41" s="39"/>
      <c r="S41" s="39"/>
      <c r="T41" s="39"/>
      <c r="U41" s="39"/>
      <c r="V41" s="39"/>
      <c r="W41" s="39"/>
      <c r="X41" s="39"/>
      <c r="Y41" s="39"/>
      <c r="Z41" s="39"/>
      <c r="AA41" s="39"/>
      <c r="AB41" s="114">
        <f t="shared" si="26"/>
        <v>0</v>
      </c>
      <c r="AC41" s="39"/>
      <c r="AD41" s="39"/>
      <c r="AE41" s="39"/>
      <c r="AF41" s="39"/>
      <c r="AG41" s="39"/>
      <c r="AH41" s="39"/>
      <c r="AI41" s="39"/>
      <c r="AJ41" s="39"/>
      <c r="AK41" s="39"/>
      <c r="AL41" s="39"/>
      <c r="AM41" s="39"/>
      <c r="AN41" s="39"/>
      <c r="AO41" s="114">
        <f t="shared" si="27"/>
        <v>0</v>
      </c>
      <c r="AP41" s="39"/>
      <c r="AQ41" s="39"/>
      <c r="AR41" s="39"/>
      <c r="AS41" s="39"/>
      <c r="AT41" s="39"/>
      <c r="AU41" s="39"/>
      <c r="AV41" s="39"/>
      <c r="AW41" s="39"/>
      <c r="AX41" s="39"/>
      <c r="AY41" s="39"/>
      <c r="AZ41" s="39"/>
      <c r="BA41" s="39"/>
      <c r="BB41" s="114">
        <f t="shared" si="28"/>
        <v>0</v>
      </c>
      <c r="BC41" s="39"/>
      <c r="BD41" s="39"/>
      <c r="BE41" s="39"/>
      <c r="BF41" s="39"/>
      <c r="BG41" s="39"/>
      <c r="BH41" s="39"/>
      <c r="BI41" s="39"/>
      <c r="BJ41" s="39"/>
      <c r="BK41" s="39"/>
      <c r="BL41" s="39"/>
      <c r="BM41" s="39"/>
      <c r="BN41" s="39"/>
      <c r="BO41" s="114">
        <f t="shared" si="29"/>
        <v>0</v>
      </c>
      <c r="BP41" s="39"/>
      <c r="BQ41" s="39"/>
      <c r="BR41" s="39"/>
      <c r="BS41" s="39"/>
      <c r="BT41" s="39"/>
    </row>
    <row r="42" spans="1:72" s="17" customFormat="1" ht="17.399999999999999" customHeight="1" x14ac:dyDescent="0.25">
      <c r="A42" s="37"/>
      <c r="B42" s="86" t="s">
        <v>120</v>
      </c>
      <c r="C42" s="87">
        <f>Параметры!B29</f>
        <v>234240000</v>
      </c>
      <c r="D42" s="87"/>
      <c r="E42" s="87"/>
      <c r="F42" s="87"/>
      <c r="G42" s="87"/>
      <c r="H42" s="87"/>
      <c r="I42" s="87"/>
      <c r="J42" s="87"/>
      <c r="K42" s="87"/>
      <c r="L42" s="87"/>
      <c r="M42" s="87"/>
      <c r="N42" s="87"/>
      <c r="O42" s="114">
        <f t="shared" si="25"/>
        <v>234240000</v>
      </c>
      <c r="P42" s="87"/>
      <c r="Q42" s="87"/>
      <c r="R42" s="87"/>
      <c r="S42" s="87"/>
      <c r="T42" s="87"/>
      <c r="U42" s="87"/>
      <c r="V42" s="87"/>
      <c r="W42" s="87"/>
      <c r="X42" s="87"/>
      <c r="Y42" s="87"/>
      <c r="Z42" s="88"/>
      <c r="AA42" s="88"/>
      <c r="AB42" s="114">
        <f t="shared" si="26"/>
        <v>0</v>
      </c>
      <c r="AC42" s="87"/>
      <c r="AD42" s="87"/>
      <c r="AE42" s="87"/>
      <c r="AF42" s="87"/>
      <c r="AG42" s="87"/>
      <c r="AH42" s="87"/>
      <c r="AI42" s="87"/>
      <c r="AJ42" s="87"/>
      <c r="AK42" s="87"/>
      <c r="AL42" s="87"/>
      <c r="AM42" s="87"/>
      <c r="AN42" s="87"/>
      <c r="AO42" s="114">
        <f t="shared" si="27"/>
        <v>0</v>
      </c>
      <c r="AP42" s="87"/>
      <c r="AQ42" s="87"/>
      <c r="AR42" s="87"/>
      <c r="AS42" s="87"/>
      <c r="AT42" s="87"/>
      <c r="AU42" s="87"/>
      <c r="AV42" s="87"/>
      <c r="AW42" s="87"/>
      <c r="AX42" s="87"/>
      <c r="AY42" s="87"/>
      <c r="AZ42" s="88"/>
      <c r="BA42" s="88"/>
      <c r="BB42" s="114">
        <f t="shared" si="28"/>
        <v>0</v>
      </c>
      <c r="BC42" s="88"/>
      <c r="BD42" s="88"/>
      <c r="BE42" s="88"/>
      <c r="BF42" s="88"/>
      <c r="BG42" s="88"/>
      <c r="BH42" s="88"/>
      <c r="BI42" s="88"/>
      <c r="BJ42" s="87"/>
      <c r="BK42" s="88"/>
      <c r="BL42" s="88"/>
      <c r="BM42" s="88"/>
      <c r="BN42" s="88"/>
      <c r="BO42" s="114">
        <f t="shared" si="29"/>
        <v>0</v>
      </c>
      <c r="BP42" s="88"/>
      <c r="BQ42" s="88"/>
      <c r="BR42" s="88"/>
      <c r="BS42" s="88"/>
      <c r="BT42" s="88"/>
    </row>
    <row r="43" spans="1:72" s="17" customFormat="1" ht="17.399999999999999" customHeight="1" thickBot="1" x14ac:dyDescent="0.3">
      <c r="A43" s="37"/>
      <c r="B43" s="86" t="s">
        <v>145</v>
      </c>
      <c r="C43" s="87"/>
      <c r="D43" s="87"/>
      <c r="E43" s="87"/>
      <c r="F43" s="87"/>
      <c r="G43" s="87"/>
      <c r="H43" s="87"/>
      <c r="I43" s="87"/>
      <c r="J43" s="87"/>
      <c r="K43" s="87">
        <f>IF(J43=0,IF(J49&gt;Параметры!$B35,Параметры!$B35,0),Параметры!$B36)</f>
        <v>0</v>
      </c>
      <c r="L43" s="87">
        <f>IF(K43=0,IF(K49&gt;Параметры!$B35,Параметры!$B35,0),Параметры!$B36)</f>
        <v>0</v>
      </c>
      <c r="M43" s="87">
        <f>IF(L43=0,IF(L49&gt;Параметры!$B35,Параметры!$B35,0),Параметры!$B36)</f>
        <v>0</v>
      </c>
      <c r="N43" s="87">
        <f>IF(M43=0,IF(M49&gt;Параметры!$B35,Параметры!$B35,0),Параметры!$B36)</f>
        <v>15000000</v>
      </c>
      <c r="O43" s="114">
        <f t="shared" si="25"/>
        <v>15000000</v>
      </c>
      <c r="P43" s="87">
        <f>IF(N43=0,IF(N49&gt;Параметры!$B35,Параметры!$B35,0),Параметры!$B36)</f>
        <v>830000</v>
      </c>
      <c r="Q43" s="87">
        <f>IF(P43=0,IF(P49&gt;Параметры!$B35,Параметры!$B35,0),Параметры!$B36)</f>
        <v>830000</v>
      </c>
      <c r="R43" s="87">
        <f>IF(Q43=0,IF(Q49&gt;Параметры!$B35,Параметры!$B35,0),Параметры!$B36)</f>
        <v>830000</v>
      </c>
      <c r="S43" s="87">
        <f>IF(R43=0,IF(R49&gt;Параметры!$B35,Параметры!$B35,0),Параметры!$B36)</f>
        <v>830000</v>
      </c>
      <c r="T43" s="87">
        <f>IF(S43=0,IF(S49&gt;Параметры!$B35,Параметры!$B35,0),Параметры!$B36)</f>
        <v>830000</v>
      </c>
      <c r="U43" s="87">
        <f>IF(T43=0,IF(T49&gt;Параметры!$B35,Параметры!$B35,0),Параметры!$B36)</f>
        <v>830000</v>
      </c>
      <c r="V43" s="87">
        <f>IF(U43=0,IF(U49&gt;Параметры!$B35,Параметры!$B35,0),Параметры!$B36)</f>
        <v>830000</v>
      </c>
      <c r="W43" s="87">
        <f>IF(V43=0,IF(V49&gt;Параметры!$B35,Параметры!$B35,0),Параметры!$B36)</f>
        <v>830000</v>
      </c>
      <c r="X43" s="87">
        <f>IF(W43=0,IF(W49&gt;Параметры!$B35,Параметры!$B35,0),Параметры!$B36)</f>
        <v>830000</v>
      </c>
      <c r="Y43" s="87">
        <f>IF(X43=0,IF(X49&gt;Параметры!$B35,Параметры!$B35,0),Параметры!$B36)</f>
        <v>830000</v>
      </c>
      <c r="Z43" s="87">
        <f>IF(Y43=0,IF(Y49&gt;Параметры!$B35,Параметры!$B35,0),Параметры!$B36)</f>
        <v>830000</v>
      </c>
      <c r="AA43" s="87">
        <f>IF(Z43=0,IF(Z49&gt;Параметры!$B35,Параметры!$B35,0),Параметры!$B36)</f>
        <v>830000</v>
      </c>
      <c r="AB43" s="114">
        <f t="shared" si="26"/>
        <v>9960000</v>
      </c>
      <c r="AC43" s="87">
        <f>IF(AB43=0,IF(AB49&gt;Параметры!$B35,Параметры!$B35,0),Параметры!$B36)</f>
        <v>830000</v>
      </c>
      <c r="AD43" s="87">
        <f>IF(AC43=0,IF(AC49&gt;Параметры!$B35,Параметры!$B35,0),Параметры!$B36)</f>
        <v>830000</v>
      </c>
      <c r="AE43" s="87">
        <f>IF(AD43=0,IF(AD49&gt;Параметры!$B35,Параметры!$B35,0),Параметры!$B36)</f>
        <v>830000</v>
      </c>
      <c r="AF43" s="87">
        <f>IF(AE43=0,IF(AE49&gt;Параметры!$B35,Параметры!$B35,0),Параметры!$B36)</f>
        <v>830000</v>
      </c>
      <c r="AG43" s="87">
        <f>IF(AF43=0,IF(AF49&gt;Параметры!$B35,Параметры!$B35,0),Параметры!$B36)</f>
        <v>830000</v>
      </c>
      <c r="AH43" s="87">
        <f>IF(AG43=0,IF(AG49&gt;Параметры!$B35,Параметры!$B35,0),Параметры!$B36)</f>
        <v>830000</v>
      </c>
      <c r="AI43" s="87">
        <f>IF(AH43=0,IF(AH49&gt;Параметры!$B35,Параметры!$B35,0),Параметры!$B36)</f>
        <v>830000</v>
      </c>
      <c r="AJ43" s="87">
        <f>IF(AI43=0,IF(AI49&gt;Параметры!$B35,Параметры!$B35,0),Параметры!$B36)</f>
        <v>830000</v>
      </c>
      <c r="AK43" s="87">
        <f>IF(AJ43=0,IF(AJ49&gt;Параметры!$B35,Параметры!$B35,0),Параметры!$B36)</f>
        <v>830000</v>
      </c>
      <c r="AL43" s="87">
        <f>IF(AK43=0,IF(AK49&gt;Параметры!$B35,Параметры!$B35,0),Параметры!$B36)</f>
        <v>830000</v>
      </c>
      <c r="AM43" s="87">
        <f>IF(AL43=0,IF(AL49&gt;Параметры!$B35,Параметры!$B35,0),Параметры!$B36)</f>
        <v>830000</v>
      </c>
      <c r="AN43" s="87">
        <f>IF(AM43=0,IF(AM49&gt;Параметры!$B35,Параметры!$B35,0),Параметры!$B36)</f>
        <v>830000</v>
      </c>
      <c r="AO43" s="114">
        <f t="shared" si="27"/>
        <v>9960000</v>
      </c>
      <c r="AP43" s="87">
        <f>IF(AO43=0,IF(AO49&gt;Параметры!$B35,Параметры!$B35,0),Параметры!$B36)</f>
        <v>830000</v>
      </c>
      <c r="AQ43" s="87">
        <f>IF(AP43=0,IF(AP49&gt;Параметры!$B35,Параметры!$B35,0),Параметры!$B36)</f>
        <v>830000</v>
      </c>
      <c r="AR43" s="87">
        <f>IF(AQ43=0,IF(AQ49&gt;Параметры!$B35,Параметры!$B35,0),Параметры!$B36)</f>
        <v>830000</v>
      </c>
      <c r="AS43" s="87">
        <f>IF(AR43=0,IF(AR49&gt;Параметры!$B35,Параметры!$B35,0),Параметры!$B36)</f>
        <v>830000</v>
      </c>
      <c r="AT43" s="87">
        <f>IF(AS43=0,IF(AS49&gt;Параметры!$B35,Параметры!$B35,0),Параметры!$B36)</f>
        <v>830000</v>
      </c>
      <c r="AU43" s="87">
        <f>IF(AT43=0,IF(AT49&gt;Параметры!$B35,Параметры!$B35,0),Параметры!$B36)</f>
        <v>830000</v>
      </c>
      <c r="AV43" s="87">
        <f>IF(AU43=0,IF(AU49&gt;Параметры!$B35,Параметры!$B35,0),Параметры!$B36)</f>
        <v>830000</v>
      </c>
      <c r="AW43" s="87">
        <f>IF(AV43=0,IF(AV49&gt;Параметры!$B35,Параметры!$B35,0),Параметры!$B36)</f>
        <v>830000</v>
      </c>
      <c r="AX43" s="87">
        <f>IF(AW43=0,IF(AW49&gt;Параметры!$B35,Параметры!$B35,0),Параметры!$B36)</f>
        <v>830000</v>
      </c>
      <c r="AY43" s="87">
        <f>IF(AX43=0,IF(AX49&gt;Параметры!$B35,Параметры!$B35,0),Параметры!$B36)</f>
        <v>830000</v>
      </c>
      <c r="AZ43" s="87">
        <f>IF(AY43=0,IF(AY49&gt;Параметры!$B35,Параметры!$B35,0),Параметры!$B36)</f>
        <v>830000</v>
      </c>
      <c r="BA43" s="87">
        <f>IF(AZ43=0,IF(AZ49&gt;Параметры!$B35,Параметры!$B35,0),Параметры!$B36)</f>
        <v>830000</v>
      </c>
      <c r="BB43" s="114">
        <f t="shared" si="28"/>
        <v>9960000</v>
      </c>
      <c r="BC43" s="87">
        <f>IF(BB43=0,IF(BB49&gt;Параметры!$B35,Параметры!$B35,0),Параметры!$B36)</f>
        <v>830000</v>
      </c>
      <c r="BD43" s="87">
        <f>IF(BC43=0,IF(BC49&gt;Параметры!$B35,Параметры!$B35,0),Параметры!$B36)</f>
        <v>830000</v>
      </c>
      <c r="BE43" s="87">
        <f>IF(BD43=0,IF(BD49&gt;Параметры!$B35,Параметры!$B35,0),Параметры!$B36)</f>
        <v>830000</v>
      </c>
      <c r="BF43" s="87">
        <f>IF(BE43=0,IF(BE49&gt;Параметры!$B35,Параметры!$B35,0),Параметры!$B36)</f>
        <v>830000</v>
      </c>
      <c r="BG43" s="87">
        <f>IF(BF43=0,IF(BF49&gt;Параметры!$B35,Параметры!$B35,0),Параметры!$B36)</f>
        <v>830000</v>
      </c>
      <c r="BH43" s="87">
        <f>IF(BG43=0,IF(BG49&gt;Параметры!$B35,Параметры!$B35,0),Параметры!$B36)</f>
        <v>830000</v>
      </c>
      <c r="BI43" s="87">
        <f>IF(BH43=0,IF(BH49&gt;Параметры!$B35,Параметры!$B35,0),Параметры!$B36)</f>
        <v>830000</v>
      </c>
      <c r="BJ43" s="87">
        <f>IF(BI43=0,IF(BI49&gt;Параметры!$B35,Параметры!$B35,0),Параметры!$B36)</f>
        <v>830000</v>
      </c>
      <c r="BK43" s="87">
        <f>IF(BJ43=0,IF(BJ49&gt;Параметры!$B35,Параметры!$B35,0),Параметры!$B36)</f>
        <v>830000</v>
      </c>
      <c r="BL43" s="87">
        <f>IF(BK43=0,IF(BK49&gt;Параметры!$B35,Параметры!$B35,0),Параметры!$B36)</f>
        <v>830000</v>
      </c>
      <c r="BM43" s="87">
        <f>IF(BL43=0,IF(BL49&gt;Параметры!$B35,Параметры!$B35,0),Параметры!$B36)</f>
        <v>830000</v>
      </c>
      <c r="BN43" s="87">
        <f>IF(BM43=0,IF(BM49&gt;Параметры!$B35,Параметры!$B35,0),Параметры!$B36)</f>
        <v>830000</v>
      </c>
      <c r="BO43" s="114">
        <f t="shared" si="29"/>
        <v>9960000</v>
      </c>
      <c r="BP43" s="87"/>
      <c r="BQ43" s="87"/>
      <c r="BR43" s="87"/>
      <c r="BS43" s="87"/>
      <c r="BT43" s="87"/>
    </row>
    <row r="44" spans="1:72" s="17" customFormat="1" ht="17.399999999999999" hidden="1" customHeight="1" thickBot="1" x14ac:dyDescent="0.3">
      <c r="A44" s="81"/>
      <c r="B44" s="86" t="s">
        <v>57</v>
      </c>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row>
    <row r="45" spans="1:72" s="71" customFormat="1" ht="17.399999999999999" customHeight="1" thickBot="1" x14ac:dyDescent="0.35">
      <c r="A45" s="68"/>
      <c r="B45" s="69" t="s">
        <v>58</v>
      </c>
      <c r="C45" s="70">
        <f t="shared" ref="C45:BS45" si="30">(C39++C40+C41)-(C42+C43+C44)</f>
        <v>20360000</v>
      </c>
      <c r="D45" s="70">
        <f t="shared" si="30"/>
        <v>0</v>
      </c>
      <c r="E45" s="70">
        <f t="shared" si="30"/>
        <v>0</v>
      </c>
      <c r="F45" s="70">
        <f t="shared" si="30"/>
        <v>0</v>
      </c>
      <c r="G45" s="82">
        <f t="shared" si="30"/>
        <v>0</v>
      </c>
      <c r="H45" s="82">
        <f t="shared" si="30"/>
        <v>0</v>
      </c>
      <c r="I45" s="82">
        <f t="shared" si="30"/>
        <v>0</v>
      </c>
      <c r="J45" s="82">
        <f t="shared" si="30"/>
        <v>0</v>
      </c>
      <c r="K45" s="82">
        <f t="shared" si="30"/>
        <v>0</v>
      </c>
      <c r="L45" s="82">
        <f t="shared" si="30"/>
        <v>0</v>
      </c>
      <c r="M45" s="82">
        <f t="shared" si="30"/>
        <v>0</v>
      </c>
      <c r="N45" s="82">
        <f>(N39++N40+N41)-(N42+N43+N44)</f>
        <v>-15000000</v>
      </c>
      <c r="O45" s="123">
        <f>(O39++O40+O41)-(O42+O43+O44)</f>
        <v>5360000</v>
      </c>
      <c r="P45" s="82">
        <f t="shared" si="30"/>
        <v>-830000</v>
      </c>
      <c r="Q45" s="82">
        <f t="shared" si="30"/>
        <v>-830000</v>
      </c>
      <c r="R45" s="82">
        <f t="shared" si="30"/>
        <v>-830000</v>
      </c>
      <c r="S45" s="82">
        <f t="shared" si="30"/>
        <v>-830000</v>
      </c>
      <c r="T45" s="82">
        <f t="shared" si="30"/>
        <v>-830000</v>
      </c>
      <c r="U45" s="82">
        <f t="shared" si="30"/>
        <v>-830000</v>
      </c>
      <c r="V45" s="82">
        <f t="shared" si="30"/>
        <v>-830000</v>
      </c>
      <c r="W45" s="82">
        <f t="shared" si="30"/>
        <v>-830000</v>
      </c>
      <c r="X45" s="82">
        <f t="shared" si="30"/>
        <v>-830000</v>
      </c>
      <c r="Y45" s="82">
        <f t="shared" si="30"/>
        <v>-830000</v>
      </c>
      <c r="Z45" s="82">
        <f t="shared" si="30"/>
        <v>-830000</v>
      </c>
      <c r="AA45" s="82">
        <f t="shared" si="30"/>
        <v>-830000</v>
      </c>
      <c r="AB45" s="123">
        <f>(AB39++AB40+AB41)-(AB42+AB43+AB44)</f>
        <v>-9960000</v>
      </c>
      <c r="AC45" s="82">
        <f t="shared" si="30"/>
        <v>-830000</v>
      </c>
      <c r="AD45" s="82">
        <f t="shared" si="30"/>
        <v>-830000</v>
      </c>
      <c r="AE45" s="82">
        <f t="shared" si="30"/>
        <v>-830000</v>
      </c>
      <c r="AF45" s="82">
        <f t="shared" si="30"/>
        <v>-830000</v>
      </c>
      <c r="AG45" s="82">
        <f t="shared" si="30"/>
        <v>-830000</v>
      </c>
      <c r="AH45" s="82">
        <f t="shared" si="30"/>
        <v>-830000</v>
      </c>
      <c r="AI45" s="82">
        <f t="shared" si="30"/>
        <v>-830000</v>
      </c>
      <c r="AJ45" s="82">
        <f t="shared" si="30"/>
        <v>-830000</v>
      </c>
      <c r="AK45" s="82">
        <f t="shared" si="30"/>
        <v>-830000</v>
      </c>
      <c r="AL45" s="82">
        <f t="shared" si="30"/>
        <v>-830000</v>
      </c>
      <c r="AM45" s="82">
        <f t="shared" si="30"/>
        <v>-830000</v>
      </c>
      <c r="AN45" s="82">
        <f t="shared" si="30"/>
        <v>-830000</v>
      </c>
      <c r="AO45" s="123">
        <f>(AO39++AO40+AO41)-(AO42+AO43+AO44)</f>
        <v>-9960000</v>
      </c>
      <c r="AP45" s="82">
        <f t="shared" si="30"/>
        <v>-830000</v>
      </c>
      <c r="AQ45" s="82">
        <f t="shared" si="30"/>
        <v>-830000</v>
      </c>
      <c r="AR45" s="82">
        <f t="shared" si="30"/>
        <v>-830000</v>
      </c>
      <c r="AS45" s="82">
        <f t="shared" si="30"/>
        <v>-830000</v>
      </c>
      <c r="AT45" s="82">
        <f t="shared" si="30"/>
        <v>-830000</v>
      </c>
      <c r="AU45" s="82">
        <f t="shared" si="30"/>
        <v>-830000</v>
      </c>
      <c r="AV45" s="82">
        <f t="shared" si="30"/>
        <v>-830000</v>
      </c>
      <c r="AW45" s="82">
        <f t="shared" si="30"/>
        <v>-830000</v>
      </c>
      <c r="AX45" s="82">
        <f t="shared" si="30"/>
        <v>-830000</v>
      </c>
      <c r="AY45" s="82">
        <f t="shared" si="30"/>
        <v>-830000</v>
      </c>
      <c r="AZ45" s="82">
        <f t="shared" si="30"/>
        <v>-830000</v>
      </c>
      <c r="BA45" s="82">
        <f t="shared" si="30"/>
        <v>-830000</v>
      </c>
      <c r="BB45" s="123">
        <f>(BB39++BB40+BB41)-(BB42+BB43+BB44)</f>
        <v>-9960000</v>
      </c>
      <c r="BC45" s="82">
        <f t="shared" si="30"/>
        <v>-830000</v>
      </c>
      <c r="BD45" s="82">
        <f t="shared" si="30"/>
        <v>-830000</v>
      </c>
      <c r="BE45" s="82">
        <f t="shared" si="30"/>
        <v>-830000</v>
      </c>
      <c r="BF45" s="82">
        <f t="shared" si="30"/>
        <v>-830000</v>
      </c>
      <c r="BG45" s="82">
        <f t="shared" si="30"/>
        <v>-830000</v>
      </c>
      <c r="BH45" s="82">
        <f t="shared" si="30"/>
        <v>-830000</v>
      </c>
      <c r="BI45" s="82">
        <f t="shared" si="30"/>
        <v>-830000</v>
      </c>
      <c r="BJ45" s="82">
        <f t="shared" si="30"/>
        <v>-830000</v>
      </c>
      <c r="BK45" s="82">
        <f t="shared" si="30"/>
        <v>-830000</v>
      </c>
      <c r="BL45" s="82">
        <f t="shared" si="30"/>
        <v>-830000</v>
      </c>
      <c r="BM45" s="82">
        <f t="shared" si="30"/>
        <v>-830000</v>
      </c>
      <c r="BN45" s="82">
        <f t="shared" si="30"/>
        <v>-830000</v>
      </c>
      <c r="BO45" s="123">
        <f>(BO39++BO40+BO41)-(BO42+BO43+BO44)</f>
        <v>-9960000</v>
      </c>
      <c r="BP45" s="82">
        <f t="shared" si="30"/>
        <v>0</v>
      </c>
      <c r="BQ45" s="82">
        <f t="shared" si="30"/>
        <v>0</v>
      </c>
      <c r="BR45" s="82">
        <f t="shared" si="30"/>
        <v>0</v>
      </c>
      <c r="BS45" s="82">
        <f t="shared" si="30"/>
        <v>0</v>
      </c>
      <c r="BT45" s="82">
        <f t="shared" ref="BT45" si="31">(BT39++BT40+BT41)-(BT42+BT43+BT44)</f>
        <v>0</v>
      </c>
    </row>
    <row r="46" spans="1:72" s="92" customFormat="1" ht="17.399999999999999" customHeight="1" thickBot="1" x14ac:dyDescent="0.3">
      <c r="A46" s="47"/>
      <c r="B46" s="89"/>
      <c r="C46" s="30"/>
      <c r="D46" s="30"/>
      <c r="E46" s="30"/>
      <c r="F46" s="30"/>
      <c r="G46" s="90"/>
      <c r="H46" s="90"/>
      <c r="I46" s="90"/>
      <c r="J46" s="90"/>
      <c r="K46" s="90"/>
      <c r="L46" s="90"/>
      <c r="M46" s="90"/>
      <c r="N46" s="90"/>
      <c r="O46" s="90"/>
      <c r="P46" s="90"/>
      <c r="Q46" s="91"/>
      <c r="R46" s="91"/>
      <c r="S46" s="91"/>
      <c r="T46" s="91"/>
      <c r="U46" s="91"/>
      <c r="V46" s="91"/>
      <c r="W46" s="91"/>
      <c r="X46" s="91"/>
      <c r="Y46" s="91"/>
      <c r="Z46" s="91"/>
      <c r="AA46" s="91"/>
      <c r="AB46" s="90"/>
      <c r="AC46" s="91"/>
      <c r="AD46" s="91"/>
      <c r="AE46" s="91"/>
      <c r="AF46" s="91"/>
      <c r="AG46" s="91"/>
      <c r="AH46" s="91"/>
      <c r="AI46" s="91"/>
      <c r="AJ46" s="90"/>
      <c r="AK46" s="90"/>
      <c r="AL46" s="90"/>
      <c r="AM46" s="90"/>
      <c r="AN46" s="90"/>
      <c r="AO46" s="90"/>
      <c r="AP46" s="90"/>
      <c r="AQ46" s="91"/>
      <c r="AR46" s="91"/>
      <c r="AS46" s="91"/>
      <c r="AT46" s="91"/>
      <c r="AU46" s="91"/>
      <c r="AV46" s="91"/>
      <c r="AW46" s="91"/>
      <c r="AX46" s="91"/>
      <c r="AY46" s="91"/>
      <c r="AZ46" s="91"/>
      <c r="BA46" s="91"/>
      <c r="BB46" s="90"/>
      <c r="BC46" s="91"/>
      <c r="BD46" s="91"/>
      <c r="BE46" s="91"/>
      <c r="BF46" s="91"/>
      <c r="BG46" s="91"/>
      <c r="BH46" s="91"/>
      <c r="BI46" s="91"/>
      <c r="BJ46" s="91"/>
      <c r="BK46" s="91"/>
      <c r="BL46" s="91"/>
      <c r="BM46" s="91"/>
      <c r="BN46" s="91"/>
      <c r="BO46" s="90"/>
      <c r="BP46" s="91"/>
      <c r="BQ46" s="91"/>
      <c r="BR46" s="91"/>
      <c r="BS46" s="91"/>
      <c r="BT46" s="91"/>
    </row>
    <row r="47" spans="1:72" s="92" customFormat="1" ht="17.399999999999999" customHeight="1" thickBot="1" x14ac:dyDescent="0.35">
      <c r="A47" s="22"/>
      <c r="B47" s="93" t="s">
        <v>78</v>
      </c>
      <c r="C47" s="94">
        <f t="shared" ref="C47:AH47" si="32">C34+C45</f>
        <v>18360880</v>
      </c>
      <c r="D47" s="94">
        <f t="shared" si="32"/>
        <v>-1999120</v>
      </c>
      <c r="E47" s="94">
        <f t="shared" si="32"/>
        <v>-1999120</v>
      </c>
      <c r="F47" s="94">
        <f t="shared" si="32"/>
        <v>-1999120</v>
      </c>
      <c r="G47" s="94">
        <f t="shared" si="32"/>
        <v>-1999120</v>
      </c>
      <c r="H47" s="94">
        <f t="shared" si="32"/>
        <v>-1999120</v>
      </c>
      <c r="I47" s="94">
        <f t="shared" si="32"/>
        <v>-1999120</v>
      </c>
      <c r="J47" s="94">
        <f t="shared" si="32"/>
        <v>-1999120</v>
      </c>
      <c r="K47" s="94">
        <f t="shared" si="32"/>
        <v>-202450</v>
      </c>
      <c r="L47" s="94">
        <f t="shared" si="32"/>
        <v>3241250</v>
      </c>
      <c r="M47" s="94">
        <f t="shared" si="32"/>
        <v>10128650</v>
      </c>
      <c r="N47" s="94">
        <f t="shared" si="32"/>
        <v>2016050</v>
      </c>
      <c r="O47" s="115">
        <f t="shared" si="32"/>
        <v>19550540</v>
      </c>
      <c r="P47" s="94">
        <f t="shared" si="32"/>
        <v>23073450</v>
      </c>
      <c r="Q47" s="94">
        <f t="shared" si="32"/>
        <v>23073450</v>
      </c>
      <c r="R47" s="94">
        <f t="shared" si="32"/>
        <v>23073450</v>
      </c>
      <c r="S47" s="94">
        <f t="shared" si="32"/>
        <v>23073450</v>
      </c>
      <c r="T47" s="94">
        <f t="shared" si="32"/>
        <v>23073450</v>
      </c>
      <c r="U47" s="94">
        <f t="shared" si="32"/>
        <v>23073450</v>
      </c>
      <c r="V47" s="94">
        <f t="shared" si="32"/>
        <v>23073450</v>
      </c>
      <c r="W47" s="94">
        <f t="shared" si="32"/>
        <v>50623050</v>
      </c>
      <c r="X47" s="94">
        <f t="shared" si="32"/>
        <v>50623050</v>
      </c>
      <c r="Y47" s="94">
        <f t="shared" si="32"/>
        <v>50623050</v>
      </c>
      <c r="Z47" s="94">
        <f t="shared" si="32"/>
        <v>50623050</v>
      </c>
      <c r="AA47" s="94">
        <f t="shared" si="32"/>
        <v>50623050</v>
      </c>
      <c r="AB47" s="115">
        <f t="shared" si="32"/>
        <v>414629400</v>
      </c>
      <c r="AC47" s="94">
        <f t="shared" si="32"/>
        <v>50623050</v>
      </c>
      <c r="AD47" s="94">
        <f t="shared" si="32"/>
        <v>50623050</v>
      </c>
      <c r="AE47" s="94">
        <f t="shared" si="32"/>
        <v>50623050</v>
      </c>
      <c r="AF47" s="94">
        <f t="shared" si="32"/>
        <v>50623050</v>
      </c>
      <c r="AG47" s="94">
        <f t="shared" si="32"/>
        <v>50623050</v>
      </c>
      <c r="AH47" s="94">
        <f t="shared" si="32"/>
        <v>50623050</v>
      </c>
      <c r="AI47" s="94">
        <f t="shared" ref="AI47:BO47" si="33">AI34+AI45</f>
        <v>50623050</v>
      </c>
      <c r="AJ47" s="94">
        <f t="shared" si="33"/>
        <v>50623050</v>
      </c>
      <c r="AK47" s="94">
        <f t="shared" si="33"/>
        <v>50623050</v>
      </c>
      <c r="AL47" s="94">
        <f t="shared" si="33"/>
        <v>50623050</v>
      </c>
      <c r="AM47" s="94">
        <f t="shared" si="33"/>
        <v>50623050</v>
      </c>
      <c r="AN47" s="94">
        <f t="shared" si="33"/>
        <v>50623050</v>
      </c>
      <c r="AO47" s="115">
        <f t="shared" si="33"/>
        <v>607476600</v>
      </c>
      <c r="AP47" s="94">
        <f t="shared" si="33"/>
        <v>50623050</v>
      </c>
      <c r="AQ47" s="94">
        <f t="shared" si="33"/>
        <v>50623050</v>
      </c>
      <c r="AR47" s="94">
        <f t="shared" si="33"/>
        <v>50623050</v>
      </c>
      <c r="AS47" s="94">
        <f t="shared" si="33"/>
        <v>50623050</v>
      </c>
      <c r="AT47" s="94">
        <f t="shared" si="33"/>
        <v>50623050</v>
      </c>
      <c r="AU47" s="94">
        <f t="shared" si="33"/>
        <v>50623050</v>
      </c>
      <c r="AV47" s="94">
        <f t="shared" si="33"/>
        <v>50623050</v>
      </c>
      <c r="AW47" s="94">
        <f t="shared" si="33"/>
        <v>50623050</v>
      </c>
      <c r="AX47" s="94">
        <f t="shared" si="33"/>
        <v>50623050</v>
      </c>
      <c r="AY47" s="94">
        <f t="shared" si="33"/>
        <v>50623050</v>
      </c>
      <c r="AZ47" s="94">
        <f t="shared" si="33"/>
        <v>50623050</v>
      </c>
      <c r="BA47" s="94">
        <f t="shared" si="33"/>
        <v>50623050</v>
      </c>
      <c r="BB47" s="115">
        <f t="shared" si="33"/>
        <v>607476600</v>
      </c>
      <c r="BC47" s="94">
        <f t="shared" si="33"/>
        <v>50623050</v>
      </c>
      <c r="BD47" s="94">
        <f t="shared" si="33"/>
        <v>50623050</v>
      </c>
      <c r="BE47" s="94">
        <f t="shared" si="33"/>
        <v>50623050</v>
      </c>
      <c r="BF47" s="94">
        <f t="shared" si="33"/>
        <v>50623050</v>
      </c>
      <c r="BG47" s="94">
        <f t="shared" si="33"/>
        <v>50623050</v>
      </c>
      <c r="BH47" s="94">
        <f t="shared" si="33"/>
        <v>50623050</v>
      </c>
      <c r="BI47" s="94">
        <f t="shared" si="33"/>
        <v>50623050</v>
      </c>
      <c r="BJ47" s="94">
        <f t="shared" si="33"/>
        <v>50623050</v>
      </c>
      <c r="BK47" s="94">
        <f t="shared" si="33"/>
        <v>50623050</v>
      </c>
      <c r="BL47" s="94">
        <f t="shared" si="33"/>
        <v>50623050</v>
      </c>
      <c r="BM47" s="94">
        <f t="shared" si="33"/>
        <v>50623050</v>
      </c>
      <c r="BN47" s="94">
        <f t="shared" si="33"/>
        <v>50623050</v>
      </c>
      <c r="BO47" s="115">
        <f t="shared" si="33"/>
        <v>607476600</v>
      </c>
      <c r="BP47" s="94" t="e">
        <f>BP34-#REF!+BP45</f>
        <v>#REF!</v>
      </c>
      <c r="BQ47" s="94" t="e">
        <f>BQ34-#REF!+BQ45</f>
        <v>#REF!</v>
      </c>
      <c r="BR47" s="94" t="e">
        <f>BR34-#REF!+BR45</f>
        <v>#REF!</v>
      </c>
      <c r="BS47" s="94" t="e">
        <f>BS34-#REF!+BS45</f>
        <v>#REF!</v>
      </c>
      <c r="BT47" s="94" t="e">
        <f>BT34-#REF!+BT45</f>
        <v>#REF!</v>
      </c>
    </row>
    <row r="48" spans="1:72" s="92" customFormat="1" ht="17.399999999999999" customHeight="1" thickBot="1" x14ac:dyDescent="0.3">
      <c r="A48" s="22"/>
      <c r="B48" s="89"/>
      <c r="C48" s="30"/>
      <c r="D48" s="30"/>
      <c r="E48" s="30"/>
      <c r="F48" s="30"/>
      <c r="G48" s="90"/>
      <c r="H48" s="90"/>
      <c r="I48" s="90"/>
      <c r="J48" s="90"/>
      <c r="K48" s="90"/>
      <c r="L48" s="90"/>
      <c r="M48" s="90"/>
      <c r="N48" s="90"/>
      <c r="O48" s="90"/>
      <c r="P48" s="95"/>
      <c r="Q48" s="91"/>
      <c r="R48" s="91"/>
      <c r="S48" s="91"/>
      <c r="T48" s="91"/>
      <c r="U48" s="91"/>
      <c r="V48" s="91"/>
      <c r="W48" s="91"/>
      <c r="X48" s="91"/>
      <c r="Y48" s="91"/>
      <c r="Z48" s="91"/>
      <c r="AA48" s="91"/>
      <c r="AB48" s="90"/>
      <c r="AC48" s="91"/>
      <c r="AD48" s="91"/>
      <c r="AE48" s="91"/>
      <c r="AF48" s="91"/>
      <c r="AG48" s="91"/>
      <c r="AH48" s="91"/>
      <c r="AI48" s="91"/>
      <c r="AJ48" s="90"/>
      <c r="AK48" s="90"/>
      <c r="AL48" s="90"/>
      <c r="AM48" s="90"/>
      <c r="AN48" s="90"/>
      <c r="AO48" s="90"/>
      <c r="AP48" s="95"/>
      <c r="AQ48" s="91"/>
      <c r="AR48" s="91"/>
      <c r="AS48" s="91"/>
      <c r="AT48" s="91"/>
      <c r="AU48" s="91"/>
      <c r="AV48" s="91"/>
      <c r="AW48" s="91"/>
      <c r="AX48" s="91"/>
      <c r="AY48" s="91"/>
      <c r="AZ48" s="91"/>
      <c r="BA48" s="91"/>
      <c r="BB48" s="90"/>
      <c r="BC48" s="91"/>
      <c r="BD48" s="91"/>
      <c r="BE48" s="91"/>
      <c r="BF48" s="91"/>
      <c r="BG48" s="91"/>
      <c r="BH48" s="91"/>
      <c r="BI48" s="91"/>
      <c r="BJ48" s="91"/>
      <c r="BK48" s="91"/>
      <c r="BL48" s="91"/>
      <c r="BM48" s="91"/>
      <c r="BN48" s="91"/>
      <c r="BO48" s="90"/>
      <c r="BP48" s="91"/>
      <c r="BQ48" s="91"/>
      <c r="BR48" s="91"/>
      <c r="BS48" s="91"/>
      <c r="BT48" s="91"/>
    </row>
    <row r="49" spans="1:77" s="17" customFormat="1" ht="17.399999999999999" customHeight="1" thickBot="1" x14ac:dyDescent="0.35">
      <c r="A49" s="96"/>
      <c r="B49" s="97" t="s">
        <v>122</v>
      </c>
      <c r="C49" s="98">
        <f>C5+C47</f>
        <v>18360880</v>
      </c>
      <c r="D49" s="98">
        <f>D5+D47</f>
        <v>16361760</v>
      </c>
      <c r="E49" s="98">
        <f>E5+E47</f>
        <v>14362640</v>
      </c>
      <c r="F49" s="98">
        <f>F5+F47</f>
        <v>12363520</v>
      </c>
      <c r="G49" s="99">
        <f>F49+G47</f>
        <v>10364400</v>
      </c>
      <c r="H49" s="99">
        <f t="shared" ref="H49:AM49" si="34">H5+H47</f>
        <v>8365280</v>
      </c>
      <c r="I49" s="99">
        <f t="shared" si="34"/>
        <v>6366160</v>
      </c>
      <c r="J49" s="99">
        <f t="shared" si="34"/>
        <v>4367040</v>
      </c>
      <c r="K49" s="99">
        <f t="shared" si="34"/>
        <v>4164590</v>
      </c>
      <c r="L49" s="99">
        <f t="shared" si="34"/>
        <v>7405840</v>
      </c>
      <c r="M49" s="99">
        <f t="shared" si="34"/>
        <v>17534490</v>
      </c>
      <c r="N49" s="99">
        <f t="shared" si="34"/>
        <v>19550540</v>
      </c>
      <c r="O49" s="124">
        <f t="shared" si="34"/>
        <v>19550540</v>
      </c>
      <c r="P49" s="99">
        <f t="shared" si="34"/>
        <v>42623990</v>
      </c>
      <c r="Q49" s="99">
        <f t="shared" si="34"/>
        <v>65697440</v>
      </c>
      <c r="R49" s="99">
        <f t="shared" si="34"/>
        <v>88770890</v>
      </c>
      <c r="S49" s="99">
        <f t="shared" si="34"/>
        <v>111844340</v>
      </c>
      <c r="T49" s="99">
        <f t="shared" si="34"/>
        <v>134917790</v>
      </c>
      <c r="U49" s="99">
        <f t="shared" si="34"/>
        <v>157991240</v>
      </c>
      <c r="V49" s="99">
        <f t="shared" si="34"/>
        <v>181064690</v>
      </c>
      <c r="W49" s="99">
        <f t="shared" si="34"/>
        <v>231687740</v>
      </c>
      <c r="X49" s="99">
        <f t="shared" si="34"/>
        <v>282310790</v>
      </c>
      <c r="Y49" s="99">
        <f t="shared" si="34"/>
        <v>332933840</v>
      </c>
      <c r="Z49" s="99">
        <f t="shared" si="34"/>
        <v>383556890</v>
      </c>
      <c r="AA49" s="99">
        <f t="shared" si="34"/>
        <v>434179940</v>
      </c>
      <c r="AB49" s="124">
        <f t="shared" si="34"/>
        <v>434179940</v>
      </c>
      <c r="AC49" s="99">
        <f t="shared" si="34"/>
        <v>484802990</v>
      </c>
      <c r="AD49" s="99">
        <f t="shared" si="34"/>
        <v>535426040</v>
      </c>
      <c r="AE49" s="99">
        <f t="shared" si="34"/>
        <v>586049090</v>
      </c>
      <c r="AF49" s="99">
        <f t="shared" si="34"/>
        <v>636672140</v>
      </c>
      <c r="AG49" s="99">
        <f t="shared" si="34"/>
        <v>687295190</v>
      </c>
      <c r="AH49" s="99">
        <f t="shared" si="34"/>
        <v>737918240</v>
      </c>
      <c r="AI49" s="99">
        <f t="shared" si="34"/>
        <v>788541290</v>
      </c>
      <c r="AJ49" s="99">
        <f t="shared" si="34"/>
        <v>839164340</v>
      </c>
      <c r="AK49" s="99">
        <f t="shared" si="34"/>
        <v>889787390</v>
      </c>
      <c r="AL49" s="99">
        <f t="shared" si="34"/>
        <v>940410440</v>
      </c>
      <c r="AM49" s="99">
        <f t="shared" si="34"/>
        <v>991033490</v>
      </c>
      <c r="AN49" s="99">
        <f t="shared" ref="AN49:BT49" si="35">AN5+AN47</f>
        <v>1041656540</v>
      </c>
      <c r="AO49" s="124">
        <f t="shared" si="35"/>
        <v>1041656540</v>
      </c>
      <c r="AP49" s="99">
        <f t="shared" si="35"/>
        <v>1092279590</v>
      </c>
      <c r="AQ49" s="99">
        <f t="shared" si="35"/>
        <v>1142902640</v>
      </c>
      <c r="AR49" s="99">
        <f t="shared" si="35"/>
        <v>1193525690</v>
      </c>
      <c r="AS49" s="99">
        <f t="shared" si="35"/>
        <v>1244148740</v>
      </c>
      <c r="AT49" s="99">
        <f t="shared" si="35"/>
        <v>1294771790</v>
      </c>
      <c r="AU49" s="99">
        <f t="shared" si="35"/>
        <v>1345394840</v>
      </c>
      <c r="AV49" s="99">
        <f t="shared" si="35"/>
        <v>1396017890</v>
      </c>
      <c r="AW49" s="99">
        <f t="shared" si="35"/>
        <v>1446640940</v>
      </c>
      <c r="AX49" s="99">
        <f t="shared" si="35"/>
        <v>1497263990</v>
      </c>
      <c r="AY49" s="99">
        <f t="shared" si="35"/>
        <v>1547887040</v>
      </c>
      <c r="AZ49" s="99">
        <f t="shared" si="35"/>
        <v>1598510090</v>
      </c>
      <c r="BA49" s="99">
        <f t="shared" si="35"/>
        <v>1649133140</v>
      </c>
      <c r="BB49" s="124">
        <f t="shared" si="35"/>
        <v>1649133140</v>
      </c>
      <c r="BC49" s="99">
        <f t="shared" si="35"/>
        <v>1699756190</v>
      </c>
      <c r="BD49" s="99">
        <f t="shared" si="35"/>
        <v>1750379240</v>
      </c>
      <c r="BE49" s="99">
        <f t="shared" si="35"/>
        <v>1801002290</v>
      </c>
      <c r="BF49" s="99">
        <f t="shared" si="35"/>
        <v>1851625340</v>
      </c>
      <c r="BG49" s="99">
        <f t="shared" si="35"/>
        <v>1902248390</v>
      </c>
      <c r="BH49" s="99">
        <f t="shared" si="35"/>
        <v>1952871440</v>
      </c>
      <c r="BI49" s="99">
        <f t="shared" si="35"/>
        <v>2003494490</v>
      </c>
      <c r="BJ49" s="99">
        <f t="shared" si="35"/>
        <v>2054117540</v>
      </c>
      <c r="BK49" s="99">
        <f t="shared" si="35"/>
        <v>2104740590</v>
      </c>
      <c r="BL49" s="99">
        <f t="shared" si="35"/>
        <v>2155363640</v>
      </c>
      <c r="BM49" s="99">
        <f t="shared" si="35"/>
        <v>2205986690</v>
      </c>
      <c r="BN49" s="99">
        <f t="shared" si="35"/>
        <v>2256609740</v>
      </c>
      <c r="BO49" s="124">
        <f t="shared" si="35"/>
        <v>2256609740</v>
      </c>
      <c r="BP49" s="99" t="e">
        <f t="shared" si="35"/>
        <v>#REF!</v>
      </c>
      <c r="BQ49" s="99" t="e">
        <f t="shared" si="35"/>
        <v>#REF!</v>
      </c>
      <c r="BR49" s="99" t="e">
        <f t="shared" si="35"/>
        <v>#REF!</v>
      </c>
      <c r="BS49" s="99" t="e">
        <f t="shared" si="35"/>
        <v>#REF!</v>
      </c>
      <c r="BT49" s="99" t="e">
        <f t="shared" si="35"/>
        <v>#REF!</v>
      </c>
    </row>
    <row r="50" spans="1:77" s="10" customFormat="1" ht="17.399999999999999" customHeight="1" x14ac:dyDescent="0.3">
      <c r="A50" s="8"/>
      <c r="B50" s="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BB50" s="100"/>
      <c r="BJ50" s="100"/>
      <c r="BO50" s="100"/>
    </row>
    <row r="51" spans="1:77" s="10" customFormat="1" ht="17.399999999999999" hidden="1" customHeight="1" x14ac:dyDescent="0.3">
      <c r="A51" s="8"/>
      <c r="B51" s="9"/>
      <c r="C51" s="100">
        <v>1</v>
      </c>
      <c r="D51" s="100">
        <v>2</v>
      </c>
      <c r="E51" s="100">
        <v>3</v>
      </c>
      <c r="F51" s="100">
        <v>4</v>
      </c>
      <c r="G51" s="100">
        <v>5</v>
      </c>
      <c r="H51" s="100">
        <v>6</v>
      </c>
      <c r="I51" s="100">
        <v>7</v>
      </c>
      <c r="J51" s="100">
        <v>8</v>
      </c>
      <c r="K51" s="100">
        <v>9</v>
      </c>
      <c r="L51" s="100">
        <v>10</v>
      </c>
      <c r="M51" s="100">
        <v>11</v>
      </c>
      <c r="N51" s="100">
        <v>12</v>
      </c>
      <c r="O51" s="100"/>
      <c r="P51" s="100">
        <v>13</v>
      </c>
      <c r="Q51" s="100">
        <v>14</v>
      </c>
      <c r="R51" s="100">
        <v>15</v>
      </c>
      <c r="S51" s="100">
        <v>16</v>
      </c>
      <c r="T51" s="100">
        <v>17</v>
      </c>
      <c r="U51" s="100">
        <v>18</v>
      </c>
      <c r="V51" s="100">
        <v>19</v>
      </c>
      <c r="W51" s="100">
        <v>20</v>
      </c>
      <c r="X51" s="100">
        <v>21</v>
      </c>
      <c r="Y51" s="100">
        <v>22</v>
      </c>
      <c r="Z51" s="100">
        <v>23</v>
      </c>
      <c r="AA51" s="100">
        <v>24</v>
      </c>
      <c r="AB51" s="100"/>
      <c r="AC51" s="100">
        <v>25</v>
      </c>
      <c r="AD51" s="100">
        <v>26</v>
      </c>
      <c r="AE51" s="100">
        <v>27</v>
      </c>
      <c r="AF51" s="100">
        <v>28</v>
      </c>
      <c r="AG51" s="100">
        <v>29</v>
      </c>
      <c r="AH51" s="100">
        <v>30</v>
      </c>
      <c r="AI51" s="100">
        <v>31</v>
      </c>
      <c r="AJ51" s="100">
        <v>32</v>
      </c>
      <c r="AK51" s="100">
        <v>33</v>
      </c>
      <c r="AL51" s="100">
        <v>34</v>
      </c>
      <c r="AM51" s="100">
        <v>35</v>
      </c>
      <c r="AN51" s="100">
        <v>36</v>
      </c>
      <c r="AO51" s="100"/>
      <c r="AP51" s="100">
        <v>37</v>
      </c>
      <c r="AQ51" s="100">
        <v>38</v>
      </c>
      <c r="AR51" s="100">
        <v>39</v>
      </c>
      <c r="AS51" s="100">
        <v>40</v>
      </c>
      <c r="AT51" s="100">
        <v>41</v>
      </c>
      <c r="AU51" s="100">
        <v>42</v>
      </c>
      <c r="AV51" s="100">
        <v>43</v>
      </c>
      <c r="AW51" s="100">
        <v>44</v>
      </c>
      <c r="AX51" s="100">
        <v>45</v>
      </c>
      <c r="AY51" s="100">
        <v>46</v>
      </c>
      <c r="AZ51" s="100">
        <v>47</v>
      </c>
      <c r="BA51" s="100">
        <v>48</v>
      </c>
      <c r="BB51" s="100"/>
      <c r="BC51" s="100">
        <v>49</v>
      </c>
      <c r="BD51" s="100">
        <v>50</v>
      </c>
      <c r="BE51" s="100">
        <v>51</v>
      </c>
      <c r="BF51" s="100">
        <v>52</v>
      </c>
      <c r="BG51" s="100">
        <v>53</v>
      </c>
      <c r="BH51" s="100">
        <v>54</v>
      </c>
      <c r="BI51" s="100">
        <v>55</v>
      </c>
      <c r="BJ51" s="100">
        <v>56</v>
      </c>
      <c r="BK51" s="100">
        <v>57</v>
      </c>
      <c r="BL51" s="100">
        <v>58</v>
      </c>
      <c r="BM51" s="100">
        <v>59</v>
      </c>
      <c r="BN51" s="100">
        <v>60</v>
      </c>
      <c r="BO51" s="100"/>
      <c r="BP51" s="100"/>
      <c r="BQ51" s="100"/>
      <c r="BR51" s="100"/>
      <c r="BS51" s="100"/>
      <c r="BT51" s="100"/>
      <c r="BU51" s="100"/>
      <c r="BV51" s="100"/>
      <c r="BW51" s="100"/>
      <c r="BX51" s="100"/>
      <c r="BY51" s="100"/>
    </row>
    <row r="52" spans="1:77" s="10" customFormat="1" ht="17.399999999999999" hidden="1" customHeight="1" x14ac:dyDescent="0.3">
      <c r="A52" s="8"/>
      <c r="B52" s="9"/>
      <c r="C52" s="10">
        <f t="shared" ref="C52:N52" si="36">IF(B52=0,IF(C49&gt;$C$39,C51/12,0),1)</f>
        <v>0</v>
      </c>
      <c r="D52" s="10">
        <f t="shared" si="36"/>
        <v>0</v>
      </c>
      <c r="E52" s="10">
        <f t="shared" si="36"/>
        <v>0</v>
      </c>
      <c r="F52" s="10">
        <f t="shared" si="36"/>
        <v>0</v>
      </c>
      <c r="G52" s="10">
        <f t="shared" si="36"/>
        <v>0</v>
      </c>
      <c r="H52" s="10">
        <f t="shared" si="36"/>
        <v>0</v>
      </c>
      <c r="I52" s="10">
        <f t="shared" si="36"/>
        <v>0</v>
      </c>
      <c r="J52" s="10">
        <f t="shared" si="36"/>
        <v>0</v>
      </c>
      <c r="K52" s="10">
        <f t="shared" si="36"/>
        <v>0</v>
      </c>
      <c r="L52" s="10">
        <f t="shared" si="36"/>
        <v>0</v>
      </c>
      <c r="M52" s="10">
        <f t="shared" si="36"/>
        <v>0</v>
      </c>
      <c r="N52" s="10">
        <f t="shared" si="36"/>
        <v>0</v>
      </c>
      <c r="O52" s="100"/>
      <c r="P52" s="10">
        <f>IF(N52=0,IF(P49&gt;$C$39,P51/12,0),1)</f>
        <v>0</v>
      </c>
      <c r="Q52" s="10">
        <f t="shared" ref="Q52:Y52" si="37">IF(P52=0,IF(Q49&gt;$C$39,Q51/12,0),1)</f>
        <v>0</v>
      </c>
      <c r="R52" s="10">
        <f t="shared" si="37"/>
        <v>0</v>
      </c>
      <c r="S52" s="10">
        <f t="shared" si="37"/>
        <v>0</v>
      </c>
      <c r="T52" s="10">
        <f t="shared" si="37"/>
        <v>0</v>
      </c>
      <c r="U52" s="10">
        <f t="shared" si="37"/>
        <v>0</v>
      </c>
      <c r="V52" s="10">
        <f t="shared" si="37"/>
        <v>0</v>
      </c>
      <c r="W52" s="10">
        <f t="shared" si="37"/>
        <v>0</v>
      </c>
      <c r="X52" s="10">
        <f t="shared" si="37"/>
        <v>1.75</v>
      </c>
      <c r="Y52" s="10">
        <f t="shared" si="37"/>
        <v>1</v>
      </c>
      <c r="Z52" s="10">
        <f>IF(Y52=0,IF(Z49&gt;$C$39,Z51/12,0),1)</f>
        <v>1</v>
      </c>
      <c r="AA52" s="10">
        <f>IF(Z52=0,IF(AA49&gt;$C$39,AA51/12,0),1)</f>
        <v>1</v>
      </c>
      <c r="AB52" s="100"/>
      <c r="AC52" s="10">
        <f>IF(AA52=0,IF(AC49&gt;$C$39,AC51/12,0),1)</f>
        <v>1</v>
      </c>
      <c r="AD52" s="10">
        <f t="shared" ref="AD52" si="38">IF(AC52=0,IF(AD49&gt;$C$39,AD51/12,0),1)</f>
        <v>1</v>
      </c>
      <c r="AE52" s="10">
        <f t="shared" ref="AE52" si="39">IF(AD52=0,IF(AE49&gt;$C$39,AE51/12,0),1)</f>
        <v>1</v>
      </c>
      <c r="AF52" s="10">
        <f t="shared" ref="AF52" si="40">IF(AE52=0,IF(AF49&gt;$C$39,AF51/12,0),1)</f>
        <v>1</v>
      </c>
      <c r="AG52" s="10">
        <f t="shared" ref="AG52" si="41">IF(AF52=0,IF(AG49&gt;$C$39,AG51/12,0),1)</f>
        <v>1</v>
      </c>
      <c r="AH52" s="10">
        <f t="shared" ref="AH52" si="42">IF(AG52=0,IF(AH49&gt;$C$39,AH51/12,0),1)</f>
        <v>1</v>
      </c>
      <c r="AI52" s="10">
        <f t="shared" ref="AI52" si="43">IF(AH52=0,IF(AI49&gt;$C$39,AI51/12,0),1)</f>
        <v>1</v>
      </c>
      <c r="AJ52" s="10">
        <f t="shared" ref="AJ52" si="44">IF(AI52=0,IF(AJ49&gt;$C$39,AJ51/12,0),1)</f>
        <v>1</v>
      </c>
      <c r="AK52" s="10">
        <f t="shared" ref="AK52" si="45">IF(AJ52=0,IF(AK49&gt;$C$39,AK51/12,0),1)</f>
        <v>1</v>
      </c>
      <c r="AL52" s="10">
        <f t="shared" ref="AL52" si="46">IF(AK52=0,IF(AL49&gt;$C$39,AL51/12,0),1)</f>
        <v>1</v>
      </c>
      <c r="AM52" s="10">
        <f>IF(AL52=0,IF(AM49&gt;$C$39,AM51/12,0),1)</f>
        <v>1</v>
      </c>
      <c r="AN52" s="10">
        <f>IF(AM52=0,IF(AN49&gt;$C$39,AN51/12,0),1)</f>
        <v>1</v>
      </c>
      <c r="AO52" s="100"/>
      <c r="AP52" s="10">
        <f>IF(AN52=0,IF(AP49&gt;$C$39,AP51/12,0),1)</f>
        <v>1</v>
      </c>
      <c r="AQ52" s="10">
        <f t="shared" ref="AQ52" si="47">IF(AP52=0,IF(AQ49&gt;$C$39,AQ51/12,0),1)</f>
        <v>1</v>
      </c>
      <c r="AR52" s="10">
        <f t="shared" ref="AR52" si="48">IF(AQ52=0,IF(AR49&gt;$C$39,AR51/12,0),1)</f>
        <v>1</v>
      </c>
      <c r="AS52" s="10">
        <f t="shared" ref="AS52" si="49">IF(AR52=0,IF(AS49&gt;$C$39,AS51/12,0),1)</f>
        <v>1</v>
      </c>
      <c r="AT52" s="10">
        <f t="shared" ref="AT52" si="50">IF(AS52=0,IF(AT49&gt;$C$39,AT51/12,0),1)</f>
        <v>1</v>
      </c>
      <c r="AU52" s="10">
        <f t="shared" ref="AU52" si="51">IF(AT52=0,IF(AU49&gt;$C$39,AU51/12,0),1)</f>
        <v>1</v>
      </c>
      <c r="AV52" s="10">
        <f t="shared" ref="AV52" si="52">IF(AU52=0,IF(AV49&gt;$C$39,AV51/12,0),1)</f>
        <v>1</v>
      </c>
      <c r="AW52" s="10">
        <f t="shared" ref="AW52" si="53">IF(AV52=0,IF(AW49&gt;$C$39,AW51/12,0),1)</f>
        <v>1</v>
      </c>
      <c r="AX52" s="10">
        <f t="shared" ref="AX52" si="54">IF(AW52=0,IF(AX49&gt;$C$39,AX51/12,0),1)</f>
        <v>1</v>
      </c>
      <c r="AY52" s="10">
        <f t="shared" ref="AY52" si="55">IF(AX52=0,IF(AY49&gt;$C$39,AY51/12,0),1)</f>
        <v>1</v>
      </c>
      <c r="AZ52" s="10">
        <f>IF(AY52=0,IF(AZ49&gt;$C$39,AZ51/12,0),1)</f>
        <v>1</v>
      </c>
      <c r="BA52" s="10">
        <f>IF(AZ52=0,IF(BA49&gt;$C$39,BA51/12,0),1)</f>
        <v>1</v>
      </c>
      <c r="BB52" s="100"/>
      <c r="BC52" s="10">
        <f>IF(BA52=0,IF(BC49&gt;$C$39,BC51/12,0),1)</f>
        <v>1</v>
      </c>
      <c r="BD52" s="10">
        <f t="shared" ref="BD52" si="56">IF(BC52=0,IF(BD49&gt;$C$39,BD51/12,0),1)</f>
        <v>1</v>
      </c>
      <c r="BE52" s="10">
        <f t="shared" ref="BE52" si="57">IF(BD52=0,IF(BE49&gt;$C$39,BE51/12,0),1)</f>
        <v>1</v>
      </c>
      <c r="BF52" s="10">
        <f t="shared" ref="BF52" si="58">IF(BE52=0,IF(BF49&gt;$C$39,BF51/12,0),1)</f>
        <v>1</v>
      </c>
      <c r="BG52" s="10">
        <f t="shared" ref="BG52" si="59">IF(BF52=0,IF(BG49&gt;$C$39,BG51/12,0),1)</f>
        <v>1</v>
      </c>
      <c r="BH52" s="10">
        <f t="shared" ref="BH52" si="60">IF(BG52=0,IF(BH49&gt;$C$39,BH51/12,0),1)</f>
        <v>1</v>
      </c>
      <c r="BI52" s="10">
        <f t="shared" ref="BI52" si="61">IF(BH52=0,IF(BI49&gt;$C$39,BI51/12,0),1)</f>
        <v>1</v>
      </c>
      <c r="BJ52" s="10">
        <f t="shared" ref="BJ52" si="62">IF(BI52=0,IF(BJ49&gt;$C$39,BJ51/12,0),1)</f>
        <v>1</v>
      </c>
      <c r="BK52" s="10">
        <f t="shared" ref="BK52" si="63">IF(BJ52=0,IF(BK49&gt;$C$39,BK51/12,0),1)</f>
        <v>1</v>
      </c>
      <c r="BL52" s="10">
        <f t="shared" ref="BL52" si="64">IF(BK52=0,IF(BL49&gt;$C$39,BL51/12,0),1)</f>
        <v>1</v>
      </c>
      <c r="BM52" s="10">
        <f>IF(BL52=0,IF(BM49&gt;$C$39,BM51/12,0),1)</f>
        <v>1</v>
      </c>
      <c r="BN52" s="10">
        <f>IF(BM52=0,IF(BN49&gt;$C$39,BN51/12,0),1)</f>
        <v>1</v>
      </c>
      <c r="BO52" s="100"/>
    </row>
    <row r="53" spans="1:77" s="10" customFormat="1" ht="17.399999999999999" hidden="1" customHeight="1" x14ac:dyDescent="0.3">
      <c r="A53" s="8"/>
      <c r="B53" s="9"/>
      <c r="C53" s="100">
        <f>IF(C52=1,0,C52)</f>
        <v>0</v>
      </c>
      <c r="D53" s="100">
        <f>IF(D52=1,0,D52)</f>
        <v>0</v>
      </c>
      <c r="E53" s="100">
        <f t="shared" ref="E53:N53" si="65">IF(E52=1,0,E52)</f>
        <v>0</v>
      </c>
      <c r="F53" s="100">
        <f t="shared" si="65"/>
        <v>0</v>
      </c>
      <c r="G53" s="100">
        <f t="shared" si="65"/>
        <v>0</v>
      </c>
      <c r="H53" s="100">
        <f t="shared" si="65"/>
        <v>0</v>
      </c>
      <c r="I53" s="100">
        <f t="shared" si="65"/>
        <v>0</v>
      </c>
      <c r="J53" s="100">
        <f t="shared" si="65"/>
        <v>0</v>
      </c>
      <c r="K53" s="100">
        <f t="shared" si="65"/>
        <v>0</v>
      </c>
      <c r="L53" s="100">
        <f t="shared" si="65"/>
        <v>0</v>
      </c>
      <c r="M53" s="100">
        <f t="shared" si="65"/>
        <v>0</v>
      </c>
      <c r="N53" s="100">
        <f t="shared" si="65"/>
        <v>0</v>
      </c>
      <c r="O53" s="100"/>
      <c r="P53" s="100">
        <f t="shared" ref="P53:AA53" si="66">IF(P52=1,0,P52)</f>
        <v>0</v>
      </c>
      <c r="Q53" s="100">
        <f t="shared" si="66"/>
        <v>0</v>
      </c>
      <c r="R53" s="100">
        <f t="shared" si="66"/>
        <v>0</v>
      </c>
      <c r="S53" s="100">
        <f t="shared" si="66"/>
        <v>0</v>
      </c>
      <c r="T53" s="100">
        <f t="shared" si="66"/>
        <v>0</v>
      </c>
      <c r="U53" s="100">
        <f t="shared" si="66"/>
        <v>0</v>
      </c>
      <c r="V53" s="100">
        <f t="shared" si="66"/>
        <v>0</v>
      </c>
      <c r="W53" s="100">
        <f t="shared" si="66"/>
        <v>0</v>
      </c>
      <c r="X53" s="100">
        <f t="shared" si="66"/>
        <v>1.75</v>
      </c>
      <c r="Y53" s="100">
        <f t="shared" si="66"/>
        <v>0</v>
      </c>
      <c r="Z53" s="100">
        <f t="shared" si="66"/>
        <v>0</v>
      </c>
      <c r="AA53" s="100">
        <f t="shared" si="66"/>
        <v>0</v>
      </c>
      <c r="AB53" s="100"/>
      <c r="AC53" s="100">
        <f t="shared" ref="AC53:AN53" si="67">IF(AC52=1,0,AC52)</f>
        <v>0</v>
      </c>
      <c r="AD53" s="100">
        <f t="shared" si="67"/>
        <v>0</v>
      </c>
      <c r="AE53" s="100">
        <f t="shared" si="67"/>
        <v>0</v>
      </c>
      <c r="AF53" s="100">
        <f t="shared" si="67"/>
        <v>0</v>
      </c>
      <c r="AG53" s="100">
        <f t="shared" si="67"/>
        <v>0</v>
      </c>
      <c r="AH53" s="100">
        <f t="shared" si="67"/>
        <v>0</v>
      </c>
      <c r="AI53" s="100">
        <f t="shared" si="67"/>
        <v>0</v>
      </c>
      <c r="AJ53" s="100">
        <f t="shared" si="67"/>
        <v>0</v>
      </c>
      <c r="AK53" s="100">
        <f t="shared" si="67"/>
        <v>0</v>
      </c>
      <c r="AL53" s="100">
        <f t="shared" si="67"/>
        <v>0</v>
      </c>
      <c r="AM53" s="100">
        <f t="shared" si="67"/>
        <v>0</v>
      </c>
      <c r="AN53" s="100">
        <f t="shared" si="67"/>
        <v>0</v>
      </c>
      <c r="AO53" s="100"/>
      <c r="AP53" s="100">
        <f t="shared" ref="AP53:BA53" si="68">IF(AP52=1,0,AP52)</f>
        <v>0</v>
      </c>
      <c r="AQ53" s="100">
        <f t="shared" si="68"/>
        <v>0</v>
      </c>
      <c r="AR53" s="100">
        <f t="shared" si="68"/>
        <v>0</v>
      </c>
      <c r="AS53" s="100">
        <f t="shared" si="68"/>
        <v>0</v>
      </c>
      <c r="AT53" s="100">
        <f t="shared" si="68"/>
        <v>0</v>
      </c>
      <c r="AU53" s="100">
        <f t="shared" si="68"/>
        <v>0</v>
      </c>
      <c r="AV53" s="100">
        <f t="shared" si="68"/>
        <v>0</v>
      </c>
      <c r="AW53" s="100">
        <f t="shared" si="68"/>
        <v>0</v>
      </c>
      <c r="AX53" s="100">
        <f t="shared" si="68"/>
        <v>0</v>
      </c>
      <c r="AY53" s="100">
        <f t="shared" si="68"/>
        <v>0</v>
      </c>
      <c r="AZ53" s="100">
        <f t="shared" si="68"/>
        <v>0</v>
      </c>
      <c r="BA53" s="100">
        <f t="shared" si="68"/>
        <v>0</v>
      </c>
      <c r="BB53" s="100"/>
      <c r="BC53" s="100">
        <f t="shared" ref="BC53:BN53" si="69">IF(BC52=1,0,BC52)</f>
        <v>0</v>
      </c>
      <c r="BD53" s="100">
        <f t="shared" si="69"/>
        <v>0</v>
      </c>
      <c r="BE53" s="100">
        <f t="shared" si="69"/>
        <v>0</v>
      </c>
      <c r="BF53" s="100">
        <f t="shared" si="69"/>
        <v>0</v>
      </c>
      <c r="BG53" s="100">
        <f t="shared" si="69"/>
        <v>0</v>
      </c>
      <c r="BH53" s="100">
        <f t="shared" si="69"/>
        <v>0</v>
      </c>
      <c r="BI53" s="100">
        <f t="shared" si="69"/>
        <v>0</v>
      </c>
      <c r="BJ53" s="100">
        <f t="shared" si="69"/>
        <v>0</v>
      </c>
      <c r="BK53" s="100">
        <f t="shared" si="69"/>
        <v>0</v>
      </c>
      <c r="BL53" s="100">
        <f t="shared" si="69"/>
        <v>0</v>
      </c>
      <c r="BM53" s="100">
        <f t="shared" si="69"/>
        <v>0</v>
      </c>
      <c r="BN53" s="100">
        <f t="shared" si="69"/>
        <v>0</v>
      </c>
      <c r="BO53" s="100"/>
    </row>
    <row r="54" spans="1:77" ht="17.399999999999999" customHeight="1" x14ac:dyDescent="0.3">
      <c r="C54" s="103"/>
      <c r="D54" s="103"/>
      <c r="E54" s="103"/>
      <c r="F54" s="103"/>
      <c r="G54" s="103"/>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BB54" s="104"/>
      <c r="BJ54" s="104"/>
      <c r="BO54" s="104"/>
    </row>
    <row r="55" spans="1:77" ht="17.399999999999999" customHeight="1" x14ac:dyDescent="0.3">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BB55" s="104"/>
      <c r="BJ55" s="104"/>
      <c r="BO55" s="104"/>
    </row>
    <row r="56" spans="1:77" ht="17.399999999999999" customHeight="1" x14ac:dyDescent="0.3">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BB56" s="104"/>
      <c r="BJ56" s="104"/>
      <c r="BO56" s="104"/>
    </row>
    <row r="57" spans="1:77" x14ac:dyDescent="0.3">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BB57" s="104"/>
      <c r="BJ57" s="104"/>
      <c r="BO57" s="104"/>
    </row>
    <row r="58" spans="1:77" x14ac:dyDescent="0.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BB58" s="104"/>
      <c r="BJ58" s="104"/>
      <c r="BO58" s="104"/>
    </row>
    <row r="59" spans="1:77" x14ac:dyDescent="0.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BB59" s="104"/>
      <c r="BJ59" s="104"/>
      <c r="BO59" s="104"/>
    </row>
    <row r="60" spans="1:77" x14ac:dyDescent="0.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BB60" s="104"/>
      <c r="BJ60" s="104"/>
      <c r="BO60" s="104"/>
    </row>
    <row r="61" spans="1:77" x14ac:dyDescent="0.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BB61" s="104"/>
      <c r="BJ61" s="104"/>
      <c r="BO61" s="104"/>
    </row>
    <row r="62" spans="1:77" x14ac:dyDescent="0.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BB62" s="104"/>
      <c r="BJ62" s="104"/>
      <c r="BO62" s="104"/>
    </row>
    <row r="63" spans="1:77" x14ac:dyDescent="0.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BB63" s="104"/>
      <c r="BJ63" s="104"/>
      <c r="BO63" s="104"/>
    </row>
    <row r="64" spans="1:77" x14ac:dyDescent="0.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BB64" s="104"/>
      <c r="BJ64" s="104"/>
      <c r="BO64" s="104"/>
    </row>
    <row r="65" spans="3:67" x14ac:dyDescent="0.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BB65" s="104"/>
      <c r="BJ65" s="104"/>
      <c r="BO65" s="104"/>
    </row>
    <row r="66" spans="3:67" x14ac:dyDescent="0.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BB66" s="104"/>
      <c r="BJ66" s="104"/>
      <c r="BO66" s="104"/>
    </row>
    <row r="67" spans="3:67" x14ac:dyDescent="0.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BB67" s="104"/>
      <c r="BJ67" s="104"/>
      <c r="BO67" s="104"/>
    </row>
    <row r="68" spans="3:67" x14ac:dyDescent="0.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BB68" s="104"/>
      <c r="BJ68" s="104"/>
      <c r="BO68" s="104"/>
    </row>
    <row r="69" spans="3:67" x14ac:dyDescent="0.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BB69" s="104"/>
      <c r="BJ69" s="104"/>
      <c r="BO69" s="104"/>
    </row>
    <row r="70" spans="3:67" x14ac:dyDescent="0.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BB70" s="104"/>
      <c r="BJ70" s="104"/>
      <c r="BO70" s="104"/>
    </row>
    <row r="71" spans="3:67" x14ac:dyDescent="0.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BB71" s="104"/>
      <c r="BJ71" s="104"/>
      <c r="BO71" s="104"/>
    </row>
    <row r="72" spans="3:67" x14ac:dyDescent="0.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c r="AP72" s="104"/>
      <c r="AQ72" s="104"/>
      <c r="AR72" s="104"/>
      <c r="AS72" s="104"/>
      <c r="AT72" s="104"/>
      <c r="AU72" s="104"/>
      <c r="AV72" s="104"/>
      <c r="AW72" s="104"/>
      <c r="AX72" s="104"/>
      <c r="AY72" s="104"/>
      <c r="BB72" s="104"/>
      <c r="BJ72" s="104"/>
      <c r="BO72" s="104"/>
    </row>
    <row r="73" spans="3:67" x14ac:dyDescent="0.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c r="AP73" s="104"/>
      <c r="AQ73" s="104"/>
      <c r="AR73" s="104"/>
      <c r="AS73" s="104"/>
      <c r="AT73" s="104"/>
      <c r="AU73" s="104"/>
      <c r="AV73" s="104"/>
      <c r="AW73" s="104"/>
      <c r="AX73" s="104"/>
      <c r="AY73" s="104"/>
      <c r="BB73" s="104"/>
      <c r="BJ73" s="104"/>
      <c r="BO73" s="104"/>
    </row>
    <row r="74" spans="3:67" x14ac:dyDescent="0.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c r="AP74" s="104"/>
      <c r="AQ74" s="104"/>
      <c r="AR74" s="104"/>
      <c r="AS74" s="104"/>
      <c r="AT74" s="104"/>
      <c r="AU74" s="104"/>
      <c r="AV74" s="104"/>
      <c r="AW74" s="104"/>
      <c r="AX74" s="104"/>
      <c r="AY74" s="104"/>
      <c r="BB74" s="104"/>
      <c r="BJ74" s="104"/>
      <c r="BO74" s="104"/>
    </row>
    <row r="75" spans="3:67" x14ac:dyDescent="0.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c r="AP75" s="104"/>
      <c r="AQ75" s="104"/>
      <c r="AR75" s="104"/>
      <c r="AS75" s="104"/>
      <c r="AT75" s="104"/>
      <c r="AU75" s="104"/>
      <c r="AV75" s="104"/>
      <c r="AW75" s="104"/>
      <c r="AX75" s="104"/>
      <c r="AY75" s="104"/>
      <c r="BB75" s="104"/>
      <c r="BJ75" s="104"/>
      <c r="BO75" s="104"/>
    </row>
    <row r="76" spans="3:67" x14ac:dyDescent="0.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c r="AP76" s="104"/>
      <c r="AQ76" s="104"/>
      <c r="AR76" s="104"/>
      <c r="AS76" s="104"/>
      <c r="AT76" s="104"/>
      <c r="AU76" s="104"/>
      <c r="AV76" s="104"/>
      <c r="AW76" s="104"/>
      <c r="AX76" s="104"/>
      <c r="AY76" s="104"/>
      <c r="BB76" s="104"/>
      <c r="BJ76" s="104"/>
      <c r="BO76" s="104"/>
    </row>
    <row r="77" spans="3:67" x14ac:dyDescent="0.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BB77" s="104"/>
      <c r="BJ77" s="104"/>
      <c r="BO77" s="104"/>
    </row>
    <row r="78" spans="3:67" x14ac:dyDescent="0.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BB78" s="104"/>
      <c r="BJ78" s="104"/>
      <c r="BO78" s="104"/>
    </row>
    <row r="79" spans="3:67" x14ac:dyDescent="0.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BB79" s="104"/>
      <c r="BJ79" s="104"/>
      <c r="BO79" s="104"/>
    </row>
    <row r="80" spans="3:67" x14ac:dyDescent="0.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BB80" s="104"/>
      <c r="BJ80" s="104"/>
      <c r="BO80" s="104"/>
    </row>
    <row r="81" spans="3:67" x14ac:dyDescent="0.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BB81" s="104"/>
      <c r="BJ81" s="104"/>
      <c r="BO81" s="104"/>
    </row>
    <row r="82" spans="3:67" x14ac:dyDescent="0.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BB82" s="104"/>
      <c r="BJ82" s="104"/>
      <c r="BO82" s="104"/>
    </row>
    <row r="83" spans="3:67" x14ac:dyDescent="0.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c r="AP83" s="104"/>
      <c r="AQ83" s="104"/>
      <c r="AR83" s="104"/>
      <c r="AS83" s="104"/>
      <c r="AT83" s="104"/>
      <c r="AU83" s="104"/>
      <c r="AV83" s="104"/>
      <c r="AW83" s="104"/>
      <c r="AX83" s="104"/>
      <c r="AY83" s="104"/>
      <c r="BB83" s="104"/>
      <c r="BJ83" s="104"/>
      <c r="BO83" s="104"/>
    </row>
    <row r="84" spans="3:67" x14ac:dyDescent="0.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c r="AP84" s="104"/>
      <c r="AQ84" s="104"/>
      <c r="AR84" s="104"/>
      <c r="AS84" s="104"/>
      <c r="AT84" s="104"/>
      <c r="AU84" s="104"/>
      <c r="AV84" s="104"/>
      <c r="AW84" s="104"/>
      <c r="AX84" s="104"/>
      <c r="AY84" s="104"/>
      <c r="BB84" s="104"/>
      <c r="BJ84" s="104"/>
      <c r="BO84" s="104"/>
    </row>
    <row r="85" spans="3:67" x14ac:dyDescent="0.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c r="AP85" s="104"/>
      <c r="AQ85" s="104"/>
      <c r="AR85" s="104"/>
      <c r="AS85" s="104"/>
      <c r="AT85" s="104"/>
      <c r="AU85" s="104"/>
      <c r="AV85" s="104"/>
      <c r="AW85" s="104"/>
      <c r="AX85" s="104"/>
      <c r="AY85" s="104"/>
      <c r="BB85" s="104"/>
      <c r="BJ85" s="104"/>
      <c r="BO85" s="104"/>
    </row>
    <row r="86" spans="3:67" x14ac:dyDescent="0.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c r="AP86" s="104"/>
      <c r="AQ86" s="104"/>
      <c r="AR86" s="104"/>
      <c r="AS86" s="104"/>
      <c r="AT86" s="104"/>
      <c r="AU86" s="104"/>
      <c r="AV86" s="104"/>
      <c r="AW86" s="104"/>
      <c r="AX86" s="104"/>
      <c r="AY86" s="104"/>
      <c r="BB86" s="104"/>
      <c r="BJ86" s="104"/>
      <c r="BO86" s="104"/>
    </row>
    <row r="87" spans="3:67" x14ac:dyDescent="0.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c r="AP87" s="104"/>
      <c r="AQ87" s="104"/>
      <c r="AR87" s="104"/>
      <c r="AS87" s="104"/>
      <c r="AT87" s="104"/>
      <c r="AU87" s="104"/>
      <c r="AV87" s="104"/>
      <c r="AW87" s="104"/>
      <c r="AX87" s="104"/>
      <c r="AY87" s="104"/>
      <c r="BB87" s="104"/>
      <c r="BJ87" s="104"/>
      <c r="BO87" s="104"/>
    </row>
    <row r="88" spans="3:67" x14ac:dyDescent="0.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c r="AP88" s="104"/>
      <c r="AQ88" s="104"/>
      <c r="AR88" s="104"/>
      <c r="AS88" s="104"/>
      <c r="AT88" s="104"/>
      <c r="AU88" s="104"/>
      <c r="AV88" s="104"/>
      <c r="AW88" s="104"/>
      <c r="AX88" s="104"/>
      <c r="AY88" s="104"/>
      <c r="BB88" s="104"/>
      <c r="BJ88" s="104"/>
      <c r="BO88" s="104"/>
    </row>
    <row r="89" spans="3:67" x14ac:dyDescent="0.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c r="AP89" s="104"/>
      <c r="AQ89" s="104"/>
      <c r="AR89" s="104"/>
      <c r="AS89" s="104"/>
      <c r="AT89" s="104"/>
      <c r="AU89" s="104"/>
      <c r="AV89" s="104"/>
      <c r="AW89" s="104"/>
      <c r="AX89" s="104"/>
      <c r="AY89" s="104"/>
      <c r="BB89" s="104"/>
      <c r="BJ89" s="104"/>
      <c r="BO89" s="104"/>
    </row>
    <row r="90" spans="3:67" x14ac:dyDescent="0.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c r="AP90" s="104"/>
      <c r="AQ90" s="104"/>
      <c r="AR90" s="104"/>
      <c r="AS90" s="104"/>
      <c r="AT90" s="104"/>
      <c r="AU90" s="104"/>
      <c r="AV90" s="104"/>
      <c r="AW90" s="104"/>
      <c r="AX90" s="104"/>
      <c r="AY90" s="104"/>
      <c r="BB90" s="104"/>
      <c r="BJ90" s="104"/>
      <c r="BO90" s="104"/>
    </row>
    <row r="91" spans="3:67" x14ac:dyDescent="0.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c r="AP91" s="104"/>
      <c r="AQ91" s="104"/>
      <c r="AR91" s="104"/>
      <c r="AS91" s="104"/>
      <c r="AT91" s="104"/>
      <c r="AU91" s="104"/>
      <c r="AV91" s="104"/>
      <c r="AW91" s="104"/>
      <c r="AX91" s="104"/>
      <c r="AY91" s="104"/>
      <c r="BB91" s="104"/>
      <c r="BJ91" s="104"/>
      <c r="BO91" s="104"/>
    </row>
    <row r="92" spans="3:67" x14ac:dyDescent="0.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c r="AP92" s="104"/>
      <c r="AQ92" s="104"/>
      <c r="AR92" s="104"/>
      <c r="AS92" s="104"/>
      <c r="AT92" s="104"/>
      <c r="AU92" s="104"/>
      <c r="AV92" s="104"/>
      <c r="AW92" s="104"/>
      <c r="AX92" s="104"/>
      <c r="AY92" s="104"/>
      <c r="BB92" s="104"/>
      <c r="BJ92" s="104"/>
      <c r="BO92" s="104"/>
    </row>
    <row r="93" spans="3:67" x14ac:dyDescent="0.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c r="AP93" s="104"/>
      <c r="AQ93" s="104"/>
      <c r="AR93" s="104"/>
      <c r="AS93" s="104"/>
      <c r="AT93" s="104"/>
      <c r="AU93" s="104"/>
      <c r="AV93" s="104"/>
      <c r="AW93" s="104"/>
      <c r="AX93" s="104"/>
      <c r="AY93" s="104"/>
      <c r="BB93" s="104"/>
      <c r="BJ93" s="104"/>
      <c r="BO93" s="104"/>
    </row>
    <row r="94" spans="3:67" x14ac:dyDescent="0.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c r="AP94" s="104"/>
      <c r="AQ94" s="104"/>
      <c r="AR94" s="104"/>
      <c r="AS94" s="104"/>
      <c r="AT94" s="104"/>
      <c r="AU94" s="104"/>
      <c r="AV94" s="104"/>
      <c r="AW94" s="104"/>
      <c r="AX94" s="104"/>
      <c r="AY94" s="104"/>
      <c r="BB94" s="104"/>
      <c r="BJ94" s="104"/>
      <c r="BO94" s="104"/>
    </row>
    <row r="95" spans="3:67" x14ac:dyDescent="0.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c r="AP95" s="104"/>
      <c r="AQ95" s="104"/>
      <c r="AR95" s="104"/>
      <c r="AS95" s="104"/>
      <c r="AT95" s="104"/>
      <c r="AU95" s="104"/>
      <c r="AV95" s="104"/>
      <c r="AW95" s="104"/>
      <c r="AX95" s="104"/>
      <c r="AY95" s="104"/>
      <c r="BB95" s="104"/>
      <c r="BJ95" s="104"/>
      <c r="BO95" s="104"/>
    </row>
    <row r="96" spans="3:67" x14ac:dyDescent="0.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c r="AP96" s="104"/>
      <c r="AQ96" s="104"/>
      <c r="AR96" s="104"/>
      <c r="AS96" s="104"/>
      <c r="AT96" s="104"/>
      <c r="AU96" s="104"/>
      <c r="AV96" s="104"/>
      <c r="AW96" s="104"/>
      <c r="AX96" s="104"/>
      <c r="AY96" s="104"/>
      <c r="BB96" s="104"/>
      <c r="BJ96" s="104"/>
      <c r="BO96" s="104"/>
    </row>
    <row r="97" spans="3:67" x14ac:dyDescent="0.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c r="AP97" s="104"/>
      <c r="AQ97" s="104"/>
      <c r="AR97" s="104"/>
      <c r="AS97" s="104"/>
      <c r="AT97" s="104"/>
      <c r="AU97" s="104"/>
      <c r="AV97" s="104"/>
      <c r="AW97" s="104"/>
      <c r="AX97" s="104"/>
      <c r="AY97" s="104"/>
      <c r="BB97" s="104"/>
      <c r="BJ97" s="104"/>
      <c r="BO97" s="104"/>
    </row>
    <row r="98" spans="3:67" x14ac:dyDescent="0.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c r="AP98" s="104"/>
      <c r="AQ98" s="104"/>
      <c r="AR98" s="104"/>
      <c r="AS98" s="104"/>
      <c r="AT98" s="104"/>
      <c r="AU98" s="104"/>
      <c r="AV98" s="104"/>
      <c r="AW98" s="104"/>
      <c r="AX98" s="104"/>
      <c r="AY98" s="104"/>
      <c r="BB98" s="104"/>
      <c r="BJ98" s="104"/>
      <c r="BO98" s="104"/>
    </row>
    <row r="99" spans="3:67" x14ac:dyDescent="0.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c r="AV99" s="104"/>
      <c r="AW99" s="104"/>
      <c r="AX99" s="104"/>
      <c r="AY99" s="104"/>
      <c r="BB99" s="104"/>
      <c r="BJ99" s="104"/>
      <c r="BO99" s="104"/>
    </row>
    <row r="100" spans="3:67" x14ac:dyDescent="0.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c r="AV100" s="104"/>
      <c r="AW100" s="104"/>
      <c r="AX100" s="104"/>
      <c r="AY100" s="104"/>
      <c r="BB100" s="104"/>
      <c r="BJ100" s="104"/>
      <c r="BO100" s="104"/>
    </row>
    <row r="101" spans="3:67" x14ac:dyDescent="0.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c r="AV101" s="104"/>
      <c r="AW101" s="104"/>
      <c r="AX101" s="104"/>
      <c r="AY101" s="104"/>
      <c r="BB101" s="104"/>
      <c r="BJ101" s="104"/>
      <c r="BO101" s="104"/>
    </row>
    <row r="102" spans="3:67" x14ac:dyDescent="0.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c r="AV102" s="104"/>
      <c r="AW102" s="104"/>
      <c r="AX102" s="104"/>
      <c r="AY102" s="104"/>
      <c r="BB102" s="104"/>
      <c r="BJ102" s="104"/>
      <c r="BO102" s="104"/>
    </row>
    <row r="103" spans="3:67" x14ac:dyDescent="0.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c r="AV103" s="104"/>
      <c r="AW103" s="104"/>
      <c r="AX103" s="104"/>
      <c r="AY103" s="104"/>
      <c r="BB103" s="104"/>
      <c r="BJ103" s="104"/>
      <c r="BO103" s="104"/>
    </row>
    <row r="104" spans="3:67" x14ac:dyDescent="0.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c r="AV104" s="104"/>
      <c r="AW104" s="104"/>
      <c r="AX104" s="104"/>
      <c r="AY104" s="104"/>
      <c r="BB104" s="104"/>
      <c r="BJ104" s="104"/>
      <c r="BO104" s="104"/>
    </row>
    <row r="105" spans="3:67" x14ac:dyDescent="0.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c r="AV105" s="104"/>
      <c r="AW105" s="104"/>
      <c r="AX105" s="104"/>
      <c r="AY105" s="104"/>
      <c r="BB105" s="104"/>
      <c r="BJ105" s="104"/>
      <c r="BO105" s="104"/>
    </row>
    <row r="106" spans="3:67" x14ac:dyDescent="0.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c r="AV106" s="104"/>
      <c r="AW106" s="104"/>
      <c r="AX106" s="104"/>
      <c r="AY106" s="104"/>
      <c r="BB106" s="104"/>
      <c r="BJ106" s="104"/>
      <c r="BO106" s="104"/>
    </row>
    <row r="107" spans="3:67" x14ac:dyDescent="0.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c r="AV107" s="104"/>
      <c r="AW107" s="104"/>
      <c r="AX107" s="104"/>
      <c r="AY107" s="104"/>
      <c r="BB107" s="104"/>
      <c r="BJ107" s="104"/>
      <c r="BO107" s="104"/>
    </row>
    <row r="108" spans="3:67" x14ac:dyDescent="0.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c r="AV108" s="104"/>
      <c r="AW108" s="104"/>
      <c r="AX108" s="104"/>
      <c r="AY108" s="104"/>
      <c r="BB108" s="104"/>
      <c r="BJ108" s="104"/>
      <c r="BO108" s="104"/>
    </row>
    <row r="109" spans="3:67" x14ac:dyDescent="0.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c r="AV109" s="104"/>
      <c r="AW109" s="104"/>
      <c r="AX109" s="104"/>
      <c r="AY109" s="104"/>
      <c r="BB109" s="104"/>
      <c r="BJ109" s="104"/>
      <c r="BO109" s="104"/>
    </row>
    <row r="110" spans="3:67" x14ac:dyDescent="0.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c r="AV110" s="104"/>
      <c r="AW110" s="104"/>
      <c r="AX110" s="104"/>
      <c r="AY110" s="104"/>
      <c r="BB110" s="104"/>
      <c r="BJ110" s="104"/>
      <c r="BO110" s="104"/>
    </row>
    <row r="111" spans="3:67" x14ac:dyDescent="0.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c r="AV111" s="104"/>
      <c r="AW111" s="104"/>
      <c r="AX111" s="104"/>
      <c r="AY111" s="104"/>
      <c r="BB111" s="104"/>
      <c r="BJ111" s="104"/>
      <c r="BO111" s="104"/>
    </row>
    <row r="112" spans="3:67" x14ac:dyDescent="0.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c r="AV112" s="104"/>
      <c r="AW112" s="104"/>
      <c r="AX112" s="104"/>
      <c r="AY112" s="104"/>
      <c r="BB112" s="104"/>
      <c r="BJ112" s="104"/>
      <c r="BO112" s="104"/>
    </row>
    <row r="113" spans="3:67" x14ac:dyDescent="0.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c r="AV113" s="104"/>
      <c r="AW113" s="104"/>
      <c r="AX113" s="104"/>
      <c r="AY113" s="104"/>
      <c r="BB113" s="104"/>
      <c r="BJ113" s="104"/>
      <c r="BO113" s="104"/>
    </row>
    <row r="114" spans="3:67" x14ac:dyDescent="0.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c r="AV114" s="104"/>
      <c r="AW114" s="104"/>
      <c r="AX114" s="104"/>
      <c r="AY114" s="104"/>
      <c r="BB114" s="104"/>
      <c r="BJ114" s="104"/>
      <c r="BO114" s="104"/>
    </row>
    <row r="115" spans="3:67" x14ac:dyDescent="0.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c r="AV115" s="104"/>
      <c r="AW115" s="104"/>
      <c r="AX115" s="104"/>
      <c r="AY115" s="104"/>
      <c r="BB115" s="104"/>
      <c r="BJ115" s="104"/>
      <c r="BO115" s="104"/>
    </row>
    <row r="116" spans="3:67" x14ac:dyDescent="0.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c r="AV116" s="104"/>
      <c r="AW116" s="104"/>
      <c r="AX116" s="104"/>
      <c r="AY116" s="104"/>
      <c r="BB116" s="104"/>
      <c r="BJ116" s="104"/>
      <c r="BO116" s="104"/>
    </row>
    <row r="117" spans="3:67" x14ac:dyDescent="0.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c r="AV117" s="104"/>
      <c r="AW117" s="104"/>
      <c r="AX117" s="104"/>
      <c r="AY117" s="104"/>
      <c r="BB117" s="104"/>
      <c r="BJ117" s="104"/>
      <c r="BO117" s="104"/>
    </row>
    <row r="118" spans="3:67" x14ac:dyDescent="0.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c r="AV118" s="104"/>
      <c r="AW118" s="104"/>
      <c r="AX118" s="104"/>
      <c r="AY118" s="104"/>
      <c r="BB118" s="104"/>
      <c r="BJ118" s="104"/>
      <c r="BO118" s="104"/>
    </row>
    <row r="119" spans="3:67" x14ac:dyDescent="0.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c r="AV119" s="104"/>
      <c r="AW119" s="104"/>
      <c r="AX119" s="104"/>
      <c r="AY119" s="104"/>
      <c r="BB119" s="104"/>
      <c r="BJ119" s="104"/>
      <c r="BO119" s="104"/>
    </row>
    <row r="120" spans="3:67" x14ac:dyDescent="0.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c r="AP120" s="104"/>
      <c r="AQ120" s="104"/>
      <c r="AR120" s="104"/>
      <c r="AS120" s="104"/>
      <c r="AT120" s="104"/>
      <c r="AU120" s="104"/>
      <c r="AV120" s="104"/>
      <c r="AW120" s="104"/>
      <c r="AX120" s="104"/>
      <c r="AY120" s="104"/>
      <c r="BB120" s="104"/>
      <c r="BJ120" s="104"/>
      <c r="BO120" s="104"/>
    </row>
    <row r="121" spans="3:67" x14ac:dyDescent="0.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c r="AP121" s="104"/>
      <c r="AQ121" s="104"/>
      <c r="AR121" s="104"/>
      <c r="AS121" s="104"/>
      <c r="AT121" s="104"/>
      <c r="AU121" s="104"/>
      <c r="AV121" s="104"/>
      <c r="AW121" s="104"/>
      <c r="AX121" s="104"/>
      <c r="AY121" s="104"/>
      <c r="BB121" s="104"/>
      <c r="BJ121" s="104"/>
      <c r="BO121" s="104"/>
    </row>
    <row r="122" spans="3:67" x14ac:dyDescent="0.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c r="AP122" s="104"/>
      <c r="AQ122" s="104"/>
      <c r="AR122" s="104"/>
      <c r="AS122" s="104"/>
      <c r="AT122" s="104"/>
      <c r="AU122" s="104"/>
      <c r="AV122" s="104"/>
      <c r="AW122" s="104"/>
      <c r="AX122" s="104"/>
      <c r="AY122" s="104"/>
      <c r="BB122" s="104"/>
      <c r="BJ122" s="104"/>
      <c r="BO122" s="104"/>
    </row>
    <row r="123" spans="3:67" x14ac:dyDescent="0.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c r="AP123" s="104"/>
      <c r="AQ123" s="104"/>
      <c r="AR123" s="104"/>
      <c r="AS123" s="104"/>
      <c r="AT123" s="104"/>
      <c r="AU123" s="104"/>
      <c r="AV123" s="104"/>
      <c r="AW123" s="104"/>
      <c r="AX123" s="104"/>
      <c r="AY123" s="104"/>
      <c r="BB123" s="104"/>
      <c r="BJ123" s="104"/>
      <c r="BO123" s="104"/>
    </row>
    <row r="124" spans="3:67" x14ac:dyDescent="0.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c r="AP124" s="104"/>
      <c r="AQ124" s="104"/>
      <c r="AR124" s="104"/>
      <c r="AS124" s="104"/>
      <c r="AT124" s="104"/>
      <c r="AU124" s="104"/>
      <c r="AV124" s="104"/>
      <c r="AW124" s="104"/>
      <c r="AX124" s="104"/>
      <c r="AY124" s="104"/>
      <c r="BB124" s="104"/>
      <c r="BJ124" s="104"/>
      <c r="BO124" s="104"/>
    </row>
    <row r="125" spans="3:67" x14ac:dyDescent="0.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c r="AP125" s="104"/>
      <c r="AQ125" s="104"/>
      <c r="AR125" s="104"/>
      <c r="AS125" s="104"/>
      <c r="AT125" s="104"/>
      <c r="AU125" s="104"/>
      <c r="AV125" s="104"/>
      <c r="AW125" s="104"/>
      <c r="AX125" s="104"/>
      <c r="AY125" s="104"/>
      <c r="BB125" s="104"/>
      <c r="BJ125" s="104"/>
      <c r="BO125" s="104"/>
    </row>
    <row r="126" spans="3:67" x14ac:dyDescent="0.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c r="AP126" s="104"/>
      <c r="AQ126" s="104"/>
      <c r="AR126" s="104"/>
      <c r="AS126" s="104"/>
      <c r="AT126" s="104"/>
      <c r="AU126" s="104"/>
      <c r="AV126" s="104"/>
      <c r="AW126" s="104"/>
      <c r="AX126" s="104"/>
      <c r="AY126" s="104"/>
      <c r="BB126" s="104"/>
      <c r="BJ126" s="104"/>
      <c r="BO126" s="104"/>
    </row>
    <row r="127" spans="3:67" x14ac:dyDescent="0.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c r="AP127" s="104"/>
      <c r="AQ127" s="104"/>
      <c r="AR127" s="104"/>
      <c r="AS127" s="104"/>
      <c r="AT127" s="104"/>
      <c r="AU127" s="104"/>
      <c r="AV127" s="104"/>
      <c r="AW127" s="104"/>
      <c r="AX127" s="104"/>
      <c r="AY127" s="104"/>
      <c r="BB127" s="104"/>
      <c r="BJ127" s="104"/>
      <c r="BO127" s="104"/>
    </row>
    <row r="128" spans="3:67" x14ac:dyDescent="0.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c r="AP128" s="104"/>
      <c r="AQ128" s="104"/>
      <c r="AR128" s="104"/>
      <c r="AS128" s="104"/>
      <c r="AT128" s="104"/>
      <c r="AU128" s="104"/>
      <c r="AV128" s="104"/>
      <c r="AW128" s="104"/>
      <c r="AX128" s="104"/>
      <c r="AY128" s="104"/>
      <c r="BB128" s="104"/>
      <c r="BJ128" s="104"/>
      <c r="BO128" s="104"/>
    </row>
    <row r="129" spans="3:67" x14ac:dyDescent="0.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c r="AP129" s="104"/>
      <c r="AQ129" s="104"/>
      <c r="AR129" s="104"/>
      <c r="AS129" s="104"/>
      <c r="AT129" s="104"/>
      <c r="AU129" s="104"/>
      <c r="AV129" s="104"/>
      <c r="AW129" s="104"/>
      <c r="AX129" s="104"/>
      <c r="AY129" s="104"/>
      <c r="BB129" s="104"/>
      <c r="BJ129" s="104"/>
      <c r="BO129" s="104"/>
    </row>
    <row r="130" spans="3:67" x14ac:dyDescent="0.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c r="AP130" s="104"/>
      <c r="AQ130" s="104"/>
      <c r="AR130" s="104"/>
      <c r="AS130" s="104"/>
      <c r="AT130" s="104"/>
      <c r="AU130" s="104"/>
      <c r="AV130" s="104"/>
      <c r="AW130" s="104"/>
      <c r="AX130" s="104"/>
      <c r="AY130" s="104"/>
      <c r="BB130" s="104"/>
      <c r="BJ130" s="104"/>
      <c r="BO130" s="104"/>
    </row>
    <row r="131" spans="3:67" x14ac:dyDescent="0.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c r="AP131" s="104"/>
      <c r="AQ131" s="104"/>
      <c r="AR131" s="104"/>
      <c r="AS131" s="104"/>
      <c r="AT131" s="104"/>
      <c r="AU131" s="104"/>
      <c r="AV131" s="104"/>
      <c r="AW131" s="104"/>
      <c r="AX131" s="104"/>
      <c r="AY131" s="104"/>
      <c r="BB131" s="104"/>
      <c r="BJ131" s="104"/>
      <c r="BO131" s="104"/>
    </row>
    <row r="132" spans="3:67" x14ac:dyDescent="0.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c r="AP132" s="104"/>
      <c r="AQ132" s="104"/>
      <c r="AR132" s="104"/>
      <c r="AS132" s="104"/>
      <c r="AT132" s="104"/>
      <c r="AU132" s="104"/>
      <c r="AV132" s="104"/>
      <c r="AW132" s="104"/>
      <c r="AX132" s="104"/>
      <c r="AY132" s="104"/>
      <c r="BB132" s="104"/>
      <c r="BJ132" s="104"/>
      <c r="BO132" s="104"/>
    </row>
    <row r="133" spans="3:67" x14ac:dyDescent="0.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c r="AP133" s="104"/>
      <c r="AQ133" s="104"/>
      <c r="AR133" s="104"/>
      <c r="AS133" s="104"/>
      <c r="AT133" s="104"/>
      <c r="AU133" s="104"/>
      <c r="AV133" s="104"/>
      <c r="AW133" s="104"/>
      <c r="AX133" s="104"/>
      <c r="AY133" s="104"/>
      <c r="BB133" s="104"/>
      <c r="BJ133" s="104"/>
      <c r="BO133" s="104"/>
    </row>
    <row r="134" spans="3:67" x14ac:dyDescent="0.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c r="AP134" s="104"/>
      <c r="AQ134" s="104"/>
      <c r="AR134" s="104"/>
      <c r="AS134" s="104"/>
      <c r="AT134" s="104"/>
      <c r="AU134" s="104"/>
      <c r="AV134" s="104"/>
      <c r="AW134" s="104"/>
      <c r="AX134" s="104"/>
      <c r="AY134" s="104"/>
      <c r="BB134" s="104"/>
      <c r="BJ134" s="104"/>
      <c r="BO134" s="104"/>
    </row>
    <row r="135" spans="3:67" x14ac:dyDescent="0.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c r="AP135" s="104"/>
      <c r="AQ135" s="104"/>
      <c r="AR135" s="104"/>
      <c r="AS135" s="104"/>
      <c r="AT135" s="104"/>
      <c r="AU135" s="104"/>
      <c r="AV135" s="104"/>
      <c r="AW135" s="104"/>
      <c r="AX135" s="104"/>
      <c r="AY135" s="104"/>
      <c r="BB135" s="104"/>
      <c r="BJ135" s="104"/>
      <c r="BO135" s="104"/>
    </row>
    <row r="136" spans="3:67" x14ac:dyDescent="0.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c r="AP136" s="104"/>
      <c r="AQ136" s="104"/>
      <c r="AR136" s="104"/>
      <c r="AS136" s="104"/>
      <c r="AT136" s="104"/>
      <c r="AU136" s="104"/>
      <c r="AV136" s="104"/>
      <c r="AW136" s="104"/>
      <c r="AX136" s="104"/>
      <c r="AY136" s="104"/>
      <c r="BB136" s="104"/>
      <c r="BJ136" s="104"/>
      <c r="BO136" s="104"/>
    </row>
    <row r="137" spans="3:67" x14ac:dyDescent="0.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c r="AP137" s="104"/>
      <c r="AQ137" s="104"/>
      <c r="AR137" s="104"/>
      <c r="AS137" s="104"/>
      <c r="AT137" s="104"/>
      <c r="AU137" s="104"/>
      <c r="AV137" s="104"/>
      <c r="AW137" s="104"/>
      <c r="AX137" s="104"/>
      <c r="AY137" s="104"/>
      <c r="BB137" s="104"/>
      <c r="BJ137" s="104"/>
      <c r="BO137" s="104"/>
    </row>
    <row r="138" spans="3:67" x14ac:dyDescent="0.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c r="AP138" s="104"/>
      <c r="AQ138" s="104"/>
      <c r="AR138" s="104"/>
      <c r="AS138" s="104"/>
      <c r="AT138" s="104"/>
      <c r="AU138" s="104"/>
      <c r="AV138" s="104"/>
      <c r="AW138" s="104"/>
      <c r="AX138" s="104"/>
      <c r="AY138" s="104"/>
      <c r="BB138" s="104"/>
      <c r="BJ138" s="104"/>
      <c r="BO138" s="104"/>
    </row>
    <row r="139" spans="3:67" x14ac:dyDescent="0.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c r="AP139" s="104"/>
      <c r="AQ139" s="104"/>
      <c r="AR139" s="104"/>
      <c r="AS139" s="104"/>
      <c r="AT139" s="104"/>
      <c r="AU139" s="104"/>
      <c r="AV139" s="104"/>
      <c r="AW139" s="104"/>
      <c r="AX139" s="104"/>
      <c r="AY139" s="104"/>
      <c r="BB139" s="104"/>
      <c r="BJ139" s="104"/>
      <c r="BO139" s="104"/>
    </row>
    <row r="140" spans="3:67" x14ac:dyDescent="0.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c r="AP140" s="104"/>
      <c r="AQ140" s="104"/>
      <c r="AR140" s="104"/>
      <c r="AS140" s="104"/>
      <c r="AT140" s="104"/>
      <c r="AU140" s="104"/>
      <c r="AV140" s="104"/>
      <c r="AW140" s="104"/>
      <c r="AX140" s="104"/>
      <c r="AY140" s="104"/>
      <c r="BB140" s="104"/>
      <c r="BJ140" s="104"/>
      <c r="BO140" s="104"/>
    </row>
    <row r="141" spans="3:67" x14ac:dyDescent="0.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c r="AP141" s="104"/>
      <c r="AQ141" s="104"/>
      <c r="AR141" s="104"/>
      <c r="AS141" s="104"/>
      <c r="AT141" s="104"/>
      <c r="AU141" s="104"/>
      <c r="AV141" s="104"/>
      <c r="AW141" s="104"/>
      <c r="AX141" s="104"/>
      <c r="AY141" s="104"/>
      <c r="BB141" s="104"/>
      <c r="BJ141" s="104"/>
      <c r="BO141" s="104"/>
    </row>
    <row r="142" spans="3:67" x14ac:dyDescent="0.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c r="AP142" s="104"/>
      <c r="AQ142" s="104"/>
      <c r="AR142" s="104"/>
      <c r="AS142" s="104"/>
      <c r="AT142" s="104"/>
      <c r="AU142" s="104"/>
      <c r="AV142" s="104"/>
      <c r="AW142" s="104"/>
      <c r="AX142" s="104"/>
      <c r="AY142" s="104"/>
      <c r="BB142" s="104"/>
      <c r="BJ142" s="104"/>
      <c r="BO142" s="104"/>
    </row>
    <row r="143" spans="3:67" x14ac:dyDescent="0.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c r="AP143" s="104"/>
      <c r="AQ143" s="104"/>
      <c r="AR143" s="104"/>
      <c r="AS143" s="104"/>
      <c r="AT143" s="104"/>
      <c r="AU143" s="104"/>
      <c r="AV143" s="104"/>
      <c r="AW143" s="104"/>
      <c r="AX143" s="104"/>
      <c r="AY143" s="104"/>
      <c r="BB143" s="104"/>
      <c r="BJ143" s="104"/>
      <c r="BO143" s="104"/>
    </row>
    <row r="144" spans="3:67" x14ac:dyDescent="0.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c r="AP144" s="104"/>
      <c r="AQ144" s="104"/>
      <c r="AR144" s="104"/>
      <c r="AS144" s="104"/>
      <c r="AT144" s="104"/>
      <c r="AU144" s="104"/>
      <c r="AV144" s="104"/>
      <c r="AW144" s="104"/>
      <c r="AX144" s="104"/>
      <c r="AY144" s="104"/>
      <c r="BB144" s="104"/>
      <c r="BJ144" s="104"/>
      <c r="BO144" s="104"/>
    </row>
    <row r="145" spans="3:67" x14ac:dyDescent="0.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c r="AP145" s="104"/>
      <c r="AQ145" s="104"/>
      <c r="AR145" s="104"/>
      <c r="AS145" s="104"/>
      <c r="AT145" s="104"/>
      <c r="AU145" s="104"/>
      <c r="AV145" s="104"/>
      <c r="AW145" s="104"/>
      <c r="AX145" s="104"/>
      <c r="AY145" s="104"/>
      <c r="BB145" s="104"/>
      <c r="BJ145" s="104"/>
      <c r="BO145" s="104"/>
    </row>
    <row r="146" spans="3:67" x14ac:dyDescent="0.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c r="AP146" s="104"/>
      <c r="AQ146" s="104"/>
      <c r="AR146" s="104"/>
      <c r="AS146" s="104"/>
      <c r="AT146" s="104"/>
      <c r="AU146" s="104"/>
      <c r="AV146" s="104"/>
      <c r="AW146" s="104"/>
      <c r="AX146" s="104"/>
      <c r="AY146" s="104"/>
      <c r="BB146" s="104"/>
      <c r="BJ146" s="104"/>
      <c r="BO146" s="104"/>
    </row>
    <row r="147" spans="3:67" x14ac:dyDescent="0.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c r="AP147" s="104"/>
      <c r="AQ147" s="104"/>
      <c r="AR147" s="104"/>
      <c r="AS147" s="104"/>
      <c r="AT147" s="104"/>
      <c r="AU147" s="104"/>
      <c r="AV147" s="104"/>
      <c r="AW147" s="104"/>
      <c r="AX147" s="104"/>
      <c r="AY147" s="104"/>
      <c r="BB147" s="104"/>
      <c r="BJ147" s="104"/>
      <c r="BO147" s="104"/>
    </row>
    <row r="148" spans="3:67" x14ac:dyDescent="0.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c r="AP148" s="104"/>
      <c r="AQ148" s="104"/>
      <c r="AR148" s="104"/>
      <c r="AS148" s="104"/>
      <c r="AT148" s="104"/>
      <c r="AU148" s="104"/>
      <c r="AV148" s="104"/>
      <c r="AW148" s="104"/>
      <c r="AX148" s="104"/>
      <c r="AY148" s="104"/>
      <c r="BB148" s="104"/>
      <c r="BJ148" s="104"/>
      <c r="BO148" s="104"/>
    </row>
    <row r="149" spans="3:67" x14ac:dyDescent="0.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c r="AP149" s="104"/>
      <c r="AQ149" s="104"/>
      <c r="AR149" s="104"/>
      <c r="AS149" s="104"/>
      <c r="AT149" s="104"/>
      <c r="AU149" s="104"/>
      <c r="AV149" s="104"/>
      <c r="AW149" s="104"/>
      <c r="AX149" s="104"/>
      <c r="AY149" s="104"/>
      <c r="BB149" s="104"/>
      <c r="BJ149" s="104"/>
      <c r="BO149" s="104"/>
    </row>
    <row r="150" spans="3:67" x14ac:dyDescent="0.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c r="AP150" s="104"/>
      <c r="AQ150" s="104"/>
      <c r="AR150" s="104"/>
      <c r="AS150" s="104"/>
      <c r="AT150" s="104"/>
      <c r="AU150" s="104"/>
      <c r="AV150" s="104"/>
      <c r="AW150" s="104"/>
      <c r="AX150" s="104"/>
      <c r="AY150" s="104"/>
      <c r="BB150" s="104"/>
      <c r="BJ150" s="104"/>
      <c r="BO150" s="104"/>
    </row>
    <row r="151" spans="3:67" x14ac:dyDescent="0.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c r="AP151" s="104"/>
      <c r="AQ151" s="104"/>
      <c r="AR151" s="104"/>
      <c r="AS151" s="104"/>
      <c r="AT151" s="104"/>
      <c r="AU151" s="104"/>
      <c r="AV151" s="104"/>
      <c r="AW151" s="104"/>
      <c r="AX151" s="104"/>
      <c r="AY151" s="104"/>
      <c r="BB151" s="104"/>
      <c r="BJ151" s="104"/>
      <c r="BO151" s="104"/>
    </row>
    <row r="152" spans="3:67" x14ac:dyDescent="0.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c r="AP152" s="104"/>
      <c r="AQ152" s="104"/>
      <c r="AR152" s="104"/>
      <c r="AS152" s="104"/>
      <c r="AT152" s="104"/>
      <c r="AU152" s="104"/>
      <c r="AV152" s="104"/>
      <c r="AW152" s="104"/>
      <c r="AX152" s="104"/>
      <c r="AY152" s="104"/>
      <c r="BB152" s="104"/>
      <c r="BJ152" s="104"/>
      <c r="BO152" s="104"/>
    </row>
    <row r="153" spans="3:67" x14ac:dyDescent="0.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c r="AP153" s="104"/>
      <c r="AQ153" s="104"/>
      <c r="AR153" s="104"/>
      <c r="AS153" s="104"/>
      <c r="AT153" s="104"/>
      <c r="AU153" s="104"/>
      <c r="AV153" s="104"/>
      <c r="AW153" s="104"/>
      <c r="AX153" s="104"/>
      <c r="AY153" s="104"/>
      <c r="BB153" s="104"/>
      <c r="BJ153" s="104"/>
      <c r="BO153" s="104"/>
    </row>
    <row r="154" spans="3:67" x14ac:dyDescent="0.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c r="AP154" s="104"/>
      <c r="AQ154" s="104"/>
      <c r="AR154" s="104"/>
      <c r="AS154" s="104"/>
      <c r="AT154" s="104"/>
      <c r="AU154" s="104"/>
      <c r="AV154" s="104"/>
      <c r="AW154" s="104"/>
      <c r="AX154" s="104"/>
      <c r="AY154" s="104"/>
      <c r="BB154" s="104"/>
      <c r="BJ154" s="104"/>
      <c r="BO154" s="104"/>
    </row>
    <row r="155" spans="3:67" x14ac:dyDescent="0.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c r="AP155" s="104"/>
      <c r="AQ155" s="104"/>
      <c r="AR155" s="104"/>
      <c r="AS155" s="104"/>
      <c r="AT155" s="104"/>
      <c r="AU155" s="104"/>
      <c r="AV155" s="104"/>
      <c r="AW155" s="104"/>
      <c r="AX155" s="104"/>
      <c r="AY155" s="104"/>
      <c r="BB155" s="104"/>
      <c r="BJ155" s="104"/>
      <c r="BO155" s="104"/>
    </row>
    <row r="156" spans="3:67" x14ac:dyDescent="0.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c r="AP156" s="104"/>
      <c r="AQ156" s="104"/>
      <c r="AR156" s="104"/>
      <c r="AS156" s="104"/>
      <c r="AT156" s="104"/>
      <c r="AU156" s="104"/>
      <c r="AV156" s="104"/>
      <c r="AW156" s="104"/>
      <c r="AX156" s="104"/>
      <c r="AY156" s="104"/>
      <c r="BB156" s="104"/>
      <c r="BJ156" s="104"/>
      <c r="BO156" s="104"/>
    </row>
    <row r="157" spans="3:67" x14ac:dyDescent="0.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c r="AP157" s="104"/>
      <c r="AQ157" s="104"/>
      <c r="AR157" s="104"/>
      <c r="AS157" s="104"/>
      <c r="AT157" s="104"/>
      <c r="AU157" s="104"/>
      <c r="AV157" s="104"/>
      <c r="AW157" s="104"/>
      <c r="AX157" s="104"/>
      <c r="AY157" s="104"/>
      <c r="BB157" s="104"/>
      <c r="BJ157" s="104"/>
      <c r="BO157" s="104"/>
    </row>
    <row r="158" spans="3:67" x14ac:dyDescent="0.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c r="AP158" s="104"/>
      <c r="AQ158" s="104"/>
      <c r="AR158" s="104"/>
      <c r="AS158" s="104"/>
      <c r="AT158" s="104"/>
      <c r="AU158" s="104"/>
      <c r="AV158" s="104"/>
      <c r="AW158" s="104"/>
      <c r="AX158" s="104"/>
      <c r="AY158" s="104"/>
      <c r="BB158" s="104"/>
      <c r="BJ158" s="104"/>
      <c r="BO158" s="104"/>
    </row>
    <row r="159" spans="3:67" x14ac:dyDescent="0.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c r="AP159" s="104"/>
      <c r="AQ159" s="104"/>
      <c r="AR159" s="104"/>
      <c r="AS159" s="104"/>
      <c r="AT159" s="104"/>
      <c r="AU159" s="104"/>
      <c r="AV159" s="104"/>
      <c r="AW159" s="104"/>
      <c r="AX159" s="104"/>
      <c r="AY159" s="104"/>
      <c r="BB159" s="104"/>
      <c r="BJ159" s="104"/>
      <c r="BO159" s="104"/>
    </row>
    <row r="160" spans="3:67" x14ac:dyDescent="0.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c r="AP160" s="104"/>
      <c r="AQ160" s="104"/>
      <c r="AR160" s="104"/>
      <c r="AS160" s="104"/>
      <c r="AT160" s="104"/>
      <c r="AU160" s="104"/>
      <c r="AV160" s="104"/>
      <c r="AW160" s="104"/>
      <c r="AX160" s="104"/>
      <c r="AY160" s="104"/>
      <c r="BB160" s="104"/>
      <c r="BJ160" s="104"/>
      <c r="BO160" s="104"/>
    </row>
    <row r="161" spans="3:67" x14ac:dyDescent="0.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c r="AP161" s="104"/>
      <c r="AQ161" s="104"/>
      <c r="AR161" s="104"/>
      <c r="AS161" s="104"/>
      <c r="AT161" s="104"/>
      <c r="AU161" s="104"/>
      <c r="AV161" s="104"/>
      <c r="AW161" s="104"/>
      <c r="AX161" s="104"/>
      <c r="AY161" s="104"/>
      <c r="BB161" s="104"/>
      <c r="BJ161" s="104"/>
      <c r="BO161" s="104"/>
    </row>
    <row r="162" spans="3:67" x14ac:dyDescent="0.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c r="AP162" s="104"/>
      <c r="AQ162" s="104"/>
      <c r="AR162" s="104"/>
      <c r="AS162" s="104"/>
      <c r="AT162" s="104"/>
      <c r="AU162" s="104"/>
      <c r="AV162" s="104"/>
      <c r="AW162" s="104"/>
      <c r="AX162" s="104"/>
      <c r="AY162" s="104"/>
      <c r="BB162" s="104"/>
      <c r="BJ162" s="104"/>
      <c r="BO162" s="104"/>
    </row>
    <row r="163" spans="3:67" x14ac:dyDescent="0.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c r="AP163" s="104"/>
      <c r="AQ163" s="104"/>
      <c r="AR163" s="104"/>
      <c r="AS163" s="104"/>
      <c r="AT163" s="104"/>
      <c r="AU163" s="104"/>
      <c r="AV163" s="104"/>
      <c r="AW163" s="104"/>
      <c r="AX163" s="104"/>
      <c r="AY163" s="104"/>
      <c r="BB163" s="104"/>
      <c r="BJ163" s="104"/>
      <c r="BO163" s="104"/>
    </row>
    <row r="164" spans="3:67" x14ac:dyDescent="0.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c r="AP164" s="104"/>
      <c r="AQ164" s="104"/>
      <c r="AR164" s="104"/>
      <c r="AS164" s="104"/>
      <c r="AT164" s="104"/>
      <c r="AU164" s="104"/>
      <c r="AV164" s="104"/>
      <c r="AW164" s="104"/>
      <c r="AX164" s="104"/>
      <c r="AY164" s="104"/>
      <c r="BB164" s="104"/>
      <c r="BJ164" s="104"/>
      <c r="BO164" s="104"/>
    </row>
    <row r="165" spans="3:67" x14ac:dyDescent="0.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c r="AP165" s="104"/>
      <c r="AQ165" s="104"/>
      <c r="AR165" s="104"/>
      <c r="AS165" s="104"/>
      <c r="AT165" s="104"/>
      <c r="AU165" s="104"/>
      <c r="AV165" s="104"/>
      <c r="AW165" s="104"/>
      <c r="AX165" s="104"/>
      <c r="AY165" s="104"/>
      <c r="BB165" s="104"/>
      <c r="BJ165" s="104"/>
      <c r="BO165" s="104"/>
    </row>
    <row r="166" spans="3:67" x14ac:dyDescent="0.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c r="AP166" s="104"/>
      <c r="AQ166" s="104"/>
      <c r="AR166" s="104"/>
      <c r="AS166" s="104"/>
      <c r="AT166" s="104"/>
      <c r="AU166" s="104"/>
      <c r="AV166" s="104"/>
      <c r="AW166" s="104"/>
      <c r="AX166" s="104"/>
      <c r="AY166" s="104"/>
      <c r="BB166" s="104"/>
      <c r="BJ166" s="104"/>
      <c r="BO166" s="104"/>
    </row>
    <row r="167" spans="3:67" x14ac:dyDescent="0.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c r="AP167" s="104"/>
      <c r="AQ167" s="104"/>
      <c r="AR167" s="104"/>
      <c r="AS167" s="104"/>
      <c r="AT167" s="104"/>
      <c r="AU167" s="104"/>
      <c r="AV167" s="104"/>
      <c r="AW167" s="104"/>
      <c r="AX167" s="104"/>
      <c r="AY167" s="104"/>
      <c r="BB167" s="104"/>
      <c r="BJ167" s="104"/>
      <c r="BO167" s="104"/>
    </row>
    <row r="168" spans="3:67" x14ac:dyDescent="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c r="AP168" s="104"/>
      <c r="AQ168" s="104"/>
      <c r="AR168" s="104"/>
      <c r="AS168" s="104"/>
      <c r="AT168" s="104"/>
      <c r="AU168" s="104"/>
      <c r="AV168" s="104"/>
      <c r="AW168" s="104"/>
      <c r="AX168" s="104"/>
      <c r="AY168" s="104"/>
      <c r="BB168" s="104"/>
      <c r="BJ168" s="104"/>
      <c r="BO168" s="104"/>
    </row>
    <row r="169" spans="3:67" x14ac:dyDescent="0.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c r="AP169" s="104"/>
      <c r="AQ169" s="104"/>
      <c r="AR169" s="104"/>
      <c r="AS169" s="104"/>
      <c r="AT169" s="104"/>
      <c r="AU169" s="104"/>
      <c r="AV169" s="104"/>
      <c r="AW169" s="104"/>
      <c r="AX169" s="104"/>
      <c r="AY169" s="104"/>
      <c r="BB169" s="104"/>
      <c r="BJ169" s="104"/>
      <c r="BO169" s="104"/>
    </row>
    <row r="170" spans="3:67" x14ac:dyDescent="0.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c r="AP170" s="104"/>
      <c r="AQ170" s="104"/>
      <c r="AR170" s="104"/>
      <c r="AS170" s="104"/>
      <c r="AT170" s="104"/>
      <c r="AU170" s="104"/>
      <c r="AV170" s="104"/>
      <c r="AW170" s="104"/>
      <c r="AX170" s="104"/>
      <c r="AY170" s="104"/>
      <c r="BB170" s="104"/>
      <c r="BJ170" s="104"/>
      <c r="BO170" s="104"/>
    </row>
    <row r="171" spans="3:67" x14ac:dyDescent="0.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c r="AP171" s="104"/>
      <c r="AQ171" s="104"/>
      <c r="AR171" s="104"/>
      <c r="AS171" s="104"/>
      <c r="AT171" s="104"/>
      <c r="AU171" s="104"/>
      <c r="AV171" s="104"/>
      <c r="AW171" s="104"/>
      <c r="AX171" s="104"/>
      <c r="AY171" s="104"/>
      <c r="BB171" s="104"/>
      <c r="BJ171" s="104"/>
      <c r="BO171" s="104"/>
    </row>
    <row r="172" spans="3:67" x14ac:dyDescent="0.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c r="AP172" s="104"/>
      <c r="AQ172" s="104"/>
      <c r="AR172" s="104"/>
      <c r="AS172" s="104"/>
      <c r="AT172" s="104"/>
      <c r="AU172" s="104"/>
      <c r="AV172" s="104"/>
      <c r="AW172" s="104"/>
      <c r="AX172" s="104"/>
      <c r="AY172" s="104"/>
      <c r="BB172" s="104"/>
      <c r="BJ172" s="104"/>
      <c r="BO172" s="104"/>
    </row>
    <row r="173" spans="3:67" x14ac:dyDescent="0.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c r="AP173" s="104"/>
      <c r="AQ173" s="104"/>
      <c r="AR173" s="104"/>
      <c r="AS173" s="104"/>
      <c r="AT173" s="104"/>
      <c r="AU173" s="104"/>
      <c r="AV173" s="104"/>
      <c r="AW173" s="104"/>
      <c r="AX173" s="104"/>
      <c r="AY173" s="104"/>
      <c r="BB173" s="104"/>
      <c r="BJ173" s="104"/>
      <c r="BO173" s="104"/>
    </row>
    <row r="174" spans="3:67" x14ac:dyDescent="0.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c r="AP174" s="104"/>
      <c r="AQ174" s="104"/>
      <c r="AR174" s="104"/>
      <c r="AS174" s="104"/>
      <c r="AT174" s="104"/>
      <c r="AU174" s="104"/>
      <c r="AV174" s="104"/>
      <c r="AW174" s="104"/>
      <c r="AX174" s="104"/>
      <c r="AY174" s="104"/>
      <c r="BB174" s="104"/>
      <c r="BJ174" s="104"/>
      <c r="BO174" s="104"/>
    </row>
    <row r="175" spans="3:67" x14ac:dyDescent="0.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BB175" s="104"/>
      <c r="BJ175" s="104"/>
      <c r="BO175" s="104"/>
    </row>
    <row r="176" spans="3:67" x14ac:dyDescent="0.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c r="AP176" s="104"/>
      <c r="AQ176" s="104"/>
      <c r="AR176" s="104"/>
      <c r="AS176" s="104"/>
      <c r="AT176" s="104"/>
      <c r="AU176" s="104"/>
      <c r="AV176" s="104"/>
      <c r="AW176" s="104"/>
      <c r="AX176" s="104"/>
      <c r="AY176" s="104"/>
      <c r="BB176" s="104"/>
      <c r="BJ176" s="104"/>
      <c r="BO176" s="104"/>
    </row>
    <row r="177" spans="3:67" x14ac:dyDescent="0.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c r="AP177" s="104"/>
      <c r="AQ177" s="104"/>
      <c r="AR177" s="104"/>
      <c r="AS177" s="104"/>
      <c r="AT177" s="104"/>
      <c r="AU177" s="104"/>
      <c r="AV177" s="104"/>
      <c r="AW177" s="104"/>
      <c r="AX177" s="104"/>
      <c r="AY177" s="104"/>
      <c r="BB177" s="104"/>
      <c r="BJ177" s="104"/>
      <c r="BO177" s="104"/>
    </row>
    <row r="178" spans="3:67" x14ac:dyDescent="0.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c r="AP178" s="104"/>
      <c r="AQ178" s="104"/>
      <c r="AR178" s="104"/>
      <c r="AS178" s="104"/>
      <c r="AT178" s="104"/>
      <c r="AU178" s="104"/>
      <c r="AV178" s="104"/>
      <c r="AW178" s="104"/>
      <c r="AX178" s="104"/>
      <c r="AY178" s="104"/>
      <c r="BB178" s="104"/>
      <c r="BJ178" s="104"/>
      <c r="BO178" s="104"/>
    </row>
    <row r="179" spans="3:67" x14ac:dyDescent="0.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c r="AP179" s="104"/>
      <c r="AQ179" s="104"/>
      <c r="AR179" s="104"/>
      <c r="AS179" s="104"/>
      <c r="AT179" s="104"/>
      <c r="AU179" s="104"/>
      <c r="AV179" s="104"/>
      <c r="AW179" s="104"/>
      <c r="AX179" s="104"/>
      <c r="AY179" s="104"/>
      <c r="BB179" s="104"/>
      <c r="BJ179" s="104"/>
      <c r="BO179" s="104"/>
    </row>
    <row r="180" spans="3:67" x14ac:dyDescent="0.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c r="AP180" s="104"/>
      <c r="AQ180" s="104"/>
      <c r="AR180" s="104"/>
      <c r="AS180" s="104"/>
      <c r="AT180" s="104"/>
      <c r="AU180" s="104"/>
      <c r="AV180" s="104"/>
      <c r="AW180" s="104"/>
      <c r="AX180" s="104"/>
      <c r="AY180" s="104"/>
      <c r="BB180" s="104"/>
      <c r="BJ180" s="104"/>
      <c r="BO180" s="104"/>
    </row>
    <row r="181" spans="3:67" x14ac:dyDescent="0.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c r="AP181" s="104"/>
      <c r="AQ181" s="104"/>
      <c r="AR181" s="104"/>
      <c r="AS181" s="104"/>
      <c r="AT181" s="104"/>
      <c r="AU181" s="104"/>
      <c r="AV181" s="104"/>
      <c r="AW181" s="104"/>
      <c r="AX181" s="104"/>
      <c r="AY181" s="104"/>
      <c r="BB181" s="104"/>
      <c r="BJ181" s="104"/>
      <c r="BO181" s="104"/>
    </row>
    <row r="182" spans="3:67" x14ac:dyDescent="0.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c r="AP182" s="104"/>
      <c r="AQ182" s="104"/>
      <c r="AR182" s="104"/>
      <c r="AS182" s="104"/>
      <c r="AT182" s="104"/>
      <c r="AU182" s="104"/>
      <c r="AV182" s="104"/>
      <c r="AW182" s="104"/>
      <c r="AX182" s="104"/>
      <c r="AY182" s="104"/>
      <c r="BB182" s="104"/>
      <c r="BJ182" s="104"/>
      <c r="BO182" s="104"/>
    </row>
    <row r="183" spans="3:67" x14ac:dyDescent="0.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c r="AP183" s="104"/>
      <c r="AQ183" s="104"/>
      <c r="AR183" s="104"/>
      <c r="AS183" s="104"/>
      <c r="AT183" s="104"/>
      <c r="AU183" s="104"/>
      <c r="AV183" s="104"/>
      <c r="AW183" s="104"/>
      <c r="AX183" s="104"/>
      <c r="AY183" s="104"/>
      <c r="BB183" s="104"/>
      <c r="BJ183" s="104"/>
      <c r="BO183" s="104"/>
    </row>
    <row r="184" spans="3:67" x14ac:dyDescent="0.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c r="AP184" s="104"/>
      <c r="AQ184" s="104"/>
      <c r="AR184" s="104"/>
      <c r="AS184" s="104"/>
      <c r="AT184" s="104"/>
      <c r="AU184" s="104"/>
      <c r="AV184" s="104"/>
      <c r="AW184" s="104"/>
      <c r="AX184" s="104"/>
      <c r="AY184" s="104"/>
      <c r="BB184" s="104"/>
      <c r="BJ184" s="104"/>
      <c r="BO184" s="104"/>
    </row>
    <row r="185" spans="3:67" x14ac:dyDescent="0.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c r="AP185" s="104"/>
      <c r="AQ185" s="104"/>
      <c r="AR185" s="104"/>
      <c r="AS185" s="104"/>
      <c r="AT185" s="104"/>
      <c r="AU185" s="104"/>
      <c r="AV185" s="104"/>
      <c r="AW185" s="104"/>
      <c r="AX185" s="104"/>
      <c r="AY185" s="104"/>
      <c r="BB185" s="104"/>
      <c r="BJ185" s="104"/>
      <c r="BO185" s="104"/>
    </row>
    <row r="186" spans="3:67" x14ac:dyDescent="0.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c r="AP186" s="104"/>
      <c r="AQ186" s="104"/>
      <c r="AR186" s="104"/>
      <c r="AS186" s="104"/>
      <c r="AT186" s="104"/>
      <c r="AU186" s="104"/>
      <c r="AV186" s="104"/>
      <c r="AW186" s="104"/>
      <c r="AX186" s="104"/>
      <c r="AY186" s="104"/>
      <c r="BB186" s="104"/>
      <c r="BJ186" s="104"/>
      <c r="BO186" s="104"/>
    </row>
    <row r="187" spans="3:67" x14ac:dyDescent="0.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c r="AP187" s="104"/>
      <c r="AQ187" s="104"/>
      <c r="AR187" s="104"/>
      <c r="AS187" s="104"/>
      <c r="AT187" s="104"/>
      <c r="AU187" s="104"/>
      <c r="AV187" s="104"/>
      <c r="AW187" s="104"/>
      <c r="AX187" s="104"/>
      <c r="AY187" s="104"/>
      <c r="BB187" s="104"/>
      <c r="BJ187" s="104"/>
      <c r="BO187" s="104"/>
    </row>
    <row r="188" spans="3:67" x14ac:dyDescent="0.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c r="AP188" s="104"/>
      <c r="AQ188" s="104"/>
      <c r="AR188" s="104"/>
      <c r="AS188" s="104"/>
      <c r="AT188" s="104"/>
      <c r="AU188" s="104"/>
      <c r="AV188" s="104"/>
      <c r="AW188" s="104"/>
      <c r="AX188" s="104"/>
      <c r="AY188" s="104"/>
      <c r="BB188" s="104"/>
      <c r="BJ188" s="104"/>
      <c r="BO188" s="104"/>
    </row>
    <row r="189" spans="3:67" x14ac:dyDescent="0.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c r="AP189" s="104"/>
      <c r="AQ189" s="104"/>
      <c r="AR189" s="104"/>
      <c r="AS189" s="104"/>
      <c r="AT189" s="104"/>
      <c r="AU189" s="104"/>
      <c r="AV189" s="104"/>
      <c r="AW189" s="104"/>
      <c r="AX189" s="104"/>
      <c r="AY189" s="104"/>
      <c r="BB189" s="104"/>
      <c r="BJ189" s="104"/>
      <c r="BO189" s="104"/>
    </row>
    <row r="190" spans="3:67" x14ac:dyDescent="0.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c r="AP190" s="104"/>
      <c r="AQ190" s="104"/>
      <c r="AR190" s="104"/>
      <c r="AS190" s="104"/>
      <c r="AT190" s="104"/>
      <c r="AU190" s="104"/>
      <c r="AV190" s="104"/>
      <c r="AW190" s="104"/>
      <c r="AX190" s="104"/>
      <c r="AY190" s="104"/>
      <c r="BB190" s="104"/>
      <c r="BJ190" s="104"/>
      <c r="BO190" s="104"/>
    </row>
    <row r="191" spans="3:67" x14ac:dyDescent="0.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c r="AP191" s="104"/>
      <c r="AQ191" s="104"/>
      <c r="AR191" s="104"/>
      <c r="AS191" s="104"/>
      <c r="AT191" s="104"/>
      <c r="AU191" s="104"/>
      <c r="AV191" s="104"/>
      <c r="AW191" s="104"/>
      <c r="AX191" s="104"/>
      <c r="AY191" s="104"/>
      <c r="BB191" s="104"/>
      <c r="BJ191" s="104"/>
      <c r="BO191" s="104"/>
    </row>
    <row r="192" spans="3:67" x14ac:dyDescent="0.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c r="AP192" s="104"/>
      <c r="AQ192" s="104"/>
      <c r="AR192" s="104"/>
      <c r="AS192" s="104"/>
      <c r="AT192" s="104"/>
      <c r="AU192" s="104"/>
      <c r="AV192" s="104"/>
      <c r="AW192" s="104"/>
      <c r="AX192" s="104"/>
      <c r="AY192" s="104"/>
      <c r="BB192" s="104"/>
      <c r="BJ192" s="104"/>
      <c r="BO192" s="104"/>
    </row>
    <row r="193" spans="3:67" x14ac:dyDescent="0.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c r="AP193" s="104"/>
      <c r="AQ193" s="104"/>
      <c r="AR193" s="104"/>
      <c r="AS193" s="104"/>
      <c r="AT193" s="104"/>
      <c r="AU193" s="104"/>
      <c r="AV193" s="104"/>
      <c r="AW193" s="104"/>
      <c r="AX193" s="104"/>
      <c r="AY193" s="104"/>
      <c r="BB193" s="104"/>
      <c r="BJ193" s="104"/>
      <c r="BO193" s="104"/>
    </row>
    <row r="194" spans="3:67" x14ac:dyDescent="0.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c r="AP194" s="104"/>
      <c r="AQ194" s="104"/>
      <c r="AR194" s="104"/>
      <c r="AS194" s="104"/>
      <c r="AT194" s="104"/>
      <c r="AU194" s="104"/>
      <c r="AV194" s="104"/>
      <c r="AW194" s="104"/>
      <c r="AX194" s="104"/>
      <c r="AY194" s="104"/>
      <c r="BB194" s="104"/>
      <c r="BJ194" s="104"/>
      <c r="BO194" s="104"/>
    </row>
    <row r="195" spans="3:67" x14ac:dyDescent="0.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c r="AP195" s="104"/>
      <c r="AQ195" s="104"/>
      <c r="AR195" s="104"/>
      <c r="AS195" s="104"/>
      <c r="AT195" s="104"/>
      <c r="AU195" s="104"/>
      <c r="AV195" s="104"/>
      <c r="AW195" s="104"/>
      <c r="AX195" s="104"/>
      <c r="AY195" s="104"/>
      <c r="BB195" s="104"/>
      <c r="BJ195" s="104"/>
      <c r="BO195" s="104"/>
    </row>
    <row r="196" spans="3:67" x14ac:dyDescent="0.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c r="AP196" s="104"/>
      <c r="AQ196" s="104"/>
      <c r="AR196" s="104"/>
      <c r="AS196" s="104"/>
      <c r="AT196" s="104"/>
      <c r="AU196" s="104"/>
      <c r="AV196" s="104"/>
      <c r="AW196" s="104"/>
      <c r="AX196" s="104"/>
      <c r="AY196" s="104"/>
      <c r="BB196" s="104"/>
      <c r="BJ196" s="104"/>
      <c r="BO196" s="104"/>
    </row>
    <row r="197" spans="3:67" x14ac:dyDescent="0.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c r="AP197" s="104"/>
      <c r="AQ197" s="104"/>
      <c r="AR197" s="104"/>
      <c r="AS197" s="104"/>
      <c r="AT197" s="104"/>
      <c r="AU197" s="104"/>
      <c r="AV197" s="104"/>
      <c r="AW197" s="104"/>
      <c r="AX197" s="104"/>
      <c r="AY197" s="104"/>
      <c r="BB197" s="104"/>
      <c r="BJ197" s="104"/>
      <c r="BO197" s="104"/>
    </row>
    <row r="198" spans="3:67" x14ac:dyDescent="0.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c r="AP198" s="104"/>
      <c r="AQ198" s="104"/>
      <c r="AR198" s="104"/>
      <c r="AS198" s="104"/>
      <c r="AT198" s="104"/>
      <c r="AU198" s="104"/>
      <c r="AV198" s="104"/>
      <c r="AW198" s="104"/>
      <c r="AX198" s="104"/>
      <c r="AY198" s="104"/>
      <c r="BB198" s="104"/>
      <c r="BJ198" s="104"/>
      <c r="BO198" s="104"/>
    </row>
    <row r="199" spans="3:67" x14ac:dyDescent="0.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c r="AP199" s="104"/>
      <c r="AQ199" s="104"/>
      <c r="AR199" s="104"/>
      <c r="AS199" s="104"/>
      <c r="AT199" s="104"/>
      <c r="AU199" s="104"/>
      <c r="AV199" s="104"/>
      <c r="AW199" s="104"/>
      <c r="AX199" s="104"/>
      <c r="AY199" s="104"/>
      <c r="BB199" s="104"/>
      <c r="BJ199" s="104"/>
      <c r="BO199" s="104"/>
    </row>
    <row r="200" spans="3:67" x14ac:dyDescent="0.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c r="AP200" s="104"/>
      <c r="AQ200" s="104"/>
      <c r="AR200" s="104"/>
      <c r="AS200" s="104"/>
      <c r="AT200" s="104"/>
      <c r="AU200" s="104"/>
      <c r="AV200" s="104"/>
      <c r="AW200" s="104"/>
      <c r="AX200" s="104"/>
      <c r="AY200" s="104"/>
      <c r="BB200" s="104"/>
      <c r="BJ200" s="104"/>
      <c r="BO200" s="104"/>
    </row>
    <row r="201" spans="3:67" x14ac:dyDescent="0.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c r="AP201" s="104"/>
      <c r="AQ201" s="104"/>
      <c r="AR201" s="104"/>
      <c r="AS201" s="104"/>
      <c r="AT201" s="104"/>
      <c r="AU201" s="104"/>
      <c r="AV201" s="104"/>
      <c r="AW201" s="104"/>
      <c r="AX201" s="104"/>
      <c r="AY201" s="104"/>
      <c r="BB201" s="104"/>
      <c r="BJ201" s="104"/>
      <c r="BO201" s="104"/>
    </row>
    <row r="202" spans="3:67" x14ac:dyDescent="0.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c r="AP202" s="104"/>
      <c r="AQ202" s="104"/>
      <c r="AR202" s="104"/>
      <c r="AS202" s="104"/>
      <c r="AT202" s="104"/>
      <c r="AU202" s="104"/>
      <c r="AV202" s="104"/>
      <c r="AW202" s="104"/>
      <c r="AX202" s="104"/>
      <c r="AY202" s="104"/>
      <c r="BB202" s="104"/>
      <c r="BJ202" s="104"/>
      <c r="BO202" s="104"/>
    </row>
    <row r="203" spans="3:67" x14ac:dyDescent="0.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c r="AP203" s="104"/>
      <c r="AQ203" s="104"/>
      <c r="AR203" s="104"/>
      <c r="AS203" s="104"/>
      <c r="AT203" s="104"/>
      <c r="AU203" s="104"/>
      <c r="AV203" s="104"/>
      <c r="AW203" s="104"/>
      <c r="AX203" s="104"/>
      <c r="AY203" s="104"/>
      <c r="BB203" s="104"/>
      <c r="BJ203" s="104"/>
      <c r="BO203" s="104"/>
    </row>
    <row r="204" spans="3:67" x14ac:dyDescent="0.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c r="AP204" s="104"/>
      <c r="AQ204" s="104"/>
      <c r="AR204" s="104"/>
      <c r="AS204" s="104"/>
      <c r="AT204" s="104"/>
      <c r="AU204" s="104"/>
      <c r="AV204" s="104"/>
      <c r="AW204" s="104"/>
      <c r="AX204" s="104"/>
      <c r="AY204" s="104"/>
      <c r="BB204" s="104"/>
      <c r="BJ204" s="104"/>
      <c r="BO204" s="104"/>
    </row>
    <row r="205" spans="3:67" x14ac:dyDescent="0.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c r="AP205" s="104"/>
      <c r="AQ205" s="104"/>
      <c r="AR205" s="104"/>
      <c r="AS205" s="104"/>
      <c r="AT205" s="104"/>
      <c r="AU205" s="104"/>
      <c r="AV205" s="104"/>
      <c r="AW205" s="104"/>
      <c r="AX205" s="104"/>
      <c r="AY205" s="104"/>
      <c r="BB205" s="104"/>
      <c r="BJ205" s="104"/>
      <c r="BO205" s="104"/>
    </row>
    <row r="206" spans="3:67" x14ac:dyDescent="0.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c r="AP206" s="104"/>
      <c r="AQ206" s="104"/>
      <c r="AR206" s="104"/>
      <c r="AS206" s="104"/>
      <c r="AT206" s="104"/>
      <c r="AU206" s="104"/>
      <c r="AV206" s="104"/>
      <c r="AW206" s="104"/>
      <c r="AX206" s="104"/>
      <c r="AY206" s="104"/>
      <c r="BB206" s="104"/>
      <c r="BJ206" s="104"/>
      <c r="BO206" s="104"/>
    </row>
    <row r="207" spans="3:67" x14ac:dyDescent="0.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c r="AP207" s="104"/>
      <c r="AQ207" s="104"/>
      <c r="AR207" s="104"/>
      <c r="AS207" s="104"/>
      <c r="AT207" s="104"/>
      <c r="AU207" s="104"/>
      <c r="AV207" s="104"/>
      <c r="AW207" s="104"/>
      <c r="AX207" s="104"/>
      <c r="AY207" s="104"/>
      <c r="BB207" s="104"/>
      <c r="BJ207" s="104"/>
      <c r="BO207" s="104"/>
    </row>
    <row r="208" spans="3:67" x14ac:dyDescent="0.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c r="AP208" s="104"/>
      <c r="AQ208" s="104"/>
      <c r="AR208" s="104"/>
      <c r="AS208" s="104"/>
      <c r="AT208" s="104"/>
      <c r="AU208" s="104"/>
      <c r="AV208" s="104"/>
      <c r="AW208" s="104"/>
      <c r="AX208" s="104"/>
      <c r="AY208" s="104"/>
      <c r="BB208" s="104"/>
      <c r="BJ208" s="104"/>
      <c r="BO208" s="104"/>
    </row>
    <row r="209" spans="3:67" x14ac:dyDescent="0.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c r="AP209" s="104"/>
      <c r="AQ209" s="104"/>
      <c r="AR209" s="104"/>
      <c r="AS209" s="104"/>
      <c r="AT209" s="104"/>
      <c r="AU209" s="104"/>
      <c r="AV209" s="104"/>
      <c r="AW209" s="104"/>
      <c r="AX209" s="104"/>
      <c r="AY209" s="104"/>
      <c r="BB209" s="104"/>
      <c r="BJ209" s="104"/>
      <c r="BO209" s="104"/>
    </row>
    <row r="210" spans="3:67" x14ac:dyDescent="0.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c r="AP210" s="104"/>
      <c r="AQ210" s="104"/>
      <c r="AR210" s="104"/>
      <c r="AS210" s="104"/>
      <c r="AT210" s="104"/>
      <c r="AU210" s="104"/>
      <c r="AV210" s="104"/>
      <c r="AW210" s="104"/>
      <c r="AX210" s="104"/>
      <c r="AY210" s="104"/>
      <c r="BB210" s="104"/>
      <c r="BJ210" s="104"/>
      <c r="BO210" s="104"/>
    </row>
    <row r="211" spans="3:67" x14ac:dyDescent="0.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c r="AP211" s="104"/>
      <c r="AQ211" s="104"/>
      <c r="AR211" s="104"/>
      <c r="AS211" s="104"/>
      <c r="AT211" s="104"/>
      <c r="AU211" s="104"/>
      <c r="AV211" s="104"/>
      <c r="AW211" s="104"/>
      <c r="AX211" s="104"/>
      <c r="AY211" s="104"/>
      <c r="BB211" s="104"/>
      <c r="BJ211" s="104"/>
      <c r="BO211" s="104"/>
    </row>
    <row r="212" spans="3:67" x14ac:dyDescent="0.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c r="AP212" s="104"/>
      <c r="AQ212" s="104"/>
      <c r="AR212" s="104"/>
      <c r="AS212" s="104"/>
      <c r="AT212" s="104"/>
      <c r="AU212" s="104"/>
      <c r="AV212" s="104"/>
      <c r="AW212" s="104"/>
      <c r="AX212" s="104"/>
      <c r="AY212" s="104"/>
      <c r="BB212" s="104"/>
      <c r="BJ212" s="104"/>
      <c r="BO212" s="104"/>
    </row>
    <row r="213" spans="3:67" x14ac:dyDescent="0.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c r="AP213" s="104"/>
      <c r="AQ213" s="104"/>
      <c r="AR213" s="104"/>
      <c r="AS213" s="104"/>
      <c r="AT213" s="104"/>
      <c r="AU213" s="104"/>
      <c r="AV213" s="104"/>
      <c r="AW213" s="104"/>
      <c r="AX213" s="104"/>
      <c r="AY213" s="104"/>
      <c r="BB213" s="104"/>
      <c r="BJ213" s="104"/>
      <c r="BO213" s="104"/>
    </row>
    <row r="214" spans="3:67" x14ac:dyDescent="0.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c r="AP214" s="104"/>
      <c r="AQ214" s="104"/>
      <c r="AR214" s="104"/>
      <c r="AS214" s="104"/>
      <c r="AT214" s="104"/>
      <c r="AU214" s="104"/>
      <c r="AV214" s="104"/>
      <c r="AW214" s="104"/>
      <c r="AX214" s="104"/>
      <c r="AY214" s="104"/>
      <c r="BB214" s="104"/>
      <c r="BJ214" s="104"/>
      <c r="BO214" s="104"/>
    </row>
    <row r="215" spans="3:67" x14ac:dyDescent="0.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c r="AP215" s="104"/>
      <c r="AQ215" s="104"/>
      <c r="AR215" s="104"/>
      <c r="AS215" s="104"/>
      <c r="AT215" s="104"/>
      <c r="AU215" s="104"/>
      <c r="AV215" s="104"/>
      <c r="AW215" s="104"/>
      <c r="AX215" s="104"/>
      <c r="AY215" s="104"/>
      <c r="BB215" s="104"/>
      <c r="BJ215" s="104"/>
      <c r="BO215" s="104"/>
    </row>
    <row r="216" spans="3:67" x14ac:dyDescent="0.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c r="AP216" s="104"/>
      <c r="AQ216" s="104"/>
      <c r="AR216" s="104"/>
      <c r="AS216" s="104"/>
      <c r="AT216" s="104"/>
      <c r="AU216" s="104"/>
      <c r="AV216" s="104"/>
      <c r="AW216" s="104"/>
      <c r="AX216" s="104"/>
      <c r="AY216" s="104"/>
      <c r="BB216" s="104"/>
      <c r="BJ216" s="104"/>
      <c r="BO216" s="104"/>
    </row>
    <row r="217" spans="3:67" x14ac:dyDescent="0.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c r="AP217" s="104"/>
      <c r="AQ217" s="104"/>
      <c r="AR217" s="104"/>
      <c r="AS217" s="104"/>
      <c r="AT217" s="104"/>
      <c r="AU217" s="104"/>
      <c r="AV217" s="104"/>
      <c r="AW217" s="104"/>
      <c r="AX217" s="104"/>
      <c r="AY217" s="104"/>
      <c r="BB217" s="104"/>
      <c r="BJ217" s="104"/>
      <c r="BO217" s="104"/>
    </row>
    <row r="218" spans="3:67" x14ac:dyDescent="0.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c r="AP218" s="104"/>
      <c r="AQ218" s="104"/>
      <c r="AR218" s="104"/>
      <c r="AS218" s="104"/>
      <c r="AT218" s="104"/>
      <c r="AU218" s="104"/>
      <c r="AV218" s="104"/>
      <c r="AW218" s="104"/>
      <c r="AX218" s="104"/>
      <c r="AY218" s="104"/>
      <c r="BB218" s="104"/>
      <c r="BJ218" s="104"/>
      <c r="BO218" s="104"/>
    </row>
    <row r="219" spans="3:67" x14ac:dyDescent="0.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c r="AP219" s="104"/>
      <c r="AQ219" s="104"/>
      <c r="AR219" s="104"/>
      <c r="AS219" s="104"/>
      <c r="AT219" s="104"/>
      <c r="AU219" s="104"/>
      <c r="AV219" s="104"/>
      <c r="AW219" s="104"/>
      <c r="AX219" s="104"/>
      <c r="AY219" s="104"/>
      <c r="BB219" s="104"/>
      <c r="BJ219" s="104"/>
      <c r="BO219" s="104"/>
    </row>
    <row r="220" spans="3:67" x14ac:dyDescent="0.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c r="AP220" s="104"/>
      <c r="AQ220" s="104"/>
      <c r="AR220" s="104"/>
      <c r="AS220" s="104"/>
      <c r="AT220" s="104"/>
      <c r="AU220" s="104"/>
      <c r="AV220" s="104"/>
      <c r="AW220" s="104"/>
      <c r="AX220" s="104"/>
      <c r="AY220" s="104"/>
      <c r="BB220" s="104"/>
      <c r="BJ220" s="104"/>
      <c r="BO220" s="104"/>
    </row>
    <row r="221" spans="3:67" x14ac:dyDescent="0.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c r="AP221" s="104"/>
      <c r="AQ221" s="104"/>
      <c r="AR221" s="104"/>
      <c r="AS221" s="104"/>
      <c r="AT221" s="104"/>
      <c r="AU221" s="104"/>
      <c r="AV221" s="104"/>
      <c r="AW221" s="104"/>
      <c r="AX221" s="104"/>
      <c r="AY221" s="104"/>
      <c r="BB221" s="104"/>
      <c r="BJ221" s="104"/>
      <c r="BO221" s="104"/>
    </row>
    <row r="222" spans="3:67" x14ac:dyDescent="0.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c r="AP222" s="104"/>
      <c r="AQ222" s="104"/>
      <c r="AR222" s="104"/>
      <c r="AS222" s="104"/>
      <c r="AT222" s="104"/>
      <c r="AU222" s="104"/>
      <c r="AV222" s="104"/>
      <c r="AW222" s="104"/>
      <c r="AX222" s="104"/>
      <c r="AY222" s="104"/>
      <c r="BB222" s="104"/>
      <c r="BJ222" s="104"/>
      <c r="BO222" s="104"/>
    </row>
    <row r="223" spans="3:67" x14ac:dyDescent="0.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c r="AP223" s="104"/>
      <c r="AQ223" s="104"/>
      <c r="AR223" s="104"/>
      <c r="AS223" s="104"/>
      <c r="AT223" s="104"/>
      <c r="AU223" s="104"/>
      <c r="AV223" s="104"/>
      <c r="AW223" s="104"/>
      <c r="AX223" s="104"/>
      <c r="AY223" s="104"/>
      <c r="BB223" s="104"/>
      <c r="BJ223" s="104"/>
      <c r="BO223" s="104"/>
    </row>
    <row r="224" spans="3:67" x14ac:dyDescent="0.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c r="AP224" s="104"/>
      <c r="AQ224" s="104"/>
      <c r="AR224" s="104"/>
      <c r="AS224" s="104"/>
      <c r="AT224" s="104"/>
      <c r="AU224" s="104"/>
      <c r="AV224" s="104"/>
      <c r="AW224" s="104"/>
      <c r="AX224" s="104"/>
      <c r="AY224" s="104"/>
      <c r="BB224" s="104"/>
      <c r="BJ224" s="104"/>
      <c r="BO224" s="104"/>
    </row>
    <row r="225" spans="3:67" x14ac:dyDescent="0.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c r="AP225" s="104"/>
      <c r="AQ225" s="104"/>
      <c r="AR225" s="104"/>
      <c r="AS225" s="104"/>
      <c r="AT225" s="104"/>
      <c r="AU225" s="104"/>
      <c r="AV225" s="104"/>
      <c r="AW225" s="104"/>
      <c r="AX225" s="104"/>
      <c r="AY225" s="104"/>
      <c r="BB225" s="104"/>
      <c r="BJ225" s="104"/>
      <c r="BO225" s="104"/>
    </row>
    <row r="226" spans="3:67" x14ac:dyDescent="0.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c r="AP226" s="104"/>
      <c r="AQ226" s="104"/>
      <c r="AR226" s="104"/>
      <c r="AS226" s="104"/>
      <c r="AT226" s="104"/>
      <c r="AU226" s="104"/>
      <c r="AV226" s="104"/>
      <c r="AW226" s="104"/>
      <c r="AX226" s="104"/>
      <c r="AY226" s="104"/>
      <c r="BB226" s="104"/>
      <c r="BJ226" s="104"/>
      <c r="BO226" s="104"/>
    </row>
    <row r="227" spans="3:67" x14ac:dyDescent="0.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c r="AP227" s="104"/>
      <c r="AQ227" s="104"/>
      <c r="AR227" s="104"/>
      <c r="AS227" s="104"/>
      <c r="AT227" s="104"/>
      <c r="AU227" s="104"/>
      <c r="AV227" s="104"/>
      <c r="AW227" s="104"/>
      <c r="AX227" s="104"/>
      <c r="AY227" s="104"/>
      <c r="BB227" s="104"/>
      <c r="BJ227" s="104"/>
      <c r="BO227" s="104"/>
    </row>
    <row r="228" spans="3:67" x14ac:dyDescent="0.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c r="AP228" s="104"/>
      <c r="AQ228" s="104"/>
      <c r="AR228" s="104"/>
      <c r="AS228" s="104"/>
      <c r="AT228" s="104"/>
      <c r="AU228" s="104"/>
      <c r="AV228" s="104"/>
      <c r="AW228" s="104"/>
      <c r="AX228" s="104"/>
      <c r="AY228" s="104"/>
      <c r="BB228" s="104"/>
      <c r="BJ228" s="104"/>
      <c r="BO228" s="104"/>
    </row>
    <row r="229" spans="3:67" x14ac:dyDescent="0.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c r="AP229" s="104"/>
      <c r="AQ229" s="104"/>
      <c r="AR229" s="104"/>
      <c r="AS229" s="104"/>
      <c r="AT229" s="104"/>
      <c r="AU229" s="104"/>
      <c r="AV229" s="104"/>
      <c r="AW229" s="104"/>
      <c r="AX229" s="104"/>
      <c r="AY229" s="104"/>
      <c r="BB229" s="104"/>
      <c r="BJ229" s="104"/>
      <c r="BO229" s="104"/>
    </row>
    <row r="230" spans="3:67" x14ac:dyDescent="0.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c r="AP230" s="104"/>
      <c r="AQ230" s="104"/>
      <c r="AR230" s="104"/>
      <c r="AS230" s="104"/>
      <c r="AT230" s="104"/>
      <c r="AU230" s="104"/>
      <c r="AV230" s="104"/>
      <c r="AW230" s="104"/>
      <c r="AX230" s="104"/>
      <c r="AY230" s="104"/>
      <c r="BB230" s="104"/>
      <c r="BJ230" s="104"/>
      <c r="BO230" s="104"/>
    </row>
    <row r="231" spans="3:67" x14ac:dyDescent="0.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c r="AP231" s="104"/>
      <c r="AQ231" s="104"/>
      <c r="AR231" s="104"/>
      <c r="AS231" s="104"/>
      <c r="AT231" s="104"/>
      <c r="AU231" s="104"/>
      <c r="AV231" s="104"/>
      <c r="AW231" s="104"/>
      <c r="AX231" s="104"/>
      <c r="AY231" s="104"/>
      <c r="BB231" s="104"/>
      <c r="BJ231" s="104"/>
      <c r="BO231" s="104"/>
    </row>
    <row r="232" spans="3:67" x14ac:dyDescent="0.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c r="AP232" s="104"/>
      <c r="AQ232" s="104"/>
      <c r="AR232" s="104"/>
      <c r="AS232" s="104"/>
      <c r="AT232" s="104"/>
      <c r="AU232" s="104"/>
      <c r="AV232" s="104"/>
      <c r="AW232" s="104"/>
      <c r="AX232" s="104"/>
      <c r="AY232" s="104"/>
      <c r="BB232" s="104"/>
      <c r="BJ232" s="104"/>
      <c r="BO232" s="104"/>
    </row>
    <row r="233" spans="3:67" x14ac:dyDescent="0.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c r="AP233" s="104"/>
      <c r="AQ233" s="104"/>
      <c r="AR233" s="104"/>
      <c r="AS233" s="104"/>
      <c r="AT233" s="104"/>
      <c r="AU233" s="104"/>
      <c r="AV233" s="104"/>
      <c r="AW233" s="104"/>
      <c r="AX233" s="104"/>
      <c r="AY233" s="104"/>
      <c r="BB233" s="104"/>
      <c r="BJ233" s="104"/>
      <c r="BO233" s="104"/>
    </row>
    <row r="234" spans="3:67" x14ac:dyDescent="0.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c r="AP234" s="104"/>
      <c r="AQ234" s="104"/>
      <c r="AR234" s="104"/>
      <c r="AS234" s="104"/>
      <c r="AT234" s="104"/>
      <c r="AU234" s="104"/>
      <c r="AV234" s="104"/>
      <c r="AW234" s="104"/>
      <c r="AX234" s="104"/>
      <c r="AY234" s="104"/>
      <c r="BB234" s="104"/>
      <c r="BJ234" s="104"/>
      <c r="BO234" s="104"/>
    </row>
    <row r="235" spans="3:67" x14ac:dyDescent="0.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c r="AP235" s="104"/>
      <c r="AQ235" s="104"/>
      <c r="AR235" s="104"/>
      <c r="AS235" s="104"/>
      <c r="AT235" s="104"/>
      <c r="AU235" s="104"/>
      <c r="AV235" s="104"/>
      <c r="AW235" s="104"/>
      <c r="AX235" s="104"/>
      <c r="AY235" s="104"/>
      <c r="BB235" s="104"/>
      <c r="BJ235" s="104"/>
      <c r="BO235" s="104"/>
    </row>
    <row r="236" spans="3:67" x14ac:dyDescent="0.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c r="AP236" s="104"/>
      <c r="AQ236" s="104"/>
      <c r="AR236" s="104"/>
      <c r="AS236" s="104"/>
      <c r="AT236" s="104"/>
      <c r="AU236" s="104"/>
      <c r="AV236" s="104"/>
      <c r="AW236" s="104"/>
      <c r="AX236" s="104"/>
      <c r="AY236" s="104"/>
      <c r="BB236" s="104"/>
      <c r="BJ236" s="104"/>
      <c r="BO236" s="104"/>
    </row>
    <row r="237" spans="3:67" x14ac:dyDescent="0.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c r="AP237" s="104"/>
      <c r="AQ237" s="104"/>
      <c r="AR237" s="104"/>
      <c r="AS237" s="104"/>
      <c r="AT237" s="104"/>
      <c r="AU237" s="104"/>
      <c r="AV237" s="104"/>
      <c r="AW237" s="104"/>
      <c r="AX237" s="104"/>
      <c r="AY237" s="104"/>
      <c r="BB237" s="104"/>
      <c r="BJ237" s="104"/>
      <c r="BO237" s="104"/>
    </row>
    <row r="238" spans="3:67" x14ac:dyDescent="0.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c r="AP238" s="104"/>
      <c r="AQ238" s="104"/>
      <c r="AR238" s="104"/>
      <c r="AS238" s="104"/>
      <c r="AT238" s="104"/>
      <c r="AU238" s="104"/>
      <c r="AV238" s="104"/>
      <c r="AW238" s="104"/>
      <c r="AX238" s="104"/>
      <c r="AY238" s="104"/>
      <c r="BB238" s="104"/>
      <c r="BJ238" s="104"/>
      <c r="BO238" s="104"/>
    </row>
    <row r="239" spans="3:67" x14ac:dyDescent="0.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c r="AP239" s="104"/>
      <c r="AQ239" s="104"/>
      <c r="AR239" s="104"/>
      <c r="AS239" s="104"/>
      <c r="AT239" s="104"/>
      <c r="AU239" s="104"/>
      <c r="AV239" s="104"/>
      <c r="AW239" s="104"/>
      <c r="AX239" s="104"/>
      <c r="AY239" s="104"/>
      <c r="BB239" s="104"/>
      <c r="BJ239" s="104"/>
      <c r="BO239" s="104"/>
    </row>
    <row r="240" spans="3:67" x14ac:dyDescent="0.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c r="AP240" s="104"/>
      <c r="AQ240" s="104"/>
      <c r="AR240" s="104"/>
      <c r="AS240" s="104"/>
      <c r="AT240" s="104"/>
      <c r="AU240" s="104"/>
      <c r="AV240" s="104"/>
      <c r="AW240" s="104"/>
      <c r="AX240" s="104"/>
      <c r="AY240" s="104"/>
      <c r="BB240" s="104"/>
      <c r="BJ240" s="104"/>
      <c r="BO240" s="104"/>
    </row>
    <row r="241" spans="3:67" x14ac:dyDescent="0.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c r="AP241" s="104"/>
      <c r="AQ241" s="104"/>
      <c r="AR241" s="104"/>
      <c r="AS241" s="104"/>
      <c r="AT241" s="104"/>
      <c r="AU241" s="104"/>
      <c r="AV241" s="104"/>
      <c r="AW241" s="104"/>
      <c r="AX241" s="104"/>
      <c r="AY241" s="104"/>
      <c r="BB241" s="104"/>
      <c r="BJ241" s="104"/>
      <c r="BO241" s="104"/>
    </row>
    <row r="242" spans="3:67" x14ac:dyDescent="0.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c r="AP242" s="104"/>
      <c r="AQ242" s="104"/>
      <c r="AR242" s="104"/>
      <c r="AS242" s="104"/>
      <c r="AT242" s="104"/>
      <c r="AU242" s="104"/>
      <c r="AV242" s="104"/>
      <c r="AW242" s="104"/>
      <c r="AX242" s="104"/>
      <c r="AY242" s="104"/>
      <c r="BB242" s="104"/>
      <c r="BJ242" s="104"/>
      <c r="BO242" s="104"/>
    </row>
    <row r="243" spans="3:67" x14ac:dyDescent="0.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c r="AP243" s="104"/>
      <c r="AQ243" s="104"/>
      <c r="AR243" s="104"/>
      <c r="AS243" s="104"/>
      <c r="AT243" s="104"/>
      <c r="AU243" s="104"/>
      <c r="AV243" s="104"/>
      <c r="AW243" s="104"/>
      <c r="AX243" s="104"/>
      <c r="AY243" s="104"/>
      <c r="BB243" s="104"/>
      <c r="BJ243" s="104"/>
      <c r="BO243" s="104"/>
    </row>
    <row r="244" spans="3:67" x14ac:dyDescent="0.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c r="AP244" s="104"/>
      <c r="AQ244" s="104"/>
      <c r="AR244" s="104"/>
      <c r="AS244" s="104"/>
      <c r="AT244" s="104"/>
      <c r="AU244" s="104"/>
      <c r="AV244" s="104"/>
      <c r="AW244" s="104"/>
      <c r="AX244" s="104"/>
      <c r="AY244" s="104"/>
      <c r="BB244" s="104"/>
      <c r="BJ244" s="104"/>
      <c r="BO244" s="104"/>
    </row>
    <row r="245" spans="3:67" x14ac:dyDescent="0.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c r="AP245" s="104"/>
      <c r="AQ245" s="104"/>
      <c r="AR245" s="104"/>
      <c r="AS245" s="104"/>
      <c r="AT245" s="104"/>
      <c r="AU245" s="104"/>
      <c r="AV245" s="104"/>
      <c r="AW245" s="104"/>
      <c r="AX245" s="104"/>
      <c r="AY245" s="104"/>
      <c r="BB245" s="104"/>
      <c r="BJ245" s="104"/>
      <c r="BO245" s="104"/>
    </row>
    <row r="246" spans="3:67" x14ac:dyDescent="0.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c r="AP246" s="104"/>
      <c r="AQ246" s="104"/>
      <c r="AR246" s="104"/>
      <c r="AS246" s="104"/>
      <c r="AT246" s="104"/>
      <c r="AU246" s="104"/>
      <c r="AV246" s="104"/>
      <c r="AW246" s="104"/>
      <c r="AX246" s="104"/>
      <c r="AY246" s="104"/>
      <c r="BB246" s="104"/>
      <c r="BJ246" s="104"/>
      <c r="BO246" s="104"/>
    </row>
    <row r="247" spans="3:67" x14ac:dyDescent="0.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c r="AP247" s="104"/>
      <c r="AQ247" s="104"/>
      <c r="AR247" s="104"/>
      <c r="AS247" s="104"/>
      <c r="AT247" s="104"/>
      <c r="AU247" s="104"/>
      <c r="AV247" s="104"/>
      <c r="AW247" s="104"/>
      <c r="AX247" s="104"/>
      <c r="AY247" s="104"/>
      <c r="BB247" s="104"/>
      <c r="BJ247" s="104"/>
      <c r="BO247" s="104"/>
    </row>
    <row r="248" spans="3:67" x14ac:dyDescent="0.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c r="AP248" s="104"/>
      <c r="AQ248" s="104"/>
      <c r="AR248" s="104"/>
      <c r="AS248" s="104"/>
      <c r="AT248" s="104"/>
      <c r="AU248" s="104"/>
      <c r="AV248" s="104"/>
      <c r="AW248" s="104"/>
      <c r="AX248" s="104"/>
      <c r="AY248" s="104"/>
      <c r="BB248" s="104"/>
      <c r="BJ248" s="104"/>
      <c r="BO248" s="104"/>
    </row>
    <row r="249" spans="3:67" x14ac:dyDescent="0.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c r="AP249" s="104"/>
      <c r="AQ249" s="104"/>
      <c r="AR249" s="104"/>
      <c r="AS249" s="104"/>
      <c r="AT249" s="104"/>
      <c r="AU249" s="104"/>
      <c r="AV249" s="104"/>
      <c r="AW249" s="104"/>
      <c r="AX249" s="104"/>
      <c r="AY249" s="104"/>
      <c r="BB249" s="104"/>
      <c r="BJ249" s="104"/>
      <c r="BO249" s="104"/>
    </row>
    <row r="250" spans="3:67" x14ac:dyDescent="0.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c r="AP250" s="104"/>
      <c r="AQ250" s="104"/>
      <c r="AR250" s="104"/>
      <c r="AS250" s="104"/>
      <c r="AT250" s="104"/>
      <c r="AU250" s="104"/>
      <c r="AV250" s="104"/>
      <c r="AW250" s="104"/>
      <c r="AX250" s="104"/>
      <c r="AY250" s="104"/>
      <c r="BB250" s="104"/>
      <c r="BJ250" s="104"/>
      <c r="BO250" s="104"/>
    </row>
    <row r="251" spans="3:67" x14ac:dyDescent="0.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c r="AP251" s="104"/>
      <c r="AQ251" s="104"/>
      <c r="AR251" s="104"/>
      <c r="AS251" s="104"/>
      <c r="AT251" s="104"/>
      <c r="AU251" s="104"/>
      <c r="AV251" s="104"/>
      <c r="AW251" s="104"/>
      <c r="AX251" s="104"/>
      <c r="AY251" s="104"/>
      <c r="BB251" s="104"/>
      <c r="BJ251" s="104"/>
      <c r="BO251" s="104"/>
    </row>
    <row r="252" spans="3:67" x14ac:dyDescent="0.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c r="AP252" s="104"/>
      <c r="AQ252" s="104"/>
      <c r="AR252" s="104"/>
      <c r="AS252" s="104"/>
      <c r="AT252" s="104"/>
      <c r="AU252" s="104"/>
      <c r="AV252" s="104"/>
      <c r="AW252" s="104"/>
      <c r="AX252" s="104"/>
      <c r="AY252" s="104"/>
      <c r="BB252" s="104"/>
      <c r="BJ252" s="104"/>
      <c r="BO252" s="104"/>
    </row>
    <row r="253" spans="3:67" x14ac:dyDescent="0.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c r="AP253" s="104"/>
      <c r="AQ253" s="104"/>
      <c r="AR253" s="104"/>
      <c r="AS253" s="104"/>
      <c r="AT253" s="104"/>
      <c r="AU253" s="104"/>
      <c r="AV253" s="104"/>
      <c r="AW253" s="104"/>
      <c r="AX253" s="104"/>
      <c r="AY253" s="104"/>
      <c r="BB253" s="104"/>
      <c r="BJ253" s="104"/>
      <c r="BO253" s="104"/>
    </row>
    <row r="254" spans="3:67" x14ac:dyDescent="0.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c r="AP254" s="104"/>
      <c r="AQ254" s="104"/>
      <c r="AR254" s="104"/>
      <c r="AS254" s="104"/>
      <c r="AT254" s="104"/>
      <c r="AU254" s="104"/>
      <c r="AV254" s="104"/>
      <c r="AW254" s="104"/>
      <c r="AX254" s="104"/>
      <c r="AY254" s="104"/>
      <c r="BB254" s="104"/>
      <c r="BJ254" s="104"/>
      <c r="BO254" s="104"/>
    </row>
    <row r="255" spans="3:67" x14ac:dyDescent="0.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c r="AP255" s="104"/>
      <c r="AQ255" s="104"/>
      <c r="AR255" s="104"/>
      <c r="AS255" s="104"/>
      <c r="AT255" s="104"/>
      <c r="AU255" s="104"/>
      <c r="AV255" s="104"/>
      <c r="AW255" s="104"/>
      <c r="AX255" s="104"/>
      <c r="AY255" s="104"/>
      <c r="BB255" s="104"/>
      <c r="BJ255" s="104"/>
      <c r="BO255" s="104"/>
    </row>
    <row r="256" spans="3:67" x14ac:dyDescent="0.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c r="AP256" s="104"/>
      <c r="AQ256" s="104"/>
      <c r="AR256" s="104"/>
      <c r="AS256" s="104"/>
      <c r="AT256" s="104"/>
      <c r="AU256" s="104"/>
      <c r="AV256" s="104"/>
      <c r="AW256" s="104"/>
      <c r="AX256" s="104"/>
      <c r="AY256" s="104"/>
      <c r="BB256" s="104"/>
      <c r="BJ256" s="104"/>
      <c r="BO256" s="104"/>
    </row>
    <row r="257" spans="3:67" x14ac:dyDescent="0.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c r="AP257" s="104"/>
      <c r="AQ257" s="104"/>
      <c r="AR257" s="104"/>
      <c r="AS257" s="104"/>
      <c r="AT257" s="104"/>
      <c r="AU257" s="104"/>
      <c r="AV257" s="104"/>
      <c r="AW257" s="104"/>
      <c r="AX257" s="104"/>
      <c r="AY257" s="104"/>
      <c r="BB257" s="104"/>
      <c r="BJ257" s="104"/>
      <c r="BO257" s="104"/>
    </row>
    <row r="258" spans="3:67" x14ac:dyDescent="0.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c r="AP258" s="104"/>
      <c r="AQ258" s="104"/>
      <c r="AR258" s="104"/>
      <c r="AS258" s="104"/>
      <c r="AT258" s="104"/>
      <c r="AU258" s="104"/>
      <c r="AV258" s="104"/>
      <c r="AW258" s="104"/>
      <c r="AX258" s="104"/>
      <c r="AY258" s="104"/>
      <c r="BB258" s="104"/>
      <c r="BJ258" s="104"/>
      <c r="BO258" s="104"/>
    </row>
    <row r="259" spans="3:67" x14ac:dyDescent="0.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c r="AP259" s="104"/>
      <c r="AQ259" s="104"/>
      <c r="AR259" s="104"/>
      <c r="AS259" s="104"/>
      <c r="AT259" s="104"/>
      <c r="AU259" s="104"/>
      <c r="AV259" s="104"/>
      <c r="AW259" s="104"/>
      <c r="AX259" s="104"/>
      <c r="AY259" s="104"/>
      <c r="BB259" s="104"/>
      <c r="BJ259" s="104"/>
      <c r="BO259" s="104"/>
    </row>
    <row r="260" spans="3:67" x14ac:dyDescent="0.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c r="AP260" s="104"/>
      <c r="AQ260" s="104"/>
      <c r="AR260" s="104"/>
      <c r="AS260" s="104"/>
      <c r="AT260" s="104"/>
      <c r="AU260" s="104"/>
      <c r="AV260" s="104"/>
      <c r="AW260" s="104"/>
      <c r="AX260" s="104"/>
      <c r="AY260" s="104"/>
      <c r="BB260" s="104"/>
      <c r="BJ260" s="104"/>
      <c r="BO260" s="104"/>
    </row>
    <row r="261" spans="3:67" x14ac:dyDescent="0.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c r="AP261" s="104"/>
      <c r="AQ261" s="104"/>
      <c r="AR261" s="104"/>
      <c r="AS261" s="104"/>
      <c r="AT261" s="104"/>
      <c r="AU261" s="104"/>
      <c r="AV261" s="104"/>
      <c r="AW261" s="104"/>
      <c r="AX261" s="104"/>
      <c r="AY261" s="104"/>
      <c r="BB261" s="104"/>
      <c r="BJ261" s="104"/>
      <c r="BO261" s="104"/>
    </row>
    <row r="262" spans="3:67" x14ac:dyDescent="0.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c r="AP262" s="104"/>
      <c r="AQ262" s="104"/>
      <c r="AR262" s="104"/>
      <c r="AS262" s="104"/>
      <c r="AT262" s="104"/>
      <c r="AU262" s="104"/>
      <c r="AV262" s="104"/>
      <c r="AW262" s="104"/>
      <c r="AX262" s="104"/>
      <c r="AY262" s="104"/>
      <c r="BB262" s="104"/>
      <c r="BJ262" s="104"/>
      <c r="BO262" s="104"/>
    </row>
    <row r="263" spans="3:67" x14ac:dyDescent="0.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c r="AP263" s="104"/>
      <c r="AQ263" s="104"/>
      <c r="AR263" s="104"/>
      <c r="AS263" s="104"/>
      <c r="AT263" s="104"/>
      <c r="AU263" s="104"/>
      <c r="AV263" s="104"/>
      <c r="AW263" s="104"/>
      <c r="AX263" s="104"/>
      <c r="AY263" s="104"/>
      <c r="BB263" s="104"/>
      <c r="BJ263" s="104"/>
      <c r="BO263" s="104"/>
    </row>
    <row r="264" spans="3:67" x14ac:dyDescent="0.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c r="AP264" s="104"/>
      <c r="AQ264" s="104"/>
      <c r="AR264" s="104"/>
      <c r="AS264" s="104"/>
      <c r="AT264" s="104"/>
      <c r="AU264" s="104"/>
      <c r="AV264" s="104"/>
      <c r="AW264" s="104"/>
      <c r="AX264" s="104"/>
      <c r="AY264" s="104"/>
      <c r="BB264" s="104"/>
      <c r="BJ264" s="104"/>
      <c r="BO264" s="104"/>
    </row>
    <row r="265" spans="3:67" x14ac:dyDescent="0.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c r="AP265" s="104"/>
      <c r="AQ265" s="104"/>
      <c r="AR265" s="104"/>
      <c r="AS265" s="104"/>
      <c r="AT265" s="104"/>
      <c r="AU265" s="104"/>
      <c r="AV265" s="104"/>
      <c r="AW265" s="104"/>
      <c r="AX265" s="104"/>
      <c r="AY265" s="104"/>
      <c r="BB265" s="104"/>
      <c r="BJ265" s="104"/>
      <c r="BO265" s="104"/>
    </row>
    <row r="266" spans="3:67" x14ac:dyDescent="0.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c r="AP266" s="104"/>
      <c r="AQ266" s="104"/>
      <c r="AR266" s="104"/>
      <c r="AS266" s="104"/>
      <c r="AT266" s="104"/>
      <c r="AU266" s="104"/>
      <c r="AV266" s="104"/>
      <c r="AW266" s="104"/>
      <c r="AX266" s="104"/>
      <c r="AY266" s="104"/>
      <c r="BB266" s="104"/>
      <c r="BJ266" s="104"/>
      <c r="BO266" s="104"/>
    </row>
    <row r="267" spans="3:67" x14ac:dyDescent="0.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c r="AP267" s="104"/>
      <c r="AQ267" s="104"/>
      <c r="AR267" s="104"/>
      <c r="AS267" s="104"/>
      <c r="AT267" s="104"/>
      <c r="AU267" s="104"/>
      <c r="AV267" s="104"/>
      <c r="AW267" s="104"/>
      <c r="AX267" s="104"/>
      <c r="AY267" s="104"/>
      <c r="BB267" s="104"/>
      <c r="BJ267" s="104"/>
      <c r="BO267" s="104"/>
    </row>
    <row r="268" spans="3:67" x14ac:dyDescent="0.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c r="AP268" s="104"/>
      <c r="AQ268" s="104"/>
      <c r="AR268" s="104"/>
      <c r="AS268" s="104"/>
      <c r="AT268" s="104"/>
      <c r="AU268" s="104"/>
      <c r="AV268" s="104"/>
      <c r="AW268" s="104"/>
      <c r="AX268" s="104"/>
      <c r="AY268" s="104"/>
      <c r="BB268" s="104"/>
      <c r="BJ268" s="104"/>
      <c r="BO268" s="104"/>
    </row>
    <row r="269" spans="3:67" x14ac:dyDescent="0.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c r="AP269" s="104"/>
      <c r="AQ269" s="104"/>
      <c r="AR269" s="104"/>
      <c r="AS269" s="104"/>
      <c r="AT269" s="104"/>
      <c r="AU269" s="104"/>
      <c r="AV269" s="104"/>
      <c r="AW269" s="104"/>
      <c r="AX269" s="104"/>
      <c r="AY269" s="104"/>
      <c r="BB269" s="104"/>
      <c r="BJ269" s="104"/>
      <c r="BO269" s="104"/>
    </row>
    <row r="270" spans="3:67" x14ac:dyDescent="0.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c r="AP270" s="104"/>
      <c r="AQ270" s="104"/>
      <c r="AR270" s="104"/>
      <c r="AS270" s="104"/>
      <c r="AT270" s="104"/>
      <c r="AU270" s="104"/>
      <c r="AV270" s="104"/>
      <c r="AW270" s="104"/>
      <c r="AX270" s="104"/>
      <c r="AY270" s="104"/>
      <c r="BB270" s="104"/>
      <c r="BJ270" s="104"/>
      <c r="BO270" s="104"/>
    </row>
    <row r="271" spans="3:67" x14ac:dyDescent="0.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c r="AP271" s="104"/>
      <c r="AQ271" s="104"/>
      <c r="AR271" s="104"/>
      <c r="AS271" s="104"/>
      <c r="AT271" s="104"/>
      <c r="AU271" s="104"/>
      <c r="AV271" s="104"/>
      <c r="AW271" s="104"/>
      <c r="AX271" s="104"/>
      <c r="AY271" s="104"/>
      <c r="BB271" s="104"/>
      <c r="BJ271" s="104"/>
      <c r="BO271" s="104"/>
    </row>
    <row r="272" spans="3:67" x14ac:dyDescent="0.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c r="AP272" s="104"/>
      <c r="AQ272" s="104"/>
      <c r="AR272" s="104"/>
      <c r="AS272" s="104"/>
      <c r="AT272" s="104"/>
      <c r="AU272" s="104"/>
      <c r="AV272" s="104"/>
      <c r="AW272" s="104"/>
      <c r="AX272" s="104"/>
      <c r="AY272" s="104"/>
      <c r="BB272" s="104"/>
      <c r="BJ272" s="104"/>
      <c r="BO272" s="104"/>
    </row>
    <row r="273" spans="3:67" x14ac:dyDescent="0.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c r="AP273" s="104"/>
      <c r="AQ273" s="104"/>
      <c r="AR273" s="104"/>
      <c r="AS273" s="104"/>
      <c r="AT273" s="104"/>
      <c r="AU273" s="104"/>
      <c r="AV273" s="104"/>
      <c r="AW273" s="104"/>
      <c r="AX273" s="104"/>
      <c r="AY273" s="104"/>
      <c r="BB273" s="104"/>
      <c r="BJ273" s="104"/>
      <c r="BO273" s="104"/>
    </row>
    <row r="274" spans="3:67" x14ac:dyDescent="0.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c r="AP274" s="104"/>
      <c r="AQ274" s="104"/>
      <c r="AR274" s="104"/>
      <c r="AS274" s="104"/>
      <c r="AT274" s="104"/>
      <c r="AU274" s="104"/>
      <c r="AV274" s="104"/>
      <c r="AW274" s="104"/>
      <c r="AX274" s="104"/>
      <c r="AY274" s="104"/>
      <c r="BB274" s="104"/>
      <c r="BJ274" s="104"/>
      <c r="BO274" s="104"/>
    </row>
    <row r="275" spans="3:67" x14ac:dyDescent="0.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c r="AP275" s="104"/>
      <c r="AQ275" s="104"/>
      <c r="AR275" s="104"/>
      <c r="AS275" s="104"/>
      <c r="AT275" s="104"/>
      <c r="AU275" s="104"/>
      <c r="AV275" s="104"/>
      <c r="AW275" s="104"/>
      <c r="AX275" s="104"/>
      <c r="AY275" s="104"/>
      <c r="BB275" s="104"/>
      <c r="BJ275" s="104"/>
      <c r="BO275" s="104"/>
    </row>
    <row r="276" spans="3:67" x14ac:dyDescent="0.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c r="AP276" s="104"/>
      <c r="AQ276" s="104"/>
      <c r="AR276" s="104"/>
      <c r="AS276" s="104"/>
      <c r="AT276" s="104"/>
      <c r="AU276" s="104"/>
      <c r="AV276" s="104"/>
      <c r="AW276" s="104"/>
      <c r="AX276" s="104"/>
      <c r="AY276" s="104"/>
      <c r="BB276" s="104"/>
      <c r="BJ276" s="104"/>
      <c r="BO276" s="104"/>
    </row>
    <row r="277" spans="3:67" x14ac:dyDescent="0.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c r="AP277" s="104"/>
      <c r="AQ277" s="104"/>
      <c r="AR277" s="104"/>
      <c r="AS277" s="104"/>
      <c r="AT277" s="104"/>
      <c r="AU277" s="104"/>
      <c r="AV277" s="104"/>
      <c r="AW277" s="104"/>
      <c r="AX277" s="104"/>
      <c r="AY277" s="104"/>
      <c r="BB277" s="104"/>
      <c r="BJ277" s="104"/>
      <c r="BO277" s="104"/>
    </row>
    <row r="278" spans="3:67" x14ac:dyDescent="0.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c r="AP278" s="104"/>
      <c r="AQ278" s="104"/>
      <c r="AR278" s="104"/>
      <c r="AS278" s="104"/>
      <c r="AT278" s="104"/>
      <c r="AU278" s="104"/>
      <c r="AV278" s="104"/>
      <c r="AW278" s="104"/>
      <c r="AX278" s="104"/>
      <c r="AY278" s="104"/>
      <c r="BB278" s="104"/>
      <c r="BJ278" s="104"/>
      <c r="BO278" s="104"/>
    </row>
    <row r="279" spans="3:67" x14ac:dyDescent="0.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c r="AP279" s="104"/>
      <c r="AQ279" s="104"/>
      <c r="AR279" s="104"/>
      <c r="AS279" s="104"/>
      <c r="AT279" s="104"/>
      <c r="AU279" s="104"/>
      <c r="AV279" s="104"/>
      <c r="AW279" s="104"/>
      <c r="AX279" s="104"/>
      <c r="AY279" s="104"/>
      <c r="BB279" s="104"/>
      <c r="BJ279" s="104"/>
      <c r="BO279" s="104"/>
    </row>
    <row r="280" spans="3:67" x14ac:dyDescent="0.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c r="AP280" s="104"/>
      <c r="AQ280" s="104"/>
      <c r="AR280" s="104"/>
      <c r="AS280" s="104"/>
      <c r="AT280" s="104"/>
      <c r="AU280" s="104"/>
      <c r="AV280" s="104"/>
      <c r="AW280" s="104"/>
      <c r="AX280" s="104"/>
      <c r="AY280" s="104"/>
      <c r="BB280" s="104"/>
      <c r="BJ280" s="104"/>
      <c r="BO280" s="104"/>
    </row>
    <row r="281" spans="3:67" x14ac:dyDescent="0.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c r="AP281" s="104"/>
      <c r="AQ281" s="104"/>
      <c r="AR281" s="104"/>
      <c r="AS281" s="104"/>
      <c r="AT281" s="104"/>
      <c r="AU281" s="104"/>
      <c r="AV281" s="104"/>
      <c r="AW281" s="104"/>
      <c r="AX281" s="104"/>
      <c r="AY281" s="104"/>
      <c r="BB281" s="104"/>
      <c r="BJ281" s="104"/>
      <c r="BO281" s="104"/>
    </row>
    <row r="282" spans="3:67" x14ac:dyDescent="0.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c r="AP282" s="104"/>
      <c r="AQ282" s="104"/>
      <c r="AR282" s="104"/>
      <c r="AS282" s="104"/>
      <c r="AT282" s="104"/>
      <c r="AU282" s="104"/>
      <c r="AV282" s="104"/>
      <c r="AW282" s="104"/>
      <c r="AX282" s="104"/>
      <c r="AY282" s="104"/>
      <c r="BB282" s="104"/>
      <c r="BJ282" s="104"/>
      <c r="BO282" s="104"/>
    </row>
    <row r="283" spans="3:67" x14ac:dyDescent="0.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c r="AP283" s="104"/>
      <c r="AQ283" s="104"/>
      <c r="AR283" s="104"/>
      <c r="AS283" s="104"/>
      <c r="AT283" s="104"/>
      <c r="AU283" s="104"/>
      <c r="AV283" s="104"/>
      <c r="AW283" s="104"/>
      <c r="AX283" s="104"/>
      <c r="AY283" s="104"/>
      <c r="BB283" s="104"/>
      <c r="BJ283" s="104"/>
      <c r="BO283" s="104"/>
    </row>
    <row r="284" spans="3:67" x14ac:dyDescent="0.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c r="AP284" s="104"/>
      <c r="AQ284" s="104"/>
      <c r="AR284" s="104"/>
      <c r="AS284" s="104"/>
      <c r="AT284" s="104"/>
      <c r="AU284" s="104"/>
      <c r="AV284" s="104"/>
      <c r="AW284" s="104"/>
      <c r="AX284" s="104"/>
      <c r="AY284" s="104"/>
      <c r="BB284" s="104"/>
      <c r="BJ284" s="104"/>
      <c r="BO284" s="104"/>
    </row>
    <row r="285" spans="3:67" x14ac:dyDescent="0.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c r="AP285" s="104"/>
      <c r="AQ285" s="104"/>
      <c r="AR285" s="104"/>
      <c r="AS285" s="104"/>
      <c r="AT285" s="104"/>
      <c r="AU285" s="104"/>
      <c r="AV285" s="104"/>
      <c r="AW285" s="104"/>
      <c r="AX285" s="104"/>
      <c r="AY285" s="104"/>
      <c r="BB285" s="104"/>
      <c r="BJ285" s="104"/>
      <c r="BO285" s="104"/>
    </row>
    <row r="286" spans="3:67" x14ac:dyDescent="0.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c r="AP286" s="104"/>
      <c r="AQ286" s="104"/>
      <c r="AR286" s="104"/>
      <c r="AS286" s="104"/>
      <c r="AT286" s="104"/>
      <c r="AU286" s="104"/>
      <c r="AV286" s="104"/>
      <c r="AW286" s="104"/>
      <c r="AX286" s="104"/>
      <c r="AY286" s="104"/>
      <c r="BB286" s="104"/>
      <c r="BJ286" s="104"/>
      <c r="BO286" s="104"/>
    </row>
    <row r="287" spans="3:67" x14ac:dyDescent="0.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c r="AP287" s="104"/>
      <c r="AQ287" s="104"/>
      <c r="AR287" s="104"/>
      <c r="AS287" s="104"/>
      <c r="AT287" s="104"/>
      <c r="AU287" s="104"/>
      <c r="AV287" s="104"/>
      <c r="AW287" s="104"/>
      <c r="AX287" s="104"/>
      <c r="AY287" s="104"/>
      <c r="BB287" s="104"/>
      <c r="BJ287" s="104"/>
      <c r="BO287" s="104"/>
    </row>
    <row r="288" spans="3:67" x14ac:dyDescent="0.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c r="AP288" s="104"/>
      <c r="AQ288" s="104"/>
      <c r="AR288" s="104"/>
      <c r="AS288" s="104"/>
      <c r="AT288" s="104"/>
      <c r="AU288" s="104"/>
      <c r="AV288" s="104"/>
      <c r="AW288" s="104"/>
      <c r="AX288" s="104"/>
      <c r="AY288" s="104"/>
      <c r="BB288" s="104"/>
      <c r="BJ288" s="104"/>
      <c r="BO288" s="104"/>
    </row>
    <row r="289" spans="3:67" x14ac:dyDescent="0.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c r="AP289" s="104"/>
      <c r="AQ289" s="104"/>
      <c r="AR289" s="104"/>
      <c r="AS289" s="104"/>
      <c r="AT289" s="104"/>
      <c r="AU289" s="104"/>
      <c r="AV289" s="104"/>
      <c r="AW289" s="104"/>
      <c r="AX289" s="104"/>
      <c r="AY289" s="104"/>
      <c r="BB289" s="104"/>
      <c r="BJ289" s="104"/>
      <c r="BO289" s="104"/>
    </row>
    <row r="290" spans="3:67" x14ac:dyDescent="0.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c r="AP290" s="104"/>
      <c r="AQ290" s="104"/>
      <c r="AR290" s="104"/>
      <c r="AS290" s="104"/>
      <c r="AT290" s="104"/>
      <c r="AU290" s="104"/>
      <c r="AV290" s="104"/>
      <c r="AW290" s="104"/>
      <c r="AX290" s="104"/>
      <c r="AY290" s="104"/>
      <c r="BB290" s="104"/>
      <c r="BJ290" s="104"/>
      <c r="BO290" s="104"/>
    </row>
    <row r="291" spans="3:67" x14ac:dyDescent="0.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c r="AP291" s="104"/>
      <c r="AQ291" s="104"/>
      <c r="AR291" s="104"/>
      <c r="AS291" s="104"/>
      <c r="AT291" s="104"/>
      <c r="AU291" s="104"/>
      <c r="AV291" s="104"/>
      <c r="AW291" s="104"/>
      <c r="AX291" s="104"/>
      <c r="AY291" s="104"/>
      <c r="BB291" s="104"/>
      <c r="BJ291" s="104"/>
      <c r="BO291" s="104"/>
    </row>
    <row r="292" spans="3:67" x14ac:dyDescent="0.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c r="AP292" s="104"/>
      <c r="AQ292" s="104"/>
      <c r="AR292" s="104"/>
      <c r="AS292" s="104"/>
      <c r="AT292" s="104"/>
      <c r="AU292" s="104"/>
      <c r="AV292" s="104"/>
      <c r="AW292" s="104"/>
      <c r="AX292" s="104"/>
      <c r="AY292" s="104"/>
      <c r="BB292" s="104"/>
      <c r="BJ292" s="104"/>
      <c r="BO292" s="104"/>
    </row>
    <row r="293" spans="3:67" x14ac:dyDescent="0.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c r="AP293" s="104"/>
      <c r="AQ293" s="104"/>
      <c r="AR293" s="104"/>
      <c r="AS293" s="104"/>
      <c r="AT293" s="104"/>
      <c r="AU293" s="104"/>
      <c r="AV293" s="104"/>
      <c r="AW293" s="104"/>
      <c r="AX293" s="104"/>
      <c r="AY293" s="104"/>
      <c r="BB293" s="104"/>
      <c r="BJ293" s="104"/>
      <c r="BO293" s="104"/>
    </row>
    <row r="294" spans="3:67" x14ac:dyDescent="0.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c r="AP294" s="104"/>
      <c r="AQ294" s="104"/>
      <c r="AR294" s="104"/>
      <c r="AS294" s="104"/>
      <c r="AT294" s="104"/>
      <c r="AU294" s="104"/>
      <c r="AV294" s="104"/>
      <c r="AW294" s="104"/>
      <c r="AX294" s="104"/>
      <c r="AY294" s="104"/>
      <c r="BB294" s="104"/>
      <c r="BJ294" s="104"/>
      <c r="BO294" s="104"/>
    </row>
    <row r="295" spans="3:67" x14ac:dyDescent="0.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c r="AP295" s="104"/>
      <c r="AQ295" s="104"/>
      <c r="AR295" s="104"/>
      <c r="AS295" s="104"/>
      <c r="AT295" s="104"/>
      <c r="AU295" s="104"/>
      <c r="AV295" s="104"/>
      <c r="AW295" s="104"/>
      <c r="AX295" s="104"/>
      <c r="AY295" s="104"/>
      <c r="BB295" s="104"/>
      <c r="BJ295" s="104"/>
      <c r="BO295" s="104"/>
    </row>
    <row r="296" spans="3:67" x14ac:dyDescent="0.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c r="AP296" s="104"/>
      <c r="AQ296" s="104"/>
      <c r="AR296" s="104"/>
      <c r="AS296" s="104"/>
      <c r="AT296" s="104"/>
      <c r="AU296" s="104"/>
      <c r="AV296" s="104"/>
      <c r="AW296" s="104"/>
      <c r="AX296" s="104"/>
      <c r="AY296" s="104"/>
      <c r="BB296" s="104"/>
      <c r="BJ296" s="104"/>
      <c r="BO296" s="104"/>
    </row>
    <row r="297" spans="3:67" x14ac:dyDescent="0.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c r="AP297" s="104"/>
      <c r="AQ297" s="104"/>
      <c r="AR297" s="104"/>
      <c r="AS297" s="104"/>
      <c r="AT297" s="104"/>
      <c r="AU297" s="104"/>
      <c r="AV297" s="104"/>
      <c r="AW297" s="104"/>
      <c r="AX297" s="104"/>
      <c r="AY297" s="104"/>
      <c r="BB297" s="104"/>
      <c r="BJ297" s="104"/>
      <c r="BO297" s="104"/>
    </row>
    <row r="298" spans="3:67" x14ac:dyDescent="0.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c r="AP298" s="104"/>
      <c r="AQ298" s="104"/>
      <c r="AR298" s="104"/>
      <c r="AS298" s="104"/>
      <c r="AT298" s="104"/>
      <c r="AU298" s="104"/>
      <c r="AV298" s="104"/>
      <c r="AW298" s="104"/>
      <c r="AX298" s="104"/>
      <c r="AY298" s="104"/>
      <c r="BB298" s="104"/>
      <c r="BJ298" s="104"/>
      <c r="BO298" s="104"/>
    </row>
    <row r="299" spans="3:67" x14ac:dyDescent="0.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c r="AP299" s="104"/>
      <c r="AQ299" s="104"/>
      <c r="AR299" s="104"/>
      <c r="AS299" s="104"/>
      <c r="AT299" s="104"/>
      <c r="AU299" s="104"/>
      <c r="AV299" s="104"/>
      <c r="AW299" s="104"/>
      <c r="AX299" s="104"/>
      <c r="AY299" s="104"/>
      <c r="BB299" s="104"/>
      <c r="BJ299" s="104"/>
      <c r="BO299" s="104"/>
    </row>
    <row r="300" spans="3:67" x14ac:dyDescent="0.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c r="AP300" s="104"/>
      <c r="AQ300" s="104"/>
      <c r="AR300" s="104"/>
      <c r="AS300" s="104"/>
      <c r="AT300" s="104"/>
      <c r="AU300" s="104"/>
      <c r="AV300" s="104"/>
      <c r="AW300" s="104"/>
      <c r="AX300" s="104"/>
      <c r="AY300" s="104"/>
      <c r="BB300" s="104"/>
      <c r="BJ300" s="104"/>
      <c r="BO300" s="104"/>
    </row>
    <row r="301" spans="3:67" x14ac:dyDescent="0.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c r="AP301" s="104"/>
      <c r="AQ301" s="104"/>
      <c r="AR301" s="104"/>
      <c r="AS301" s="104"/>
      <c r="AT301" s="104"/>
      <c r="AU301" s="104"/>
      <c r="AV301" s="104"/>
      <c r="AW301" s="104"/>
      <c r="AX301" s="104"/>
      <c r="AY301" s="104"/>
      <c r="BB301" s="104"/>
      <c r="BJ301" s="104"/>
      <c r="BO301" s="104"/>
    </row>
    <row r="302" spans="3:67" x14ac:dyDescent="0.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c r="AP302" s="104"/>
      <c r="AQ302" s="104"/>
      <c r="AR302" s="104"/>
      <c r="AS302" s="104"/>
      <c r="AT302" s="104"/>
      <c r="AU302" s="104"/>
      <c r="AV302" s="104"/>
      <c r="AW302" s="104"/>
      <c r="AX302" s="104"/>
      <c r="AY302" s="104"/>
      <c r="BB302" s="104"/>
      <c r="BJ302" s="104"/>
      <c r="BO302" s="104"/>
    </row>
    <row r="303" spans="3:67" x14ac:dyDescent="0.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c r="AP303" s="104"/>
      <c r="AQ303" s="104"/>
      <c r="AR303" s="104"/>
      <c r="AS303" s="104"/>
      <c r="AT303" s="104"/>
      <c r="AU303" s="104"/>
      <c r="AV303" s="104"/>
      <c r="AW303" s="104"/>
      <c r="AX303" s="104"/>
      <c r="AY303" s="104"/>
      <c r="BB303" s="104"/>
      <c r="BJ303" s="104"/>
      <c r="BO303" s="104"/>
    </row>
    <row r="304" spans="3:67" x14ac:dyDescent="0.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c r="AP304" s="104"/>
      <c r="AQ304" s="104"/>
      <c r="AR304" s="104"/>
      <c r="AS304" s="104"/>
      <c r="AT304" s="104"/>
      <c r="AU304" s="104"/>
      <c r="AV304" s="104"/>
      <c r="AW304" s="104"/>
      <c r="AX304" s="104"/>
      <c r="AY304" s="104"/>
      <c r="BB304" s="104"/>
      <c r="BJ304" s="104"/>
      <c r="BO304" s="104"/>
    </row>
    <row r="305" spans="3:67" x14ac:dyDescent="0.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c r="AP305" s="104"/>
      <c r="AQ305" s="104"/>
      <c r="AR305" s="104"/>
      <c r="AS305" s="104"/>
      <c r="AT305" s="104"/>
      <c r="AU305" s="104"/>
      <c r="AV305" s="104"/>
      <c r="AW305" s="104"/>
      <c r="AX305" s="104"/>
      <c r="AY305" s="104"/>
      <c r="BB305" s="104"/>
      <c r="BJ305" s="104"/>
      <c r="BO305" s="104"/>
    </row>
    <row r="306" spans="3:67" x14ac:dyDescent="0.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c r="AP306" s="104"/>
      <c r="AQ306" s="104"/>
      <c r="AR306" s="104"/>
      <c r="AS306" s="104"/>
      <c r="AT306" s="104"/>
      <c r="AU306" s="104"/>
      <c r="AV306" s="104"/>
      <c r="AW306" s="104"/>
      <c r="AX306" s="104"/>
      <c r="AY306" s="104"/>
      <c r="BB306" s="104"/>
      <c r="BJ306" s="104"/>
      <c r="BO306" s="104"/>
    </row>
    <row r="307" spans="3:67" x14ac:dyDescent="0.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c r="AP307" s="104"/>
      <c r="AQ307" s="104"/>
      <c r="AR307" s="104"/>
      <c r="AS307" s="104"/>
      <c r="AT307" s="104"/>
      <c r="AU307" s="104"/>
      <c r="AV307" s="104"/>
      <c r="AW307" s="104"/>
      <c r="AX307" s="104"/>
      <c r="AY307" s="104"/>
      <c r="BB307" s="104"/>
      <c r="BJ307" s="104"/>
      <c r="BO307" s="104"/>
    </row>
    <row r="308" spans="3:67" x14ac:dyDescent="0.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c r="AP308" s="104"/>
      <c r="AQ308" s="104"/>
      <c r="AR308" s="104"/>
      <c r="AS308" s="104"/>
      <c r="AT308" s="104"/>
      <c r="AU308" s="104"/>
      <c r="AV308" s="104"/>
      <c r="AW308" s="104"/>
      <c r="AX308" s="104"/>
      <c r="AY308" s="104"/>
      <c r="BB308" s="104"/>
      <c r="BJ308" s="104"/>
      <c r="BO308" s="104"/>
    </row>
    <row r="309" spans="3:67" x14ac:dyDescent="0.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c r="AP309" s="104"/>
      <c r="AQ309" s="104"/>
      <c r="AR309" s="104"/>
      <c r="AS309" s="104"/>
      <c r="AT309" s="104"/>
      <c r="AU309" s="104"/>
      <c r="AV309" s="104"/>
      <c r="AW309" s="104"/>
      <c r="AX309" s="104"/>
      <c r="AY309" s="104"/>
      <c r="BB309" s="104"/>
      <c r="BJ309" s="104"/>
      <c r="BO309" s="104"/>
    </row>
    <row r="310" spans="3:67" x14ac:dyDescent="0.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c r="AP310" s="104"/>
      <c r="AQ310" s="104"/>
      <c r="AR310" s="104"/>
      <c r="AS310" s="104"/>
      <c r="AT310" s="104"/>
      <c r="AU310" s="104"/>
      <c r="AV310" s="104"/>
      <c r="AW310" s="104"/>
      <c r="AX310" s="104"/>
      <c r="AY310" s="104"/>
      <c r="BB310" s="104"/>
      <c r="BJ310" s="104"/>
      <c r="BO310" s="104"/>
    </row>
    <row r="311" spans="3:67" x14ac:dyDescent="0.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c r="AP311" s="104"/>
      <c r="AQ311" s="104"/>
      <c r="AR311" s="104"/>
      <c r="AS311" s="104"/>
      <c r="AT311" s="104"/>
      <c r="AU311" s="104"/>
      <c r="AV311" s="104"/>
      <c r="AW311" s="104"/>
      <c r="AX311" s="104"/>
      <c r="AY311" s="104"/>
      <c r="BB311" s="104"/>
      <c r="BJ311" s="104"/>
      <c r="BO311" s="104"/>
    </row>
    <row r="312" spans="3:67" x14ac:dyDescent="0.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c r="AP312" s="104"/>
      <c r="AQ312" s="104"/>
      <c r="AR312" s="104"/>
      <c r="AS312" s="104"/>
      <c r="AT312" s="104"/>
      <c r="AU312" s="104"/>
      <c r="AV312" s="104"/>
      <c r="AW312" s="104"/>
      <c r="AX312" s="104"/>
      <c r="AY312" s="104"/>
      <c r="BB312" s="104"/>
      <c r="BJ312" s="104"/>
      <c r="BO312" s="104"/>
    </row>
    <row r="313" spans="3:67" x14ac:dyDescent="0.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c r="AP313" s="104"/>
      <c r="AQ313" s="104"/>
      <c r="AR313" s="104"/>
      <c r="AS313" s="104"/>
      <c r="AT313" s="104"/>
      <c r="AU313" s="104"/>
      <c r="AV313" s="104"/>
      <c r="AW313" s="104"/>
      <c r="AX313" s="104"/>
      <c r="AY313" s="104"/>
      <c r="BB313" s="104"/>
      <c r="BJ313" s="104"/>
      <c r="BO313" s="104"/>
    </row>
    <row r="314" spans="3:67" x14ac:dyDescent="0.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c r="AP314" s="104"/>
      <c r="AQ314" s="104"/>
      <c r="AR314" s="104"/>
      <c r="AS314" s="104"/>
      <c r="AT314" s="104"/>
      <c r="AU314" s="104"/>
      <c r="AV314" s="104"/>
      <c r="AW314" s="104"/>
      <c r="AX314" s="104"/>
      <c r="AY314" s="104"/>
      <c r="BB314" s="104"/>
      <c r="BJ314" s="104"/>
      <c r="BO314" s="104"/>
    </row>
    <row r="315" spans="3:67" x14ac:dyDescent="0.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c r="AP315" s="104"/>
      <c r="AQ315" s="104"/>
      <c r="AR315" s="104"/>
      <c r="AS315" s="104"/>
      <c r="AT315" s="104"/>
      <c r="AU315" s="104"/>
      <c r="AV315" s="104"/>
      <c r="AW315" s="104"/>
      <c r="AX315" s="104"/>
      <c r="AY315" s="104"/>
      <c r="BB315" s="104"/>
      <c r="BJ315" s="104"/>
      <c r="BO315" s="104"/>
    </row>
    <row r="316" spans="3:67" x14ac:dyDescent="0.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c r="AP316" s="104"/>
      <c r="AQ316" s="104"/>
      <c r="AR316" s="104"/>
      <c r="AS316" s="104"/>
      <c r="AT316" s="104"/>
      <c r="AU316" s="104"/>
      <c r="AV316" s="104"/>
      <c r="AW316" s="104"/>
      <c r="AX316" s="104"/>
      <c r="AY316" s="104"/>
      <c r="BB316" s="104"/>
      <c r="BJ316" s="104"/>
      <c r="BO316" s="104"/>
    </row>
    <row r="317" spans="3:67" x14ac:dyDescent="0.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c r="AP317" s="104"/>
      <c r="AQ317" s="104"/>
      <c r="AR317" s="104"/>
      <c r="AS317" s="104"/>
      <c r="AT317" s="104"/>
      <c r="AU317" s="104"/>
      <c r="AV317" s="104"/>
      <c r="AW317" s="104"/>
      <c r="AX317" s="104"/>
      <c r="AY317" s="104"/>
      <c r="BB317" s="104"/>
      <c r="BJ317" s="104"/>
      <c r="BO317" s="104"/>
    </row>
    <row r="318" spans="3:67" x14ac:dyDescent="0.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c r="AP318" s="104"/>
      <c r="AQ318" s="104"/>
      <c r="AR318" s="104"/>
      <c r="AS318" s="104"/>
      <c r="AT318" s="104"/>
      <c r="AU318" s="104"/>
      <c r="AV318" s="104"/>
      <c r="AW318" s="104"/>
      <c r="AX318" s="104"/>
      <c r="AY318" s="104"/>
      <c r="BB318" s="104"/>
      <c r="BJ318" s="104"/>
      <c r="BO318" s="104"/>
    </row>
    <row r="319" spans="3:67" x14ac:dyDescent="0.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c r="AP319" s="104"/>
      <c r="AQ319" s="104"/>
      <c r="AR319" s="104"/>
      <c r="AS319" s="104"/>
      <c r="AT319" s="104"/>
      <c r="AU319" s="104"/>
      <c r="AV319" s="104"/>
      <c r="AW319" s="104"/>
      <c r="AX319" s="104"/>
      <c r="AY319" s="104"/>
      <c r="BB319" s="104"/>
      <c r="BJ319" s="104"/>
      <c r="BO319" s="104"/>
    </row>
    <row r="320" spans="3:67" x14ac:dyDescent="0.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c r="AP320" s="104"/>
      <c r="AQ320" s="104"/>
      <c r="AR320" s="104"/>
      <c r="AS320" s="104"/>
      <c r="AT320" s="104"/>
      <c r="AU320" s="104"/>
      <c r="AV320" s="104"/>
      <c r="AW320" s="104"/>
      <c r="AX320" s="104"/>
      <c r="AY320" s="104"/>
      <c r="BB320" s="104"/>
      <c r="BJ320" s="104"/>
      <c r="BO320" s="104"/>
    </row>
    <row r="321" spans="3:67" x14ac:dyDescent="0.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c r="AP321" s="104"/>
      <c r="AQ321" s="104"/>
      <c r="AR321" s="104"/>
      <c r="AS321" s="104"/>
      <c r="AT321" s="104"/>
      <c r="AU321" s="104"/>
      <c r="AV321" s="104"/>
      <c r="AW321" s="104"/>
      <c r="AX321" s="104"/>
      <c r="AY321" s="104"/>
      <c r="BB321" s="104"/>
      <c r="BJ321" s="104"/>
      <c r="BO321" s="104"/>
    </row>
    <row r="322" spans="3:67" x14ac:dyDescent="0.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c r="AP322" s="104"/>
      <c r="AQ322" s="104"/>
      <c r="AR322" s="104"/>
      <c r="AS322" s="104"/>
      <c r="AT322" s="104"/>
      <c r="AU322" s="104"/>
      <c r="AV322" s="104"/>
      <c r="AW322" s="104"/>
      <c r="AX322" s="104"/>
      <c r="AY322" s="104"/>
      <c r="BB322" s="104"/>
      <c r="BJ322" s="104"/>
      <c r="BO322" s="104"/>
    </row>
    <row r="323" spans="3:67" x14ac:dyDescent="0.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c r="AP323" s="104"/>
      <c r="AQ323" s="104"/>
      <c r="AR323" s="104"/>
      <c r="AS323" s="104"/>
      <c r="AT323" s="104"/>
      <c r="AU323" s="104"/>
      <c r="AV323" s="104"/>
      <c r="AW323" s="104"/>
      <c r="AX323" s="104"/>
      <c r="AY323" s="104"/>
      <c r="BB323" s="104"/>
      <c r="BJ323" s="104"/>
      <c r="BO323" s="104"/>
    </row>
    <row r="324" spans="3:67" x14ac:dyDescent="0.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c r="AP324" s="104"/>
      <c r="AQ324" s="104"/>
      <c r="AR324" s="104"/>
      <c r="AS324" s="104"/>
      <c r="AT324" s="104"/>
      <c r="AU324" s="104"/>
      <c r="AV324" s="104"/>
      <c r="AW324" s="104"/>
      <c r="AX324" s="104"/>
      <c r="AY324" s="104"/>
      <c r="BB324" s="104"/>
      <c r="BJ324" s="104"/>
      <c r="BO324" s="104"/>
    </row>
    <row r="325" spans="3:67" x14ac:dyDescent="0.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c r="AP325" s="104"/>
      <c r="AQ325" s="104"/>
      <c r="AR325" s="104"/>
      <c r="AS325" s="104"/>
      <c r="AT325" s="104"/>
      <c r="AU325" s="104"/>
      <c r="AV325" s="104"/>
      <c r="AW325" s="104"/>
      <c r="AX325" s="104"/>
      <c r="AY325" s="104"/>
      <c r="BB325" s="104"/>
      <c r="BJ325" s="104"/>
      <c r="BO325" s="104"/>
    </row>
    <row r="326" spans="3:67" x14ac:dyDescent="0.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c r="AP326" s="104"/>
      <c r="AQ326" s="104"/>
      <c r="AR326" s="104"/>
      <c r="AS326" s="104"/>
      <c r="AT326" s="104"/>
      <c r="AU326" s="104"/>
      <c r="AV326" s="104"/>
      <c r="AW326" s="104"/>
      <c r="AX326" s="104"/>
      <c r="AY326" s="104"/>
      <c r="BB326" s="104"/>
      <c r="BJ326" s="104"/>
      <c r="BO326" s="104"/>
    </row>
    <row r="327" spans="3:67" x14ac:dyDescent="0.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c r="AP327" s="104"/>
      <c r="AQ327" s="104"/>
      <c r="AR327" s="104"/>
      <c r="AS327" s="104"/>
      <c r="AT327" s="104"/>
      <c r="AU327" s="104"/>
      <c r="AV327" s="104"/>
      <c r="AW327" s="104"/>
      <c r="AX327" s="104"/>
      <c r="AY327" s="104"/>
      <c r="BB327" s="104"/>
      <c r="BJ327" s="104"/>
      <c r="BO327" s="104"/>
    </row>
    <row r="328" spans="3:67" x14ac:dyDescent="0.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c r="AP328" s="104"/>
      <c r="AQ328" s="104"/>
      <c r="AR328" s="104"/>
      <c r="AS328" s="104"/>
      <c r="AT328" s="104"/>
      <c r="AU328" s="104"/>
      <c r="AV328" s="104"/>
      <c r="AW328" s="104"/>
      <c r="AX328" s="104"/>
      <c r="AY328" s="104"/>
      <c r="BB328" s="104"/>
      <c r="BJ328" s="104"/>
      <c r="BO328" s="104"/>
    </row>
    <row r="329" spans="3:67" x14ac:dyDescent="0.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c r="AP329" s="104"/>
      <c r="AQ329" s="104"/>
      <c r="AR329" s="104"/>
      <c r="AS329" s="104"/>
      <c r="AT329" s="104"/>
      <c r="AU329" s="104"/>
      <c r="AV329" s="104"/>
      <c r="AW329" s="104"/>
      <c r="AX329" s="104"/>
      <c r="AY329" s="104"/>
      <c r="BB329" s="104"/>
      <c r="BJ329" s="104"/>
      <c r="BO329" s="104"/>
    </row>
    <row r="330" spans="3:67" x14ac:dyDescent="0.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c r="AP330" s="104"/>
      <c r="AQ330" s="104"/>
      <c r="AR330" s="104"/>
      <c r="AS330" s="104"/>
      <c r="AT330" s="104"/>
      <c r="AU330" s="104"/>
      <c r="AV330" s="104"/>
      <c r="AW330" s="104"/>
      <c r="AX330" s="104"/>
      <c r="AY330" s="104"/>
      <c r="BB330" s="104"/>
      <c r="BJ330" s="104"/>
      <c r="BO330" s="104"/>
    </row>
    <row r="331" spans="3:67" x14ac:dyDescent="0.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c r="AP331" s="104"/>
      <c r="AQ331" s="104"/>
      <c r="AR331" s="104"/>
      <c r="AS331" s="104"/>
      <c r="AT331" s="104"/>
      <c r="AU331" s="104"/>
      <c r="AV331" s="104"/>
      <c r="AW331" s="104"/>
      <c r="AX331" s="104"/>
      <c r="AY331" s="104"/>
      <c r="BB331" s="104"/>
      <c r="BJ331" s="104"/>
      <c r="BO331" s="104"/>
    </row>
    <row r="332" spans="3:67" x14ac:dyDescent="0.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c r="AP332" s="104"/>
      <c r="AQ332" s="104"/>
      <c r="AR332" s="104"/>
      <c r="AS332" s="104"/>
      <c r="AT332" s="104"/>
      <c r="AU332" s="104"/>
      <c r="AV332" s="104"/>
      <c r="AW332" s="104"/>
      <c r="AX332" s="104"/>
      <c r="AY332" s="104"/>
      <c r="BB332" s="104"/>
      <c r="BJ332" s="104"/>
      <c r="BO332" s="104"/>
    </row>
    <row r="333" spans="3:67" x14ac:dyDescent="0.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c r="AP333" s="104"/>
      <c r="AQ333" s="104"/>
      <c r="AR333" s="104"/>
      <c r="AS333" s="104"/>
      <c r="AT333" s="104"/>
      <c r="AU333" s="104"/>
      <c r="AV333" s="104"/>
      <c r="AW333" s="104"/>
      <c r="AX333" s="104"/>
      <c r="AY333" s="104"/>
      <c r="BB333" s="104"/>
      <c r="BJ333" s="104"/>
      <c r="BO333" s="104"/>
    </row>
    <row r="334" spans="3:67" x14ac:dyDescent="0.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c r="AP334" s="104"/>
      <c r="AQ334" s="104"/>
      <c r="AR334" s="104"/>
      <c r="AS334" s="104"/>
      <c r="AT334" s="104"/>
      <c r="AU334" s="104"/>
      <c r="AV334" s="104"/>
      <c r="AW334" s="104"/>
      <c r="AX334" s="104"/>
      <c r="AY334" s="104"/>
      <c r="BB334" s="104"/>
      <c r="BJ334" s="104"/>
      <c r="BO334" s="104"/>
    </row>
    <row r="335" spans="3:67" x14ac:dyDescent="0.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c r="AP335" s="104"/>
      <c r="AQ335" s="104"/>
      <c r="AR335" s="104"/>
      <c r="AS335" s="104"/>
      <c r="AT335" s="104"/>
      <c r="AU335" s="104"/>
      <c r="AV335" s="104"/>
      <c r="AW335" s="104"/>
      <c r="AX335" s="104"/>
      <c r="AY335" s="104"/>
      <c r="BB335" s="104"/>
      <c r="BJ335" s="104"/>
      <c r="BO335" s="104"/>
    </row>
    <row r="336" spans="3:67" x14ac:dyDescent="0.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c r="AP336" s="104"/>
      <c r="AQ336" s="104"/>
      <c r="AR336" s="104"/>
      <c r="AS336" s="104"/>
      <c r="AT336" s="104"/>
      <c r="AU336" s="104"/>
      <c r="AV336" s="104"/>
      <c r="AW336" s="104"/>
      <c r="AX336" s="104"/>
      <c r="AY336" s="104"/>
      <c r="BB336" s="104"/>
      <c r="BJ336" s="104"/>
      <c r="BO336" s="104"/>
    </row>
    <row r="337" spans="3:67" x14ac:dyDescent="0.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c r="AP337" s="104"/>
      <c r="AQ337" s="104"/>
      <c r="AR337" s="104"/>
      <c r="AS337" s="104"/>
      <c r="AT337" s="104"/>
      <c r="AU337" s="104"/>
      <c r="AV337" s="104"/>
      <c r="AW337" s="104"/>
      <c r="AX337" s="104"/>
      <c r="AY337" s="104"/>
      <c r="BB337" s="104"/>
      <c r="BJ337" s="104"/>
      <c r="BO337" s="104"/>
    </row>
    <row r="338" spans="3:67" x14ac:dyDescent="0.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c r="AP338" s="104"/>
      <c r="AQ338" s="104"/>
      <c r="AR338" s="104"/>
      <c r="AS338" s="104"/>
      <c r="AT338" s="104"/>
      <c r="AU338" s="104"/>
      <c r="AV338" s="104"/>
      <c r="AW338" s="104"/>
      <c r="AX338" s="104"/>
      <c r="AY338" s="104"/>
      <c r="BB338" s="104"/>
      <c r="BJ338" s="104"/>
      <c r="BO338" s="104"/>
    </row>
    <row r="339" spans="3:67" x14ac:dyDescent="0.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c r="AP339" s="104"/>
      <c r="AQ339" s="104"/>
      <c r="AR339" s="104"/>
      <c r="AS339" s="104"/>
      <c r="AT339" s="104"/>
      <c r="AU339" s="104"/>
      <c r="AV339" s="104"/>
      <c r="AW339" s="104"/>
      <c r="AX339" s="104"/>
      <c r="AY339" s="104"/>
      <c r="BB339" s="104"/>
      <c r="BJ339" s="104"/>
      <c r="BO339" s="104"/>
    </row>
    <row r="340" spans="3:67" x14ac:dyDescent="0.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c r="AP340" s="104"/>
      <c r="AQ340" s="104"/>
      <c r="AR340" s="104"/>
      <c r="AS340" s="104"/>
      <c r="AT340" s="104"/>
      <c r="AU340" s="104"/>
      <c r="AV340" s="104"/>
      <c r="AW340" s="104"/>
      <c r="AX340" s="104"/>
      <c r="AY340" s="104"/>
      <c r="BB340" s="104"/>
      <c r="BJ340" s="104"/>
      <c r="BO340" s="104"/>
    </row>
    <row r="341" spans="3:67" x14ac:dyDescent="0.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c r="AP341" s="104"/>
      <c r="AQ341" s="104"/>
      <c r="AR341" s="104"/>
      <c r="AS341" s="104"/>
      <c r="AT341" s="104"/>
      <c r="AU341" s="104"/>
      <c r="AV341" s="104"/>
      <c r="AW341" s="104"/>
      <c r="AX341" s="104"/>
      <c r="AY341" s="104"/>
      <c r="BB341" s="104"/>
      <c r="BJ341" s="104"/>
      <c r="BO341" s="104"/>
    </row>
    <row r="342" spans="3:67" x14ac:dyDescent="0.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c r="AP342" s="104"/>
      <c r="AQ342" s="104"/>
      <c r="AR342" s="104"/>
      <c r="AS342" s="104"/>
      <c r="AT342" s="104"/>
      <c r="AU342" s="104"/>
      <c r="AV342" s="104"/>
      <c r="AW342" s="104"/>
      <c r="AX342" s="104"/>
      <c r="AY342" s="104"/>
      <c r="BB342" s="104"/>
      <c r="BJ342" s="104"/>
      <c r="BO342" s="104"/>
    </row>
    <row r="343" spans="3:67" x14ac:dyDescent="0.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c r="AP343" s="104"/>
      <c r="AQ343" s="104"/>
      <c r="AR343" s="104"/>
      <c r="AS343" s="104"/>
      <c r="AT343" s="104"/>
      <c r="AU343" s="104"/>
      <c r="AV343" s="104"/>
      <c r="AW343" s="104"/>
      <c r="AX343" s="104"/>
      <c r="AY343" s="104"/>
      <c r="BB343" s="104"/>
      <c r="BJ343" s="104"/>
      <c r="BO343" s="104"/>
    </row>
    <row r="344" spans="3:67" x14ac:dyDescent="0.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c r="AP344" s="104"/>
      <c r="AQ344" s="104"/>
      <c r="AR344" s="104"/>
      <c r="AS344" s="104"/>
      <c r="AT344" s="104"/>
      <c r="AU344" s="104"/>
      <c r="AV344" s="104"/>
      <c r="AW344" s="104"/>
      <c r="AX344" s="104"/>
      <c r="AY344" s="104"/>
      <c r="BB344" s="104"/>
      <c r="BJ344" s="104"/>
      <c r="BO344" s="104"/>
    </row>
    <row r="345" spans="3:67" x14ac:dyDescent="0.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c r="AP345" s="104"/>
      <c r="AQ345" s="104"/>
      <c r="AR345" s="104"/>
      <c r="AS345" s="104"/>
      <c r="AT345" s="104"/>
      <c r="AU345" s="104"/>
      <c r="AV345" s="104"/>
      <c r="AW345" s="104"/>
      <c r="AX345" s="104"/>
      <c r="AY345" s="104"/>
      <c r="BB345" s="104"/>
      <c r="BJ345" s="104"/>
      <c r="BO345" s="104"/>
    </row>
    <row r="346" spans="3:67" x14ac:dyDescent="0.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c r="AP346" s="104"/>
      <c r="AQ346" s="104"/>
      <c r="AR346" s="104"/>
      <c r="AS346" s="104"/>
      <c r="AT346" s="104"/>
      <c r="AU346" s="104"/>
      <c r="AV346" s="104"/>
      <c r="AW346" s="104"/>
      <c r="AX346" s="104"/>
      <c r="AY346" s="104"/>
      <c r="BB346" s="104"/>
      <c r="BJ346" s="104"/>
      <c r="BO346" s="104"/>
    </row>
    <row r="347" spans="3:67" x14ac:dyDescent="0.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c r="AP347" s="104"/>
      <c r="AQ347" s="104"/>
      <c r="AR347" s="104"/>
      <c r="AS347" s="104"/>
      <c r="AT347" s="104"/>
      <c r="AU347" s="104"/>
      <c r="AV347" s="104"/>
      <c r="AW347" s="104"/>
      <c r="AX347" s="104"/>
      <c r="AY347" s="104"/>
      <c r="BB347" s="104"/>
      <c r="BJ347" s="104"/>
      <c r="BO347" s="104"/>
    </row>
    <row r="348" spans="3:67" x14ac:dyDescent="0.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c r="AP348" s="104"/>
      <c r="AQ348" s="104"/>
      <c r="AR348" s="104"/>
      <c r="AS348" s="104"/>
      <c r="AT348" s="104"/>
      <c r="AU348" s="104"/>
      <c r="AV348" s="104"/>
      <c r="AW348" s="104"/>
      <c r="AX348" s="104"/>
      <c r="AY348" s="104"/>
      <c r="BB348" s="104"/>
      <c r="BJ348" s="104"/>
      <c r="BO348" s="104"/>
    </row>
    <row r="349" spans="3:67" x14ac:dyDescent="0.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c r="AP349" s="104"/>
      <c r="AQ349" s="104"/>
      <c r="AR349" s="104"/>
      <c r="AS349" s="104"/>
      <c r="AT349" s="104"/>
      <c r="AU349" s="104"/>
      <c r="AV349" s="104"/>
      <c r="AW349" s="104"/>
      <c r="AX349" s="104"/>
      <c r="AY349" s="104"/>
      <c r="BB349" s="104"/>
      <c r="BJ349" s="104"/>
      <c r="BO349" s="104"/>
    </row>
    <row r="350" spans="3:67" x14ac:dyDescent="0.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c r="AP350" s="104"/>
      <c r="AQ350" s="104"/>
      <c r="AR350" s="104"/>
      <c r="AS350" s="104"/>
      <c r="AT350" s="104"/>
      <c r="AU350" s="104"/>
      <c r="AV350" s="104"/>
      <c r="AW350" s="104"/>
      <c r="AX350" s="104"/>
      <c r="AY350" s="104"/>
      <c r="BB350" s="104"/>
      <c r="BJ350" s="104"/>
      <c r="BO350" s="104"/>
    </row>
    <row r="351" spans="3:67" x14ac:dyDescent="0.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c r="AP351" s="104"/>
      <c r="AQ351" s="104"/>
      <c r="AR351" s="104"/>
      <c r="AS351" s="104"/>
      <c r="AT351" s="104"/>
      <c r="AU351" s="104"/>
      <c r="AV351" s="104"/>
      <c r="AW351" s="104"/>
      <c r="AX351" s="104"/>
      <c r="AY351" s="104"/>
      <c r="BB351" s="104"/>
      <c r="BJ351" s="104"/>
      <c r="BO351" s="104"/>
    </row>
    <row r="352" spans="3:67" x14ac:dyDescent="0.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c r="AP352" s="104"/>
      <c r="AQ352" s="104"/>
      <c r="AR352" s="104"/>
      <c r="AS352" s="104"/>
      <c r="AT352" s="104"/>
      <c r="AU352" s="104"/>
      <c r="AV352" s="104"/>
      <c r="AW352" s="104"/>
      <c r="AX352" s="104"/>
      <c r="AY352" s="104"/>
      <c r="BB352" s="104"/>
      <c r="BJ352" s="104"/>
      <c r="BO352" s="104"/>
    </row>
    <row r="353" spans="3:67" x14ac:dyDescent="0.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c r="AP353" s="104"/>
      <c r="AQ353" s="104"/>
      <c r="AR353" s="104"/>
      <c r="AS353" s="104"/>
      <c r="AT353" s="104"/>
      <c r="AU353" s="104"/>
      <c r="AV353" s="104"/>
      <c r="AW353" s="104"/>
      <c r="AX353" s="104"/>
      <c r="AY353" s="104"/>
      <c r="BB353" s="104"/>
      <c r="BJ353" s="104"/>
      <c r="BO353" s="104"/>
    </row>
    <row r="354" spans="3:67" x14ac:dyDescent="0.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c r="AP354" s="104"/>
      <c r="AQ354" s="104"/>
      <c r="AR354" s="104"/>
      <c r="AS354" s="104"/>
      <c r="AT354" s="104"/>
      <c r="AU354" s="104"/>
      <c r="AV354" s="104"/>
      <c r="AW354" s="104"/>
      <c r="AX354" s="104"/>
      <c r="AY354" s="104"/>
      <c r="BB354" s="104"/>
      <c r="BJ354" s="104"/>
      <c r="BO354" s="104"/>
    </row>
    <row r="355" spans="3:67" x14ac:dyDescent="0.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c r="AP355" s="104"/>
      <c r="AQ355" s="104"/>
      <c r="AR355" s="104"/>
      <c r="AS355" s="104"/>
      <c r="AT355" s="104"/>
      <c r="AU355" s="104"/>
      <c r="AV355" s="104"/>
      <c r="AW355" s="104"/>
      <c r="AX355" s="104"/>
      <c r="AY355" s="104"/>
      <c r="BB355" s="104"/>
      <c r="BJ355" s="104"/>
      <c r="BO355" s="104"/>
    </row>
    <row r="356" spans="3:67" x14ac:dyDescent="0.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c r="AP356" s="104"/>
      <c r="AQ356" s="104"/>
      <c r="AR356" s="104"/>
      <c r="AS356" s="104"/>
      <c r="AT356" s="104"/>
      <c r="AU356" s="104"/>
      <c r="AV356" s="104"/>
      <c r="AW356" s="104"/>
      <c r="AX356" s="104"/>
      <c r="AY356" s="104"/>
      <c r="BB356" s="104"/>
      <c r="BJ356" s="104"/>
      <c r="BO356" s="104"/>
    </row>
    <row r="357" spans="3:67" x14ac:dyDescent="0.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c r="AP357" s="104"/>
      <c r="AQ357" s="104"/>
      <c r="AR357" s="104"/>
      <c r="AS357" s="104"/>
      <c r="AT357" s="104"/>
      <c r="AU357" s="104"/>
      <c r="AV357" s="104"/>
      <c r="AW357" s="104"/>
      <c r="AX357" s="104"/>
      <c r="AY357" s="104"/>
      <c r="BB357" s="104"/>
      <c r="BJ357" s="104"/>
      <c r="BO357" s="104"/>
    </row>
    <row r="358" spans="3:67" x14ac:dyDescent="0.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c r="AP358" s="104"/>
      <c r="AQ358" s="104"/>
      <c r="AR358" s="104"/>
      <c r="AS358" s="104"/>
      <c r="AT358" s="104"/>
      <c r="AU358" s="104"/>
      <c r="AV358" s="104"/>
      <c r="AW358" s="104"/>
      <c r="AX358" s="104"/>
      <c r="AY358" s="104"/>
      <c r="BB358" s="104"/>
      <c r="BJ358" s="104"/>
      <c r="BO358" s="104"/>
    </row>
    <row r="359" spans="3:67" x14ac:dyDescent="0.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c r="AP359" s="104"/>
      <c r="AQ359" s="104"/>
      <c r="AR359" s="104"/>
      <c r="AS359" s="104"/>
      <c r="AT359" s="104"/>
      <c r="AU359" s="104"/>
      <c r="AV359" s="104"/>
      <c r="AW359" s="104"/>
      <c r="AX359" s="104"/>
      <c r="AY359" s="104"/>
      <c r="BB359" s="104"/>
      <c r="BJ359" s="104"/>
      <c r="BO359" s="104"/>
    </row>
    <row r="360" spans="3:67" x14ac:dyDescent="0.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c r="AP360" s="104"/>
      <c r="AQ360" s="104"/>
      <c r="AR360" s="104"/>
      <c r="AS360" s="104"/>
      <c r="AT360" s="104"/>
      <c r="AU360" s="104"/>
      <c r="AV360" s="104"/>
      <c r="AW360" s="104"/>
      <c r="AX360" s="104"/>
      <c r="AY360" s="104"/>
      <c r="BB360" s="104"/>
      <c r="BJ360" s="104"/>
      <c r="BO360" s="104"/>
    </row>
    <row r="361" spans="3:67" x14ac:dyDescent="0.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c r="AP361" s="104"/>
      <c r="AQ361" s="104"/>
      <c r="AR361" s="104"/>
      <c r="AS361" s="104"/>
      <c r="AT361" s="104"/>
      <c r="AU361" s="104"/>
      <c r="AV361" s="104"/>
      <c r="AW361" s="104"/>
      <c r="AX361" s="104"/>
      <c r="AY361" s="104"/>
      <c r="BB361" s="104"/>
      <c r="BJ361" s="104"/>
      <c r="BO361" s="104"/>
    </row>
    <row r="362" spans="3:67" x14ac:dyDescent="0.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c r="AP362" s="104"/>
      <c r="AQ362" s="104"/>
      <c r="AR362" s="104"/>
      <c r="AS362" s="104"/>
      <c r="AT362" s="104"/>
      <c r="AU362" s="104"/>
      <c r="AV362" s="104"/>
      <c r="AW362" s="104"/>
      <c r="AX362" s="104"/>
      <c r="AY362" s="104"/>
      <c r="BB362" s="104"/>
      <c r="BJ362" s="104"/>
      <c r="BO362" s="104"/>
    </row>
    <row r="363" spans="3:67" x14ac:dyDescent="0.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c r="AP363" s="104"/>
      <c r="AQ363" s="104"/>
      <c r="AR363" s="104"/>
      <c r="AS363" s="104"/>
      <c r="AT363" s="104"/>
      <c r="AU363" s="104"/>
      <c r="AV363" s="104"/>
      <c r="AW363" s="104"/>
      <c r="AX363" s="104"/>
      <c r="AY363" s="104"/>
      <c r="BB363" s="104"/>
      <c r="BJ363" s="104"/>
      <c r="BO363" s="104"/>
    </row>
    <row r="364" spans="3:67" x14ac:dyDescent="0.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c r="AP364" s="104"/>
      <c r="AQ364" s="104"/>
      <c r="AR364" s="104"/>
      <c r="AS364" s="104"/>
      <c r="AT364" s="104"/>
      <c r="AU364" s="104"/>
      <c r="AV364" s="104"/>
      <c r="AW364" s="104"/>
      <c r="AX364" s="104"/>
      <c r="AY364" s="104"/>
      <c r="BB364" s="104"/>
      <c r="BJ364" s="104"/>
      <c r="BO364" s="104"/>
    </row>
    <row r="365" spans="3:67" x14ac:dyDescent="0.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c r="AP365" s="104"/>
      <c r="AQ365" s="104"/>
      <c r="AR365" s="104"/>
      <c r="AS365" s="104"/>
      <c r="AT365" s="104"/>
      <c r="AU365" s="104"/>
      <c r="AV365" s="104"/>
      <c r="AW365" s="104"/>
      <c r="AX365" s="104"/>
      <c r="AY365" s="104"/>
      <c r="BB365" s="104"/>
      <c r="BJ365" s="104"/>
      <c r="BO365" s="104"/>
    </row>
    <row r="366" spans="3:67" x14ac:dyDescent="0.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c r="AP366" s="104"/>
      <c r="AQ366" s="104"/>
      <c r="AR366" s="104"/>
      <c r="AS366" s="104"/>
      <c r="AT366" s="104"/>
      <c r="AU366" s="104"/>
      <c r="AV366" s="104"/>
      <c r="AW366" s="104"/>
      <c r="AX366" s="104"/>
      <c r="AY366" s="104"/>
      <c r="BB366" s="104"/>
      <c r="BJ366" s="104"/>
      <c r="BO366" s="104"/>
    </row>
    <row r="367" spans="3:67" x14ac:dyDescent="0.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c r="AP367" s="104"/>
      <c r="AQ367" s="104"/>
      <c r="AR367" s="104"/>
      <c r="AS367" s="104"/>
      <c r="AT367" s="104"/>
      <c r="AU367" s="104"/>
      <c r="AV367" s="104"/>
      <c r="AW367" s="104"/>
      <c r="AX367" s="104"/>
      <c r="AY367" s="104"/>
      <c r="BB367" s="104"/>
      <c r="BJ367" s="104"/>
      <c r="BO367" s="104"/>
    </row>
    <row r="368" spans="3:67" x14ac:dyDescent="0.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c r="AP368" s="104"/>
      <c r="AQ368" s="104"/>
      <c r="AR368" s="104"/>
      <c r="AS368" s="104"/>
      <c r="AT368" s="104"/>
      <c r="AU368" s="104"/>
      <c r="AV368" s="104"/>
      <c r="AW368" s="104"/>
      <c r="AX368" s="104"/>
      <c r="AY368" s="104"/>
      <c r="BB368" s="104"/>
      <c r="BJ368" s="104"/>
      <c r="BO368" s="104"/>
    </row>
    <row r="369" spans="3:67" x14ac:dyDescent="0.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c r="AP369" s="104"/>
      <c r="AQ369" s="104"/>
      <c r="AR369" s="104"/>
      <c r="AS369" s="104"/>
      <c r="AT369" s="104"/>
      <c r="AU369" s="104"/>
      <c r="AV369" s="104"/>
      <c r="AW369" s="104"/>
      <c r="AX369" s="104"/>
      <c r="AY369" s="104"/>
      <c r="BB369" s="104"/>
      <c r="BJ369" s="104"/>
      <c r="BO369" s="104"/>
    </row>
    <row r="370" spans="3:67" x14ac:dyDescent="0.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c r="AP370" s="104"/>
      <c r="AQ370" s="104"/>
      <c r="AR370" s="104"/>
      <c r="AS370" s="104"/>
      <c r="AT370" s="104"/>
      <c r="AU370" s="104"/>
      <c r="AV370" s="104"/>
      <c r="AW370" s="104"/>
      <c r="AX370" s="104"/>
      <c r="AY370" s="104"/>
      <c r="BB370" s="104"/>
      <c r="BJ370" s="104"/>
      <c r="BO370" s="104"/>
    </row>
    <row r="371" spans="3:67" x14ac:dyDescent="0.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c r="AP371" s="104"/>
      <c r="AQ371" s="104"/>
      <c r="AR371" s="104"/>
      <c r="AS371" s="104"/>
      <c r="AT371" s="104"/>
      <c r="AU371" s="104"/>
      <c r="AV371" s="104"/>
      <c r="AW371" s="104"/>
      <c r="AX371" s="104"/>
      <c r="AY371" s="104"/>
      <c r="BB371" s="104"/>
      <c r="BJ371" s="104"/>
      <c r="BO371" s="104"/>
    </row>
    <row r="372" spans="3:67" x14ac:dyDescent="0.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c r="AP372" s="104"/>
      <c r="AQ372" s="104"/>
      <c r="AR372" s="104"/>
      <c r="AS372" s="104"/>
      <c r="AT372" s="104"/>
      <c r="AU372" s="104"/>
      <c r="AV372" s="104"/>
      <c r="AW372" s="104"/>
      <c r="AX372" s="104"/>
      <c r="AY372" s="104"/>
      <c r="BB372" s="104"/>
      <c r="BJ372" s="104"/>
      <c r="BO372" s="104"/>
    </row>
    <row r="373" spans="3:67" x14ac:dyDescent="0.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c r="AP373" s="104"/>
      <c r="AQ373" s="104"/>
      <c r="AR373" s="104"/>
      <c r="AS373" s="104"/>
      <c r="AT373" s="104"/>
      <c r="AU373" s="104"/>
      <c r="AV373" s="104"/>
      <c r="AW373" s="104"/>
      <c r="AX373" s="104"/>
      <c r="AY373" s="104"/>
      <c r="BB373" s="104"/>
      <c r="BJ373" s="104"/>
      <c r="BO373" s="104"/>
    </row>
    <row r="374" spans="3:67" x14ac:dyDescent="0.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c r="AP374" s="104"/>
      <c r="AQ374" s="104"/>
      <c r="AR374" s="104"/>
      <c r="AS374" s="104"/>
      <c r="AT374" s="104"/>
      <c r="AU374" s="104"/>
      <c r="AV374" s="104"/>
      <c r="AW374" s="104"/>
      <c r="AX374" s="104"/>
      <c r="AY374" s="104"/>
      <c r="BB374" s="104"/>
      <c r="BJ374" s="104"/>
      <c r="BO374" s="104"/>
    </row>
    <row r="375" spans="3:67" x14ac:dyDescent="0.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c r="AP375" s="104"/>
      <c r="AQ375" s="104"/>
      <c r="AR375" s="104"/>
      <c r="AS375" s="104"/>
      <c r="AT375" s="104"/>
      <c r="AU375" s="104"/>
      <c r="AV375" s="104"/>
      <c r="AW375" s="104"/>
      <c r="AX375" s="104"/>
      <c r="AY375" s="104"/>
      <c r="BB375" s="104"/>
      <c r="BJ375" s="104"/>
      <c r="BO375" s="104"/>
    </row>
    <row r="376" spans="3:67" x14ac:dyDescent="0.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c r="AP376" s="104"/>
      <c r="AQ376" s="104"/>
      <c r="AR376" s="104"/>
      <c r="AS376" s="104"/>
      <c r="AT376" s="104"/>
      <c r="AU376" s="104"/>
      <c r="AV376" s="104"/>
      <c r="AW376" s="104"/>
      <c r="AX376" s="104"/>
      <c r="AY376" s="104"/>
      <c r="BB376" s="104"/>
      <c r="BJ376" s="104"/>
      <c r="BO376" s="104"/>
    </row>
    <row r="377" spans="3:67" x14ac:dyDescent="0.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c r="AP377" s="104"/>
      <c r="AQ377" s="104"/>
      <c r="AR377" s="104"/>
      <c r="AS377" s="104"/>
      <c r="AT377" s="104"/>
      <c r="AU377" s="104"/>
      <c r="AV377" s="104"/>
      <c r="AW377" s="104"/>
      <c r="AX377" s="104"/>
      <c r="AY377" s="104"/>
      <c r="BB377" s="104"/>
      <c r="BJ377" s="104"/>
      <c r="BO377" s="104"/>
    </row>
    <row r="378" spans="3:67" x14ac:dyDescent="0.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c r="AP378" s="104"/>
      <c r="AQ378" s="104"/>
      <c r="AR378" s="104"/>
      <c r="AS378" s="104"/>
      <c r="AT378" s="104"/>
      <c r="AU378" s="104"/>
      <c r="AV378" s="104"/>
      <c r="AW378" s="104"/>
      <c r="AX378" s="104"/>
      <c r="AY378" s="104"/>
      <c r="BB378" s="104"/>
      <c r="BJ378" s="104"/>
      <c r="BO378" s="104"/>
    </row>
    <row r="379" spans="3:67" x14ac:dyDescent="0.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c r="AP379" s="104"/>
      <c r="AQ379" s="104"/>
      <c r="AR379" s="104"/>
      <c r="AS379" s="104"/>
      <c r="AT379" s="104"/>
      <c r="AU379" s="104"/>
      <c r="AV379" s="104"/>
      <c r="AW379" s="104"/>
      <c r="AX379" s="104"/>
      <c r="AY379" s="104"/>
      <c r="BB379" s="104"/>
      <c r="BJ379" s="104"/>
      <c r="BO379" s="104"/>
    </row>
    <row r="380" spans="3:67" x14ac:dyDescent="0.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c r="AP380" s="104"/>
      <c r="AQ380" s="104"/>
      <c r="AR380" s="104"/>
      <c r="AS380" s="104"/>
      <c r="AT380" s="104"/>
      <c r="AU380" s="104"/>
      <c r="AV380" s="104"/>
      <c r="AW380" s="104"/>
      <c r="AX380" s="104"/>
      <c r="AY380" s="104"/>
      <c r="BB380" s="104"/>
      <c r="BJ380" s="104"/>
      <c r="BO380" s="104"/>
    </row>
    <row r="381" spans="3:67" x14ac:dyDescent="0.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c r="AP381" s="104"/>
      <c r="AQ381" s="104"/>
      <c r="AR381" s="104"/>
      <c r="AS381" s="104"/>
      <c r="AT381" s="104"/>
      <c r="AU381" s="104"/>
      <c r="AV381" s="104"/>
      <c r="AW381" s="104"/>
      <c r="AX381" s="104"/>
      <c r="AY381" s="104"/>
      <c r="BB381" s="104"/>
      <c r="BJ381" s="104"/>
      <c r="BO381" s="104"/>
    </row>
    <row r="382" spans="3:67" x14ac:dyDescent="0.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c r="AP382" s="104"/>
      <c r="AQ382" s="104"/>
      <c r="AR382" s="104"/>
      <c r="AS382" s="104"/>
      <c r="AT382" s="104"/>
      <c r="AU382" s="104"/>
      <c r="AV382" s="104"/>
      <c r="AW382" s="104"/>
      <c r="AX382" s="104"/>
      <c r="AY382" s="104"/>
      <c r="BB382" s="104"/>
      <c r="BJ382" s="104"/>
      <c r="BO382" s="104"/>
    </row>
    <row r="383" spans="3:67" x14ac:dyDescent="0.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c r="AP383" s="104"/>
      <c r="AQ383" s="104"/>
      <c r="AR383" s="104"/>
      <c r="AS383" s="104"/>
      <c r="AT383" s="104"/>
      <c r="AU383" s="104"/>
      <c r="AV383" s="104"/>
      <c r="AW383" s="104"/>
      <c r="AX383" s="104"/>
      <c r="AY383" s="104"/>
      <c r="BB383" s="104"/>
      <c r="BJ383" s="104"/>
      <c r="BO383" s="104"/>
    </row>
    <row r="384" spans="3:67" x14ac:dyDescent="0.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c r="AP384" s="104"/>
      <c r="AQ384" s="104"/>
      <c r="AR384" s="104"/>
      <c r="AS384" s="104"/>
      <c r="AT384" s="104"/>
      <c r="AU384" s="104"/>
      <c r="AV384" s="104"/>
      <c r="AW384" s="104"/>
      <c r="AX384" s="104"/>
      <c r="AY384" s="104"/>
      <c r="BB384" s="104"/>
      <c r="BJ384" s="104"/>
      <c r="BO384" s="104"/>
    </row>
    <row r="385" spans="3:67" x14ac:dyDescent="0.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c r="AP385" s="104"/>
      <c r="AQ385" s="104"/>
      <c r="AR385" s="104"/>
      <c r="AS385" s="104"/>
      <c r="AT385" s="104"/>
      <c r="AU385" s="104"/>
      <c r="AV385" s="104"/>
      <c r="AW385" s="104"/>
      <c r="AX385" s="104"/>
      <c r="AY385" s="104"/>
      <c r="BB385" s="104"/>
      <c r="BJ385" s="104"/>
      <c r="BO385" s="104"/>
    </row>
    <row r="386" spans="3:67" x14ac:dyDescent="0.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c r="AP386" s="104"/>
      <c r="AQ386" s="104"/>
      <c r="AR386" s="104"/>
      <c r="AS386" s="104"/>
      <c r="AT386" s="104"/>
      <c r="AU386" s="104"/>
      <c r="AV386" s="104"/>
      <c r="AW386" s="104"/>
      <c r="AX386" s="104"/>
      <c r="AY386" s="104"/>
      <c r="BB386" s="104"/>
      <c r="BJ386" s="104"/>
      <c r="BO386" s="104"/>
    </row>
    <row r="387" spans="3:67" x14ac:dyDescent="0.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c r="AP387" s="104"/>
      <c r="AQ387" s="104"/>
      <c r="AR387" s="104"/>
      <c r="AS387" s="104"/>
      <c r="AT387" s="104"/>
      <c r="AU387" s="104"/>
      <c r="AV387" s="104"/>
      <c r="AW387" s="104"/>
      <c r="AX387" s="104"/>
      <c r="AY387" s="104"/>
      <c r="BB387" s="104"/>
      <c r="BJ387" s="104"/>
      <c r="BO387" s="104"/>
    </row>
    <row r="388" spans="3:67" x14ac:dyDescent="0.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c r="AP388" s="104"/>
      <c r="AQ388" s="104"/>
      <c r="AR388" s="104"/>
      <c r="AS388" s="104"/>
      <c r="AT388" s="104"/>
      <c r="AU388" s="104"/>
      <c r="AV388" s="104"/>
      <c r="AW388" s="104"/>
      <c r="AX388" s="104"/>
      <c r="AY388" s="104"/>
      <c r="BB388" s="104"/>
      <c r="BJ388" s="104"/>
      <c r="BO388" s="104"/>
    </row>
    <row r="389" spans="3:67" x14ac:dyDescent="0.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c r="AP389" s="104"/>
      <c r="AQ389" s="104"/>
      <c r="AR389" s="104"/>
      <c r="AS389" s="104"/>
      <c r="AT389" s="104"/>
      <c r="AU389" s="104"/>
      <c r="AV389" s="104"/>
      <c r="AW389" s="104"/>
      <c r="AX389" s="104"/>
      <c r="AY389" s="104"/>
      <c r="BB389" s="104"/>
      <c r="BJ389" s="104"/>
      <c r="BO389" s="104"/>
    </row>
    <row r="390" spans="3:67" x14ac:dyDescent="0.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c r="AP390" s="104"/>
      <c r="AQ390" s="104"/>
      <c r="AR390" s="104"/>
      <c r="AS390" s="104"/>
      <c r="AT390" s="104"/>
      <c r="AU390" s="104"/>
      <c r="AV390" s="104"/>
      <c r="AW390" s="104"/>
      <c r="AX390" s="104"/>
      <c r="AY390" s="104"/>
      <c r="BB390" s="104"/>
      <c r="BJ390" s="104"/>
      <c r="BO390" s="104"/>
    </row>
    <row r="391" spans="3:67" x14ac:dyDescent="0.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c r="AP391" s="104"/>
      <c r="AQ391" s="104"/>
      <c r="AR391" s="104"/>
      <c r="AS391" s="104"/>
      <c r="AT391" s="104"/>
      <c r="AU391" s="104"/>
      <c r="AV391" s="104"/>
      <c r="AW391" s="104"/>
      <c r="AX391" s="104"/>
      <c r="AY391" s="104"/>
      <c r="BB391" s="104"/>
      <c r="BJ391" s="104"/>
      <c r="BO391" s="104"/>
    </row>
    <row r="392" spans="3:67" x14ac:dyDescent="0.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c r="AP392" s="104"/>
      <c r="AQ392" s="104"/>
      <c r="AR392" s="104"/>
      <c r="AS392" s="104"/>
      <c r="AT392" s="104"/>
      <c r="AU392" s="104"/>
      <c r="AV392" s="104"/>
      <c r="AW392" s="104"/>
      <c r="AX392" s="104"/>
      <c r="AY392" s="104"/>
      <c r="BB392" s="104"/>
      <c r="BJ392" s="104"/>
      <c r="BO392" s="104"/>
    </row>
    <row r="393" spans="3:67" x14ac:dyDescent="0.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c r="AP393" s="104"/>
      <c r="AQ393" s="104"/>
      <c r="AR393" s="104"/>
      <c r="AS393" s="104"/>
      <c r="AT393" s="104"/>
      <c r="AU393" s="104"/>
      <c r="AV393" s="104"/>
      <c r="AW393" s="104"/>
      <c r="AX393" s="104"/>
      <c r="AY393" s="104"/>
      <c r="BB393" s="104"/>
      <c r="BJ393" s="104"/>
      <c r="BO393" s="104"/>
    </row>
    <row r="394" spans="3:67" x14ac:dyDescent="0.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c r="AP394" s="104"/>
      <c r="AQ394" s="104"/>
      <c r="AR394" s="104"/>
      <c r="AS394" s="104"/>
      <c r="AT394" s="104"/>
      <c r="AU394" s="104"/>
      <c r="AV394" s="104"/>
      <c r="AW394" s="104"/>
      <c r="AX394" s="104"/>
      <c r="AY394" s="104"/>
      <c r="BB394" s="104"/>
      <c r="BJ394" s="104"/>
      <c r="BO394" s="104"/>
    </row>
    <row r="395" spans="3:67" x14ac:dyDescent="0.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c r="AP395" s="104"/>
      <c r="AQ395" s="104"/>
      <c r="AR395" s="104"/>
      <c r="AS395" s="104"/>
      <c r="AT395" s="104"/>
      <c r="AU395" s="104"/>
      <c r="AV395" s="104"/>
      <c r="AW395" s="104"/>
      <c r="AX395" s="104"/>
      <c r="AY395" s="104"/>
      <c r="BB395" s="104"/>
      <c r="BJ395" s="104"/>
      <c r="BO395" s="104"/>
    </row>
    <row r="396" spans="3:67" x14ac:dyDescent="0.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c r="AP396" s="104"/>
      <c r="AQ396" s="104"/>
      <c r="AR396" s="104"/>
      <c r="AS396" s="104"/>
      <c r="AT396" s="104"/>
      <c r="AU396" s="104"/>
      <c r="AV396" s="104"/>
      <c r="AW396" s="104"/>
      <c r="AX396" s="104"/>
      <c r="AY396" s="104"/>
      <c r="BB396" s="104"/>
      <c r="BJ396" s="104"/>
      <c r="BO396" s="104"/>
    </row>
    <row r="397" spans="3:67" x14ac:dyDescent="0.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c r="AP397" s="104"/>
      <c r="AQ397" s="104"/>
      <c r="AR397" s="104"/>
      <c r="AS397" s="104"/>
      <c r="AT397" s="104"/>
      <c r="AU397" s="104"/>
      <c r="AV397" s="104"/>
      <c r="AW397" s="104"/>
      <c r="AX397" s="104"/>
      <c r="AY397" s="104"/>
      <c r="BB397" s="104"/>
      <c r="BJ397" s="104"/>
      <c r="BO397" s="104"/>
    </row>
    <row r="398" spans="3:67" x14ac:dyDescent="0.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c r="AP398" s="104"/>
      <c r="AQ398" s="104"/>
      <c r="AR398" s="104"/>
      <c r="AS398" s="104"/>
      <c r="AT398" s="104"/>
      <c r="AU398" s="104"/>
      <c r="AV398" s="104"/>
      <c r="AW398" s="104"/>
      <c r="AX398" s="104"/>
      <c r="AY398" s="104"/>
      <c r="BB398" s="104"/>
      <c r="BJ398" s="104"/>
      <c r="BO398" s="104"/>
    </row>
    <row r="399" spans="3:67" x14ac:dyDescent="0.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c r="AP399" s="104"/>
      <c r="AQ399" s="104"/>
      <c r="AR399" s="104"/>
      <c r="AS399" s="104"/>
      <c r="AT399" s="104"/>
      <c r="AU399" s="104"/>
      <c r="AV399" s="104"/>
      <c r="AW399" s="104"/>
      <c r="AX399" s="104"/>
      <c r="AY399" s="104"/>
      <c r="BB399" s="104"/>
      <c r="BJ399" s="104"/>
      <c r="BO399" s="104"/>
    </row>
  </sheetData>
  <sheetProtection formatCells="0" formatColumns="0" formatRows="0" insertColumns="0" insertRows="0"/>
  <mergeCells count="1">
    <mergeCell ref="H1:L1"/>
  </mergeCells>
  <conditionalFormatting sqref="Y8">
    <cfRule type="expression" dxfId="1" priority="2">
      <formula>$Y$8=$X$8*2</formula>
    </cfRule>
  </conditionalFormatting>
  <conditionalFormatting sqref="AC8:AN8 AP8:BA8 BC8:BN8 Q8:AA8">
    <cfRule type="cellIs" dxfId="0" priority="1" operator="equal">
      <formula>$P$8*2</formula>
    </cfRule>
  </conditionalFormatting>
  <dataValidations count="1">
    <dataValidation type="decimal" allowBlank="1" showInputMessage="1" showErrorMessage="1" error="значения в ячейке только положительные" sqref="AB983042 JI5:JV5 TE5:TR5 ADA5:ADN5 AMW5:ANJ5 AWS5:AXF5 BGO5:BHB5 BQK5:BQX5 CAG5:CAT5 CKC5:CKP5 CTY5:CUL5 DDU5:DEH5 DNQ5:DOD5 DXM5:DXZ5 EHI5:EHV5 ERE5:ERR5 FBA5:FBN5 FKW5:FLJ5 FUS5:FVF5 GEO5:GFB5 GOK5:GOX5 GYG5:GYT5 HIC5:HIP5 HRY5:HSL5 IBU5:ICH5 ILQ5:IMD5 IVM5:IVZ5 JFI5:JFV5 JPE5:JPR5 JZA5:JZN5 KIW5:KJJ5 KSS5:KTF5 LCO5:LDB5 LMK5:LMX5 LWG5:LWT5 MGC5:MGP5 MPY5:MQL5 MZU5:NAH5 NJQ5:NKD5 NTM5:NTZ5 ODI5:ODV5 ONE5:ONR5 OXA5:OXN5 PGW5:PHJ5 PQS5:PRF5 QAO5:QBB5 QKK5:QKX5 QUG5:QUT5 REC5:REP5 RNY5:ROL5 RXU5:RYH5 SHQ5:SID5 SRM5:SRZ5 TBI5:TBV5 TLE5:TLR5 TVA5:TVN5 UEW5:UFJ5 UOS5:UPF5 UYO5:UZB5 VIK5:VIX5 VSG5:VST5 WCC5:WCP5 WLY5:WML5 WVU5:WWH5 H65538:V65538 JI65538:JV65538 TE65538:TR65538 ADA65538:ADN65538 AMW65538:ANJ65538 AWS65538:AXF65538 BGO65538:BHB65538 BQK65538:BQX65538 CAG65538:CAT65538 CKC65538:CKP65538 CTY65538:CUL65538 DDU65538:DEH65538 DNQ65538:DOD65538 DXM65538:DXZ65538 EHI65538:EHV65538 ERE65538:ERR65538 FBA65538:FBN65538 FKW65538:FLJ65538 FUS65538:FVF65538 GEO65538:GFB65538 GOK65538:GOX65538 GYG65538:GYT65538 HIC65538:HIP65538 HRY65538:HSL65538 IBU65538:ICH65538 ILQ65538:IMD65538 IVM65538:IVZ65538 JFI65538:JFV65538 JPE65538:JPR65538 JZA65538:JZN65538 KIW65538:KJJ65538 KSS65538:KTF65538 LCO65538:LDB65538 LMK65538:LMX65538 LWG65538:LWT65538 MGC65538:MGP65538 MPY65538:MQL65538 MZU65538:NAH65538 NJQ65538:NKD65538 NTM65538:NTZ65538 ODI65538:ODV65538 ONE65538:ONR65538 OXA65538:OXN65538 PGW65538:PHJ65538 PQS65538:PRF65538 QAO65538:QBB65538 QKK65538:QKX65538 QUG65538:QUT65538 REC65538:REP65538 RNY65538:ROL65538 RXU65538:RYH65538 SHQ65538:SID65538 SRM65538:SRZ65538 TBI65538:TBV65538 TLE65538:TLR65538 TVA65538:TVN65538 UEW65538:UFJ65538 UOS65538:UPF65538 UYO65538:UZB65538 VIK65538:VIX65538 VSG65538:VST65538 WCC65538:WCP65538 WLY65538:WML65538 WVU65538:WWH65538 H131074:V131074 JI131074:JV131074 TE131074:TR131074 ADA131074:ADN131074 AMW131074:ANJ131074 AWS131074:AXF131074 BGO131074:BHB131074 BQK131074:BQX131074 CAG131074:CAT131074 CKC131074:CKP131074 CTY131074:CUL131074 DDU131074:DEH131074 DNQ131074:DOD131074 DXM131074:DXZ131074 EHI131074:EHV131074 ERE131074:ERR131074 FBA131074:FBN131074 FKW131074:FLJ131074 FUS131074:FVF131074 GEO131074:GFB131074 GOK131074:GOX131074 GYG131074:GYT131074 HIC131074:HIP131074 HRY131074:HSL131074 IBU131074:ICH131074 ILQ131074:IMD131074 IVM131074:IVZ131074 JFI131074:JFV131074 JPE131074:JPR131074 JZA131074:JZN131074 KIW131074:KJJ131074 KSS131074:KTF131074 LCO131074:LDB131074 LMK131074:LMX131074 LWG131074:LWT131074 MGC131074:MGP131074 MPY131074:MQL131074 MZU131074:NAH131074 NJQ131074:NKD131074 NTM131074:NTZ131074 ODI131074:ODV131074 ONE131074:ONR131074 OXA131074:OXN131074 PGW131074:PHJ131074 PQS131074:PRF131074 QAO131074:QBB131074 QKK131074:QKX131074 QUG131074:QUT131074 REC131074:REP131074 RNY131074:ROL131074 RXU131074:RYH131074 SHQ131074:SID131074 SRM131074:SRZ131074 TBI131074:TBV131074 TLE131074:TLR131074 TVA131074:TVN131074 UEW131074:UFJ131074 UOS131074:UPF131074 UYO131074:UZB131074 VIK131074:VIX131074 VSG131074:VST131074 WCC131074:WCP131074 WLY131074:WML131074 WVU131074:WWH131074 H196610:V196610 JI196610:JV196610 TE196610:TR196610 ADA196610:ADN196610 AMW196610:ANJ196610 AWS196610:AXF196610 BGO196610:BHB196610 BQK196610:BQX196610 CAG196610:CAT196610 CKC196610:CKP196610 CTY196610:CUL196610 DDU196610:DEH196610 DNQ196610:DOD196610 DXM196610:DXZ196610 EHI196610:EHV196610 ERE196610:ERR196610 FBA196610:FBN196610 FKW196610:FLJ196610 FUS196610:FVF196610 GEO196610:GFB196610 GOK196610:GOX196610 GYG196610:GYT196610 HIC196610:HIP196610 HRY196610:HSL196610 IBU196610:ICH196610 ILQ196610:IMD196610 IVM196610:IVZ196610 JFI196610:JFV196610 JPE196610:JPR196610 JZA196610:JZN196610 KIW196610:KJJ196610 KSS196610:KTF196610 LCO196610:LDB196610 LMK196610:LMX196610 LWG196610:LWT196610 MGC196610:MGP196610 MPY196610:MQL196610 MZU196610:NAH196610 NJQ196610:NKD196610 NTM196610:NTZ196610 ODI196610:ODV196610 ONE196610:ONR196610 OXA196610:OXN196610 PGW196610:PHJ196610 PQS196610:PRF196610 QAO196610:QBB196610 QKK196610:QKX196610 QUG196610:QUT196610 REC196610:REP196610 RNY196610:ROL196610 RXU196610:RYH196610 SHQ196610:SID196610 SRM196610:SRZ196610 TBI196610:TBV196610 TLE196610:TLR196610 TVA196610:TVN196610 UEW196610:UFJ196610 UOS196610:UPF196610 UYO196610:UZB196610 VIK196610:VIX196610 VSG196610:VST196610 WCC196610:WCP196610 WLY196610:WML196610 WVU196610:WWH196610 H262146:V262146 JI262146:JV262146 TE262146:TR262146 ADA262146:ADN262146 AMW262146:ANJ262146 AWS262146:AXF262146 BGO262146:BHB262146 BQK262146:BQX262146 CAG262146:CAT262146 CKC262146:CKP262146 CTY262146:CUL262146 DDU262146:DEH262146 DNQ262146:DOD262146 DXM262146:DXZ262146 EHI262146:EHV262146 ERE262146:ERR262146 FBA262146:FBN262146 FKW262146:FLJ262146 FUS262146:FVF262146 GEO262146:GFB262146 GOK262146:GOX262146 GYG262146:GYT262146 HIC262146:HIP262146 HRY262146:HSL262146 IBU262146:ICH262146 ILQ262146:IMD262146 IVM262146:IVZ262146 JFI262146:JFV262146 JPE262146:JPR262146 JZA262146:JZN262146 KIW262146:KJJ262146 KSS262146:KTF262146 LCO262146:LDB262146 LMK262146:LMX262146 LWG262146:LWT262146 MGC262146:MGP262146 MPY262146:MQL262146 MZU262146:NAH262146 NJQ262146:NKD262146 NTM262146:NTZ262146 ODI262146:ODV262146 ONE262146:ONR262146 OXA262146:OXN262146 PGW262146:PHJ262146 PQS262146:PRF262146 QAO262146:QBB262146 QKK262146:QKX262146 QUG262146:QUT262146 REC262146:REP262146 RNY262146:ROL262146 RXU262146:RYH262146 SHQ262146:SID262146 SRM262146:SRZ262146 TBI262146:TBV262146 TLE262146:TLR262146 TVA262146:TVN262146 UEW262146:UFJ262146 UOS262146:UPF262146 UYO262146:UZB262146 VIK262146:VIX262146 VSG262146:VST262146 WCC262146:WCP262146 WLY262146:WML262146 WVU262146:WWH262146 H327682:V327682 JI327682:JV327682 TE327682:TR327682 ADA327682:ADN327682 AMW327682:ANJ327682 AWS327682:AXF327682 BGO327682:BHB327682 BQK327682:BQX327682 CAG327682:CAT327682 CKC327682:CKP327682 CTY327682:CUL327682 DDU327682:DEH327682 DNQ327682:DOD327682 DXM327682:DXZ327682 EHI327682:EHV327682 ERE327682:ERR327682 FBA327682:FBN327682 FKW327682:FLJ327682 FUS327682:FVF327682 GEO327682:GFB327682 GOK327682:GOX327682 GYG327682:GYT327682 HIC327682:HIP327682 HRY327682:HSL327682 IBU327682:ICH327682 ILQ327682:IMD327682 IVM327682:IVZ327682 JFI327682:JFV327682 JPE327682:JPR327682 JZA327682:JZN327682 KIW327682:KJJ327682 KSS327682:KTF327682 LCO327682:LDB327682 LMK327682:LMX327682 LWG327682:LWT327682 MGC327682:MGP327682 MPY327682:MQL327682 MZU327682:NAH327682 NJQ327682:NKD327682 NTM327682:NTZ327682 ODI327682:ODV327682 ONE327682:ONR327682 OXA327682:OXN327682 PGW327682:PHJ327682 PQS327682:PRF327682 QAO327682:QBB327682 QKK327682:QKX327682 QUG327682:QUT327682 REC327682:REP327682 RNY327682:ROL327682 RXU327682:RYH327682 SHQ327682:SID327682 SRM327682:SRZ327682 TBI327682:TBV327682 TLE327682:TLR327682 TVA327682:TVN327682 UEW327682:UFJ327682 UOS327682:UPF327682 UYO327682:UZB327682 VIK327682:VIX327682 VSG327682:VST327682 WCC327682:WCP327682 WLY327682:WML327682 WVU327682:WWH327682 H393218:V393218 JI393218:JV393218 TE393218:TR393218 ADA393218:ADN393218 AMW393218:ANJ393218 AWS393218:AXF393218 BGO393218:BHB393218 BQK393218:BQX393218 CAG393218:CAT393218 CKC393218:CKP393218 CTY393218:CUL393218 DDU393218:DEH393218 DNQ393218:DOD393218 DXM393218:DXZ393218 EHI393218:EHV393218 ERE393218:ERR393218 FBA393218:FBN393218 FKW393218:FLJ393218 FUS393218:FVF393218 GEO393218:GFB393218 GOK393218:GOX393218 GYG393218:GYT393218 HIC393218:HIP393218 HRY393218:HSL393218 IBU393218:ICH393218 ILQ393218:IMD393218 IVM393218:IVZ393218 JFI393218:JFV393218 JPE393218:JPR393218 JZA393218:JZN393218 KIW393218:KJJ393218 KSS393218:KTF393218 LCO393218:LDB393218 LMK393218:LMX393218 LWG393218:LWT393218 MGC393218:MGP393218 MPY393218:MQL393218 MZU393218:NAH393218 NJQ393218:NKD393218 NTM393218:NTZ393218 ODI393218:ODV393218 ONE393218:ONR393218 OXA393218:OXN393218 PGW393218:PHJ393218 PQS393218:PRF393218 QAO393218:QBB393218 QKK393218:QKX393218 QUG393218:QUT393218 REC393218:REP393218 RNY393218:ROL393218 RXU393218:RYH393218 SHQ393218:SID393218 SRM393218:SRZ393218 TBI393218:TBV393218 TLE393218:TLR393218 TVA393218:TVN393218 UEW393218:UFJ393218 UOS393218:UPF393218 UYO393218:UZB393218 VIK393218:VIX393218 VSG393218:VST393218 WCC393218:WCP393218 WLY393218:WML393218 WVU393218:WWH393218 H458754:V458754 JI458754:JV458754 TE458754:TR458754 ADA458754:ADN458754 AMW458754:ANJ458754 AWS458754:AXF458754 BGO458754:BHB458754 BQK458754:BQX458754 CAG458754:CAT458754 CKC458754:CKP458754 CTY458754:CUL458754 DDU458754:DEH458754 DNQ458754:DOD458754 DXM458754:DXZ458754 EHI458754:EHV458754 ERE458754:ERR458754 FBA458754:FBN458754 FKW458754:FLJ458754 FUS458754:FVF458754 GEO458754:GFB458754 GOK458754:GOX458754 GYG458754:GYT458754 HIC458754:HIP458754 HRY458754:HSL458754 IBU458754:ICH458754 ILQ458754:IMD458754 IVM458754:IVZ458754 JFI458754:JFV458754 JPE458754:JPR458754 JZA458754:JZN458754 KIW458754:KJJ458754 KSS458754:KTF458754 LCO458754:LDB458754 LMK458754:LMX458754 LWG458754:LWT458754 MGC458754:MGP458754 MPY458754:MQL458754 MZU458754:NAH458754 NJQ458754:NKD458754 NTM458754:NTZ458754 ODI458754:ODV458754 ONE458754:ONR458754 OXA458754:OXN458754 PGW458754:PHJ458754 PQS458754:PRF458754 QAO458754:QBB458754 QKK458754:QKX458754 QUG458754:QUT458754 REC458754:REP458754 RNY458754:ROL458754 RXU458754:RYH458754 SHQ458754:SID458754 SRM458754:SRZ458754 TBI458754:TBV458754 TLE458754:TLR458754 TVA458754:TVN458754 UEW458754:UFJ458754 UOS458754:UPF458754 UYO458754:UZB458754 VIK458754:VIX458754 VSG458754:VST458754 WCC458754:WCP458754 WLY458754:WML458754 WVU458754:WWH458754 H524290:V524290 JI524290:JV524290 TE524290:TR524290 ADA524290:ADN524290 AMW524290:ANJ524290 AWS524290:AXF524290 BGO524290:BHB524290 BQK524290:BQX524290 CAG524290:CAT524290 CKC524290:CKP524290 CTY524290:CUL524290 DDU524290:DEH524290 DNQ524290:DOD524290 DXM524290:DXZ524290 EHI524290:EHV524290 ERE524290:ERR524290 FBA524290:FBN524290 FKW524290:FLJ524290 FUS524290:FVF524290 GEO524290:GFB524290 GOK524290:GOX524290 GYG524290:GYT524290 HIC524290:HIP524290 HRY524290:HSL524290 IBU524290:ICH524290 ILQ524290:IMD524290 IVM524290:IVZ524290 JFI524290:JFV524290 JPE524290:JPR524290 JZA524290:JZN524290 KIW524290:KJJ524290 KSS524290:KTF524290 LCO524290:LDB524290 LMK524290:LMX524290 LWG524290:LWT524290 MGC524290:MGP524290 MPY524290:MQL524290 MZU524290:NAH524290 NJQ524290:NKD524290 NTM524290:NTZ524290 ODI524290:ODV524290 ONE524290:ONR524290 OXA524290:OXN524290 PGW524290:PHJ524290 PQS524290:PRF524290 QAO524290:QBB524290 QKK524290:QKX524290 QUG524290:QUT524290 REC524290:REP524290 RNY524290:ROL524290 RXU524290:RYH524290 SHQ524290:SID524290 SRM524290:SRZ524290 TBI524290:TBV524290 TLE524290:TLR524290 TVA524290:TVN524290 UEW524290:UFJ524290 UOS524290:UPF524290 UYO524290:UZB524290 VIK524290:VIX524290 VSG524290:VST524290 WCC524290:WCP524290 WLY524290:WML524290 WVU524290:WWH524290 H589826:V589826 JI589826:JV589826 TE589826:TR589826 ADA589826:ADN589826 AMW589826:ANJ589826 AWS589826:AXF589826 BGO589826:BHB589826 BQK589826:BQX589826 CAG589826:CAT589826 CKC589826:CKP589826 CTY589826:CUL589826 DDU589826:DEH589826 DNQ589826:DOD589826 DXM589826:DXZ589826 EHI589826:EHV589826 ERE589826:ERR589826 FBA589826:FBN589826 FKW589826:FLJ589826 FUS589826:FVF589826 GEO589826:GFB589826 GOK589826:GOX589826 GYG589826:GYT589826 HIC589826:HIP589826 HRY589826:HSL589826 IBU589826:ICH589826 ILQ589826:IMD589826 IVM589826:IVZ589826 JFI589826:JFV589826 JPE589826:JPR589826 JZA589826:JZN589826 KIW589826:KJJ589826 KSS589826:KTF589826 LCO589826:LDB589826 LMK589826:LMX589826 LWG589826:LWT589826 MGC589826:MGP589826 MPY589826:MQL589826 MZU589826:NAH589826 NJQ589826:NKD589826 NTM589826:NTZ589826 ODI589826:ODV589826 ONE589826:ONR589826 OXA589826:OXN589826 PGW589826:PHJ589826 PQS589826:PRF589826 QAO589826:QBB589826 QKK589826:QKX589826 QUG589826:QUT589826 REC589826:REP589826 RNY589826:ROL589826 RXU589826:RYH589826 SHQ589826:SID589826 SRM589826:SRZ589826 TBI589826:TBV589826 TLE589826:TLR589826 TVA589826:TVN589826 UEW589826:UFJ589826 UOS589826:UPF589826 UYO589826:UZB589826 VIK589826:VIX589826 VSG589826:VST589826 WCC589826:WCP589826 WLY589826:WML589826 WVU589826:WWH589826 H655362:V655362 JI655362:JV655362 TE655362:TR655362 ADA655362:ADN655362 AMW655362:ANJ655362 AWS655362:AXF655362 BGO655362:BHB655362 BQK655362:BQX655362 CAG655362:CAT655362 CKC655362:CKP655362 CTY655362:CUL655362 DDU655362:DEH655362 DNQ655362:DOD655362 DXM655362:DXZ655362 EHI655362:EHV655362 ERE655362:ERR655362 FBA655362:FBN655362 FKW655362:FLJ655362 FUS655362:FVF655362 GEO655362:GFB655362 GOK655362:GOX655362 GYG655362:GYT655362 HIC655362:HIP655362 HRY655362:HSL655362 IBU655362:ICH655362 ILQ655362:IMD655362 IVM655362:IVZ655362 JFI655362:JFV655362 JPE655362:JPR655362 JZA655362:JZN655362 KIW655362:KJJ655362 KSS655362:KTF655362 LCO655362:LDB655362 LMK655362:LMX655362 LWG655362:LWT655362 MGC655362:MGP655362 MPY655362:MQL655362 MZU655362:NAH655362 NJQ655362:NKD655362 NTM655362:NTZ655362 ODI655362:ODV655362 ONE655362:ONR655362 OXA655362:OXN655362 PGW655362:PHJ655362 PQS655362:PRF655362 QAO655362:QBB655362 QKK655362:QKX655362 QUG655362:QUT655362 REC655362:REP655362 RNY655362:ROL655362 RXU655362:RYH655362 SHQ655362:SID655362 SRM655362:SRZ655362 TBI655362:TBV655362 TLE655362:TLR655362 TVA655362:TVN655362 UEW655362:UFJ655362 UOS655362:UPF655362 UYO655362:UZB655362 VIK655362:VIX655362 VSG655362:VST655362 WCC655362:WCP655362 WLY655362:WML655362 WVU655362:WWH655362 H720898:V720898 JI720898:JV720898 TE720898:TR720898 ADA720898:ADN720898 AMW720898:ANJ720898 AWS720898:AXF720898 BGO720898:BHB720898 BQK720898:BQX720898 CAG720898:CAT720898 CKC720898:CKP720898 CTY720898:CUL720898 DDU720898:DEH720898 DNQ720898:DOD720898 DXM720898:DXZ720898 EHI720898:EHV720898 ERE720898:ERR720898 FBA720898:FBN720898 FKW720898:FLJ720898 FUS720898:FVF720898 GEO720898:GFB720898 GOK720898:GOX720898 GYG720898:GYT720898 HIC720898:HIP720898 HRY720898:HSL720898 IBU720898:ICH720898 ILQ720898:IMD720898 IVM720898:IVZ720898 JFI720898:JFV720898 JPE720898:JPR720898 JZA720898:JZN720898 KIW720898:KJJ720898 KSS720898:KTF720898 LCO720898:LDB720898 LMK720898:LMX720898 LWG720898:LWT720898 MGC720898:MGP720898 MPY720898:MQL720898 MZU720898:NAH720898 NJQ720898:NKD720898 NTM720898:NTZ720898 ODI720898:ODV720898 ONE720898:ONR720898 OXA720898:OXN720898 PGW720898:PHJ720898 PQS720898:PRF720898 QAO720898:QBB720898 QKK720898:QKX720898 QUG720898:QUT720898 REC720898:REP720898 RNY720898:ROL720898 RXU720898:RYH720898 SHQ720898:SID720898 SRM720898:SRZ720898 TBI720898:TBV720898 TLE720898:TLR720898 TVA720898:TVN720898 UEW720898:UFJ720898 UOS720898:UPF720898 UYO720898:UZB720898 VIK720898:VIX720898 VSG720898:VST720898 WCC720898:WCP720898 WLY720898:WML720898 WVU720898:WWH720898 H786434:V786434 JI786434:JV786434 TE786434:TR786434 ADA786434:ADN786434 AMW786434:ANJ786434 AWS786434:AXF786434 BGO786434:BHB786434 BQK786434:BQX786434 CAG786434:CAT786434 CKC786434:CKP786434 CTY786434:CUL786434 DDU786434:DEH786434 DNQ786434:DOD786434 DXM786434:DXZ786434 EHI786434:EHV786434 ERE786434:ERR786434 FBA786434:FBN786434 FKW786434:FLJ786434 FUS786434:FVF786434 GEO786434:GFB786434 GOK786434:GOX786434 GYG786434:GYT786434 HIC786434:HIP786434 HRY786434:HSL786434 IBU786434:ICH786434 ILQ786434:IMD786434 IVM786434:IVZ786434 JFI786434:JFV786434 JPE786434:JPR786434 JZA786434:JZN786434 KIW786434:KJJ786434 KSS786434:KTF786434 LCO786434:LDB786434 LMK786434:LMX786434 LWG786434:LWT786434 MGC786434:MGP786434 MPY786434:MQL786434 MZU786434:NAH786434 NJQ786434:NKD786434 NTM786434:NTZ786434 ODI786434:ODV786434 ONE786434:ONR786434 OXA786434:OXN786434 PGW786434:PHJ786434 PQS786434:PRF786434 QAO786434:QBB786434 QKK786434:QKX786434 QUG786434:QUT786434 REC786434:REP786434 RNY786434:ROL786434 RXU786434:RYH786434 SHQ786434:SID786434 SRM786434:SRZ786434 TBI786434:TBV786434 TLE786434:TLR786434 TVA786434:TVN786434 UEW786434:UFJ786434 UOS786434:UPF786434 UYO786434:UZB786434 VIK786434:VIX786434 VSG786434:VST786434 WCC786434:WCP786434 WLY786434:WML786434 WVU786434:WWH786434 H851970:V851970 JI851970:JV851970 TE851970:TR851970 ADA851970:ADN851970 AMW851970:ANJ851970 AWS851970:AXF851970 BGO851970:BHB851970 BQK851970:BQX851970 CAG851970:CAT851970 CKC851970:CKP851970 CTY851970:CUL851970 DDU851970:DEH851970 DNQ851970:DOD851970 DXM851970:DXZ851970 EHI851970:EHV851970 ERE851970:ERR851970 FBA851970:FBN851970 FKW851970:FLJ851970 FUS851970:FVF851970 GEO851970:GFB851970 GOK851970:GOX851970 GYG851970:GYT851970 HIC851970:HIP851970 HRY851970:HSL851970 IBU851970:ICH851970 ILQ851970:IMD851970 IVM851970:IVZ851970 JFI851970:JFV851970 JPE851970:JPR851970 JZA851970:JZN851970 KIW851970:KJJ851970 KSS851970:KTF851970 LCO851970:LDB851970 LMK851970:LMX851970 LWG851970:LWT851970 MGC851970:MGP851970 MPY851970:MQL851970 MZU851970:NAH851970 NJQ851970:NKD851970 NTM851970:NTZ851970 ODI851970:ODV851970 ONE851970:ONR851970 OXA851970:OXN851970 PGW851970:PHJ851970 PQS851970:PRF851970 QAO851970:QBB851970 QKK851970:QKX851970 QUG851970:QUT851970 REC851970:REP851970 RNY851970:ROL851970 RXU851970:RYH851970 SHQ851970:SID851970 SRM851970:SRZ851970 TBI851970:TBV851970 TLE851970:TLR851970 TVA851970:TVN851970 UEW851970:UFJ851970 UOS851970:UPF851970 UYO851970:UZB851970 VIK851970:VIX851970 VSG851970:VST851970 WCC851970:WCP851970 WLY851970:WML851970 WVU851970:WWH851970 H917506:V917506 JI917506:JV917506 TE917506:TR917506 ADA917506:ADN917506 AMW917506:ANJ917506 AWS917506:AXF917506 BGO917506:BHB917506 BQK917506:BQX917506 CAG917506:CAT917506 CKC917506:CKP917506 CTY917506:CUL917506 DDU917506:DEH917506 DNQ917506:DOD917506 DXM917506:DXZ917506 EHI917506:EHV917506 ERE917506:ERR917506 FBA917506:FBN917506 FKW917506:FLJ917506 FUS917506:FVF917506 GEO917506:GFB917506 GOK917506:GOX917506 GYG917506:GYT917506 HIC917506:HIP917506 HRY917506:HSL917506 IBU917506:ICH917506 ILQ917506:IMD917506 IVM917506:IVZ917506 JFI917506:JFV917506 JPE917506:JPR917506 JZA917506:JZN917506 KIW917506:KJJ917506 KSS917506:KTF917506 LCO917506:LDB917506 LMK917506:LMX917506 LWG917506:LWT917506 MGC917506:MGP917506 MPY917506:MQL917506 MZU917506:NAH917506 NJQ917506:NKD917506 NTM917506:NTZ917506 ODI917506:ODV917506 ONE917506:ONR917506 OXA917506:OXN917506 PGW917506:PHJ917506 PQS917506:PRF917506 QAO917506:QBB917506 QKK917506:QKX917506 QUG917506:QUT917506 REC917506:REP917506 RNY917506:ROL917506 RXU917506:RYH917506 SHQ917506:SID917506 SRM917506:SRZ917506 TBI917506:TBV917506 TLE917506:TLR917506 TVA917506:TVN917506 UEW917506:UFJ917506 UOS917506:UPF917506 UYO917506:UZB917506 VIK917506:VIX917506 VSG917506:VST917506 WCC917506:WCP917506 WLY917506:WML917506 WVU917506:WWH917506 H983042:V983042 JI983042:JV983042 TE983042:TR983042 ADA983042:ADN983042 AMW983042:ANJ983042 AWS983042:AXF983042 BGO983042:BHB983042 BQK983042:BQX983042 CAG983042:CAT983042 CKC983042:CKP983042 CTY983042:CUL983042 DDU983042:DEH983042 DNQ983042:DOD983042 DXM983042:DXZ983042 EHI983042:EHV983042 ERE983042:ERR983042 FBA983042:FBN983042 FKW983042:FLJ983042 FUS983042:FVF983042 GEO983042:GFB983042 GOK983042:GOX983042 GYG983042:GYT983042 HIC983042:HIP983042 HRY983042:HSL983042 IBU983042:ICH983042 ILQ983042:IMD983042 IVM983042:IVZ983042 JFI983042:JFV983042 JPE983042:JPR983042 JZA983042:JZN983042 KIW983042:KJJ983042 KSS983042:KTF983042 LCO983042:LDB983042 LMK983042:LMX983042 LWG983042:LWT983042 MGC983042:MGP983042 MPY983042:MQL983042 MZU983042:NAH983042 NJQ983042:NKD983042 NTM983042:NTZ983042 ODI983042:ODV983042 ONE983042:ONR983042 OXA983042:OXN983042 PGW983042:PHJ983042 PQS983042:PRF983042 QAO983042:QBB983042 QKK983042:QKX983042 QUG983042:QUT983042 REC983042:REP983042 RNY983042:ROL983042 RXU983042:RYH983042 SHQ983042:SID983042 SRM983042:SRZ983042 TBI983042:TBV983042 TLE983042:TLR983042 TVA983042:TVN983042 UEW983042:UFJ983042 UOS983042:UPF983042 UYO983042:UZB983042 VIK983042:VIX983042 VSG983042:VST983042 WCC983042:WCP983042 WLY983042:WML983042 WVU983042:WWH983042 H5:N5 P5:V5 AB65538 AB131074 AB196610 AB262146 AB327682 AB393218 AB458754 AB524290 AB589826 AB655362 AB720898 AB786434 AB851970 AB917506 AJ5:AN5 AP5:AV5 AO983042 AO65538 AO131074 AO196610 AO262146 AO327682 AO393218 AO458754 AO524290 AO589826 AO655362 AO720898 AO786434 AO851970 AO917506 BB983042 BB65538 BB131074 BB196610 BB262146 BB327682 BB393218 BB458754 BB524290 BB589826 BB655362 BB720898 BB786434 BB851970 BB917506 BO983042 BO65538 BO131074 BO196610 BO262146 BO327682 BO393218 BO458754 BO524290 BO589826 BO655362 BO720898 BO786434 BO851970 BO917506" xr:uid="{00000000-0002-0000-0200-000000000000}">
      <formula1>0</formula1>
      <formula2>100000000000000000</formula2>
    </dataValidation>
  </dataValidations>
  <printOptions horizontalCentered="1" verticalCentered="1"/>
  <pageMargins left="0" right="0" top="0.27" bottom="0" header="0" footer="0"/>
  <pageSetup paperSize="9" scale="32" orientation="landscape" r:id="rId1"/>
  <headerFooter alignWithMargins="0"/>
  <colBreaks count="1" manualBreakCount="1">
    <brk id="23" max="4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
  <sheetViews>
    <sheetView tabSelected="1" workbookViewId="0">
      <selection activeCell="G24" sqref="G24"/>
    </sheetView>
  </sheetViews>
  <sheetFormatPr defaultRowHeight="14.4" x14ac:dyDescent="0.3"/>
  <cols>
    <col min="2" max="2" width="48.6640625" bestFit="1" customWidth="1"/>
    <col min="3" max="3" width="11.5546875" bestFit="1" customWidth="1"/>
    <col min="4" max="4" width="11.33203125" bestFit="1" customWidth="1"/>
    <col min="5" max="5" width="12.6640625" bestFit="1" customWidth="1"/>
    <col min="6" max="8" width="10.88671875" bestFit="1" customWidth="1"/>
    <col min="9" max="9" width="35" customWidth="1"/>
    <col min="11" max="11" width="27.6640625" bestFit="1" customWidth="1"/>
  </cols>
  <sheetData>
    <row r="1" spans="1:9" ht="15" thickBot="1" x14ac:dyDescent="0.35">
      <c r="A1" s="246" t="s">
        <v>305</v>
      </c>
      <c r="B1" s="247"/>
      <c r="C1" s="247"/>
      <c r="D1" s="247"/>
      <c r="E1" s="248"/>
    </row>
    <row r="2" spans="1:9" x14ac:dyDescent="0.3">
      <c r="A2" s="229"/>
      <c r="B2" s="229"/>
      <c r="C2" s="235" t="s">
        <v>308</v>
      </c>
      <c r="D2" s="236" t="s">
        <v>309</v>
      </c>
      <c r="E2" s="237" t="s">
        <v>310</v>
      </c>
      <c r="H2" s="220" t="s">
        <v>308</v>
      </c>
      <c r="I2" s="219" t="s">
        <v>203</v>
      </c>
    </row>
    <row r="3" spans="1:9" x14ac:dyDescent="0.3">
      <c r="A3" s="147" t="s">
        <v>165</v>
      </c>
      <c r="B3" s="147" t="s">
        <v>166</v>
      </c>
      <c r="C3" s="230">
        <f>Параметры!B7</f>
        <v>59508</v>
      </c>
      <c r="D3" s="226">
        <f>Параметры!B8</f>
        <v>66120</v>
      </c>
      <c r="E3" s="233">
        <f>Параметры!B9</f>
        <v>79344</v>
      </c>
      <c r="H3" s="222" t="s">
        <v>309</v>
      </c>
      <c r="I3" s="221" t="s">
        <v>202</v>
      </c>
    </row>
    <row r="4" spans="1:9" x14ac:dyDescent="0.3">
      <c r="A4" s="147" t="s">
        <v>163</v>
      </c>
      <c r="B4" s="147" t="s">
        <v>164</v>
      </c>
      <c r="C4" s="230">
        <f>Параметры!B11</f>
        <v>44907</v>
      </c>
      <c r="D4" s="226">
        <f>Параметры!B11</f>
        <v>44907</v>
      </c>
      <c r="E4" s="233">
        <f>Параметры!B11</f>
        <v>44907</v>
      </c>
      <c r="H4" s="224" t="s">
        <v>310</v>
      </c>
      <c r="I4" s="223" t="s">
        <v>201</v>
      </c>
    </row>
    <row r="5" spans="1:9" x14ac:dyDescent="0.3">
      <c r="A5" s="147" t="s">
        <v>162</v>
      </c>
      <c r="B5" s="147" t="s">
        <v>319</v>
      </c>
      <c r="C5" s="230">
        <f>Издержки!D39</f>
        <v>43753800</v>
      </c>
      <c r="D5" s="226">
        <f>Издержки!D39</f>
        <v>43753800</v>
      </c>
      <c r="E5" s="233">
        <f>Издержки!D39</f>
        <v>43753800</v>
      </c>
    </row>
    <row r="6" spans="1:9" x14ac:dyDescent="0.3">
      <c r="A6" s="147" t="s">
        <v>168</v>
      </c>
      <c r="B6" s="147" t="s">
        <v>169</v>
      </c>
      <c r="C6" s="230">
        <f>C3-C4</f>
        <v>14601</v>
      </c>
      <c r="D6" s="226">
        <f>D3-D4</f>
        <v>21213</v>
      </c>
      <c r="E6" s="233">
        <f>E3-E4</f>
        <v>34437</v>
      </c>
    </row>
    <row r="7" spans="1:9" x14ac:dyDescent="0.3">
      <c r="A7" s="147" t="s">
        <v>167</v>
      </c>
      <c r="B7" s="147" t="s">
        <v>320</v>
      </c>
      <c r="C7" s="230">
        <f>C5/C6</f>
        <v>2996.6303677830288</v>
      </c>
      <c r="D7" s="226">
        <f>D5/D6</f>
        <v>2062.5936925470232</v>
      </c>
      <c r="E7" s="233">
        <f>E5/E6</f>
        <v>1270.5462148270756</v>
      </c>
    </row>
    <row r="8" spans="1:9" x14ac:dyDescent="0.3">
      <c r="A8" s="147" t="s">
        <v>161</v>
      </c>
      <c r="B8" s="147" t="s">
        <v>321</v>
      </c>
      <c r="C8" s="230">
        <f>C7*C3</f>
        <v>178323479.92603248</v>
      </c>
      <c r="D8" s="226">
        <f>D7*D3</f>
        <v>136378694.95120919</v>
      </c>
      <c r="E8" s="233">
        <f>E7*E3</f>
        <v>100810218.86923948</v>
      </c>
    </row>
    <row r="9" spans="1:9" x14ac:dyDescent="0.3">
      <c r="A9" s="147" t="s">
        <v>170</v>
      </c>
      <c r="B9" s="147" t="s">
        <v>322</v>
      </c>
      <c r="C9" s="231">
        <f>NPV(C19,C21,D21:H21)</f>
        <v>405087287.08275574</v>
      </c>
      <c r="D9" s="227">
        <f>NPV(C19,C22,D22:H22)</f>
        <v>802443041.37191761</v>
      </c>
      <c r="E9" s="234">
        <f>NPV(C19,C23,D23:H23)</f>
        <v>1600960306.101651</v>
      </c>
    </row>
    <row r="10" spans="1:9" x14ac:dyDescent="0.3">
      <c r="A10" s="147" t="s">
        <v>171</v>
      </c>
      <c r="B10" s="147" t="s">
        <v>314</v>
      </c>
      <c r="C10" s="232">
        <f>IRR(C21:H21)</f>
        <v>0.38413661752236528</v>
      </c>
      <c r="D10" s="228">
        <f>IRR(C22:H22)</f>
        <v>0.61979400421430442</v>
      </c>
      <c r="E10" s="238">
        <f>IRR(C23:H23)</f>
        <v>0.97663381336994326</v>
      </c>
    </row>
    <row r="11" spans="1:9" ht="15" thickBot="1" x14ac:dyDescent="0.35">
      <c r="A11" s="148" t="s">
        <v>316</v>
      </c>
      <c r="B11" s="242" t="s">
        <v>315</v>
      </c>
      <c r="C11" s="241">
        <f>SUM('СashFlow (пессим)'!C53:BN53)</f>
        <v>2.6666666666666665</v>
      </c>
      <c r="D11" s="239">
        <f>SUM('СashFlow (конс)'!C53:BN53)</f>
        <v>2.1666666666666665</v>
      </c>
      <c r="E11" s="240">
        <f>SUM('СashFlow (оптим)'!C53:BN53)</f>
        <v>1.75</v>
      </c>
    </row>
    <row r="12" spans="1:9" ht="15" thickBot="1" x14ac:dyDescent="0.35"/>
    <row r="13" spans="1:9" ht="15" thickBot="1" x14ac:dyDescent="0.35">
      <c r="B13" s="246" t="s">
        <v>200</v>
      </c>
      <c r="C13" s="247"/>
      <c r="D13" s="248"/>
      <c r="E13" s="225"/>
    </row>
    <row r="14" spans="1:9" x14ac:dyDescent="0.3">
      <c r="B14" s="205"/>
      <c r="C14" s="207" t="s">
        <v>204</v>
      </c>
      <c r="D14" s="208" t="s">
        <v>205</v>
      </c>
      <c r="E14" s="206"/>
      <c r="F14" s="206"/>
    </row>
    <row r="15" spans="1:9" x14ac:dyDescent="0.3">
      <c r="B15" s="209" t="s">
        <v>203</v>
      </c>
      <c r="C15" s="210">
        <f>ROUNDDOWN(C11,0.1)</f>
        <v>2</v>
      </c>
      <c r="D15" s="211">
        <f>(C11-C15)*12</f>
        <v>7.9999999999999982</v>
      </c>
      <c r="E15" s="206"/>
    </row>
    <row r="16" spans="1:9" x14ac:dyDescent="0.3">
      <c r="B16" s="212" t="s">
        <v>202</v>
      </c>
      <c r="C16" s="213">
        <f>ROUNDDOWN(D11,0.1)</f>
        <v>2</v>
      </c>
      <c r="D16" s="214">
        <f>(D11-C16)*12</f>
        <v>1.9999999999999982</v>
      </c>
      <c r="E16" s="206"/>
    </row>
    <row r="17" spans="2:8" ht="15" thickBot="1" x14ac:dyDescent="0.35">
      <c r="B17" s="215" t="s">
        <v>201</v>
      </c>
      <c r="C17" s="216">
        <f>ROUNDDOWN(E11,0.1)</f>
        <v>1</v>
      </c>
      <c r="D17" s="217">
        <f>(E11-C17)*12</f>
        <v>9</v>
      </c>
      <c r="E17" s="206"/>
    </row>
    <row r="19" spans="2:8" hidden="1" x14ac:dyDescent="0.3">
      <c r="B19" t="s">
        <v>172</v>
      </c>
      <c r="C19" s="132">
        <v>4.4999999999999998E-2</v>
      </c>
      <c r="E19" s="2"/>
    </row>
    <row r="20" spans="2:8" hidden="1" x14ac:dyDescent="0.3">
      <c r="B20" t="s">
        <v>173</v>
      </c>
      <c r="C20">
        <v>0</v>
      </c>
      <c r="D20" s="3">
        <v>1</v>
      </c>
      <c r="E20" s="3">
        <v>2</v>
      </c>
      <c r="F20" s="3">
        <v>3</v>
      </c>
      <c r="G20" s="3">
        <v>4</v>
      </c>
      <c r="H20" s="3">
        <v>5</v>
      </c>
    </row>
    <row r="21" spans="2:8" hidden="1" x14ac:dyDescent="0.3">
      <c r="B21" t="s">
        <v>311</v>
      </c>
      <c r="C21" s="3">
        <f>-Параметры!$B$31</f>
        <v>-254600000</v>
      </c>
      <c r="D21" s="3">
        <f>'СashFlow (пессим)'!O47</f>
        <v>8763740</v>
      </c>
      <c r="E21" s="3">
        <f>'СashFlow (пессим)'!AB47</f>
        <v>108158200</v>
      </c>
      <c r="F21" s="3">
        <f>'СashFlow (пессим)'!AO47</f>
        <v>226625400</v>
      </c>
      <c r="G21" s="3">
        <f>'СashFlow (пессим)'!BB47</f>
        <v>226625400</v>
      </c>
      <c r="H21" s="3">
        <f>'СashFlow (пессим)'!BO47</f>
        <v>226625400</v>
      </c>
    </row>
    <row r="22" spans="2:8" hidden="1" x14ac:dyDescent="0.3">
      <c r="B22" t="s">
        <v>312</v>
      </c>
      <c r="C22" s="3">
        <f>-Параметры!$B$31</f>
        <v>-254600000</v>
      </c>
      <c r="D22" s="3">
        <f>'СashFlow (конс)'!O47</f>
        <v>17359340</v>
      </c>
      <c r="E22" s="3">
        <f>'СashFlow (конс)'!AB47</f>
        <v>203642600</v>
      </c>
      <c r="F22" s="3">
        <f>'СashFlow (конс)'!AO47</f>
        <v>353575800</v>
      </c>
      <c r="G22" s="3">
        <f>'СashFlow (конс)'!BB47</f>
        <v>353575800</v>
      </c>
      <c r="H22" s="3">
        <f>'СashFlow (конс)'!BO47</f>
        <v>353575800</v>
      </c>
    </row>
    <row r="23" spans="2:8" hidden="1" x14ac:dyDescent="0.3">
      <c r="B23" t="s">
        <v>313</v>
      </c>
      <c r="C23" s="3">
        <f>-Параметры!$B$31</f>
        <v>-254600000</v>
      </c>
      <c r="D23" s="3">
        <f>'СashFlow (оптим)'!O47</f>
        <v>19550540</v>
      </c>
      <c r="E23" s="3">
        <f>'СashFlow (оптим)'!AB47</f>
        <v>414629400</v>
      </c>
      <c r="F23" s="3">
        <f>'СashFlow (оптим)'!AO47</f>
        <v>607476600</v>
      </c>
      <c r="G23" s="3">
        <f>'СashFlow (оптим)'!BB47</f>
        <v>607476600</v>
      </c>
      <c r="H23" s="3">
        <f>'СashFlow (оптим)'!BO47</f>
        <v>607476600</v>
      </c>
    </row>
  </sheetData>
  <mergeCells count="2">
    <mergeCell ref="B13:D13"/>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6"/>
  <sheetViews>
    <sheetView workbookViewId="0">
      <selection activeCell="L11" sqref="L11"/>
    </sheetView>
  </sheetViews>
  <sheetFormatPr defaultRowHeight="14.4" x14ac:dyDescent="0.3"/>
  <cols>
    <col min="1" max="1" width="56.33203125" bestFit="1" customWidth="1"/>
    <col min="2" max="2" width="13.5546875" bestFit="1" customWidth="1"/>
    <col min="3" max="3" width="9.88671875" customWidth="1"/>
    <col min="4" max="7" width="9.88671875" bestFit="1" customWidth="1"/>
    <col min="9" max="9" width="13.5546875" hidden="1" customWidth="1"/>
    <col min="10" max="10" width="12" hidden="1" customWidth="1"/>
    <col min="11" max="11" width="11.109375" hidden="1" customWidth="1"/>
  </cols>
  <sheetData>
    <row r="1" spans="1:11" ht="28.8" x14ac:dyDescent="0.3">
      <c r="C1" t="s">
        <v>8</v>
      </c>
      <c r="D1" t="s">
        <v>9</v>
      </c>
      <c r="E1" t="s">
        <v>10</v>
      </c>
      <c r="F1" t="s">
        <v>11</v>
      </c>
      <c r="G1" t="s">
        <v>66</v>
      </c>
      <c r="I1" s="127" t="s">
        <v>180</v>
      </c>
      <c r="J1" s="127" t="s">
        <v>181</v>
      </c>
      <c r="K1" s="127" t="s">
        <v>179</v>
      </c>
    </row>
    <row r="2" spans="1:11" x14ac:dyDescent="0.3">
      <c r="A2" s="152" t="s">
        <v>62</v>
      </c>
      <c r="B2" s="153">
        <v>76</v>
      </c>
    </row>
    <row r="3" spans="1:11" x14ac:dyDescent="0.3">
      <c r="A3" s="152" t="s">
        <v>206</v>
      </c>
      <c r="B3" s="153">
        <v>870</v>
      </c>
    </row>
    <row r="4" spans="1:11" x14ac:dyDescent="0.3">
      <c r="A4" s="154" t="s">
        <v>194</v>
      </c>
      <c r="B4" s="155">
        <f>B3*0.9</f>
        <v>783</v>
      </c>
    </row>
    <row r="5" spans="1:11" x14ac:dyDescent="0.3">
      <c r="A5" s="108" t="s">
        <v>191</v>
      </c>
      <c r="B5" s="109">
        <f>B3</f>
        <v>870</v>
      </c>
    </row>
    <row r="6" spans="1:11" x14ac:dyDescent="0.3">
      <c r="A6" s="157" t="s">
        <v>189</v>
      </c>
      <c r="B6" s="156">
        <f>B3*1.2</f>
        <v>1044</v>
      </c>
    </row>
    <row r="7" spans="1:11" x14ac:dyDescent="0.3">
      <c r="A7" s="154" t="s">
        <v>193</v>
      </c>
      <c r="B7" s="155">
        <f>B4*B2</f>
        <v>59508</v>
      </c>
    </row>
    <row r="8" spans="1:11" x14ac:dyDescent="0.3">
      <c r="A8" s="108" t="s">
        <v>192</v>
      </c>
      <c r="B8" s="109">
        <f>B2*B5+J8</f>
        <v>66120</v>
      </c>
      <c r="I8">
        <v>0</v>
      </c>
      <c r="J8">
        <f>K8*I8</f>
        <v>0</v>
      </c>
      <c r="K8">
        <v>67860</v>
      </c>
    </row>
    <row r="9" spans="1:11" x14ac:dyDescent="0.3">
      <c r="A9" s="157" t="s">
        <v>190</v>
      </c>
      <c r="B9" s="156">
        <f>B6*B2</f>
        <v>79344</v>
      </c>
    </row>
    <row r="10" spans="1:11" hidden="1" x14ac:dyDescent="0.3">
      <c r="A10" t="s">
        <v>128</v>
      </c>
      <c r="B10" s="3">
        <v>61693</v>
      </c>
    </row>
    <row r="11" spans="1:11" x14ac:dyDescent="0.3">
      <c r="A11" s="108" t="s">
        <v>304</v>
      </c>
      <c r="B11" s="109">
        <f>Себестоимость!G12</f>
        <v>44907</v>
      </c>
    </row>
    <row r="12" spans="1:11" x14ac:dyDescent="0.3">
      <c r="A12" s="108" t="s">
        <v>63</v>
      </c>
      <c r="B12" s="109">
        <f>G12</f>
        <v>800</v>
      </c>
      <c r="C12" s="108">
        <v>100</v>
      </c>
      <c r="D12" s="108">
        <v>200</v>
      </c>
      <c r="E12" s="108">
        <v>400</v>
      </c>
      <c r="F12" s="108">
        <v>600</v>
      </c>
      <c r="G12" s="108">
        <v>800</v>
      </c>
      <c r="I12">
        <v>0</v>
      </c>
      <c r="J12">
        <f>K12*I12</f>
        <v>0</v>
      </c>
      <c r="K12">
        <v>500</v>
      </c>
    </row>
    <row r="13" spans="1:11" x14ac:dyDescent="0.3">
      <c r="A13" s="154" t="s">
        <v>196</v>
      </c>
      <c r="B13" s="155">
        <f>B12*$B$7</f>
        <v>47606400</v>
      </c>
      <c r="C13" s="155">
        <f t="shared" ref="C13:G13" si="0">C12*$B$7</f>
        <v>5950800</v>
      </c>
      <c r="D13" s="155">
        <f t="shared" si="0"/>
        <v>11901600</v>
      </c>
      <c r="E13" s="155">
        <f t="shared" si="0"/>
        <v>23803200</v>
      </c>
      <c r="F13" s="155">
        <f t="shared" si="0"/>
        <v>35704800</v>
      </c>
      <c r="G13" s="155">
        <f t="shared" si="0"/>
        <v>47606400</v>
      </c>
    </row>
    <row r="14" spans="1:11" x14ac:dyDescent="0.3">
      <c r="A14" s="108" t="s">
        <v>195</v>
      </c>
      <c r="B14" s="109">
        <f>B$12*B8</f>
        <v>52896000</v>
      </c>
      <c r="C14" s="109">
        <f>C12*$B$8</f>
        <v>6612000</v>
      </c>
      <c r="D14" s="109">
        <f>D12*$B$8</f>
        <v>13224000</v>
      </c>
      <c r="E14" s="109">
        <f>E12*$B$8</f>
        <v>26448000</v>
      </c>
      <c r="F14" s="109">
        <f>F12*$B$8</f>
        <v>39672000</v>
      </c>
      <c r="G14" s="109">
        <f>G12*$B$8</f>
        <v>52896000</v>
      </c>
    </row>
    <row r="15" spans="1:11" x14ac:dyDescent="0.3">
      <c r="A15" s="157" t="s">
        <v>197</v>
      </c>
      <c r="B15" s="156">
        <f>B12*$B$9</f>
        <v>63475200</v>
      </c>
      <c r="C15" s="156">
        <f t="shared" ref="C15:G15" si="1">C12*$B$9</f>
        <v>7934400</v>
      </c>
      <c r="D15" s="156">
        <f t="shared" si="1"/>
        <v>15868800</v>
      </c>
      <c r="E15" s="156">
        <f t="shared" si="1"/>
        <v>31737600</v>
      </c>
      <c r="F15" s="156">
        <f t="shared" si="1"/>
        <v>47606400</v>
      </c>
      <c r="G15" s="156">
        <f t="shared" si="1"/>
        <v>63475200</v>
      </c>
    </row>
    <row r="16" spans="1:11" hidden="1" x14ac:dyDescent="0.3">
      <c r="A16" s="108" t="s">
        <v>129</v>
      </c>
      <c r="B16" s="109">
        <f>B12*B10</f>
        <v>49354400</v>
      </c>
      <c r="C16" s="109">
        <f>C12*$B$10</f>
        <v>6169300</v>
      </c>
      <c r="D16" s="109">
        <f>D12*$B$10</f>
        <v>12338600</v>
      </c>
      <c r="E16" s="109">
        <f>E12*$B$10</f>
        <v>24677200</v>
      </c>
      <c r="F16" s="109">
        <f>F12*$B$10</f>
        <v>37015800</v>
      </c>
      <c r="G16" s="109">
        <f>G12*$B$10</f>
        <v>49354400</v>
      </c>
    </row>
    <row r="17" spans="1:11" x14ac:dyDescent="0.3">
      <c r="A17" s="108" t="s">
        <v>130</v>
      </c>
      <c r="B17" s="109">
        <f>B12*B11</f>
        <v>35925600</v>
      </c>
      <c r="C17" s="109">
        <f>C12*$B$11</f>
        <v>4490700</v>
      </c>
      <c r="D17" s="109">
        <f>D12*$B$11</f>
        <v>8981400</v>
      </c>
      <c r="E17" s="109">
        <f>E12*$B$11</f>
        <v>17962800</v>
      </c>
      <c r="F17" s="109">
        <f>F12*$B$11</f>
        <v>26944200</v>
      </c>
      <c r="G17" s="109">
        <f>G12*$B$11</f>
        <v>35925600</v>
      </c>
    </row>
    <row r="18" spans="1:11" hidden="1" x14ac:dyDescent="0.3">
      <c r="A18" t="s">
        <v>124</v>
      </c>
      <c r="B18" s="3">
        <v>0</v>
      </c>
      <c r="I18">
        <v>0</v>
      </c>
      <c r="J18">
        <f>K18*I18</f>
        <v>0</v>
      </c>
      <c r="K18">
        <v>40</v>
      </c>
    </row>
    <row r="19" spans="1:11" hidden="1" x14ac:dyDescent="0.3">
      <c r="A19" t="s">
        <v>125</v>
      </c>
      <c r="B19" s="3">
        <f>B18*B2</f>
        <v>0</v>
      </c>
    </row>
    <row r="20" spans="1:11" hidden="1" x14ac:dyDescent="0.3">
      <c r="A20" t="s">
        <v>126</v>
      </c>
      <c r="B20" s="3">
        <v>16000</v>
      </c>
    </row>
    <row r="21" spans="1:11" hidden="1" x14ac:dyDescent="0.3">
      <c r="A21" s="108" t="s">
        <v>131</v>
      </c>
      <c r="B21" s="109">
        <f>B20/12</f>
        <v>1333.3333333333333</v>
      </c>
    </row>
    <row r="22" spans="1:11" hidden="1" x14ac:dyDescent="0.3">
      <c r="A22" s="108" t="s">
        <v>127</v>
      </c>
      <c r="B22" s="109">
        <f>B21*B19</f>
        <v>0</v>
      </c>
    </row>
    <row r="23" spans="1:11" hidden="1" x14ac:dyDescent="0.3">
      <c r="A23" t="s">
        <v>156</v>
      </c>
      <c r="B23" s="3">
        <v>1800000</v>
      </c>
    </row>
    <row r="24" spans="1:11" hidden="1" x14ac:dyDescent="0.3">
      <c r="A24" s="108" t="s">
        <v>159</v>
      </c>
      <c r="B24" s="109">
        <f>B23*B2*0</f>
        <v>0</v>
      </c>
    </row>
    <row r="25" spans="1:11" hidden="1" x14ac:dyDescent="0.3">
      <c r="A25" t="s">
        <v>157</v>
      </c>
      <c r="B25" s="3">
        <v>1240000</v>
      </c>
    </row>
    <row r="26" spans="1:11" hidden="1" x14ac:dyDescent="0.3">
      <c r="A26" s="108" t="s">
        <v>158</v>
      </c>
      <c r="B26" s="109">
        <f>B25*B2*0</f>
        <v>0</v>
      </c>
    </row>
    <row r="27" spans="1:11" x14ac:dyDescent="0.3">
      <c r="B27" s="3"/>
    </row>
    <row r="28" spans="1:11" x14ac:dyDescent="0.3">
      <c r="B28" s="3"/>
    </row>
    <row r="29" spans="1:11" x14ac:dyDescent="0.3">
      <c r="A29" s="108" t="s">
        <v>185</v>
      </c>
      <c r="B29" s="158">
        <f>САРЕХ!E50</f>
        <v>234240000</v>
      </c>
    </row>
    <row r="30" spans="1:11" x14ac:dyDescent="0.3">
      <c r="A30" s="152" t="s">
        <v>186</v>
      </c>
      <c r="B30" s="159">
        <v>3350000</v>
      </c>
    </row>
    <row r="31" spans="1:11" x14ac:dyDescent="0.3">
      <c r="A31" s="108" t="s">
        <v>187</v>
      </c>
      <c r="B31" s="158">
        <f>B30*B2</f>
        <v>254600000</v>
      </c>
    </row>
    <row r="32" spans="1:11" x14ac:dyDescent="0.3">
      <c r="B32" s="3"/>
    </row>
    <row r="33" spans="1:2" x14ac:dyDescent="0.3">
      <c r="A33" s="152" t="s">
        <v>198</v>
      </c>
      <c r="B33" s="159">
        <v>50000000</v>
      </c>
    </row>
    <row r="34" spans="1:2" x14ac:dyDescent="0.3">
      <c r="A34" s="152" t="s">
        <v>317</v>
      </c>
      <c r="B34" s="243">
        <v>0.3</v>
      </c>
    </row>
    <row r="35" spans="1:2" x14ac:dyDescent="0.3">
      <c r="A35" s="108" t="s">
        <v>318</v>
      </c>
      <c r="B35" s="158">
        <f>B34*B33</f>
        <v>15000000</v>
      </c>
    </row>
    <row r="36" spans="1:2" x14ac:dyDescent="0.3">
      <c r="A36" s="108" t="s">
        <v>199</v>
      </c>
      <c r="B36" s="158">
        <v>830000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9"/>
  <sheetViews>
    <sheetView workbookViewId="0">
      <selection activeCell="H21" sqref="H21"/>
    </sheetView>
  </sheetViews>
  <sheetFormatPr defaultRowHeight="14.4" x14ac:dyDescent="0.3"/>
  <cols>
    <col min="2" max="2" width="37" bestFit="1" customWidth="1"/>
    <col min="3" max="3" width="16.88671875" bestFit="1" customWidth="1"/>
    <col min="4" max="4" width="22.44140625" bestFit="1" customWidth="1"/>
    <col min="5" max="5" width="8.88671875" bestFit="1" customWidth="1"/>
    <col min="6" max="6" width="16.88671875" customWidth="1"/>
    <col min="7" max="7" width="11.88671875" customWidth="1"/>
    <col min="8" max="8" width="19.109375" customWidth="1"/>
  </cols>
  <sheetData>
    <row r="1" spans="1:8" x14ac:dyDescent="0.3">
      <c r="A1" s="249" t="s">
        <v>15</v>
      </c>
      <c r="B1" s="249"/>
      <c r="C1" s="249"/>
      <c r="D1" s="249"/>
      <c r="E1" s="249"/>
      <c r="F1" s="249"/>
      <c r="G1" s="249"/>
      <c r="H1" s="249"/>
    </row>
    <row r="2" spans="1:8" x14ac:dyDescent="0.3">
      <c r="A2" s="250" t="s">
        <v>64</v>
      </c>
      <c r="B2" s="251"/>
      <c r="C2" s="251"/>
      <c r="D2" s="251"/>
      <c r="E2" s="251"/>
      <c r="F2" s="252"/>
      <c r="G2" s="249" t="s">
        <v>65</v>
      </c>
      <c r="H2" s="249"/>
    </row>
    <row r="3" spans="1:8" x14ac:dyDescent="0.3">
      <c r="A3" s="6" t="s">
        <v>16</v>
      </c>
      <c r="B3" s="6" t="s">
        <v>17</v>
      </c>
      <c r="C3" s="6" t="s">
        <v>18</v>
      </c>
      <c r="D3" s="6" t="s">
        <v>20</v>
      </c>
      <c r="E3" s="6" t="s">
        <v>19</v>
      </c>
      <c r="F3" s="6" t="s">
        <v>21</v>
      </c>
      <c r="G3" s="6" t="s">
        <v>19</v>
      </c>
      <c r="H3" s="6" t="s">
        <v>21</v>
      </c>
    </row>
    <row r="4" spans="1:8" x14ac:dyDescent="0.3">
      <c r="A4" s="6">
        <v>1</v>
      </c>
      <c r="B4" s="6" t="s">
        <v>33</v>
      </c>
      <c r="C4" s="7">
        <v>150000</v>
      </c>
      <c r="D4" s="7">
        <f t="shared" ref="D4:D11" si="0">C4*0.302</f>
        <v>45300</v>
      </c>
      <c r="E4" s="6">
        <v>1</v>
      </c>
      <c r="F4" s="7">
        <f t="shared" ref="F4:F12" si="1">SUM(C4:D4)*E4</f>
        <v>195300</v>
      </c>
      <c r="G4" s="6">
        <v>1</v>
      </c>
      <c r="H4" s="7">
        <f>SUM(C4:D4)*G4</f>
        <v>195300</v>
      </c>
    </row>
    <row r="5" spans="1:8" x14ac:dyDescent="0.3">
      <c r="A5" s="6">
        <v>2</v>
      </c>
      <c r="B5" s="6" t="s">
        <v>34</v>
      </c>
      <c r="C5" s="7">
        <v>100000</v>
      </c>
      <c r="D5" s="7">
        <f t="shared" si="0"/>
        <v>30200</v>
      </c>
      <c r="E5" s="6">
        <v>1</v>
      </c>
      <c r="F5" s="7">
        <f t="shared" si="1"/>
        <v>130200</v>
      </c>
      <c r="G5" s="6">
        <v>1</v>
      </c>
      <c r="H5" s="7">
        <f t="shared" ref="H5:H7" si="2">SUM(C5:D5)*G5</f>
        <v>130200</v>
      </c>
    </row>
    <row r="6" spans="1:8" x14ac:dyDescent="0.3">
      <c r="A6" s="6">
        <v>3</v>
      </c>
      <c r="B6" s="6" t="s">
        <v>325</v>
      </c>
      <c r="C6" s="7">
        <v>75000</v>
      </c>
      <c r="D6" s="7">
        <f t="shared" si="0"/>
        <v>22650</v>
      </c>
      <c r="E6" s="6">
        <v>1</v>
      </c>
      <c r="F6" s="7">
        <f t="shared" si="1"/>
        <v>97650</v>
      </c>
      <c r="G6" s="6">
        <v>1</v>
      </c>
      <c r="H6" s="7">
        <f t="shared" si="2"/>
        <v>97650</v>
      </c>
    </row>
    <row r="7" spans="1:8" x14ac:dyDescent="0.3">
      <c r="A7" s="6">
        <v>4</v>
      </c>
      <c r="B7" s="6" t="s">
        <v>35</v>
      </c>
      <c r="C7" s="7">
        <v>75000</v>
      </c>
      <c r="D7" s="7">
        <f t="shared" si="0"/>
        <v>22650</v>
      </c>
      <c r="E7" s="6">
        <v>0</v>
      </c>
      <c r="F7" s="7">
        <f t="shared" si="1"/>
        <v>0</v>
      </c>
      <c r="G7" s="6">
        <v>1</v>
      </c>
      <c r="H7" s="7">
        <f t="shared" si="2"/>
        <v>97650</v>
      </c>
    </row>
    <row r="8" spans="1:8" x14ac:dyDescent="0.3">
      <c r="A8" s="6">
        <v>5</v>
      </c>
      <c r="B8" s="6" t="s">
        <v>36</v>
      </c>
      <c r="C8" s="7">
        <v>120000</v>
      </c>
      <c r="D8" s="7">
        <f t="shared" si="0"/>
        <v>36240</v>
      </c>
      <c r="E8" s="6">
        <v>0</v>
      </c>
      <c r="F8" s="7">
        <f t="shared" si="1"/>
        <v>0</v>
      </c>
      <c r="G8" s="6">
        <v>1</v>
      </c>
      <c r="H8" s="7">
        <f t="shared" ref="H8:H9" si="3">SUM(C8:D8)*G8</f>
        <v>156240</v>
      </c>
    </row>
    <row r="9" spans="1:8" x14ac:dyDescent="0.3">
      <c r="A9" s="6">
        <v>6</v>
      </c>
      <c r="B9" s="6" t="s">
        <v>37</v>
      </c>
      <c r="C9" s="7">
        <v>75000</v>
      </c>
      <c r="D9" s="7">
        <f t="shared" si="0"/>
        <v>22650</v>
      </c>
      <c r="E9" s="6">
        <v>0</v>
      </c>
      <c r="F9" s="7">
        <f t="shared" si="1"/>
        <v>0</v>
      </c>
      <c r="G9" s="6">
        <v>3</v>
      </c>
      <c r="H9" s="7">
        <f t="shared" si="3"/>
        <v>292950</v>
      </c>
    </row>
    <row r="10" spans="1:8" x14ac:dyDescent="0.3">
      <c r="A10" s="6">
        <v>7</v>
      </c>
      <c r="B10" s="6" t="s">
        <v>38</v>
      </c>
      <c r="C10" s="7">
        <v>75000</v>
      </c>
      <c r="D10" s="7">
        <f t="shared" si="0"/>
        <v>22650</v>
      </c>
      <c r="E10" s="6">
        <v>1</v>
      </c>
      <c r="F10" s="7">
        <f t="shared" si="1"/>
        <v>97650</v>
      </c>
      <c r="G10" s="6">
        <v>2</v>
      </c>
      <c r="H10" s="7">
        <f>SUM(C10:D10)*G10</f>
        <v>195300</v>
      </c>
    </row>
    <row r="11" spans="1:8" x14ac:dyDescent="0.3">
      <c r="A11" s="6">
        <v>8</v>
      </c>
      <c r="B11" s="6" t="s">
        <v>39</v>
      </c>
      <c r="C11" s="7">
        <v>120000</v>
      </c>
      <c r="D11" s="7">
        <f t="shared" si="0"/>
        <v>36240</v>
      </c>
      <c r="E11" s="6">
        <v>0</v>
      </c>
      <c r="F11" s="7">
        <f t="shared" si="1"/>
        <v>0</v>
      </c>
      <c r="G11" s="6">
        <v>1</v>
      </c>
      <c r="H11" s="7">
        <f>SUM(C11:D11)*G11</f>
        <v>156240</v>
      </c>
    </row>
    <row r="12" spans="1:8" x14ac:dyDescent="0.3">
      <c r="A12" s="6">
        <v>9</v>
      </c>
      <c r="B12" s="6" t="s">
        <v>22</v>
      </c>
      <c r="C12" s="7">
        <v>75000</v>
      </c>
      <c r="D12" s="7">
        <f t="shared" ref="D12:D15" si="4">C12*0.302</f>
        <v>22650</v>
      </c>
      <c r="E12" s="6">
        <v>1</v>
      </c>
      <c r="F12" s="7">
        <f t="shared" si="1"/>
        <v>97650</v>
      </c>
      <c r="G12" s="6">
        <v>2</v>
      </c>
      <c r="H12" s="7">
        <f t="shared" ref="H12:H15" si="5">SUM(C12:D12)*G12</f>
        <v>195300</v>
      </c>
    </row>
    <row r="13" spans="1:8" x14ac:dyDescent="0.3">
      <c r="A13" s="6">
        <v>10</v>
      </c>
      <c r="B13" s="6" t="s">
        <v>188</v>
      </c>
      <c r="C13" s="7">
        <v>75000</v>
      </c>
      <c r="D13" s="7">
        <f t="shared" si="4"/>
        <v>22650</v>
      </c>
      <c r="E13" s="6">
        <v>0</v>
      </c>
      <c r="F13" s="7">
        <f t="shared" ref="F13:F15" si="6">SUM(C13:D13)*E13</f>
        <v>0</v>
      </c>
      <c r="G13" s="6">
        <v>6</v>
      </c>
      <c r="H13" s="7">
        <f t="shared" si="5"/>
        <v>585900</v>
      </c>
    </row>
    <row r="14" spans="1:8" x14ac:dyDescent="0.3">
      <c r="A14" s="6">
        <v>11</v>
      </c>
      <c r="B14" s="6" t="s">
        <v>40</v>
      </c>
      <c r="C14" s="7">
        <v>45000</v>
      </c>
      <c r="D14" s="7">
        <f t="shared" si="4"/>
        <v>13590</v>
      </c>
      <c r="E14" s="6">
        <v>1</v>
      </c>
      <c r="F14" s="7">
        <f t="shared" si="6"/>
        <v>58590</v>
      </c>
      <c r="G14" s="6">
        <v>2</v>
      </c>
      <c r="H14" s="7">
        <f t="shared" si="5"/>
        <v>117180</v>
      </c>
    </row>
    <row r="15" spans="1:8" x14ac:dyDescent="0.3">
      <c r="A15" s="6">
        <v>12</v>
      </c>
      <c r="B15" s="6" t="s">
        <v>23</v>
      </c>
      <c r="C15" s="7">
        <v>40000</v>
      </c>
      <c r="D15" s="7">
        <f t="shared" si="4"/>
        <v>12080</v>
      </c>
      <c r="E15" s="6">
        <v>1</v>
      </c>
      <c r="F15" s="7">
        <f t="shared" si="6"/>
        <v>52080</v>
      </c>
      <c r="G15" s="6">
        <v>3</v>
      </c>
      <c r="H15" s="7">
        <f t="shared" si="5"/>
        <v>156240</v>
      </c>
    </row>
    <row r="16" spans="1:8" x14ac:dyDescent="0.3">
      <c r="B16" s="5" t="s">
        <v>24</v>
      </c>
      <c r="C16" s="3"/>
      <c r="D16" s="3"/>
      <c r="F16" s="107">
        <f>SUM(F4:F15)</f>
        <v>729120</v>
      </c>
      <c r="H16" s="107">
        <f>SUM(H4:H15)</f>
        <v>2376150</v>
      </c>
    </row>
    <row r="18" spans="1:6" x14ac:dyDescent="0.3">
      <c r="A18" s="249" t="s">
        <v>25</v>
      </c>
      <c r="B18" s="249"/>
      <c r="C18" s="249"/>
      <c r="D18" s="249"/>
      <c r="E18" s="249"/>
      <c r="F18" s="1"/>
    </row>
    <row r="19" spans="1:6" x14ac:dyDescent="0.3">
      <c r="A19" s="6" t="s">
        <v>16</v>
      </c>
      <c r="B19" s="6" t="s">
        <v>26</v>
      </c>
      <c r="C19" s="6" t="s">
        <v>27</v>
      </c>
      <c r="D19" s="6" t="s">
        <v>28</v>
      </c>
      <c r="E19" s="6" t="s">
        <v>24</v>
      </c>
    </row>
    <row r="20" spans="1:6" x14ac:dyDescent="0.3">
      <c r="A20" s="6">
        <v>1</v>
      </c>
      <c r="B20" s="6" t="s">
        <v>29</v>
      </c>
      <c r="C20" s="7">
        <v>350</v>
      </c>
      <c r="D20" s="7">
        <v>3000</v>
      </c>
      <c r="E20" s="7">
        <f>D20*C20</f>
        <v>1050000</v>
      </c>
    </row>
    <row r="21" spans="1:6" x14ac:dyDescent="0.3">
      <c r="A21" s="6">
        <v>2</v>
      </c>
      <c r="B21" s="6" t="s">
        <v>123</v>
      </c>
      <c r="C21" s="7">
        <v>500</v>
      </c>
      <c r="D21" s="7">
        <v>100</v>
      </c>
      <c r="E21" s="7">
        <f>D21*C21</f>
        <v>50000</v>
      </c>
    </row>
    <row r="22" spans="1:6" x14ac:dyDescent="0.3">
      <c r="B22" s="4" t="s">
        <v>24</v>
      </c>
      <c r="E22" s="107">
        <f>SUM(E20:E21)</f>
        <v>1100000</v>
      </c>
    </row>
    <row r="26" spans="1:6" x14ac:dyDescent="0.3">
      <c r="A26" s="249" t="s">
        <v>30</v>
      </c>
      <c r="B26" s="249"/>
      <c r="C26" s="249"/>
    </row>
    <row r="27" spans="1:6" x14ac:dyDescent="0.3">
      <c r="A27" s="6" t="s">
        <v>16</v>
      </c>
      <c r="B27" s="6"/>
      <c r="C27" s="6" t="s">
        <v>61</v>
      </c>
    </row>
    <row r="28" spans="1:6" x14ac:dyDescent="0.3">
      <c r="A28" s="6">
        <v>1</v>
      </c>
      <c r="B28" s="6" t="s">
        <v>31</v>
      </c>
      <c r="C28" s="7">
        <v>60000</v>
      </c>
    </row>
    <row r="29" spans="1:6" x14ac:dyDescent="0.3">
      <c r="A29" s="6">
        <v>2</v>
      </c>
      <c r="B29" s="6" t="s">
        <v>32</v>
      </c>
      <c r="C29" s="7">
        <v>10000</v>
      </c>
    </row>
    <row r="30" spans="1:6" x14ac:dyDescent="0.3">
      <c r="B30" s="5" t="s">
        <v>24</v>
      </c>
      <c r="C30" s="107">
        <f>SUM(C28:C29)</f>
        <v>70000</v>
      </c>
    </row>
    <row r="31" spans="1:6" x14ac:dyDescent="0.3">
      <c r="B31" s="110"/>
      <c r="C31" s="111"/>
    </row>
    <row r="32" spans="1:6" x14ac:dyDescent="0.3">
      <c r="A32" s="249" t="s">
        <v>49</v>
      </c>
      <c r="B32" s="249"/>
      <c r="C32" s="249"/>
    </row>
    <row r="33" spans="1:4" x14ac:dyDescent="0.3">
      <c r="A33" s="6" t="s">
        <v>16</v>
      </c>
      <c r="B33" s="6"/>
      <c r="C33" s="6" t="s">
        <v>61</v>
      </c>
    </row>
    <row r="34" spans="1:4" x14ac:dyDescent="0.3">
      <c r="A34" s="6">
        <v>1</v>
      </c>
      <c r="B34" s="6" t="s">
        <v>49</v>
      </c>
      <c r="C34" s="7">
        <v>100000</v>
      </c>
    </row>
    <row r="35" spans="1:4" x14ac:dyDescent="0.3">
      <c r="B35" s="5" t="s">
        <v>24</v>
      </c>
      <c r="C35" s="107">
        <f>SUM(C34:C34)</f>
        <v>100000</v>
      </c>
    </row>
    <row r="37" spans="1:4" x14ac:dyDescent="0.3">
      <c r="B37" s="6"/>
      <c r="C37" s="160" t="s">
        <v>306</v>
      </c>
      <c r="D37" s="160" t="s">
        <v>307</v>
      </c>
    </row>
    <row r="38" spans="1:4" x14ac:dyDescent="0.3">
      <c r="B38" s="4" t="s">
        <v>323</v>
      </c>
      <c r="C38" s="218">
        <f>F16+E22+C30+C35</f>
        <v>1999120</v>
      </c>
      <c r="D38" s="218">
        <f>H16+E22+C30+C35</f>
        <v>3646150</v>
      </c>
    </row>
    <row r="39" spans="1:4" x14ac:dyDescent="0.3">
      <c r="B39" s="4" t="s">
        <v>324</v>
      </c>
      <c r="C39" s="218">
        <f>C38*12</f>
        <v>23989440</v>
      </c>
      <c r="D39" s="218">
        <f>D38*12</f>
        <v>43753800</v>
      </c>
    </row>
  </sheetData>
  <mergeCells count="6">
    <mergeCell ref="A1:H1"/>
    <mergeCell ref="A32:C32"/>
    <mergeCell ref="A26:C26"/>
    <mergeCell ref="A2:F2"/>
    <mergeCell ref="A18:E18"/>
    <mergeCell ref="G2:H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8"/>
  <sheetViews>
    <sheetView workbookViewId="0">
      <selection activeCell="A23" sqref="A23"/>
    </sheetView>
  </sheetViews>
  <sheetFormatPr defaultRowHeight="14.4" x14ac:dyDescent="0.3"/>
  <cols>
    <col min="1" max="1" width="121.44140625" bestFit="1" customWidth="1"/>
  </cols>
  <sheetData>
    <row r="1" spans="1:1" x14ac:dyDescent="0.3">
      <c r="A1" s="131" t="s">
        <v>139</v>
      </c>
    </row>
    <row r="2" spans="1:1" x14ac:dyDescent="0.3">
      <c r="A2" t="s">
        <v>140</v>
      </c>
    </row>
    <row r="3" spans="1:1" x14ac:dyDescent="0.3">
      <c r="A3" t="s">
        <v>138</v>
      </c>
    </row>
    <row r="4" spans="1:1" x14ac:dyDescent="0.3">
      <c r="A4" t="s">
        <v>141</v>
      </c>
    </row>
    <row r="6" spans="1:1" x14ac:dyDescent="0.3">
      <c r="A6" t="s">
        <v>142</v>
      </c>
    </row>
    <row r="8" spans="1:1" x14ac:dyDescent="0.3">
      <c r="A8" s="129" t="s">
        <v>132</v>
      </c>
    </row>
    <row r="9" spans="1:1" x14ac:dyDescent="0.3">
      <c r="A9" s="127" t="s">
        <v>153</v>
      </c>
    </row>
    <row r="10" spans="1:1" x14ac:dyDescent="0.3">
      <c r="A10" s="127" t="s">
        <v>154</v>
      </c>
    </row>
    <row r="11" spans="1:1" x14ac:dyDescent="0.3">
      <c r="A11" s="127" t="s">
        <v>155</v>
      </c>
    </row>
    <row r="12" spans="1:1" x14ac:dyDescent="0.3">
      <c r="A12" s="127"/>
    </row>
    <row r="13" spans="1:1" x14ac:dyDescent="0.3">
      <c r="A13" t="s">
        <v>146</v>
      </c>
    </row>
    <row r="14" spans="1:1" x14ac:dyDescent="0.3">
      <c r="A14" t="s">
        <v>149</v>
      </c>
    </row>
    <row r="15" spans="1:1" x14ac:dyDescent="0.3">
      <c r="A15" t="s">
        <v>147</v>
      </c>
    </row>
    <row r="16" spans="1:1" x14ac:dyDescent="0.3">
      <c r="A16" t="s">
        <v>151</v>
      </c>
    </row>
    <row r="17" spans="1:1" x14ac:dyDescent="0.3">
      <c r="A17" t="s">
        <v>150</v>
      </c>
    </row>
    <row r="18" spans="1:1" x14ac:dyDescent="0.3">
      <c r="A18" t="s">
        <v>148</v>
      </c>
    </row>
    <row r="19" spans="1:1" x14ac:dyDescent="0.3">
      <c r="A19" t="s">
        <v>152</v>
      </c>
    </row>
    <row r="21" spans="1:1" x14ac:dyDescent="0.3">
      <c r="A21" s="130" t="s">
        <v>133</v>
      </c>
    </row>
    <row r="22" spans="1:1" x14ac:dyDescent="0.3">
      <c r="A22" t="s">
        <v>143</v>
      </c>
    </row>
    <row r="23" spans="1:1" x14ac:dyDescent="0.3">
      <c r="A23" t="s">
        <v>137</v>
      </c>
    </row>
    <row r="25" spans="1:1" x14ac:dyDescent="0.3">
      <c r="A25" t="s">
        <v>134</v>
      </c>
    </row>
    <row r="26" spans="1:1" x14ac:dyDescent="0.3">
      <c r="A26" t="s">
        <v>135</v>
      </c>
    </row>
    <row r="27" spans="1:1" x14ac:dyDescent="0.3">
      <c r="A27" t="s">
        <v>136</v>
      </c>
    </row>
    <row r="28" spans="1:1" x14ac:dyDescent="0.3">
      <c r="A28" t="s">
        <v>144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0"/>
  <sheetViews>
    <sheetView topLeftCell="A2" workbookViewId="0">
      <selection activeCell="E26" sqref="E26"/>
    </sheetView>
  </sheetViews>
  <sheetFormatPr defaultRowHeight="14.4" x14ac:dyDescent="0.3"/>
  <cols>
    <col min="1" max="1" width="22.44140625" bestFit="1" customWidth="1"/>
    <col min="2" max="3" width="11.5546875" bestFit="1" customWidth="1"/>
    <col min="4" max="4" width="14.6640625" bestFit="1" customWidth="1"/>
    <col min="6" max="6" width="14.6640625" bestFit="1" customWidth="1"/>
    <col min="9" max="11" width="0" hidden="1" customWidth="1"/>
  </cols>
  <sheetData>
    <row r="1" spans="1:11" ht="15" thickBot="1" x14ac:dyDescent="0.35">
      <c r="A1" s="145" t="s">
        <v>174</v>
      </c>
      <c r="B1" s="134" t="s">
        <v>175</v>
      </c>
      <c r="C1" s="135" t="s">
        <v>184</v>
      </c>
      <c r="D1" s="135" t="s">
        <v>182</v>
      </c>
      <c r="E1" s="135" t="s">
        <v>183</v>
      </c>
      <c r="F1" s="137" t="s">
        <v>182</v>
      </c>
    </row>
    <row r="2" spans="1:11" ht="15" thickBot="1" x14ac:dyDescent="0.35">
      <c r="A2" s="145" t="s">
        <v>179</v>
      </c>
      <c r="B2" s="134">
        <v>0</v>
      </c>
      <c r="C2" s="135">
        <v>180811.34</v>
      </c>
      <c r="D2" s="136">
        <v>100</v>
      </c>
      <c r="E2" s="135">
        <v>22.45</v>
      </c>
      <c r="F2" s="137">
        <v>100</v>
      </c>
    </row>
    <row r="3" spans="1:11" x14ac:dyDescent="0.3">
      <c r="A3" s="146" t="s">
        <v>176</v>
      </c>
      <c r="B3" s="149">
        <v>-0.3</v>
      </c>
      <c r="C3" s="139">
        <v>68890.323999999993</v>
      </c>
      <c r="D3" s="138">
        <f>C3/$C$2*100</f>
        <v>38.100665588784416</v>
      </c>
      <c r="E3" s="139">
        <v>12.09</v>
      </c>
      <c r="F3" s="140">
        <f>E3/$E$2*100</f>
        <v>53.853006681514479</v>
      </c>
      <c r="I3" s="2">
        <f t="shared" ref="I3:I8" si="0">D3-$D$2</f>
        <v>-61.899334411215584</v>
      </c>
      <c r="J3">
        <v>-30</v>
      </c>
      <c r="K3" s="2">
        <f>I3/J3</f>
        <v>2.0633111470405194</v>
      </c>
    </row>
    <row r="4" spans="1:11" x14ac:dyDescent="0.3">
      <c r="A4" s="147"/>
      <c r="B4" s="150">
        <v>-0.2</v>
      </c>
      <c r="C4" s="6">
        <v>106197.269</v>
      </c>
      <c r="D4" s="133">
        <f t="shared" ref="D4:D17" si="1">C4/$C$2*100</f>
        <v>58.733743691076015</v>
      </c>
      <c r="E4" s="6">
        <v>15.77</v>
      </c>
      <c r="F4" s="141">
        <f t="shared" ref="F4:F20" si="2">E4/$E$2*100</f>
        <v>70.244988864142542</v>
      </c>
      <c r="I4" s="2">
        <f t="shared" si="0"/>
        <v>-41.266256308923985</v>
      </c>
      <c r="J4">
        <v>-20</v>
      </c>
      <c r="K4" s="2">
        <f t="shared" ref="K4:K5" si="3">I4/J4</f>
        <v>2.0633128154461993</v>
      </c>
    </row>
    <row r="5" spans="1:11" x14ac:dyDescent="0.3">
      <c r="A5" s="147"/>
      <c r="B5" s="150">
        <v>-0.1</v>
      </c>
      <c r="C5" s="6">
        <v>143504.30499999999</v>
      </c>
      <c r="D5" s="133">
        <f t="shared" si="1"/>
        <v>79.366872122069339</v>
      </c>
      <c r="E5" s="6">
        <v>19.21</v>
      </c>
      <c r="F5" s="141">
        <f t="shared" si="2"/>
        <v>85.56792873051225</v>
      </c>
      <c r="I5" s="2">
        <f t="shared" si="0"/>
        <v>-20.633127877930661</v>
      </c>
      <c r="J5">
        <v>-10</v>
      </c>
      <c r="K5" s="2">
        <f t="shared" si="3"/>
        <v>2.0633127877930661</v>
      </c>
    </row>
    <row r="6" spans="1:11" x14ac:dyDescent="0.3">
      <c r="A6" s="147"/>
      <c r="B6" s="150">
        <v>0</v>
      </c>
      <c r="C6" s="6">
        <v>180811.34</v>
      </c>
      <c r="D6" s="133">
        <v>100</v>
      </c>
      <c r="E6" s="6">
        <v>22.45</v>
      </c>
      <c r="F6" s="141">
        <v>100</v>
      </c>
      <c r="I6" s="2">
        <f t="shared" si="0"/>
        <v>0</v>
      </c>
      <c r="K6" s="2"/>
    </row>
    <row r="7" spans="1:11" x14ac:dyDescent="0.3">
      <c r="A7" s="147"/>
      <c r="B7" s="150">
        <v>0.1</v>
      </c>
      <c r="C7" s="6">
        <v>218118.37599999999</v>
      </c>
      <c r="D7" s="133">
        <f t="shared" si="1"/>
        <v>120.63312843099332</v>
      </c>
      <c r="E7" s="6">
        <v>25.5</v>
      </c>
      <c r="F7" s="141">
        <f t="shared" si="2"/>
        <v>113.58574610244989</v>
      </c>
      <c r="I7" s="2">
        <f t="shared" si="0"/>
        <v>20.633128430993324</v>
      </c>
      <c r="J7">
        <v>10</v>
      </c>
      <c r="K7" s="2">
        <f t="shared" ref="K7:K20" si="4">I7/J7</f>
        <v>2.0633128430993324</v>
      </c>
    </row>
    <row r="8" spans="1:11" ht="15" thickBot="1" x14ac:dyDescent="0.35">
      <c r="A8" s="148"/>
      <c r="B8" s="151">
        <v>0.2</v>
      </c>
      <c r="C8" s="143">
        <v>255425.41099999999</v>
      </c>
      <c r="D8" s="142">
        <f t="shared" si="1"/>
        <v>141.26625630892397</v>
      </c>
      <c r="E8" s="143">
        <v>28.4</v>
      </c>
      <c r="F8" s="144">
        <f t="shared" si="2"/>
        <v>126.50334075723831</v>
      </c>
      <c r="I8" s="2">
        <f t="shared" si="0"/>
        <v>41.266256308923971</v>
      </c>
      <c r="J8">
        <v>20</v>
      </c>
      <c r="K8" s="2">
        <f t="shared" si="4"/>
        <v>2.0633128154461984</v>
      </c>
    </row>
    <row r="9" spans="1:11" x14ac:dyDescent="0.3">
      <c r="A9" s="146" t="s">
        <v>177</v>
      </c>
      <c r="B9" s="149">
        <v>-0.3</v>
      </c>
      <c r="C9" s="139">
        <v>-229505.628</v>
      </c>
      <c r="D9" s="138">
        <f t="shared" si="1"/>
        <v>-126.93099227072815</v>
      </c>
      <c r="E9" s="139">
        <v>-23.26</v>
      </c>
      <c r="F9" s="140">
        <f t="shared" si="2"/>
        <v>-103.60801781737194</v>
      </c>
      <c r="I9" s="2">
        <f t="shared" ref="I9:I20" si="5">D9-$D$2</f>
        <v>-226.93099227072815</v>
      </c>
      <c r="J9">
        <v>-30</v>
      </c>
      <c r="K9" s="2">
        <f t="shared" si="4"/>
        <v>7.5643664090242719</v>
      </c>
    </row>
    <row r="10" spans="1:11" x14ac:dyDescent="0.3">
      <c r="A10" s="147"/>
      <c r="B10" s="150">
        <v>-0.2</v>
      </c>
      <c r="C10" s="6">
        <v>-92733.304999999993</v>
      </c>
      <c r="D10" s="133">
        <f t="shared" si="1"/>
        <v>-51.287327996131218</v>
      </c>
      <c r="E10" s="6">
        <v>-5.87</v>
      </c>
      <c r="F10" s="141">
        <f t="shared" si="2"/>
        <v>-26.146993318485524</v>
      </c>
      <c r="I10" s="2">
        <f t="shared" si="5"/>
        <v>-151.28732799613121</v>
      </c>
      <c r="J10">
        <v>-20</v>
      </c>
      <c r="K10" s="2">
        <f t="shared" si="4"/>
        <v>7.5643663998065609</v>
      </c>
    </row>
    <row r="11" spans="1:11" x14ac:dyDescent="0.3">
      <c r="A11" s="147"/>
      <c r="B11" s="150">
        <v>-0.1</v>
      </c>
      <c r="C11" s="6">
        <v>44039.017</v>
      </c>
      <c r="D11" s="133">
        <f t="shared" si="1"/>
        <v>24.356335725403063</v>
      </c>
      <c r="E11" s="6">
        <v>9.1199999999999992</v>
      </c>
      <c r="F11" s="141">
        <f t="shared" si="2"/>
        <v>40.623608017817368</v>
      </c>
      <c r="I11" s="2">
        <f t="shared" si="5"/>
        <v>-75.643664274596944</v>
      </c>
      <c r="J11">
        <v>-10</v>
      </c>
      <c r="K11" s="2">
        <f t="shared" si="4"/>
        <v>7.564366427459694</v>
      </c>
    </row>
    <row r="12" spans="1:11" x14ac:dyDescent="0.3">
      <c r="A12" s="147"/>
      <c r="B12" s="150">
        <v>0</v>
      </c>
      <c r="C12" s="6">
        <v>180811.34</v>
      </c>
      <c r="D12" s="133">
        <f t="shared" si="1"/>
        <v>100</v>
      </c>
      <c r="E12" s="6">
        <f>E2</f>
        <v>22.45</v>
      </c>
      <c r="F12" s="141">
        <f t="shared" si="2"/>
        <v>100</v>
      </c>
      <c r="I12" s="2">
        <f t="shared" si="5"/>
        <v>0</v>
      </c>
      <c r="K12" s="2"/>
    </row>
    <row r="13" spans="1:11" x14ac:dyDescent="0.3">
      <c r="A13" s="147"/>
      <c r="B13" s="150">
        <v>0.1</v>
      </c>
      <c r="C13" s="6">
        <v>317583.663</v>
      </c>
      <c r="D13" s="133">
        <f t="shared" si="1"/>
        <v>175.64366427459694</v>
      </c>
      <c r="E13" s="6">
        <v>34.549999999999997</v>
      </c>
      <c r="F13" s="141">
        <f t="shared" si="2"/>
        <v>153.89755011135858</v>
      </c>
      <c r="I13" s="2">
        <f t="shared" si="5"/>
        <v>75.643664274596944</v>
      </c>
      <c r="J13">
        <v>10</v>
      </c>
      <c r="K13" s="2">
        <f t="shared" si="4"/>
        <v>7.564366427459694</v>
      </c>
    </row>
    <row r="14" spans="1:11" ht="15" thickBot="1" x14ac:dyDescent="0.35">
      <c r="A14" s="148"/>
      <c r="B14" s="151">
        <v>0.2</v>
      </c>
      <c r="C14" s="143">
        <v>454355.98599999998</v>
      </c>
      <c r="D14" s="142">
        <f t="shared" si="1"/>
        <v>251.28732854919383</v>
      </c>
      <c r="E14" s="143">
        <v>45.71</v>
      </c>
      <c r="F14" s="144">
        <f t="shared" si="2"/>
        <v>203.60801781737194</v>
      </c>
      <c r="I14" s="2">
        <f t="shared" si="5"/>
        <v>151.28732854919383</v>
      </c>
      <c r="J14">
        <v>20</v>
      </c>
      <c r="K14" s="2">
        <f t="shared" si="4"/>
        <v>7.5643664274596913</v>
      </c>
    </row>
    <row r="15" spans="1:11" x14ac:dyDescent="0.3">
      <c r="A15" s="146" t="s">
        <v>178</v>
      </c>
      <c r="B15" s="149">
        <v>-0.3</v>
      </c>
      <c r="C15" s="139">
        <v>141174.63099999999</v>
      </c>
      <c r="D15" s="138">
        <f t="shared" si="1"/>
        <v>78.078416431181807</v>
      </c>
      <c r="E15" s="139">
        <v>19.36</v>
      </c>
      <c r="F15" s="140">
        <f t="shared" si="2"/>
        <v>86.236080178173722</v>
      </c>
      <c r="I15" s="2">
        <f t="shared" si="5"/>
        <v>-21.921583568818193</v>
      </c>
      <c r="J15">
        <v>-30</v>
      </c>
      <c r="K15" s="2">
        <f t="shared" si="4"/>
        <v>0.73071945229393975</v>
      </c>
    </row>
    <row r="16" spans="1:11" x14ac:dyDescent="0.3">
      <c r="A16" s="147"/>
      <c r="B16" s="150">
        <v>-0.2</v>
      </c>
      <c r="C16" s="6">
        <v>154386.867</v>
      </c>
      <c r="D16" s="133">
        <f t="shared" si="1"/>
        <v>85.385610769766984</v>
      </c>
      <c r="E16" s="6">
        <v>20.43</v>
      </c>
      <c r="F16" s="141">
        <f t="shared" si="2"/>
        <v>91.002227171492208</v>
      </c>
      <c r="I16" s="2">
        <f t="shared" si="5"/>
        <v>-14.614389230233016</v>
      </c>
      <c r="J16">
        <v>-20</v>
      </c>
      <c r="K16" s="2">
        <f t="shared" si="4"/>
        <v>0.73071946151165079</v>
      </c>
    </row>
    <row r="17" spans="1:11" x14ac:dyDescent="0.3">
      <c r="A17" s="147"/>
      <c r="B17" s="150">
        <v>-0.1</v>
      </c>
      <c r="C17" s="6">
        <v>167599.10399999999</v>
      </c>
      <c r="D17" s="133">
        <f t="shared" si="1"/>
        <v>92.692805661414823</v>
      </c>
      <c r="E17" s="6">
        <v>21.45</v>
      </c>
      <c r="F17" s="141">
        <f t="shared" si="2"/>
        <v>95.545657015590209</v>
      </c>
      <c r="I17" s="2">
        <f t="shared" si="5"/>
        <v>-7.3071943385851768</v>
      </c>
      <c r="J17">
        <v>-10</v>
      </c>
      <c r="K17" s="2">
        <f t="shared" si="4"/>
        <v>0.73071943385851768</v>
      </c>
    </row>
    <row r="18" spans="1:11" x14ac:dyDescent="0.3">
      <c r="A18" s="147"/>
      <c r="B18" s="150">
        <v>0</v>
      </c>
      <c r="C18" s="6">
        <v>180811.34</v>
      </c>
      <c r="D18" s="133">
        <f>C18/$C$2*100</f>
        <v>100</v>
      </c>
      <c r="E18" s="6">
        <f>E2</f>
        <v>22.45</v>
      </c>
      <c r="F18" s="141">
        <f t="shared" si="2"/>
        <v>100</v>
      </c>
      <c r="I18" s="2">
        <f t="shared" si="5"/>
        <v>0</v>
      </c>
      <c r="K18" s="2"/>
    </row>
    <row r="19" spans="1:11" x14ac:dyDescent="0.3">
      <c r="A19" s="147"/>
      <c r="B19" s="150">
        <v>0.1</v>
      </c>
      <c r="C19" s="6">
        <v>194023.57699999999</v>
      </c>
      <c r="D19" s="133">
        <f>C19/$C$2*100</f>
        <v>107.30719489164784</v>
      </c>
      <c r="E19" s="6">
        <v>23.41</v>
      </c>
      <c r="F19" s="141">
        <f t="shared" si="2"/>
        <v>104.2761692650334</v>
      </c>
      <c r="I19" s="2">
        <f t="shared" si="5"/>
        <v>7.3071948916478391</v>
      </c>
      <c r="J19">
        <v>10</v>
      </c>
      <c r="K19" s="2">
        <f t="shared" si="4"/>
        <v>0.73071948916478391</v>
      </c>
    </row>
    <row r="20" spans="1:11" ht="15" thickBot="1" x14ac:dyDescent="0.35">
      <c r="A20" s="148"/>
      <c r="B20" s="151">
        <v>0.2</v>
      </c>
      <c r="C20" s="143">
        <v>207235.81299999999</v>
      </c>
      <c r="D20" s="142">
        <f>C20/$C$2*100</f>
        <v>114.61438923023302</v>
      </c>
      <c r="E20" s="143">
        <v>24.34</v>
      </c>
      <c r="F20" s="144">
        <f t="shared" si="2"/>
        <v>108.41870824053453</v>
      </c>
      <c r="I20" s="2">
        <f t="shared" si="5"/>
        <v>14.614389230233016</v>
      </c>
      <c r="J20">
        <v>20</v>
      </c>
      <c r="K20" s="2">
        <f t="shared" si="4"/>
        <v>0.73071946151165079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3"/>
  <sheetViews>
    <sheetView zoomScaleNormal="100" zoomScaleSheetLayoutView="115" zoomScalePageLayoutView="85" workbookViewId="0">
      <selection activeCell="C6" sqref="C6"/>
    </sheetView>
  </sheetViews>
  <sheetFormatPr defaultColWidth="8.6640625" defaultRowHeight="14.4" x14ac:dyDescent="0.3"/>
  <cols>
    <col min="1" max="1" width="3.88671875" style="187" customWidth="1"/>
    <col min="2" max="2" width="48.109375" style="203" customWidth="1"/>
    <col min="3" max="3" width="9.44140625" style="187" customWidth="1"/>
    <col min="4" max="4" width="9.5546875" style="187" customWidth="1"/>
    <col min="5" max="5" width="9.44140625" style="187" hidden="1" customWidth="1"/>
    <col min="6" max="6" width="9.44140625" style="187" customWidth="1"/>
    <col min="7" max="7" width="13.33203125" style="187" bestFit="1" customWidth="1"/>
    <col min="8" max="16384" width="8.6640625" style="187"/>
  </cols>
  <sheetData>
    <row r="1" spans="1:11" x14ac:dyDescent="0.3">
      <c r="A1" s="185" t="s">
        <v>282</v>
      </c>
      <c r="B1" s="186"/>
    </row>
    <row r="2" spans="1:11" ht="55.2" x14ac:dyDescent="0.3">
      <c r="A2" s="188" t="s">
        <v>283</v>
      </c>
      <c r="B2" s="189" t="s">
        <v>284</v>
      </c>
      <c r="C2" s="189" t="s">
        <v>285</v>
      </c>
      <c r="D2" s="189" t="s">
        <v>286</v>
      </c>
      <c r="E2" s="189" t="s">
        <v>287</v>
      </c>
      <c r="F2" s="189" t="s">
        <v>288</v>
      </c>
      <c r="G2" s="189" t="s">
        <v>289</v>
      </c>
    </row>
    <row r="3" spans="1:11" x14ac:dyDescent="0.3">
      <c r="A3" s="190">
        <v>1</v>
      </c>
      <c r="B3" s="191" t="s">
        <v>290</v>
      </c>
      <c r="C3" s="192" t="s">
        <v>291</v>
      </c>
      <c r="D3" s="193">
        <v>1.02</v>
      </c>
      <c r="E3" s="194">
        <v>34400</v>
      </c>
      <c r="F3" s="194">
        <f>ROUND(E3/65*76,-2)</f>
        <v>40200</v>
      </c>
      <c r="G3" s="195">
        <f t="shared" ref="G3:G11" si="0">F3*D3</f>
        <v>41004</v>
      </c>
    </row>
    <row r="4" spans="1:11" x14ac:dyDescent="0.3">
      <c r="A4" s="190">
        <v>2</v>
      </c>
      <c r="B4" s="191" t="s">
        <v>292</v>
      </c>
      <c r="C4" s="192" t="s">
        <v>291</v>
      </c>
      <c r="D4" s="190">
        <v>1</v>
      </c>
      <c r="E4" s="194">
        <v>2200</v>
      </c>
      <c r="F4" s="194">
        <f>ROUND(E4/65*76,-2)</f>
        <v>2600</v>
      </c>
      <c r="G4" s="195">
        <f t="shared" si="0"/>
        <v>2600</v>
      </c>
    </row>
    <row r="5" spans="1:11" x14ac:dyDescent="0.3">
      <c r="A5" s="190">
        <v>3</v>
      </c>
      <c r="B5" s="191" t="s">
        <v>293</v>
      </c>
      <c r="C5" s="192" t="s">
        <v>291</v>
      </c>
      <c r="D5" s="190">
        <v>1</v>
      </c>
      <c r="E5" s="194">
        <v>250</v>
      </c>
      <c r="F5" s="194">
        <f>ROUND(E5/65*76,-2)</f>
        <v>300</v>
      </c>
      <c r="G5" s="195">
        <f t="shared" si="0"/>
        <v>300</v>
      </c>
    </row>
    <row r="6" spans="1:11" x14ac:dyDescent="0.3">
      <c r="A6" s="190">
        <v>4</v>
      </c>
      <c r="B6" s="191" t="s">
        <v>294</v>
      </c>
      <c r="C6" s="192" t="s">
        <v>295</v>
      </c>
      <c r="D6" s="196">
        <v>1.2</v>
      </c>
      <c r="E6" s="194">
        <v>67</v>
      </c>
      <c r="F6" s="194">
        <f>ROUND(E6/65*76,-2)</f>
        <v>100</v>
      </c>
      <c r="G6" s="195">
        <f t="shared" si="0"/>
        <v>120</v>
      </c>
    </row>
    <row r="7" spans="1:11" x14ac:dyDescent="0.3">
      <c r="A7" s="190">
        <v>5</v>
      </c>
      <c r="B7" s="191" t="s">
        <v>296</v>
      </c>
      <c r="C7" s="192" t="s">
        <v>297</v>
      </c>
      <c r="D7" s="196">
        <v>4.8</v>
      </c>
      <c r="E7" s="194">
        <v>30</v>
      </c>
      <c r="F7" s="194">
        <f>ROUND(E7/65*76,0)</f>
        <v>35</v>
      </c>
      <c r="G7" s="195">
        <f t="shared" si="0"/>
        <v>168</v>
      </c>
    </row>
    <row r="8" spans="1:11" x14ac:dyDescent="0.3">
      <c r="A8" s="190">
        <v>6</v>
      </c>
      <c r="B8" s="191" t="s">
        <v>298</v>
      </c>
      <c r="C8" s="192" t="s">
        <v>299</v>
      </c>
      <c r="D8" s="193">
        <v>5.5E-2</v>
      </c>
      <c r="E8" s="194">
        <v>8000</v>
      </c>
      <c r="F8" s="194">
        <f>ROUND(E8/65*76,-2)</f>
        <v>9400</v>
      </c>
      <c r="G8" s="195">
        <f t="shared" si="0"/>
        <v>517</v>
      </c>
    </row>
    <row r="9" spans="1:11" x14ac:dyDescent="0.3">
      <c r="A9" s="190">
        <v>7</v>
      </c>
      <c r="B9" s="191" t="s">
        <v>32</v>
      </c>
      <c r="C9" s="192" t="s">
        <v>300</v>
      </c>
      <c r="D9" s="194">
        <v>469</v>
      </c>
      <c r="E9" s="190">
        <v>4.96</v>
      </c>
      <c r="F9" s="194">
        <f>ROUND(E9/65*76,-2)</f>
        <v>0</v>
      </c>
      <c r="G9" s="195">
        <f t="shared" si="0"/>
        <v>0</v>
      </c>
      <c r="H9" s="197"/>
    </row>
    <row r="10" spans="1:11" x14ac:dyDescent="0.3">
      <c r="A10" s="190">
        <v>8</v>
      </c>
      <c r="B10" s="191" t="s">
        <v>301</v>
      </c>
      <c r="C10" s="192" t="s">
        <v>299</v>
      </c>
      <c r="D10" s="190">
        <v>0.1</v>
      </c>
      <c r="E10" s="190">
        <v>50</v>
      </c>
      <c r="F10" s="194">
        <f>ROUND(E10/65*76,-2)</f>
        <v>100</v>
      </c>
      <c r="G10" s="195">
        <f t="shared" si="0"/>
        <v>10</v>
      </c>
    </row>
    <row r="11" spans="1:11" x14ac:dyDescent="0.3">
      <c r="A11" s="190">
        <v>9</v>
      </c>
      <c r="B11" s="191" t="s">
        <v>302</v>
      </c>
      <c r="C11" s="192" t="s">
        <v>291</v>
      </c>
      <c r="D11" s="190">
        <v>0.02</v>
      </c>
      <c r="E11" s="190">
        <v>8000</v>
      </c>
      <c r="F11" s="194">
        <f>ROUND(E11/65*76,-2)</f>
        <v>9400</v>
      </c>
      <c r="G11" s="195">
        <f t="shared" si="0"/>
        <v>188</v>
      </c>
    </row>
    <row r="12" spans="1:11" x14ac:dyDescent="0.3">
      <c r="A12" s="198"/>
      <c r="B12" s="199" t="s">
        <v>303</v>
      </c>
      <c r="C12" s="200"/>
      <c r="D12" s="201"/>
      <c r="E12" s="200"/>
      <c r="F12" s="200"/>
      <c r="G12" s="202">
        <f>SUM(G3:G11)</f>
        <v>44907</v>
      </c>
    </row>
    <row r="13" spans="1:11" x14ac:dyDescent="0.3">
      <c r="K13" s="204"/>
    </row>
  </sheetData>
  <pageMargins left="0.7" right="0.3888888888888889" top="0.75" bottom="0.75" header="0.3" footer="0.3"/>
  <pageSetup paperSize="9" orientation="portrait" verticalDpi="1200" r:id="rId1"/>
  <headerFooter>
    <oddFooter>&amp;R26</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3</vt:i4>
      </vt:variant>
    </vt:vector>
  </HeadingPairs>
  <TitlesOfParts>
    <vt:vector size="13" baseType="lpstr">
      <vt:lpstr>СashFlow (пессим)</vt:lpstr>
      <vt:lpstr>СashFlow (конс)</vt:lpstr>
      <vt:lpstr>СashFlow (оптим)</vt:lpstr>
      <vt:lpstr>Фин.показатели</vt:lpstr>
      <vt:lpstr>Параметры</vt:lpstr>
      <vt:lpstr>Издержки</vt:lpstr>
      <vt:lpstr>Пояснения</vt:lpstr>
      <vt:lpstr>Анализ чуствительности</vt:lpstr>
      <vt:lpstr>Себестоимость</vt:lpstr>
      <vt:lpstr>САРЕХ</vt:lpstr>
      <vt:lpstr>'СashFlow (конс)'!Область_печати</vt:lpstr>
      <vt:lpstr>'СashFlow (оптим)'!Область_печати</vt:lpstr>
      <vt:lpstr>'СashFlow (пессим)'!Область_печати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2020-12-25T14:11:06Z</dcterms:modified>
</cp:coreProperties>
</file>