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TU Programming\Fifth semester\ВРРН\Курсова работа\"/>
    </mc:Choice>
  </mc:AlternateContent>
  <xr:revisionPtr revIDLastSave="0" documentId="13_ncr:1_{2C9721CA-8EAA-4D8D-8D21-E96162147F78}" xr6:coauthVersionLast="46" xr6:coauthVersionMax="46" xr10:uidLastSave="{00000000-0000-0000-0000-000000000000}"/>
  <bookViews>
    <workbookView xWindow="-108" yWindow="-108" windowWidth="23256" windowHeight="12576" tabRatio="605" xr2:uid="{00000000-000D-0000-FFFF-FFFF00000000}"/>
  </bookViews>
  <sheets>
    <sheet name="SolutionTree" sheetId="1" r:id="rId1"/>
    <sheet name="Program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1" l="1"/>
  <c r="W26" i="1"/>
  <c r="W27" i="1"/>
  <c r="W28" i="1"/>
  <c r="W75" i="1"/>
  <c r="W76" i="1"/>
  <c r="W77" i="1"/>
  <c r="W78" i="1"/>
  <c r="G19" i="2"/>
  <c r="G20" i="2"/>
  <c r="G21" i="2"/>
  <c r="G22" i="2"/>
  <c r="C39" i="2"/>
  <c r="C38" i="2"/>
  <c r="C37" i="2"/>
  <c r="C36" i="2"/>
  <c r="A31" i="2"/>
  <c r="F22" i="2"/>
  <c r="E22" i="2"/>
  <c r="G26" i="2" s="1"/>
  <c r="C22" i="2"/>
  <c r="F21" i="2"/>
  <c r="E21" i="2"/>
  <c r="C21" i="2"/>
  <c r="F20" i="2"/>
  <c r="E20" i="2"/>
  <c r="C20" i="2"/>
  <c r="F19" i="2"/>
  <c r="E19" i="2"/>
  <c r="B26" i="2" s="1"/>
  <c r="C19" i="2"/>
  <c r="E6" i="2"/>
  <c r="E5" i="2"/>
  <c r="E4" i="2"/>
  <c r="E3" i="2"/>
  <c r="Z76" i="1"/>
  <c r="F26" i="2" l="1"/>
  <c r="D26" i="2"/>
  <c r="E26" i="2"/>
  <c r="B27" i="2"/>
  <c r="B28" i="2"/>
  <c r="AD25" i="1"/>
  <c r="Y27" i="1"/>
  <c r="Y28" i="1"/>
  <c r="D27" i="2" l="1"/>
  <c r="G27" i="2"/>
  <c r="D28" i="2"/>
  <c r="G28" i="2"/>
  <c r="E27" i="2"/>
  <c r="F28" i="2"/>
  <c r="F27" i="2"/>
  <c r="E28" i="2"/>
  <c r="R78" i="1"/>
  <c r="R76" i="1"/>
  <c r="R73" i="1"/>
  <c r="R71" i="1"/>
  <c r="M72" i="1" s="1"/>
  <c r="R69" i="1"/>
  <c r="R67" i="1"/>
  <c r="R65" i="1"/>
  <c r="R63" i="1"/>
  <c r="R61" i="1"/>
  <c r="R59" i="1"/>
  <c r="R56" i="1"/>
  <c r="R54" i="1"/>
  <c r="R86" i="1"/>
  <c r="R84" i="1"/>
  <c r="R82" i="1"/>
  <c r="R80" i="1"/>
  <c r="R52" i="1"/>
  <c r="R50" i="1"/>
  <c r="R48" i="1"/>
  <c r="R46" i="1"/>
  <c r="R44" i="1"/>
  <c r="R42" i="1"/>
  <c r="R39" i="1"/>
  <c r="R37" i="1"/>
  <c r="R34" i="1"/>
  <c r="R32" i="1"/>
  <c r="R30" i="1"/>
  <c r="R28" i="1"/>
  <c r="R26" i="1"/>
  <c r="R24" i="1"/>
  <c r="R21" i="1"/>
  <c r="R19" i="1"/>
  <c r="M81" i="1" l="1"/>
  <c r="I76" i="1"/>
  <c r="F76" i="1" s="1"/>
  <c r="C76" i="1" s="1"/>
  <c r="AA28" i="1"/>
  <c r="Z28" i="1"/>
  <c r="Y25" i="1"/>
  <c r="Z25" i="1"/>
  <c r="AA25" i="1"/>
  <c r="Y26" i="1"/>
  <c r="Z26" i="1"/>
  <c r="AA26" i="1"/>
  <c r="Z27" i="1"/>
  <c r="AA27" i="1"/>
  <c r="AB27" i="1" l="1"/>
  <c r="V32" i="1"/>
  <c r="AB25" i="1" l="1"/>
  <c r="Y32" i="1"/>
  <c r="X32" i="1"/>
  <c r="AA32" i="1"/>
  <c r="V33" i="1"/>
  <c r="V34" i="1"/>
  <c r="AA34" i="1" s="1"/>
  <c r="Z32" i="1"/>
  <c r="AB28" i="1"/>
  <c r="AB26" i="1"/>
  <c r="F7" i="1"/>
  <c r="F6" i="1"/>
  <c r="F5" i="1"/>
  <c r="F4" i="1"/>
  <c r="M20" i="1" l="1"/>
  <c r="M29" i="1"/>
  <c r="I24" i="1" s="1"/>
  <c r="V35" i="1"/>
  <c r="AA33" i="1"/>
  <c r="X33" i="1"/>
  <c r="X34" i="1"/>
  <c r="Z34" i="1"/>
  <c r="AB32" i="1"/>
  <c r="Y34" i="1"/>
  <c r="Z33" i="1"/>
  <c r="Y33" i="1"/>
  <c r="J4" i="1"/>
  <c r="M55" i="1" l="1"/>
  <c r="M64" i="1"/>
  <c r="I59" i="1" s="1"/>
  <c r="M38" i="1"/>
  <c r="M47" i="1"/>
  <c r="AB33" i="1"/>
  <c r="AB34" i="1"/>
  <c r="I42" i="1" l="1"/>
  <c r="F42" i="1" s="1"/>
  <c r="C51" i="1" s="1"/>
  <c r="B60" i="1" s="1"/>
</calcChain>
</file>

<file path=xl/sharedStrings.xml><?xml version="1.0" encoding="utf-8"?>
<sst xmlns="http://schemas.openxmlformats.org/spreadsheetml/2006/main" count="173" uniqueCount="49">
  <si>
    <t>Вероятно състояние</t>
  </si>
  <si>
    <t>Отсъствие на ресурси</t>
  </si>
  <si>
    <t>Наличие на само един ресурс от вид 1</t>
  </si>
  <si>
    <t>Наличие на два ресурса</t>
  </si>
  <si>
    <t>Наличие само на един ресурс от вид 2</t>
  </si>
  <si>
    <t>Вероятност за поява</t>
  </si>
  <si>
    <t>Печалба</t>
  </si>
  <si>
    <t>Данни по условие</t>
  </si>
  <si>
    <t>Общо</t>
  </si>
  <si>
    <t>I</t>
  </si>
  <si>
    <t>II</t>
  </si>
  <si>
    <t>III</t>
  </si>
  <si>
    <t>Препродаване на концесията</t>
  </si>
  <si>
    <t>Тип на наличните ресурси</t>
  </si>
  <si>
    <t>Цена на експеримента</t>
  </si>
  <si>
    <t>Таблица 1</t>
  </si>
  <si>
    <t>Ѳ</t>
  </si>
  <si>
    <t>V</t>
  </si>
  <si>
    <t>p(Ѳ)</t>
  </si>
  <si>
    <t>P(E|Ѳ)</t>
  </si>
  <si>
    <t>V1</t>
  </si>
  <si>
    <t>E1</t>
  </si>
  <si>
    <t>E2</t>
  </si>
  <si>
    <t>Ѳ1</t>
  </si>
  <si>
    <t>Ѳ2</t>
  </si>
  <si>
    <t>E</t>
  </si>
  <si>
    <t>P(E)</t>
  </si>
  <si>
    <t>Ѳ3</t>
  </si>
  <si>
    <t>Ѳ4</t>
  </si>
  <si>
    <t>E3</t>
  </si>
  <si>
    <t>Извършване на експеримент</t>
  </si>
  <si>
    <t>Таблица 2</t>
  </si>
  <si>
    <t>Без извършване на експеримент</t>
  </si>
  <si>
    <t>P(Ѳ|E)</t>
  </si>
  <si>
    <t>V2</t>
  </si>
  <si>
    <t xml:space="preserve">   </t>
  </si>
  <si>
    <t>Коя алтернатива да се избере</t>
  </si>
  <si>
    <t>Цена</t>
  </si>
  <si>
    <t>K(E) = 0</t>
  </si>
  <si>
    <t>Да се използва ли ексеперимента или не</t>
  </si>
  <si>
    <t>E0</t>
  </si>
  <si>
    <t>Без експеримент</t>
  </si>
  <si>
    <t>С експеримент</t>
  </si>
  <si>
    <t>Количество на регионите</t>
  </si>
  <si>
    <t>ПЕ</t>
  </si>
  <si>
    <t>Сума на p(Ѳ)</t>
  </si>
  <si>
    <t>Сума</t>
  </si>
  <si>
    <t>5000 ПЕ</t>
  </si>
  <si>
    <t>Брой на изходите от експеримента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</si>
</sst>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3F3F3F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3F"/>
      <name val="Calibri"/>
      <family val="2"/>
      <scheme val="minor"/>
    </font>
    <font>
      <i/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3">
    <xf numFmtId="0" fontId="0" fillId="0" borderId="0" xfId="0"/>
    <xf numFmtId="0" fontId="0" fillId="0" borderId="0" xfId="0" applyFill="1" applyBorder="1"/>
    <xf numFmtId="0" fontId="2" fillId="0" borderId="0" xfId="0" applyFont="1" applyFill="1" applyBorder="1" applyAlignment="1"/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/>
    <xf numFmtId="0" fontId="0" fillId="0" borderId="0" xfId="0" applyFill="1" applyAlignment="1">
      <alignment vertical="center"/>
    </xf>
    <xf numFmtId="0" fontId="0" fillId="3" borderId="3" xfId="0" applyFill="1" applyBorder="1" applyAlignment="1"/>
    <xf numFmtId="0" fontId="3" fillId="2" borderId="1" xfId="1" applyFont="1"/>
    <xf numFmtId="0" fontId="7" fillId="0" borderId="1" xfId="1" applyFont="1" applyFill="1"/>
    <xf numFmtId="0" fontId="8" fillId="0" borderId="0" xfId="0" applyFont="1"/>
    <xf numFmtId="0" fontId="9" fillId="2" borderId="1" xfId="1" applyFont="1" applyAlignment="1">
      <alignment horizontal="center"/>
    </xf>
    <xf numFmtId="0" fontId="11" fillId="0" borderId="1" xfId="1" applyFont="1" applyFill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3" xfId="0" applyFont="1" applyFill="1" applyBorder="1"/>
    <xf numFmtId="0" fontId="8" fillId="0" borderId="3" xfId="0" applyFont="1" applyBorder="1"/>
    <xf numFmtId="2" fontId="8" fillId="0" borderId="3" xfId="0" quotePrefix="1" applyNumberFormat="1" applyFont="1" applyBorder="1"/>
    <xf numFmtId="2" fontId="8" fillId="0" borderId="3" xfId="0" applyNumberFormat="1" applyFont="1" applyBorder="1"/>
    <xf numFmtId="0" fontId="8" fillId="6" borderId="3" xfId="0" applyFont="1" applyFill="1" applyBorder="1" applyAlignment="1">
      <alignment vertical="center"/>
    </xf>
    <xf numFmtId="0" fontId="8" fillId="6" borderId="7" xfId="0" applyFont="1" applyFill="1" applyBorder="1"/>
    <xf numFmtId="0" fontId="8" fillId="3" borderId="0" xfId="0" applyFont="1" applyFill="1"/>
    <xf numFmtId="0" fontId="8" fillId="8" borderId="0" xfId="0" applyFont="1" applyFill="1"/>
    <xf numFmtId="0" fontId="9" fillId="8" borderId="0" xfId="0" applyFont="1" applyFill="1"/>
    <xf numFmtId="0" fontId="8" fillId="7" borderId="0" xfId="0" applyFont="1" applyFill="1" applyAlignment="1">
      <alignment horizontal="center" vertical="center"/>
    </xf>
    <xf numFmtId="0" fontId="8" fillId="7" borderId="0" xfId="0" applyFont="1" applyFill="1"/>
    <xf numFmtId="0" fontId="8" fillId="0" borderId="0" xfId="0" applyFont="1" applyAlignment="1">
      <alignment horizontal="right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/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/>
    </xf>
    <xf numFmtId="0" fontId="8" fillId="10" borderId="0" xfId="0" applyFont="1" applyFill="1"/>
    <xf numFmtId="0" fontId="8" fillId="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8" fillId="11" borderId="0" xfId="0" applyFont="1" applyFill="1"/>
    <xf numFmtId="0" fontId="8" fillId="0" borderId="0" xfId="0" applyFont="1" applyFill="1"/>
    <xf numFmtId="2" fontId="8" fillId="3" borderId="3" xfId="0" applyNumberFormat="1" applyFont="1" applyFill="1" applyBorder="1"/>
    <xf numFmtId="0" fontId="8" fillId="6" borderId="3" xfId="0" applyFont="1" applyFill="1" applyBorder="1" applyAlignment="1">
      <alignment horizontal="right"/>
    </xf>
    <xf numFmtId="0" fontId="8" fillId="0" borderId="7" xfId="0" applyFont="1" applyBorder="1"/>
    <xf numFmtId="0" fontId="8" fillId="3" borderId="3" xfId="0" applyFont="1" applyFill="1" applyBorder="1"/>
    <xf numFmtId="0" fontId="0" fillId="3" borderId="3" xfId="0" applyFill="1" applyBorder="1"/>
    <xf numFmtId="0" fontId="8" fillId="3" borderId="0" xfId="0" applyFont="1" applyFill="1" applyAlignment="1">
      <alignment horizontal="right"/>
    </xf>
    <xf numFmtId="0" fontId="12" fillId="0" borderId="0" xfId="0" applyFont="1"/>
    <xf numFmtId="0" fontId="0" fillId="3" borderId="7" xfId="0" applyFill="1" applyBorder="1" applyAlignment="1">
      <alignment horizontal="center"/>
    </xf>
    <xf numFmtId="0" fontId="9" fillId="2" borderId="1" xfId="1" applyFont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0" borderId="0" xfId="0" applyFont="1" applyFill="1" applyBorder="1"/>
    <xf numFmtId="2" fontId="8" fillId="0" borderId="0" xfId="0" applyNumberFormat="1" applyFont="1" applyFill="1" applyBorder="1"/>
    <xf numFmtId="0" fontId="8" fillId="0" borderId="0" xfId="0" applyFont="1" applyFill="1" applyBorder="1" applyAlignment="1">
      <alignment horizontal="right"/>
    </xf>
    <xf numFmtId="0" fontId="3" fillId="0" borderId="0" xfId="1" applyFont="1" applyFill="1" applyBorder="1"/>
    <xf numFmtId="0" fontId="7" fillId="0" borderId="0" xfId="1" applyFont="1" applyFill="1" applyBorder="1"/>
    <xf numFmtId="0" fontId="7" fillId="0" borderId="14" xfId="1" applyFont="1" applyFill="1" applyBorder="1" applyAlignment="1"/>
    <xf numFmtId="0" fontId="7" fillId="0" borderId="3" xfId="1" applyFont="1" applyFill="1" applyBorder="1"/>
    <xf numFmtId="0" fontId="3" fillId="2" borderId="14" xfId="1" applyFont="1" applyBorder="1" applyAlignment="1">
      <alignment horizontal="center"/>
    </xf>
    <xf numFmtId="0" fontId="3" fillId="2" borderId="3" xfId="1" applyFont="1" applyBorder="1" applyAlignment="1">
      <alignment horizontal="center"/>
    </xf>
    <xf numFmtId="0" fontId="2" fillId="0" borderId="3" xfId="0" applyFont="1" applyBorder="1" applyAlignment="1"/>
    <xf numFmtId="0" fontId="2" fillId="0" borderId="5" xfId="0" applyFont="1" applyBorder="1" applyAlignment="1"/>
    <xf numFmtId="0" fontId="0" fillId="0" borderId="0" xfId="0" applyFill="1" applyBorder="1" applyAlignment="1"/>
    <xf numFmtId="0" fontId="8" fillId="0" borderId="4" xfId="0" applyFont="1" applyFill="1" applyBorder="1" applyAlignment="1"/>
    <xf numFmtId="0" fontId="3" fillId="0" borderId="0" xfId="0" applyFont="1" applyFill="1" applyBorder="1" applyAlignment="1"/>
    <xf numFmtId="0" fontId="0" fillId="0" borderId="3" xfId="0" applyBorder="1"/>
    <xf numFmtId="0" fontId="2" fillId="0" borderId="3" xfId="0" applyFont="1" applyBorder="1"/>
    <xf numFmtId="0" fontId="0" fillId="3" borderId="3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0" fillId="2" borderId="1" xfId="1" applyFont="1" applyAlignment="1">
      <alignment horizontal="center"/>
    </xf>
    <xf numFmtId="0" fontId="7" fillId="0" borderId="1" xfId="1" applyFont="1" applyFill="1" applyAlignment="1">
      <alignment horizontal="center"/>
    </xf>
    <xf numFmtId="0" fontId="3" fillId="2" borderId="1" xfId="1" applyFont="1" applyAlignment="1">
      <alignment horizontal="center"/>
    </xf>
    <xf numFmtId="0" fontId="5" fillId="0" borderId="2" xfId="0" applyFont="1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9" fillId="2" borderId="1" xfId="1" applyFont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9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/>
    </xf>
    <xf numFmtId="0" fontId="8" fillId="9" borderId="0" xfId="0" applyFont="1" applyFill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/>
    </xf>
    <xf numFmtId="0" fontId="9" fillId="6" borderId="11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333375</xdr:colOff>
      <xdr:row>17</xdr:row>
      <xdr:rowOff>57150</xdr:rowOff>
    </xdr:from>
    <xdr:to>
      <xdr:col>17</xdr:col>
      <xdr:colOff>133350</xdr:colOff>
      <xdr:row>19</xdr:row>
      <xdr:rowOff>85725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35D3622-EDFF-4889-AE84-F4342572D851}"/>
            </a:ext>
          </a:extLst>
        </xdr:cNvPr>
        <xdr:cNvSpPr/>
      </xdr:nvSpPr>
      <xdr:spPr>
        <a:xfrm>
          <a:off x="10963275" y="57150"/>
          <a:ext cx="409575" cy="394335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16</xdr:col>
      <xdr:colOff>341842</xdr:colOff>
      <xdr:row>19</xdr:row>
      <xdr:rowOff>116416</xdr:rowOff>
    </xdr:from>
    <xdr:to>
      <xdr:col>17</xdr:col>
      <xdr:colOff>141817</xdr:colOff>
      <xdr:row>21</xdr:row>
      <xdr:rowOff>97366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B6B1D9A3-90B4-43E9-B28F-2F859F89950C}"/>
            </a:ext>
          </a:extLst>
        </xdr:cNvPr>
        <xdr:cNvSpPr/>
      </xdr:nvSpPr>
      <xdr:spPr>
        <a:xfrm>
          <a:off x="10594975" y="3689349"/>
          <a:ext cx="409575" cy="353484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16</xdr:col>
      <xdr:colOff>342900</xdr:colOff>
      <xdr:row>22</xdr:row>
      <xdr:rowOff>19050</xdr:rowOff>
    </xdr:from>
    <xdr:to>
      <xdr:col>17</xdr:col>
      <xdr:colOff>142875</xdr:colOff>
      <xdr:row>24</xdr:row>
      <xdr:rowOff>47625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D9EFB8D1-9519-4D34-AF7A-55BB3668A5D1}"/>
            </a:ext>
          </a:extLst>
        </xdr:cNvPr>
        <xdr:cNvSpPr/>
      </xdr:nvSpPr>
      <xdr:spPr>
        <a:xfrm>
          <a:off x="10972800" y="979170"/>
          <a:ext cx="409575" cy="394335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16</xdr:col>
      <xdr:colOff>342900</xdr:colOff>
      <xdr:row>24</xdr:row>
      <xdr:rowOff>66675</xdr:rowOff>
    </xdr:from>
    <xdr:to>
      <xdr:col>17</xdr:col>
      <xdr:colOff>142875</xdr:colOff>
      <xdr:row>26</xdr:row>
      <xdr:rowOff>95250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654B17B8-0242-4C7D-9CEA-2DB719434F11}"/>
            </a:ext>
          </a:extLst>
        </xdr:cNvPr>
        <xdr:cNvSpPr/>
      </xdr:nvSpPr>
      <xdr:spPr>
        <a:xfrm>
          <a:off x="10596033" y="4799542"/>
          <a:ext cx="409575" cy="587375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16</xdr:col>
      <xdr:colOff>335492</xdr:colOff>
      <xdr:row>26</xdr:row>
      <xdr:rowOff>96308</xdr:rowOff>
    </xdr:from>
    <xdr:to>
      <xdr:col>17</xdr:col>
      <xdr:colOff>135467</xdr:colOff>
      <xdr:row>28</xdr:row>
      <xdr:rowOff>124883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E3C70EEE-A05E-443E-A1B5-1340ECBAC202}"/>
            </a:ext>
          </a:extLst>
        </xdr:cNvPr>
        <xdr:cNvSpPr/>
      </xdr:nvSpPr>
      <xdr:spPr>
        <a:xfrm>
          <a:off x="10588625" y="5015441"/>
          <a:ext cx="409575" cy="401109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16</xdr:col>
      <xdr:colOff>342900</xdr:colOff>
      <xdr:row>28</xdr:row>
      <xdr:rowOff>133350</xdr:rowOff>
    </xdr:from>
    <xdr:to>
      <xdr:col>17</xdr:col>
      <xdr:colOff>142875</xdr:colOff>
      <xdr:row>30</xdr:row>
      <xdr:rowOff>161925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21A568C0-44C9-4043-B4B7-88787D8284A9}"/>
            </a:ext>
          </a:extLst>
        </xdr:cNvPr>
        <xdr:cNvSpPr/>
      </xdr:nvSpPr>
      <xdr:spPr>
        <a:xfrm>
          <a:off x="10972800" y="2190750"/>
          <a:ext cx="409575" cy="394335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16</xdr:col>
      <xdr:colOff>342900</xdr:colOff>
      <xdr:row>30</xdr:row>
      <xdr:rowOff>152400</xdr:rowOff>
    </xdr:from>
    <xdr:to>
      <xdr:col>17</xdr:col>
      <xdr:colOff>142875</xdr:colOff>
      <xdr:row>33</xdr:row>
      <xdr:rowOff>0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59F69A44-CF72-46FF-B360-F059F08CC3A0}"/>
            </a:ext>
          </a:extLst>
        </xdr:cNvPr>
        <xdr:cNvSpPr/>
      </xdr:nvSpPr>
      <xdr:spPr>
        <a:xfrm>
          <a:off x="10972800" y="2575560"/>
          <a:ext cx="409575" cy="396240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16</xdr:col>
      <xdr:colOff>332014</xdr:colOff>
      <xdr:row>32</xdr:row>
      <xdr:rowOff>140305</xdr:rowOff>
    </xdr:from>
    <xdr:to>
      <xdr:col>17</xdr:col>
      <xdr:colOff>131989</xdr:colOff>
      <xdr:row>34</xdr:row>
      <xdr:rowOff>174171</xdr:rowOff>
    </xdr:to>
    <xdr:sp macro="" textlink="">
      <xdr:nvSpPr>
        <xdr:cNvPr id="9" name="Isosceles Triangle 8">
          <a:extLst>
            <a:ext uri="{FF2B5EF4-FFF2-40B4-BE49-F238E27FC236}">
              <a16:creationId xmlns:a16="http://schemas.microsoft.com/office/drawing/2014/main" id="{509B0C43-44F8-4A44-829A-BADF2D4D54E1}"/>
            </a:ext>
          </a:extLst>
        </xdr:cNvPr>
        <xdr:cNvSpPr/>
      </xdr:nvSpPr>
      <xdr:spPr>
        <a:xfrm>
          <a:off x="11054443" y="6519334"/>
          <a:ext cx="409575" cy="425751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16</xdr:col>
      <xdr:colOff>334434</xdr:colOff>
      <xdr:row>35</xdr:row>
      <xdr:rowOff>33867</xdr:rowOff>
    </xdr:from>
    <xdr:to>
      <xdr:col>17</xdr:col>
      <xdr:colOff>143934</xdr:colOff>
      <xdr:row>37</xdr:row>
      <xdr:rowOff>53976</xdr:rowOff>
    </xdr:to>
    <xdr:sp macro="" textlink="">
      <xdr:nvSpPr>
        <xdr:cNvPr id="10" name="Isosceles Triangle 9">
          <a:extLst>
            <a:ext uri="{FF2B5EF4-FFF2-40B4-BE49-F238E27FC236}">
              <a16:creationId xmlns:a16="http://schemas.microsoft.com/office/drawing/2014/main" id="{ADB5901C-14F5-4309-9A43-0E8D30534D05}"/>
            </a:ext>
          </a:extLst>
        </xdr:cNvPr>
        <xdr:cNvSpPr/>
      </xdr:nvSpPr>
      <xdr:spPr>
        <a:xfrm>
          <a:off x="10587567" y="6629400"/>
          <a:ext cx="419100" cy="392643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16</xdr:col>
      <xdr:colOff>342900</xdr:colOff>
      <xdr:row>37</xdr:row>
      <xdr:rowOff>92075</xdr:rowOff>
    </xdr:from>
    <xdr:to>
      <xdr:col>17</xdr:col>
      <xdr:colOff>142875</xdr:colOff>
      <xdr:row>39</xdr:row>
      <xdr:rowOff>120650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41C7A413-FDCD-4233-B2E9-F3EA1BA50D83}"/>
            </a:ext>
          </a:extLst>
        </xdr:cNvPr>
        <xdr:cNvSpPr/>
      </xdr:nvSpPr>
      <xdr:spPr>
        <a:xfrm>
          <a:off x="10596033" y="7060142"/>
          <a:ext cx="409575" cy="443441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16</xdr:col>
      <xdr:colOff>343958</xdr:colOff>
      <xdr:row>40</xdr:row>
      <xdr:rowOff>0</xdr:rowOff>
    </xdr:from>
    <xdr:to>
      <xdr:col>17</xdr:col>
      <xdr:colOff>143934</xdr:colOff>
      <xdr:row>42</xdr:row>
      <xdr:rowOff>45508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id="{D24D5DE3-35FC-4804-A578-827FB00A053B}"/>
            </a:ext>
          </a:extLst>
        </xdr:cNvPr>
        <xdr:cNvSpPr/>
      </xdr:nvSpPr>
      <xdr:spPr>
        <a:xfrm>
          <a:off x="10597091" y="7569200"/>
          <a:ext cx="409576" cy="418041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16</xdr:col>
      <xdr:colOff>342900</xdr:colOff>
      <xdr:row>42</xdr:row>
      <xdr:rowOff>76200</xdr:rowOff>
    </xdr:from>
    <xdr:to>
      <xdr:col>17</xdr:col>
      <xdr:colOff>152400</xdr:colOff>
      <xdr:row>44</xdr:row>
      <xdr:rowOff>66675</xdr:rowOff>
    </xdr:to>
    <xdr:sp macro="" textlink="">
      <xdr:nvSpPr>
        <xdr:cNvPr id="13" name="Isosceles Triangle 12">
          <a:extLst>
            <a:ext uri="{FF2B5EF4-FFF2-40B4-BE49-F238E27FC236}">
              <a16:creationId xmlns:a16="http://schemas.microsoft.com/office/drawing/2014/main" id="{44B58E4B-B1FA-4AF7-978C-2A214246940D}"/>
            </a:ext>
          </a:extLst>
        </xdr:cNvPr>
        <xdr:cNvSpPr/>
      </xdr:nvSpPr>
      <xdr:spPr>
        <a:xfrm>
          <a:off x="10596033" y="8017933"/>
          <a:ext cx="419100" cy="363009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16</xdr:col>
      <xdr:colOff>342900</xdr:colOff>
      <xdr:row>44</xdr:row>
      <xdr:rowOff>93133</xdr:rowOff>
    </xdr:from>
    <xdr:to>
      <xdr:col>17</xdr:col>
      <xdr:colOff>152400</xdr:colOff>
      <xdr:row>46</xdr:row>
      <xdr:rowOff>104774</xdr:rowOff>
    </xdr:to>
    <xdr:sp macro="" textlink="">
      <xdr:nvSpPr>
        <xdr:cNvPr id="14" name="Isosceles Triangle 13">
          <a:extLst>
            <a:ext uri="{FF2B5EF4-FFF2-40B4-BE49-F238E27FC236}">
              <a16:creationId xmlns:a16="http://schemas.microsoft.com/office/drawing/2014/main" id="{3A37F5B8-E724-4CC7-8127-FC93F9C0DCDB}"/>
            </a:ext>
          </a:extLst>
        </xdr:cNvPr>
        <xdr:cNvSpPr/>
      </xdr:nvSpPr>
      <xdr:spPr>
        <a:xfrm>
          <a:off x="10596033" y="8407400"/>
          <a:ext cx="419100" cy="384174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16</xdr:col>
      <xdr:colOff>333375</xdr:colOff>
      <xdr:row>46</xdr:row>
      <xdr:rowOff>126999</xdr:rowOff>
    </xdr:from>
    <xdr:to>
      <xdr:col>17</xdr:col>
      <xdr:colOff>152400</xdr:colOff>
      <xdr:row>48</xdr:row>
      <xdr:rowOff>114299</xdr:rowOff>
    </xdr:to>
    <xdr:sp macro="" textlink="">
      <xdr:nvSpPr>
        <xdr:cNvPr id="15" name="Isosceles Triangle 14">
          <a:extLst>
            <a:ext uri="{FF2B5EF4-FFF2-40B4-BE49-F238E27FC236}">
              <a16:creationId xmlns:a16="http://schemas.microsoft.com/office/drawing/2014/main" id="{378172F5-CAAA-4D05-9128-19818B1398A1}"/>
            </a:ext>
          </a:extLst>
        </xdr:cNvPr>
        <xdr:cNvSpPr/>
      </xdr:nvSpPr>
      <xdr:spPr>
        <a:xfrm>
          <a:off x="10586508" y="8813799"/>
          <a:ext cx="428625" cy="359833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16</xdr:col>
      <xdr:colOff>342900</xdr:colOff>
      <xdr:row>48</xdr:row>
      <xdr:rowOff>135467</xdr:rowOff>
    </xdr:from>
    <xdr:to>
      <xdr:col>17</xdr:col>
      <xdr:colOff>143934</xdr:colOff>
      <xdr:row>50</xdr:row>
      <xdr:rowOff>114300</xdr:rowOff>
    </xdr:to>
    <xdr:sp macro="" textlink="">
      <xdr:nvSpPr>
        <xdr:cNvPr id="16" name="Isosceles Triangle 15">
          <a:extLst>
            <a:ext uri="{FF2B5EF4-FFF2-40B4-BE49-F238E27FC236}">
              <a16:creationId xmlns:a16="http://schemas.microsoft.com/office/drawing/2014/main" id="{F7D0ADFC-28F2-49A5-8EEE-2230139F6607}"/>
            </a:ext>
          </a:extLst>
        </xdr:cNvPr>
        <xdr:cNvSpPr/>
      </xdr:nvSpPr>
      <xdr:spPr>
        <a:xfrm>
          <a:off x="10596033" y="9194800"/>
          <a:ext cx="410634" cy="351367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16</xdr:col>
      <xdr:colOff>342900</xdr:colOff>
      <xdr:row>50</xdr:row>
      <xdr:rowOff>143933</xdr:rowOff>
    </xdr:from>
    <xdr:to>
      <xdr:col>17</xdr:col>
      <xdr:colOff>143934</xdr:colOff>
      <xdr:row>52</xdr:row>
      <xdr:rowOff>133350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D08E2E82-7983-4847-8030-828E8A46894B}"/>
            </a:ext>
          </a:extLst>
        </xdr:cNvPr>
        <xdr:cNvSpPr/>
      </xdr:nvSpPr>
      <xdr:spPr>
        <a:xfrm>
          <a:off x="10596033" y="9575800"/>
          <a:ext cx="410634" cy="361950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11</xdr:col>
      <xdr:colOff>203200</xdr:colOff>
      <xdr:row>18</xdr:row>
      <xdr:rowOff>127845</xdr:rowOff>
    </xdr:from>
    <xdr:to>
      <xdr:col>11</xdr:col>
      <xdr:colOff>515620</xdr:colOff>
      <xdr:row>20</xdr:row>
      <xdr:rowOff>57148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99C3808F-AFB8-4EB5-9A71-104EDBA413D1}"/>
            </a:ext>
          </a:extLst>
        </xdr:cNvPr>
        <xdr:cNvSpPr/>
      </xdr:nvSpPr>
      <xdr:spPr>
        <a:xfrm>
          <a:off x="7315200" y="3514512"/>
          <a:ext cx="312420" cy="301836"/>
        </a:xfrm>
        <a:prstGeom prst="ellips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12</xdr:col>
      <xdr:colOff>601134</xdr:colOff>
      <xdr:row>20</xdr:row>
      <xdr:rowOff>16933</xdr:rowOff>
    </xdr:from>
    <xdr:to>
      <xdr:col>15</xdr:col>
      <xdr:colOff>555171</xdr:colOff>
      <xdr:row>25</xdr:row>
      <xdr:rowOff>21771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3C65D8F-B1DA-4326-AD8C-1C2960EA0F4E}"/>
            </a:ext>
          </a:extLst>
        </xdr:cNvPr>
        <xdr:cNvCxnSpPr/>
      </xdr:nvCxnSpPr>
      <xdr:spPr>
        <a:xfrm>
          <a:off x="8568267" y="3903133"/>
          <a:ext cx="1782837" cy="10208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18</xdr:row>
      <xdr:rowOff>76200</xdr:rowOff>
    </xdr:from>
    <xdr:to>
      <xdr:col>15</xdr:col>
      <xdr:colOff>550334</xdr:colOff>
      <xdr:row>19</xdr:row>
      <xdr:rowOff>59267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4958B43-7B8A-4F84-9BD1-C4D32FD8D0C4}"/>
            </a:ext>
          </a:extLst>
        </xdr:cNvPr>
        <xdr:cNvCxnSpPr/>
      </xdr:nvCxnSpPr>
      <xdr:spPr>
        <a:xfrm flipV="1">
          <a:off x="8576733" y="3547533"/>
          <a:ext cx="1769534" cy="21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8467</xdr:colOff>
      <xdr:row>19</xdr:row>
      <xdr:rowOff>127000</xdr:rowOff>
    </xdr:from>
    <xdr:to>
      <xdr:col>15</xdr:col>
      <xdr:colOff>575734</xdr:colOff>
      <xdr:row>20</xdr:row>
      <xdr:rowOff>67733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B0C49D69-90F8-4242-A4B0-FB59F093B89A}"/>
            </a:ext>
          </a:extLst>
        </xdr:cNvPr>
        <xdr:cNvCxnSpPr/>
      </xdr:nvCxnSpPr>
      <xdr:spPr>
        <a:xfrm>
          <a:off x="8585200" y="3826933"/>
          <a:ext cx="1786467" cy="127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19</xdr:row>
      <xdr:rowOff>152400</xdr:rowOff>
    </xdr:from>
    <xdr:to>
      <xdr:col>15</xdr:col>
      <xdr:colOff>550334</xdr:colOff>
      <xdr:row>23</xdr:row>
      <xdr:rowOff>76200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643E7C95-324C-48B2-9330-254E60E9FC83}"/>
            </a:ext>
          </a:extLst>
        </xdr:cNvPr>
        <xdr:cNvCxnSpPr/>
      </xdr:nvCxnSpPr>
      <xdr:spPr>
        <a:xfrm>
          <a:off x="8576733" y="3852333"/>
          <a:ext cx="1769534" cy="7535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203200</xdr:colOff>
      <xdr:row>27</xdr:row>
      <xdr:rowOff>127845</xdr:rowOff>
    </xdr:from>
    <xdr:to>
      <xdr:col>11</xdr:col>
      <xdr:colOff>515620</xdr:colOff>
      <xdr:row>29</xdr:row>
      <xdr:rowOff>57148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FBD5742B-CF64-41E9-BA4C-F1AAEACAD3EF}"/>
            </a:ext>
          </a:extLst>
        </xdr:cNvPr>
        <xdr:cNvSpPr/>
      </xdr:nvSpPr>
      <xdr:spPr>
        <a:xfrm>
          <a:off x="7315200" y="5233245"/>
          <a:ext cx="312420" cy="301836"/>
        </a:xfrm>
        <a:prstGeom prst="ellips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13</xdr:col>
      <xdr:colOff>0</xdr:colOff>
      <xdr:row>27</xdr:row>
      <xdr:rowOff>59266</xdr:rowOff>
    </xdr:from>
    <xdr:to>
      <xdr:col>15</xdr:col>
      <xdr:colOff>558801</xdr:colOff>
      <xdr:row>28</xdr:row>
      <xdr:rowOff>50799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C43DE00-C105-4244-9115-E37EF24AB94C}"/>
            </a:ext>
          </a:extLst>
        </xdr:cNvPr>
        <xdr:cNvCxnSpPr/>
      </xdr:nvCxnSpPr>
      <xdr:spPr>
        <a:xfrm flipV="1">
          <a:off x="8424333" y="5164666"/>
          <a:ext cx="1778001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8467</xdr:colOff>
      <xdr:row>28</xdr:row>
      <xdr:rowOff>101600</xdr:rowOff>
    </xdr:from>
    <xdr:to>
      <xdr:col>15</xdr:col>
      <xdr:colOff>592667</xdr:colOff>
      <xdr:row>29</xdr:row>
      <xdr:rowOff>76200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C7897701-DF84-49E5-91F5-FFC69670BCF1}"/>
            </a:ext>
          </a:extLst>
        </xdr:cNvPr>
        <xdr:cNvCxnSpPr/>
      </xdr:nvCxnSpPr>
      <xdr:spPr>
        <a:xfrm>
          <a:off x="8585200" y="5562600"/>
          <a:ext cx="1803400" cy="1608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8467</xdr:colOff>
      <xdr:row>28</xdr:row>
      <xdr:rowOff>152400</xdr:rowOff>
    </xdr:from>
    <xdr:to>
      <xdr:col>15</xdr:col>
      <xdr:colOff>592667</xdr:colOff>
      <xdr:row>31</xdr:row>
      <xdr:rowOff>33866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881C4F07-381B-4ED0-AE79-D1049DFA24A6}"/>
            </a:ext>
          </a:extLst>
        </xdr:cNvPr>
        <xdr:cNvCxnSpPr/>
      </xdr:nvCxnSpPr>
      <xdr:spPr>
        <a:xfrm>
          <a:off x="8585200" y="5613400"/>
          <a:ext cx="1803400" cy="4402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601133</xdr:colOff>
      <xdr:row>29</xdr:row>
      <xdr:rowOff>0</xdr:rowOff>
    </xdr:from>
    <xdr:to>
      <xdr:col>15</xdr:col>
      <xdr:colOff>533400</xdr:colOff>
      <xdr:row>33</xdr:row>
      <xdr:rowOff>93133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630BAB34-45D7-4595-B045-EFF4BE8C042D}"/>
            </a:ext>
          </a:extLst>
        </xdr:cNvPr>
        <xdr:cNvCxnSpPr/>
      </xdr:nvCxnSpPr>
      <xdr:spPr>
        <a:xfrm>
          <a:off x="8415866" y="5477933"/>
          <a:ext cx="1761067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224972</xdr:colOff>
      <xdr:row>36</xdr:row>
      <xdr:rowOff>127845</xdr:rowOff>
    </xdr:from>
    <xdr:to>
      <xdr:col>11</xdr:col>
      <xdr:colOff>537392</xdr:colOff>
      <xdr:row>38</xdr:row>
      <xdr:rowOff>57148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489F881E-6D28-4400-A22C-3B58E6AACA98}"/>
            </a:ext>
          </a:extLst>
        </xdr:cNvPr>
        <xdr:cNvSpPr/>
      </xdr:nvSpPr>
      <xdr:spPr>
        <a:xfrm>
          <a:off x="7725229" y="7290645"/>
          <a:ext cx="312420" cy="321189"/>
        </a:xfrm>
        <a:prstGeom prst="ellips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13</xdr:col>
      <xdr:colOff>0</xdr:colOff>
      <xdr:row>36</xdr:row>
      <xdr:rowOff>33866</xdr:rowOff>
    </xdr:from>
    <xdr:to>
      <xdr:col>15</xdr:col>
      <xdr:colOff>558801</xdr:colOff>
      <xdr:row>37</xdr:row>
      <xdr:rowOff>25399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2E496397-E043-4DC9-976F-D8644F02B90C}"/>
            </a:ext>
          </a:extLst>
        </xdr:cNvPr>
        <xdr:cNvCxnSpPr/>
      </xdr:nvCxnSpPr>
      <xdr:spPr>
        <a:xfrm flipV="1">
          <a:off x="8424333" y="6815666"/>
          <a:ext cx="1778001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37</xdr:row>
      <xdr:rowOff>101600</xdr:rowOff>
    </xdr:from>
    <xdr:to>
      <xdr:col>15</xdr:col>
      <xdr:colOff>592667</xdr:colOff>
      <xdr:row>38</xdr:row>
      <xdr:rowOff>101600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E3F536D1-041D-4E4C-AD74-D6907E2EB8AB}"/>
            </a:ext>
          </a:extLst>
        </xdr:cNvPr>
        <xdr:cNvCxnSpPr/>
      </xdr:nvCxnSpPr>
      <xdr:spPr>
        <a:xfrm>
          <a:off x="8576733" y="7239000"/>
          <a:ext cx="1811867" cy="1862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8467</xdr:colOff>
      <xdr:row>37</xdr:row>
      <xdr:rowOff>143933</xdr:rowOff>
    </xdr:from>
    <xdr:to>
      <xdr:col>15</xdr:col>
      <xdr:colOff>567267</xdr:colOff>
      <xdr:row>41</xdr:row>
      <xdr:rowOff>118533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4D1DEA35-2635-4B32-9CCF-6D81064C93E3}"/>
            </a:ext>
          </a:extLst>
        </xdr:cNvPr>
        <xdr:cNvCxnSpPr/>
      </xdr:nvCxnSpPr>
      <xdr:spPr>
        <a:xfrm>
          <a:off x="8585200" y="7281333"/>
          <a:ext cx="177800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601133</xdr:colOff>
      <xdr:row>38</xdr:row>
      <xdr:rowOff>1</xdr:rowOff>
    </xdr:from>
    <xdr:to>
      <xdr:col>15</xdr:col>
      <xdr:colOff>575734</xdr:colOff>
      <xdr:row>43</xdr:row>
      <xdr:rowOff>101600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573B2C4A-77C4-43A3-BDD6-00520F082ACD}"/>
            </a:ext>
          </a:extLst>
        </xdr:cNvPr>
        <xdr:cNvCxnSpPr/>
      </xdr:nvCxnSpPr>
      <xdr:spPr>
        <a:xfrm>
          <a:off x="8415866" y="7154334"/>
          <a:ext cx="1803401" cy="10752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235857</xdr:colOff>
      <xdr:row>45</xdr:row>
      <xdr:rowOff>127845</xdr:rowOff>
    </xdr:from>
    <xdr:to>
      <xdr:col>11</xdr:col>
      <xdr:colOff>548277</xdr:colOff>
      <xdr:row>47</xdr:row>
      <xdr:rowOff>57148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DE6B2C4E-5273-4CE4-A746-C05B20B85623}"/>
            </a:ext>
          </a:extLst>
        </xdr:cNvPr>
        <xdr:cNvSpPr/>
      </xdr:nvSpPr>
      <xdr:spPr>
        <a:xfrm>
          <a:off x="7736114" y="9086788"/>
          <a:ext cx="312420" cy="321189"/>
        </a:xfrm>
        <a:prstGeom prst="ellips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13</xdr:col>
      <xdr:colOff>8467</xdr:colOff>
      <xdr:row>45</xdr:row>
      <xdr:rowOff>50800</xdr:rowOff>
    </xdr:from>
    <xdr:to>
      <xdr:col>15</xdr:col>
      <xdr:colOff>567268</xdr:colOff>
      <xdr:row>46</xdr:row>
      <xdr:rowOff>42333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2793D590-617B-4DA9-AB6C-E80FF2A336DC}"/>
            </a:ext>
          </a:extLst>
        </xdr:cNvPr>
        <xdr:cNvCxnSpPr/>
      </xdr:nvCxnSpPr>
      <xdr:spPr>
        <a:xfrm flipV="1">
          <a:off x="8432800" y="8551333"/>
          <a:ext cx="1778001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8467</xdr:colOff>
      <xdr:row>46</xdr:row>
      <xdr:rowOff>84667</xdr:rowOff>
    </xdr:from>
    <xdr:to>
      <xdr:col>15</xdr:col>
      <xdr:colOff>592667</xdr:colOff>
      <xdr:row>47</xdr:row>
      <xdr:rowOff>76199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8F281726-38CD-4CC7-9FA3-94B0E7B5AB33}"/>
            </a:ext>
          </a:extLst>
        </xdr:cNvPr>
        <xdr:cNvCxnSpPr/>
      </xdr:nvCxnSpPr>
      <xdr:spPr>
        <a:xfrm>
          <a:off x="8585200" y="8940800"/>
          <a:ext cx="1803400" cy="1777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46</xdr:row>
      <xdr:rowOff>118533</xdr:rowOff>
    </xdr:from>
    <xdr:to>
      <xdr:col>15</xdr:col>
      <xdr:colOff>567267</xdr:colOff>
      <xdr:row>49</xdr:row>
      <xdr:rowOff>50800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8649DF5A-D6E8-4766-B6C6-628221C2BAFB}"/>
            </a:ext>
          </a:extLst>
        </xdr:cNvPr>
        <xdr:cNvCxnSpPr/>
      </xdr:nvCxnSpPr>
      <xdr:spPr>
        <a:xfrm>
          <a:off x="8424333" y="8805333"/>
          <a:ext cx="1786467" cy="4910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8467</xdr:colOff>
      <xdr:row>46</xdr:row>
      <xdr:rowOff>177800</xdr:rowOff>
    </xdr:from>
    <xdr:to>
      <xdr:col>15</xdr:col>
      <xdr:colOff>558800</xdr:colOff>
      <xdr:row>51</xdr:row>
      <xdr:rowOff>93134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957C121B-8B23-457E-BF73-61FAD29A1182}"/>
            </a:ext>
          </a:extLst>
        </xdr:cNvPr>
        <xdr:cNvCxnSpPr/>
      </xdr:nvCxnSpPr>
      <xdr:spPr>
        <a:xfrm>
          <a:off x="8585200" y="9033933"/>
          <a:ext cx="1769533" cy="8466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333375</xdr:colOff>
      <xdr:row>52</xdr:row>
      <xdr:rowOff>57150</xdr:rowOff>
    </xdr:from>
    <xdr:to>
      <xdr:col>17</xdr:col>
      <xdr:colOff>133350</xdr:colOff>
      <xdr:row>54</xdr:row>
      <xdr:rowOff>85725</xdr:rowOff>
    </xdr:to>
    <xdr:sp macro="" textlink="">
      <xdr:nvSpPr>
        <xdr:cNvPr id="70" name="Isosceles Triangle 69">
          <a:extLst>
            <a:ext uri="{FF2B5EF4-FFF2-40B4-BE49-F238E27FC236}">
              <a16:creationId xmlns:a16="http://schemas.microsoft.com/office/drawing/2014/main" id="{B3EEC873-FADC-4B1D-80A2-396CAA918ADA}"/>
            </a:ext>
          </a:extLst>
        </xdr:cNvPr>
        <xdr:cNvSpPr/>
      </xdr:nvSpPr>
      <xdr:spPr>
        <a:xfrm>
          <a:off x="10586508" y="3257550"/>
          <a:ext cx="409575" cy="401108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16</xdr:col>
      <xdr:colOff>341842</xdr:colOff>
      <xdr:row>54</xdr:row>
      <xdr:rowOff>116416</xdr:rowOff>
    </xdr:from>
    <xdr:to>
      <xdr:col>17</xdr:col>
      <xdr:colOff>141817</xdr:colOff>
      <xdr:row>56</xdr:row>
      <xdr:rowOff>97366</xdr:rowOff>
    </xdr:to>
    <xdr:sp macro="" textlink="">
      <xdr:nvSpPr>
        <xdr:cNvPr id="71" name="Isosceles Triangle 70">
          <a:extLst>
            <a:ext uri="{FF2B5EF4-FFF2-40B4-BE49-F238E27FC236}">
              <a16:creationId xmlns:a16="http://schemas.microsoft.com/office/drawing/2014/main" id="{1533EEDA-AB5D-4A17-BCF9-2B790A5CC0F6}"/>
            </a:ext>
          </a:extLst>
        </xdr:cNvPr>
        <xdr:cNvSpPr/>
      </xdr:nvSpPr>
      <xdr:spPr>
        <a:xfrm>
          <a:off x="10594975" y="3689349"/>
          <a:ext cx="409575" cy="353484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16</xdr:col>
      <xdr:colOff>342900</xdr:colOff>
      <xdr:row>57</xdr:row>
      <xdr:rowOff>19050</xdr:rowOff>
    </xdr:from>
    <xdr:to>
      <xdr:col>17</xdr:col>
      <xdr:colOff>142875</xdr:colOff>
      <xdr:row>59</xdr:row>
      <xdr:rowOff>47625</xdr:rowOff>
    </xdr:to>
    <xdr:sp macro="" textlink="">
      <xdr:nvSpPr>
        <xdr:cNvPr id="72" name="Isosceles Triangle 71">
          <a:extLst>
            <a:ext uri="{FF2B5EF4-FFF2-40B4-BE49-F238E27FC236}">
              <a16:creationId xmlns:a16="http://schemas.microsoft.com/office/drawing/2014/main" id="{781737EA-50BC-4536-954F-EC001A3E2645}"/>
            </a:ext>
          </a:extLst>
        </xdr:cNvPr>
        <xdr:cNvSpPr/>
      </xdr:nvSpPr>
      <xdr:spPr>
        <a:xfrm>
          <a:off x="10596033" y="4193117"/>
          <a:ext cx="409575" cy="401108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16</xdr:col>
      <xdr:colOff>342900</xdr:colOff>
      <xdr:row>59</xdr:row>
      <xdr:rowOff>66675</xdr:rowOff>
    </xdr:from>
    <xdr:to>
      <xdr:col>17</xdr:col>
      <xdr:colOff>142875</xdr:colOff>
      <xdr:row>61</xdr:row>
      <xdr:rowOff>95250</xdr:rowOff>
    </xdr:to>
    <xdr:sp macro="" textlink="">
      <xdr:nvSpPr>
        <xdr:cNvPr id="73" name="Isosceles Triangle 72">
          <a:extLst>
            <a:ext uri="{FF2B5EF4-FFF2-40B4-BE49-F238E27FC236}">
              <a16:creationId xmlns:a16="http://schemas.microsoft.com/office/drawing/2014/main" id="{3446E727-FF8F-472E-A517-6AFF66F3F019}"/>
            </a:ext>
          </a:extLst>
        </xdr:cNvPr>
        <xdr:cNvSpPr/>
      </xdr:nvSpPr>
      <xdr:spPr>
        <a:xfrm>
          <a:off x="10596033" y="4613275"/>
          <a:ext cx="409575" cy="401108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16</xdr:col>
      <xdr:colOff>335492</xdr:colOff>
      <xdr:row>61</xdr:row>
      <xdr:rowOff>96308</xdr:rowOff>
    </xdr:from>
    <xdr:to>
      <xdr:col>17</xdr:col>
      <xdr:colOff>135467</xdr:colOff>
      <xdr:row>63</xdr:row>
      <xdr:rowOff>124883</xdr:rowOff>
    </xdr:to>
    <xdr:sp macro="" textlink="">
      <xdr:nvSpPr>
        <xdr:cNvPr id="74" name="Isosceles Triangle 73">
          <a:extLst>
            <a:ext uri="{FF2B5EF4-FFF2-40B4-BE49-F238E27FC236}">
              <a16:creationId xmlns:a16="http://schemas.microsoft.com/office/drawing/2014/main" id="{7475E9CC-73D1-48DE-A6C5-B7EA565A962B}"/>
            </a:ext>
          </a:extLst>
        </xdr:cNvPr>
        <xdr:cNvSpPr/>
      </xdr:nvSpPr>
      <xdr:spPr>
        <a:xfrm>
          <a:off x="10588625" y="5015441"/>
          <a:ext cx="409575" cy="401109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16</xdr:col>
      <xdr:colOff>342900</xdr:colOff>
      <xdr:row>63</xdr:row>
      <xdr:rowOff>133350</xdr:rowOff>
    </xdr:from>
    <xdr:to>
      <xdr:col>17</xdr:col>
      <xdr:colOff>142875</xdr:colOff>
      <xdr:row>65</xdr:row>
      <xdr:rowOff>161925</xdr:rowOff>
    </xdr:to>
    <xdr:sp macro="" textlink="">
      <xdr:nvSpPr>
        <xdr:cNvPr id="75" name="Isosceles Triangle 74">
          <a:extLst>
            <a:ext uri="{FF2B5EF4-FFF2-40B4-BE49-F238E27FC236}">
              <a16:creationId xmlns:a16="http://schemas.microsoft.com/office/drawing/2014/main" id="{B8BEC72A-68E7-4696-996A-7928EAC4D2B4}"/>
            </a:ext>
          </a:extLst>
        </xdr:cNvPr>
        <xdr:cNvSpPr/>
      </xdr:nvSpPr>
      <xdr:spPr>
        <a:xfrm>
          <a:off x="10596033" y="5425017"/>
          <a:ext cx="409575" cy="401108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16</xdr:col>
      <xdr:colOff>342900</xdr:colOff>
      <xdr:row>65</xdr:row>
      <xdr:rowOff>152400</xdr:rowOff>
    </xdr:from>
    <xdr:to>
      <xdr:col>17</xdr:col>
      <xdr:colOff>142875</xdr:colOff>
      <xdr:row>68</xdr:row>
      <xdr:rowOff>0</xdr:rowOff>
    </xdr:to>
    <xdr:sp macro="" textlink="">
      <xdr:nvSpPr>
        <xdr:cNvPr id="76" name="Isosceles Triangle 75">
          <a:extLst>
            <a:ext uri="{FF2B5EF4-FFF2-40B4-BE49-F238E27FC236}">
              <a16:creationId xmlns:a16="http://schemas.microsoft.com/office/drawing/2014/main" id="{25B7C096-98E4-453C-9CD1-06F13359FDCF}"/>
            </a:ext>
          </a:extLst>
        </xdr:cNvPr>
        <xdr:cNvSpPr/>
      </xdr:nvSpPr>
      <xdr:spPr>
        <a:xfrm>
          <a:off x="10596033" y="5816600"/>
          <a:ext cx="409575" cy="406400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16</xdr:col>
      <xdr:colOff>342900</xdr:colOff>
      <xdr:row>67</xdr:row>
      <xdr:rowOff>118534</xdr:rowOff>
    </xdr:from>
    <xdr:to>
      <xdr:col>17</xdr:col>
      <xdr:colOff>142875</xdr:colOff>
      <xdr:row>69</xdr:row>
      <xdr:rowOff>152400</xdr:rowOff>
    </xdr:to>
    <xdr:sp macro="" textlink="">
      <xdr:nvSpPr>
        <xdr:cNvPr id="77" name="Isosceles Triangle 76">
          <a:extLst>
            <a:ext uri="{FF2B5EF4-FFF2-40B4-BE49-F238E27FC236}">
              <a16:creationId xmlns:a16="http://schemas.microsoft.com/office/drawing/2014/main" id="{46849FAE-8993-4806-BC86-CCB880905DEB}"/>
            </a:ext>
          </a:extLst>
        </xdr:cNvPr>
        <xdr:cNvSpPr/>
      </xdr:nvSpPr>
      <xdr:spPr>
        <a:xfrm>
          <a:off x="10596033" y="6155267"/>
          <a:ext cx="409575" cy="406400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11</xdr:col>
      <xdr:colOff>235857</xdr:colOff>
      <xdr:row>53</xdr:row>
      <xdr:rowOff>127845</xdr:rowOff>
    </xdr:from>
    <xdr:to>
      <xdr:col>11</xdr:col>
      <xdr:colOff>548277</xdr:colOff>
      <xdr:row>55</xdr:row>
      <xdr:rowOff>57148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025677B6-0719-409E-8C28-816143EA7198}"/>
            </a:ext>
          </a:extLst>
        </xdr:cNvPr>
        <xdr:cNvSpPr/>
      </xdr:nvSpPr>
      <xdr:spPr>
        <a:xfrm>
          <a:off x="7736114" y="10654331"/>
          <a:ext cx="312420" cy="321188"/>
        </a:xfrm>
        <a:prstGeom prst="ellips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13</xdr:col>
      <xdr:colOff>8467</xdr:colOff>
      <xdr:row>55</xdr:row>
      <xdr:rowOff>8467</xdr:rowOff>
    </xdr:from>
    <xdr:to>
      <xdr:col>15</xdr:col>
      <xdr:colOff>541867</xdr:colOff>
      <xdr:row>60</xdr:row>
      <xdr:rowOff>33866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E1C613AA-FCA3-4071-8561-7500EA2E8E21}"/>
            </a:ext>
          </a:extLst>
        </xdr:cNvPr>
        <xdr:cNvCxnSpPr/>
      </xdr:nvCxnSpPr>
      <xdr:spPr>
        <a:xfrm>
          <a:off x="8585200" y="10541000"/>
          <a:ext cx="1752600" cy="9567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8467</xdr:colOff>
      <xdr:row>53</xdr:row>
      <xdr:rowOff>76200</xdr:rowOff>
    </xdr:from>
    <xdr:to>
      <xdr:col>15</xdr:col>
      <xdr:colOff>567267</xdr:colOff>
      <xdr:row>54</xdr:row>
      <xdr:rowOff>59267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5C5DFF92-F0BF-49C7-B4AD-B78723FCB299}"/>
            </a:ext>
          </a:extLst>
        </xdr:cNvPr>
        <xdr:cNvCxnSpPr/>
      </xdr:nvCxnSpPr>
      <xdr:spPr>
        <a:xfrm flipV="1">
          <a:off x="8585200" y="10236200"/>
          <a:ext cx="1778000" cy="1693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8467</xdr:colOff>
      <xdr:row>54</xdr:row>
      <xdr:rowOff>110066</xdr:rowOff>
    </xdr:from>
    <xdr:to>
      <xdr:col>15</xdr:col>
      <xdr:colOff>575734</xdr:colOff>
      <xdr:row>55</xdr:row>
      <xdr:rowOff>67733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AC8D11AD-3059-4D7A-9136-035E7F429623}"/>
            </a:ext>
          </a:extLst>
        </xdr:cNvPr>
        <xdr:cNvCxnSpPr/>
      </xdr:nvCxnSpPr>
      <xdr:spPr>
        <a:xfrm>
          <a:off x="8585200" y="10456333"/>
          <a:ext cx="1786467" cy="1439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8467</xdr:colOff>
      <xdr:row>54</xdr:row>
      <xdr:rowOff>152400</xdr:rowOff>
    </xdr:from>
    <xdr:to>
      <xdr:col>15</xdr:col>
      <xdr:colOff>550334</xdr:colOff>
      <xdr:row>58</xdr:row>
      <xdr:rowOff>76200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D0E6841B-BAF9-4BFC-AB8B-4C2EB9BE89AA}"/>
            </a:ext>
          </a:extLst>
        </xdr:cNvPr>
        <xdr:cNvCxnSpPr/>
      </xdr:nvCxnSpPr>
      <xdr:spPr>
        <a:xfrm>
          <a:off x="8585200" y="10498667"/>
          <a:ext cx="1761067" cy="668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224971</xdr:colOff>
      <xdr:row>62</xdr:row>
      <xdr:rowOff>127845</xdr:rowOff>
    </xdr:from>
    <xdr:to>
      <xdr:col>11</xdr:col>
      <xdr:colOff>537391</xdr:colOff>
      <xdr:row>64</xdr:row>
      <xdr:rowOff>57148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1EC5B2BF-6DDD-4D9D-A1AD-28B90BD8D47A}"/>
            </a:ext>
          </a:extLst>
        </xdr:cNvPr>
        <xdr:cNvSpPr/>
      </xdr:nvSpPr>
      <xdr:spPr>
        <a:xfrm>
          <a:off x="7725228" y="12417816"/>
          <a:ext cx="312420" cy="321189"/>
        </a:xfrm>
        <a:prstGeom prst="ellips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13</xdr:col>
      <xdr:colOff>0</xdr:colOff>
      <xdr:row>62</xdr:row>
      <xdr:rowOff>59266</xdr:rowOff>
    </xdr:from>
    <xdr:to>
      <xdr:col>15</xdr:col>
      <xdr:colOff>558801</xdr:colOff>
      <xdr:row>63</xdr:row>
      <xdr:rowOff>50799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0F10497A-4BDE-43F3-B7AE-7F8A53729D0F}"/>
            </a:ext>
          </a:extLst>
        </xdr:cNvPr>
        <xdr:cNvCxnSpPr/>
      </xdr:nvCxnSpPr>
      <xdr:spPr>
        <a:xfrm flipV="1">
          <a:off x="8424333" y="5164666"/>
          <a:ext cx="1778001" cy="17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63</xdr:row>
      <xdr:rowOff>110066</xdr:rowOff>
    </xdr:from>
    <xdr:to>
      <xdr:col>15</xdr:col>
      <xdr:colOff>592667</xdr:colOff>
      <xdr:row>64</xdr:row>
      <xdr:rowOff>76200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E0C39F8C-38F3-4BF8-9AC7-1C58E4182539}"/>
            </a:ext>
          </a:extLst>
        </xdr:cNvPr>
        <xdr:cNvCxnSpPr/>
      </xdr:nvCxnSpPr>
      <xdr:spPr>
        <a:xfrm>
          <a:off x="8576733" y="12132733"/>
          <a:ext cx="1811867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8467</xdr:colOff>
      <xdr:row>63</xdr:row>
      <xdr:rowOff>160866</xdr:rowOff>
    </xdr:from>
    <xdr:to>
      <xdr:col>15</xdr:col>
      <xdr:colOff>592667</xdr:colOff>
      <xdr:row>66</xdr:row>
      <xdr:rowOff>33866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2856D293-F1A6-48BB-B283-B77BD451C52D}"/>
            </a:ext>
          </a:extLst>
        </xdr:cNvPr>
        <xdr:cNvCxnSpPr/>
      </xdr:nvCxnSpPr>
      <xdr:spPr>
        <a:xfrm>
          <a:off x="8585200" y="12183533"/>
          <a:ext cx="1803400" cy="431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64</xdr:row>
      <xdr:rowOff>8467</xdr:rowOff>
    </xdr:from>
    <xdr:to>
      <xdr:col>15</xdr:col>
      <xdr:colOff>533400</xdr:colOff>
      <xdr:row>68</xdr:row>
      <xdr:rowOff>93133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6CE9CEC8-0A7B-433B-8F08-E8AC6719F544}"/>
            </a:ext>
          </a:extLst>
        </xdr:cNvPr>
        <xdr:cNvCxnSpPr/>
      </xdr:nvCxnSpPr>
      <xdr:spPr>
        <a:xfrm>
          <a:off x="8576733" y="12217400"/>
          <a:ext cx="1752600" cy="8297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333375</xdr:colOff>
      <xdr:row>69</xdr:row>
      <xdr:rowOff>57150</xdr:rowOff>
    </xdr:from>
    <xdr:to>
      <xdr:col>17</xdr:col>
      <xdr:colOff>133350</xdr:colOff>
      <xdr:row>71</xdr:row>
      <xdr:rowOff>85725</xdr:rowOff>
    </xdr:to>
    <xdr:sp macro="" textlink="">
      <xdr:nvSpPr>
        <xdr:cNvPr id="106" name="Isosceles Triangle 105">
          <a:extLst>
            <a:ext uri="{FF2B5EF4-FFF2-40B4-BE49-F238E27FC236}">
              <a16:creationId xmlns:a16="http://schemas.microsoft.com/office/drawing/2014/main" id="{268B506D-188D-4512-9A5A-0910C5D429F9}"/>
            </a:ext>
          </a:extLst>
        </xdr:cNvPr>
        <xdr:cNvSpPr/>
      </xdr:nvSpPr>
      <xdr:spPr>
        <a:xfrm>
          <a:off x="10587718" y="9810750"/>
          <a:ext cx="409575" cy="398689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16</xdr:col>
      <xdr:colOff>341842</xdr:colOff>
      <xdr:row>71</xdr:row>
      <xdr:rowOff>116416</xdr:rowOff>
    </xdr:from>
    <xdr:to>
      <xdr:col>17</xdr:col>
      <xdr:colOff>141817</xdr:colOff>
      <xdr:row>73</xdr:row>
      <xdr:rowOff>97366</xdr:rowOff>
    </xdr:to>
    <xdr:sp macro="" textlink="">
      <xdr:nvSpPr>
        <xdr:cNvPr id="107" name="Isosceles Triangle 106">
          <a:extLst>
            <a:ext uri="{FF2B5EF4-FFF2-40B4-BE49-F238E27FC236}">
              <a16:creationId xmlns:a16="http://schemas.microsoft.com/office/drawing/2014/main" id="{EE0C8BC4-30B9-4C52-AAB1-CEABA9DA3148}"/>
            </a:ext>
          </a:extLst>
        </xdr:cNvPr>
        <xdr:cNvSpPr/>
      </xdr:nvSpPr>
      <xdr:spPr>
        <a:xfrm>
          <a:off x="10596185" y="10240130"/>
          <a:ext cx="409575" cy="351065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16</xdr:col>
      <xdr:colOff>342900</xdr:colOff>
      <xdr:row>74</xdr:row>
      <xdr:rowOff>19050</xdr:rowOff>
    </xdr:from>
    <xdr:to>
      <xdr:col>17</xdr:col>
      <xdr:colOff>142875</xdr:colOff>
      <xdr:row>76</xdr:row>
      <xdr:rowOff>47625</xdr:rowOff>
    </xdr:to>
    <xdr:sp macro="" textlink="">
      <xdr:nvSpPr>
        <xdr:cNvPr id="108" name="Isosceles Triangle 107">
          <a:extLst>
            <a:ext uri="{FF2B5EF4-FFF2-40B4-BE49-F238E27FC236}">
              <a16:creationId xmlns:a16="http://schemas.microsoft.com/office/drawing/2014/main" id="{38C3A3A4-9288-4C34-BE12-880C113DC19C}"/>
            </a:ext>
          </a:extLst>
        </xdr:cNvPr>
        <xdr:cNvSpPr/>
      </xdr:nvSpPr>
      <xdr:spPr>
        <a:xfrm>
          <a:off x="10597243" y="10697936"/>
          <a:ext cx="409575" cy="398689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16</xdr:col>
      <xdr:colOff>342900</xdr:colOff>
      <xdr:row>76</xdr:row>
      <xdr:rowOff>66675</xdr:rowOff>
    </xdr:from>
    <xdr:to>
      <xdr:col>17</xdr:col>
      <xdr:colOff>142875</xdr:colOff>
      <xdr:row>78</xdr:row>
      <xdr:rowOff>95250</xdr:rowOff>
    </xdr:to>
    <xdr:sp macro="" textlink="">
      <xdr:nvSpPr>
        <xdr:cNvPr id="109" name="Isosceles Triangle 108">
          <a:extLst>
            <a:ext uri="{FF2B5EF4-FFF2-40B4-BE49-F238E27FC236}">
              <a16:creationId xmlns:a16="http://schemas.microsoft.com/office/drawing/2014/main" id="{D60B5152-CFF1-4206-A480-82F86681A232}"/>
            </a:ext>
          </a:extLst>
        </xdr:cNvPr>
        <xdr:cNvSpPr/>
      </xdr:nvSpPr>
      <xdr:spPr>
        <a:xfrm>
          <a:off x="10597243" y="11115675"/>
          <a:ext cx="409575" cy="398689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16</xdr:col>
      <xdr:colOff>335492</xdr:colOff>
      <xdr:row>78</xdr:row>
      <xdr:rowOff>96308</xdr:rowOff>
    </xdr:from>
    <xdr:to>
      <xdr:col>17</xdr:col>
      <xdr:colOff>135467</xdr:colOff>
      <xdr:row>80</xdr:row>
      <xdr:rowOff>124883</xdr:rowOff>
    </xdr:to>
    <xdr:sp macro="" textlink="">
      <xdr:nvSpPr>
        <xdr:cNvPr id="110" name="Isosceles Triangle 109">
          <a:extLst>
            <a:ext uri="{FF2B5EF4-FFF2-40B4-BE49-F238E27FC236}">
              <a16:creationId xmlns:a16="http://schemas.microsoft.com/office/drawing/2014/main" id="{FB87B79E-F4DF-4AA0-82C5-DCB36AB2BCF9}"/>
            </a:ext>
          </a:extLst>
        </xdr:cNvPr>
        <xdr:cNvSpPr/>
      </xdr:nvSpPr>
      <xdr:spPr>
        <a:xfrm>
          <a:off x="10589835" y="11515422"/>
          <a:ext cx="409575" cy="398690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16</xdr:col>
      <xdr:colOff>342900</xdr:colOff>
      <xdr:row>80</xdr:row>
      <xdr:rowOff>133350</xdr:rowOff>
    </xdr:from>
    <xdr:to>
      <xdr:col>17</xdr:col>
      <xdr:colOff>142875</xdr:colOff>
      <xdr:row>82</xdr:row>
      <xdr:rowOff>161925</xdr:rowOff>
    </xdr:to>
    <xdr:sp macro="" textlink="">
      <xdr:nvSpPr>
        <xdr:cNvPr id="111" name="Isosceles Triangle 110">
          <a:extLst>
            <a:ext uri="{FF2B5EF4-FFF2-40B4-BE49-F238E27FC236}">
              <a16:creationId xmlns:a16="http://schemas.microsoft.com/office/drawing/2014/main" id="{F518A39D-17B1-464D-A8C3-7518ED52E157}"/>
            </a:ext>
          </a:extLst>
        </xdr:cNvPr>
        <xdr:cNvSpPr/>
      </xdr:nvSpPr>
      <xdr:spPr>
        <a:xfrm>
          <a:off x="10597243" y="11922579"/>
          <a:ext cx="409575" cy="398689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16</xdr:col>
      <xdr:colOff>342900</xdr:colOff>
      <xdr:row>82</xdr:row>
      <xdr:rowOff>152400</xdr:rowOff>
    </xdr:from>
    <xdr:to>
      <xdr:col>17</xdr:col>
      <xdr:colOff>142875</xdr:colOff>
      <xdr:row>85</xdr:row>
      <xdr:rowOff>0</xdr:rowOff>
    </xdr:to>
    <xdr:sp macro="" textlink="">
      <xdr:nvSpPr>
        <xdr:cNvPr id="112" name="Isosceles Triangle 111">
          <a:extLst>
            <a:ext uri="{FF2B5EF4-FFF2-40B4-BE49-F238E27FC236}">
              <a16:creationId xmlns:a16="http://schemas.microsoft.com/office/drawing/2014/main" id="{D75E31C0-2686-41C5-BAD7-1DD485D2EF96}"/>
            </a:ext>
          </a:extLst>
        </xdr:cNvPr>
        <xdr:cNvSpPr/>
      </xdr:nvSpPr>
      <xdr:spPr>
        <a:xfrm>
          <a:off x="10597243" y="12311743"/>
          <a:ext cx="409575" cy="402771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16</xdr:col>
      <xdr:colOff>342900</xdr:colOff>
      <xdr:row>84</xdr:row>
      <xdr:rowOff>118534</xdr:rowOff>
    </xdr:from>
    <xdr:to>
      <xdr:col>17</xdr:col>
      <xdr:colOff>142875</xdr:colOff>
      <xdr:row>86</xdr:row>
      <xdr:rowOff>152400</xdr:rowOff>
    </xdr:to>
    <xdr:sp macro="" textlink="">
      <xdr:nvSpPr>
        <xdr:cNvPr id="113" name="Isosceles Triangle 112">
          <a:extLst>
            <a:ext uri="{FF2B5EF4-FFF2-40B4-BE49-F238E27FC236}">
              <a16:creationId xmlns:a16="http://schemas.microsoft.com/office/drawing/2014/main" id="{E0E4FAC6-C31E-4BB5-971B-A952E306B73E}"/>
            </a:ext>
          </a:extLst>
        </xdr:cNvPr>
        <xdr:cNvSpPr/>
      </xdr:nvSpPr>
      <xdr:spPr>
        <a:xfrm>
          <a:off x="10597243" y="12647991"/>
          <a:ext cx="409575" cy="403980"/>
        </a:xfrm>
        <a:prstGeom prst="triangl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13</xdr:col>
      <xdr:colOff>8467</xdr:colOff>
      <xdr:row>71</xdr:row>
      <xdr:rowOff>211667</xdr:rowOff>
    </xdr:from>
    <xdr:to>
      <xdr:col>15</xdr:col>
      <xdr:colOff>544286</xdr:colOff>
      <xdr:row>77</xdr:row>
      <xdr:rowOff>32657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96931A55-E86B-4954-9C82-8F1077A6FC20}"/>
            </a:ext>
          </a:extLst>
        </xdr:cNvPr>
        <xdr:cNvCxnSpPr/>
      </xdr:nvCxnSpPr>
      <xdr:spPr>
        <a:xfrm>
          <a:off x="8585200" y="13766800"/>
          <a:ext cx="1755019" cy="9809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8467</xdr:colOff>
      <xdr:row>70</xdr:row>
      <xdr:rowOff>76200</xdr:rowOff>
    </xdr:from>
    <xdr:to>
      <xdr:col>15</xdr:col>
      <xdr:colOff>550334</xdr:colOff>
      <xdr:row>71</xdr:row>
      <xdr:rowOff>59267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BA8EB13B-CA81-49A5-B4A8-A655092EB999}"/>
            </a:ext>
          </a:extLst>
        </xdr:cNvPr>
        <xdr:cNvCxnSpPr/>
      </xdr:nvCxnSpPr>
      <xdr:spPr>
        <a:xfrm flipV="1">
          <a:off x="8585200" y="13402733"/>
          <a:ext cx="1761067" cy="21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8467</xdr:colOff>
      <xdr:row>71</xdr:row>
      <xdr:rowOff>127000</xdr:rowOff>
    </xdr:from>
    <xdr:to>
      <xdr:col>15</xdr:col>
      <xdr:colOff>575734</xdr:colOff>
      <xdr:row>72</xdr:row>
      <xdr:rowOff>67733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A07B8D74-9F38-40FA-AC1D-1ACF14DBED38}"/>
            </a:ext>
          </a:extLst>
        </xdr:cNvPr>
        <xdr:cNvCxnSpPr/>
      </xdr:nvCxnSpPr>
      <xdr:spPr>
        <a:xfrm>
          <a:off x="8585200" y="13682133"/>
          <a:ext cx="1786467" cy="169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8467</xdr:colOff>
      <xdr:row>71</xdr:row>
      <xdr:rowOff>152400</xdr:rowOff>
    </xdr:from>
    <xdr:to>
      <xdr:col>15</xdr:col>
      <xdr:colOff>550334</xdr:colOff>
      <xdr:row>75</xdr:row>
      <xdr:rowOff>76200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2A514E1A-D0BD-4447-80E7-9875803B71D7}"/>
            </a:ext>
          </a:extLst>
        </xdr:cNvPr>
        <xdr:cNvCxnSpPr/>
      </xdr:nvCxnSpPr>
      <xdr:spPr>
        <a:xfrm>
          <a:off x="8434010" y="10276114"/>
          <a:ext cx="1761067" cy="664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235857</xdr:colOff>
      <xdr:row>79</xdr:row>
      <xdr:rowOff>127845</xdr:rowOff>
    </xdr:from>
    <xdr:to>
      <xdr:col>11</xdr:col>
      <xdr:colOff>548277</xdr:colOff>
      <xdr:row>81</xdr:row>
      <xdr:rowOff>57148</xdr:rowOff>
    </xdr:to>
    <xdr:sp macro="" textlink="">
      <xdr:nvSpPr>
        <xdr:cNvPr id="119" name="Oval 118">
          <a:extLst>
            <a:ext uri="{FF2B5EF4-FFF2-40B4-BE49-F238E27FC236}">
              <a16:creationId xmlns:a16="http://schemas.microsoft.com/office/drawing/2014/main" id="{34EAA894-F178-4CB4-AF02-125DE7944CD0}"/>
            </a:ext>
          </a:extLst>
        </xdr:cNvPr>
        <xdr:cNvSpPr/>
      </xdr:nvSpPr>
      <xdr:spPr>
        <a:xfrm>
          <a:off x="7736114" y="15814159"/>
          <a:ext cx="312420" cy="321189"/>
        </a:xfrm>
        <a:prstGeom prst="ellips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13</xdr:col>
      <xdr:colOff>0</xdr:colOff>
      <xdr:row>79</xdr:row>
      <xdr:rowOff>59266</xdr:rowOff>
    </xdr:from>
    <xdr:to>
      <xdr:col>15</xdr:col>
      <xdr:colOff>558801</xdr:colOff>
      <xdr:row>80</xdr:row>
      <xdr:rowOff>50799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6C3AC6A2-4C6A-480F-862B-816EEFDD9381}"/>
            </a:ext>
          </a:extLst>
        </xdr:cNvPr>
        <xdr:cNvCxnSpPr/>
      </xdr:nvCxnSpPr>
      <xdr:spPr>
        <a:xfrm flipV="1">
          <a:off x="8425543" y="11663437"/>
          <a:ext cx="1778001" cy="1765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8467</xdr:colOff>
      <xdr:row>80</xdr:row>
      <xdr:rowOff>118533</xdr:rowOff>
    </xdr:from>
    <xdr:to>
      <xdr:col>15</xdr:col>
      <xdr:colOff>592667</xdr:colOff>
      <xdr:row>81</xdr:row>
      <xdr:rowOff>76200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23CEB224-25CF-475C-9E0A-714E82E681DA}"/>
            </a:ext>
          </a:extLst>
        </xdr:cNvPr>
        <xdr:cNvCxnSpPr/>
      </xdr:nvCxnSpPr>
      <xdr:spPr>
        <a:xfrm>
          <a:off x="8434010" y="11907762"/>
          <a:ext cx="1803400" cy="1427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8467</xdr:colOff>
      <xdr:row>80</xdr:row>
      <xdr:rowOff>160866</xdr:rowOff>
    </xdr:from>
    <xdr:to>
      <xdr:col>15</xdr:col>
      <xdr:colOff>592667</xdr:colOff>
      <xdr:row>83</xdr:row>
      <xdr:rowOff>33866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B7B58D35-A75F-4E2B-805E-0B5396FA8507}"/>
            </a:ext>
          </a:extLst>
        </xdr:cNvPr>
        <xdr:cNvCxnSpPr/>
      </xdr:nvCxnSpPr>
      <xdr:spPr>
        <a:xfrm>
          <a:off x="8434010" y="11950095"/>
          <a:ext cx="1803400" cy="4281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2419</xdr:colOff>
      <xdr:row>81</xdr:row>
      <xdr:rowOff>0</xdr:rowOff>
    </xdr:from>
    <xdr:to>
      <xdr:col>15</xdr:col>
      <xdr:colOff>566057</xdr:colOff>
      <xdr:row>85</xdr:row>
      <xdr:rowOff>0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BFF322FC-2B67-4E24-ABF3-105DA1C88E9F}"/>
            </a:ext>
          </a:extLst>
        </xdr:cNvPr>
        <xdr:cNvCxnSpPr/>
      </xdr:nvCxnSpPr>
      <xdr:spPr>
        <a:xfrm>
          <a:off x="8493276" y="15250886"/>
          <a:ext cx="1782838" cy="7402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220980</xdr:colOff>
      <xdr:row>22</xdr:row>
      <xdr:rowOff>118655</xdr:rowOff>
    </xdr:from>
    <xdr:to>
      <xdr:col>7</xdr:col>
      <xdr:colOff>548640</xdr:colOff>
      <xdr:row>24</xdr:row>
      <xdr:rowOff>72935</xdr:rowOff>
    </xdr:to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41545FFB-36A2-4DDF-8BBA-6DD5B8D0BF6E}"/>
            </a:ext>
          </a:extLst>
        </xdr:cNvPr>
        <xdr:cNvSpPr/>
      </xdr:nvSpPr>
      <xdr:spPr>
        <a:xfrm>
          <a:off x="5119551" y="4570912"/>
          <a:ext cx="327660" cy="346166"/>
        </a:xfrm>
        <a:prstGeom prst="rect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8</xdr:col>
      <xdr:colOff>587828</xdr:colOff>
      <xdr:row>19</xdr:row>
      <xdr:rowOff>97972</xdr:rowOff>
    </xdr:from>
    <xdr:to>
      <xdr:col>10</xdr:col>
      <xdr:colOff>816429</xdr:colOff>
      <xdr:row>22</xdr:row>
      <xdr:rowOff>182883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5F40F32B-C304-4B73-B067-99C83F93537B}"/>
            </a:ext>
          </a:extLst>
        </xdr:cNvPr>
        <xdr:cNvCxnSpPr/>
      </xdr:nvCxnSpPr>
      <xdr:spPr>
        <a:xfrm flipV="1">
          <a:off x="6019799" y="3864429"/>
          <a:ext cx="1447801" cy="7380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10886</xdr:colOff>
      <xdr:row>24</xdr:row>
      <xdr:rowOff>0</xdr:rowOff>
    </xdr:from>
    <xdr:to>
      <xdr:col>10</xdr:col>
      <xdr:colOff>794658</xdr:colOff>
      <xdr:row>28</xdr:row>
      <xdr:rowOff>119743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14152259-3C18-4882-8A03-526139BA861C}"/>
            </a:ext>
          </a:extLst>
        </xdr:cNvPr>
        <xdr:cNvCxnSpPr/>
      </xdr:nvCxnSpPr>
      <xdr:spPr>
        <a:xfrm>
          <a:off x="6052457" y="4811486"/>
          <a:ext cx="1393372" cy="903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210095</xdr:colOff>
      <xdr:row>40</xdr:row>
      <xdr:rowOff>118654</xdr:rowOff>
    </xdr:from>
    <xdr:to>
      <xdr:col>7</xdr:col>
      <xdr:colOff>537755</xdr:colOff>
      <xdr:row>42</xdr:row>
      <xdr:rowOff>72934</xdr:rowOff>
    </xdr:to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1538E6A3-2525-4D6C-A215-DA455E15DDF9}"/>
            </a:ext>
          </a:extLst>
        </xdr:cNvPr>
        <xdr:cNvSpPr/>
      </xdr:nvSpPr>
      <xdr:spPr>
        <a:xfrm>
          <a:off x="5108666" y="8130540"/>
          <a:ext cx="327660" cy="346165"/>
        </a:xfrm>
        <a:prstGeom prst="rect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8</xdr:col>
      <xdr:colOff>587829</xdr:colOff>
      <xdr:row>37</xdr:row>
      <xdr:rowOff>97971</xdr:rowOff>
    </xdr:from>
    <xdr:to>
      <xdr:col>10</xdr:col>
      <xdr:colOff>816429</xdr:colOff>
      <xdr:row>41</xdr:row>
      <xdr:rowOff>8712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37C89A37-C017-40EA-AFE3-CB790CE126AA}"/>
            </a:ext>
          </a:extLst>
        </xdr:cNvPr>
        <xdr:cNvCxnSpPr/>
      </xdr:nvCxnSpPr>
      <xdr:spPr>
        <a:xfrm flipV="1">
          <a:off x="6019800" y="7456714"/>
          <a:ext cx="1447800" cy="7271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42</xdr:row>
      <xdr:rowOff>10885</xdr:rowOff>
    </xdr:from>
    <xdr:to>
      <xdr:col>10</xdr:col>
      <xdr:colOff>794658</xdr:colOff>
      <xdr:row>46</xdr:row>
      <xdr:rowOff>119743</xdr:rowOff>
    </xdr:to>
    <xdr:cxnSp macro="">
      <xdr:nvCxnSpPr>
        <xdr:cNvPr id="137" name="Straight Arrow Connector 136">
          <a:extLst>
            <a:ext uri="{FF2B5EF4-FFF2-40B4-BE49-F238E27FC236}">
              <a16:creationId xmlns:a16="http://schemas.microsoft.com/office/drawing/2014/main" id="{FFE2E226-52C6-48BC-8F18-3A8E8177A684}"/>
            </a:ext>
          </a:extLst>
        </xdr:cNvPr>
        <xdr:cNvCxnSpPr/>
      </xdr:nvCxnSpPr>
      <xdr:spPr>
        <a:xfrm>
          <a:off x="6041571" y="8381999"/>
          <a:ext cx="1404258" cy="8926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220980</xdr:colOff>
      <xdr:row>57</xdr:row>
      <xdr:rowOff>118654</xdr:rowOff>
    </xdr:from>
    <xdr:to>
      <xdr:col>7</xdr:col>
      <xdr:colOff>548640</xdr:colOff>
      <xdr:row>59</xdr:row>
      <xdr:rowOff>72934</xdr:rowOff>
    </xdr:to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11658440-473B-4B1E-BC0B-ECAF716AF593}"/>
            </a:ext>
          </a:extLst>
        </xdr:cNvPr>
        <xdr:cNvSpPr/>
      </xdr:nvSpPr>
      <xdr:spPr>
        <a:xfrm>
          <a:off x="5119551" y="11494225"/>
          <a:ext cx="327660" cy="346166"/>
        </a:xfrm>
        <a:prstGeom prst="rect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7</xdr:col>
      <xdr:colOff>231867</xdr:colOff>
      <xdr:row>74</xdr:row>
      <xdr:rowOff>107768</xdr:rowOff>
    </xdr:from>
    <xdr:to>
      <xdr:col>7</xdr:col>
      <xdr:colOff>559527</xdr:colOff>
      <xdr:row>76</xdr:row>
      <xdr:rowOff>62048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5BC4848E-E1A0-416B-85A8-B719E9B03AA0}"/>
            </a:ext>
          </a:extLst>
        </xdr:cNvPr>
        <xdr:cNvSpPr/>
      </xdr:nvSpPr>
      <xdr:spPr>
        <a:xfrm>
          <a:off x="5130438" y="14912339"/>
          <a:ext cx="327660" cy="346166"/>
        </a:xfrm>
        <a:prstGeom prst="rect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9</xdr:col>
      <xdr:colOff>0</xdr:colOff>
      <xdr:row>59</xdr:row>
      <xdr:rowOff>0</xdr:rowOff>
    </xdr:from>
    <xdr:to>
      <xdr:col>10</xdr:col>
      <xdr:colOff>794658</xdr:colOff>
      <xdr:row>63</xdr:row>
      <xdr:rowOff>108857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07228842-1D12-48C1-9DD1-D2E52B69014F}"/>
            </a:ext>
          </a:extLst>
        </xdr:cNvPr>
        <xdr:cNvCxnSpPr/>
      </xdr:nvCxnSpPr>
      <xdr:spPr>
        <a:xfrm>
          <a:off x="6041571" y="11702143"/>
          <a:ext cx="1404258" cy="8926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54</xdr:row>
      <xdr:rowOff>108858</xdr:rowOff>
    </xdr:from>
    <xdr:to>
      <xdr:col>11</xdr:col>
      <xdr:colOff>10886</xdr:colOff>
      <xdr:row>58</xdr:row>
      <xdr:rowOff>8710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4DDE3EEA-67EB-460E-A9ED-A2FF4ABE9582}"/>
            </a:ext>
          </a:extLst>
        </xdr:cNvPr>
        <xdr:cNvCxnSpPr/>
      </xdr:nvCxnSpPr>
      <xdr:spPr>
        <a:xfrm flipV="1">
          <a:off x="5900057" y="10232572"/>
          <a:ext cx="1230086" cy="6400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10886</xdr:colOff>
      <xdr:row>75</xdr:row>
      <xdr:rowOff>163286</xdr:rowOff>
    </xdr:from>
    <xdr:to>
      <xdr:col>10</xdr:col>
      <xdr:colOff>772886</xdr:colOff>
      <xdr:row>80</xdr:row>
      <xdr:rowOff>108857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36D410A7-ADF0-4131-A93C-1683DA917AA7}"/>
            </a:ext>
          </a:extLst>
        </xdr:cNvPr>
        <xdr:cNvCxnSpPr/>
      </xdr:nvCxnSpPr>
      <xdr:spPr>
        <a:xfrm>
          <a:off x="6052457" y="15065829"/>
          <a:ext cx="1371600" cy="9252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71</xdr:row>
      <xdr:rowOff>119743</xdr:rowOff>
    </xdr:from>
    <xdr:to>
      <xdr:col>10</xdr:col>
      <xdr:colOff>805543</xdr:colOff>
      <xdr:row>75</xdr:row>
      <xdr:rowOff>52256</xdr:rowOff>
    </xdr:to>
    <xdr:cxnSp macro="">
      <xdr:nvCxnSpPr>
        <xdr:cNvPr id="149" name="Straight Arrow Connector 148">
          <a:extLst>
            <a:ext uri="{FF2B5EF4-FFF2-40B4-BE49-F238E27FC236}">
              <a16:creationId xmlns:a16="http://schemas.microsoft.com/office/drawing/2014/main" id="{F4D1F75D-52D4-42BD-BDBA-132D47D80A87}"/>
            </a:ext>
          </a:extLst>
        </xdr:cNvPr>
        <xdr:cNvCxnSpPr/>
      </xdr:nvCxnSpPr>
      <xdr:spPr>
        <a:xfrm flipV="1">
          <a:off x="6041571" y="14205857"/>
          <a:ext cx="1415143" cy="7489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250372</xdr:colOff>
      <xdr:row>40</xdr:row>
      <xdr:rowOff>121375</xdr:rowOff>
    </xdr:from>
    <xdr:to>
      <xdr:col>4</xdr:col>
      <xdr:colOff>562792</xdr:colOff>
      <xdr:row>42</xdr:row>
      <xdr:rowOff>50678</xdr:rowOff>
    </xdr:to>
    <xdr:sp macro="" textlink="">
      <xdr:nvSpPr>
        <xdr:cNvPr id="163" name="Oval 162">
          <a:extLst>
            <a:ext uri="{FF2B5EF4-FFF2-40B4-BE49-F238E27FC236}">
              <a16:creationId xmlns:a16="http://schemas.microsoft.com/office/drawing/2014/main" id="{E5745F77-CBA4-4837-B4CE-9A57C8C7C8B9}"/>
            </a:ext>
          </a:extLst>
        </xdr:cNvPr>
        <xdr:cNvSpPr/>
      </xdr:nvSpPr>
      <xdr:spPr>
        <a:xfrm>
          <a:off x="2884715" y="8133261"/>
          <a:ext cx="312420" cy="321188"/>
        </a:xfrm>
        <a:prstGeom prst="ellips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6</xdr:col>
      <xdr:colOff>21771</xdr:colOff>
      <xdr:row>75</xdr:row>
      <xdr:rowOff>108856</xdr:rowOff>
    </xdr:from>
    <xdr:to>
      <xdr:col>6</xdr:col>
      <xdr:colOff>587828</xdr:colOff>
      <xdr:row>75</xdr:row>
      <xdr:rowOff>108857</xdr:rowOff>
    </xdr:to>
    <xdr:cxnSp macro="">
      <xdr:nvCxnSpPr>
        <xdr:cNvPr id="165" name="Straight Arrow Connector 164">
          <a:extLst>
            <a:ext uri="{FF2B5EF4-FFF2-40B4-BE49-F238E27FC236}">
              <a16:creationId xmlns:a16="http://schemas.microsoft.com/office/drawing/2014/main" id="{91D95696-7BB2-4E12-B4F7-A69882EBB509}"/>
            </a:ext>
          </a:extLst>
        </xdr:cNvPr>
        <xdr:cNvCxnSpPr/>
      </xdr:nvCxnSpPr>
      <xdr:spPr>
        <a:xfrm>
          <a:off x="4016828" y="14162313"/>
          <a:ext cx="566057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827314</xdr:colOff>
      <xdr:row>24</xdr:row>
      <xdr:rowOff>21773</xdr:rowOff>
    </xdr:from>
    <xdr:to>
      <xdr:col>6</xdr:col>
      <xdr:colOff>555172</xdr:colOff>
      <xdr:row>41</xdr:row>
      <xdr:rowOff>0</xdr:rowOff>
    </xdr:to>
    <xdr:cxnSp macro="">
      <xdr:nvCxnSpPr>
        <xdr:cNvPr id="166" name="Straight Arrow Connector 165">
          <a:extLst>
            <a:ext uri="{FF2B5EF4-FFF2-40B4-BE49-F238E27FC236}">
              <a16:creationId xmlns:a16="http://schemas.microsoft.com/office/drawing/2014/main" id="{496FCC15-7588-40FB-9B1A-6BB86F4956CA}"/>
            </a:ext>
          </a:extLst>
        </xdr:cNvPr>
        <xdr:cNvCxnSpPr/>
      </xdr:nvCxnSpPr>
      <xdr:spPr>
        <a:xfrm flipV="1">
          <a:off x="4114800" y="4833259"/>
          <a:ext cx="576943" cy="33419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827314</xdr:colOff>
      <xdr:row>43</xdr:row>
      <xdr:rowOff>0</xdr:rowOff>
    </xdr:from>
    <xdr:to>
      <xdr:col>6</xdr:col>
      <xdr:colOff>576943</xdr:colOff>
      <xdr:row>58</xdr:row>
      <xdr:rowOff>87086</xdr:rowOff>
    </xdr:to>
    <xdr:cxnSp macro="">
      <xdr:nvCxnSpPr>
        <xdr:cNvPr id="168" name="Straight Arrow Connector 167">
          <a:extLst>
            <a:ext uri="{FF2B5EF4-FFF2-40B4-BE49-F238E27FC236}">
              <a16:creationId xmlns:a16="http://schemas.microsoft.com/office/drawing/2014/main" id="{E69047DB-EE1E-42E2-810E-4183EDA0DC68}"/>
            </a:ext>
          </a:extLst>
        </xdr:cNvPr>
        <xdr:cNvCxnSpPr/>
      </xdr:nvCxnSpPr>
      <xdr:spPr>
        <a:xfrm>
          <a:off x="4114800" y="8567057"/>
          <a:ext cx="598714" cy="30262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10886</xdr:colOff>
      <xdr:row>41</xdr:row>
      <xdr:rowOff>97972</xdr:rowOff>
    </xdr:from>
    <xdr:to>
      <xdr:col>6</xdr:col>
      <xdr:colOff>598715</xdr:colOff>
      <xdr:row>41</xdr:row>
      <xdr:rowOff>97972</xdr:rowOff>
    </xdr:to>
    <xdr:cxnSp macro="">
      <xdr:nvCxnSpPr>
        <xdr:cNvPr id="175" name="Straight Arrow Connector 174">
          <a:extLst>
            <a:ext uri="{FF2B5EF4-FFF2-40B4-BE49-F238E27FC236}">
              <a16:creationId xmlns:a16="http://schemas.microsoft.com/office/drawing/2014/main" id="{9649D5CC-90E8-401E-A49B-6CB8DEB859B9}"/>
            </a:ext>
          </a:extLst>
        </xdr:cNvPr>
        <xdr:cNvCxnSpPr/>
      </xdr:nvCxnSpPr>
      <xdr:spPr>
        <a:xfrm>
          <a:off x="4299857" y="8305801"/>
          <a:ext cx="58782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142875</xdr:colOff>
      <xdr:row>58</xdr:row>
      <xdr:rowOff>123825</xdr:rowOff>
    </xdr:from>
    <xdr:to>
      <xdr:col>0</xdr:col>
      <xdr:colOff>470535</xdr:colOff>
      <xdr:row>60</xdr:row>
      <xdr:rowOff>78105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0694EA1B-7026-48AF-A71F-FE8A2D8D7EA1}"/>
            </a:ext>
          </a:extLst>
        </xdr:cNvPr>
        <xdr:cNvSpPr/>
      </xdr:nvSpPr>
      <xdr:spPr>
        <a:xfrm>
          <a:off x="142875" y="2364105"/>
          <a:ext cx="327660" cy="320040"/>
        </a:xfrm>
        <a:prstGeom prst="rect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4</xdr:col>
      <xdr:colOff>250372</xdr:colOff>
      <xdr:row>74</xdr:row>
      <xdr:rowOff>110489</xdr:rowOff>
    </xdr:from>
    <xdr:to>
      <xdr:col>4</xdr:col>
      <xdr:colOff>562792</xdr:colOff>
      <xdr:row>76</xdr:row>
      <xdr:rowOff>39792</xdr:rowOff>
    </xdr:to>
    <xdr:sp macro="" textlink="">
      <xdr:nvSpPr>
        <xdr:cNvPr id="214" name="Oval 213">
          <a:extLst>
            <a:ext uri="{FF2B5EF4-FFF2-40B4-BE49-F238E27FC236}">
              <a16:creationId xmlns:a16="http://schemas.microsoft.com/office/drawing/2014/main" id="{78B9C53E-DF5D-4870-8DFE-88DDF929ED9B}"/>
            </a:ext>
          </a:extLst>
        </xdr:cNvPr>
        <xdr:cNvSpPr/>
      </xdr:nvSpPr>
      <xdr:spPr>
        <a:xfrm>
          <a:off x="2884715" y="14915060"/>
          <a:ext cx="312420" cy="321189"/>
        </a:xfrm>
        <a:prstGeom prst="ellips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3</xdr:col>
      <xdr:colOff>21772</xdr:colOff>
      <xdr:row>75</xdr:row>
      <xdr:rowOff>108857</xdr:rowOff>
    </xdr:from>
    <xdr:to>
      <xdr:col>3</xdr:col>
      <xdr:colOff>587829</xdr:colOff>
      <xdr:row>75</xdr:row>
      <xdr:rowOff>108858</xdr:rowOff>
    </xdr:to>
    <xdr:cxnSp macro="">
      <xdr:nvCxnSpPr>
        <xdr:cNvPr id="215" name="Straight Arrow Connector 214">
          <a:extLst>
            <a:ext uri="{FF2B5EF4-FFF2-40B4-BE49-F238E27FC236}">
              <a16:creationId xmlns:a16="http://schemas.microsoft.com/office/drawing/2014/main" id="{260B6069-AB14-4971-8A83-5DA5EE745DC2}"/>
            </a:ext>
          </a:extLst>
        </xdr:cNvPr>
        <xdr:cNvCxnSpPr/>
      </xdr:nvCxnSpPr>
      <xdr:spPr>
        <a:xfrm>
          <a:off x="1894115" y="14162314"/>
          <a:ext cx="566057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163286</xdr:colOff>
      <xdr:row>60</xdr:row>
      <xdr:rowOff>0</xdr:rowOff>
    </xdr:from>
    <xdr:to>
      <xdr:col>2</xdr:col>
      <xdr:colOff>478971</xdr:colOff>
      <xdr:row>74</xdr:row>
      <xdr:rowOff>152400</xdr:rowOff>
    </xdr:to>
    <xdr:cxnSp macro="">
      <xdr:nvCxnSpPr>
        <xdr:cNvPr id="216" name="Straight Arrow Connector 215">
          <a:extLst>
            <a:ext uri="{FF2B5EF4-FFF2-40B4-BE49-F238E27FC236}">
              <a16:creationId xmlns:a16="http://schemas.microsoft.com/office/drawing/2014/main" id="{D0A2385D-753F-4119-A187-912517660DBC}"/>
            </a:ext>
          </a:extLst>
        </xdr:cNvPr>
        <xdr:cNvCxnSpPr/>
      </xdr:nvCxnSpPr>
      <xdr:spPr>
        <a:xfrm>
          <a:off x="772886" y="11930743"/>
          <a:ext cx="1077685" cy="29935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163286</xdr:colOff>
      <xdr:row>51</xdr:row>
      <xdr:rowOff>43543</xdr:rowOff>
    </xdr:from>
    <xdr:to>
      <xdr:col>2</xdr:col>
      <xdr:colOff>435429</xdr:colOff>
      <xdr:row>59</xdr:row>
      <xdr:rowOff>10886</xdr:rowOff>
    </xdr:to>
    <xdr:cxnSp macro="">
      <xdr:nvCxnSpPr>
        <xdr:cNvPr id="217" name="Straight Arrow Connector 216">
          <a:extLst>
            <a:ext uri="{FF2B5EF4-FFF2-40B4-BE49-F238E27FC236}">
              <a16:creationId xmlns:a16="http://schemas.microsoft.com/office/drawing/2014/main" id="{AA0A75FA-4198-4C0B-AC42-016077046F42}"/>
            </a:ext>
          </a:extLst>
        </xdr:cNvPr>
        <xdr:cNvCxnSpPr/>
      </xdr:nvCxnSpPr>
      <xdr:spPr>
        <a:xfrm flipV="1">
          <a:off x="772886" y="10178143"/>
          <a:ext cx="881743" cy="15675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10886</xdr:colOff>
      <xdr:row>42</xdr:row>
      <xdr:rowOff>54429</xdr:rowOff>
    </xdr:from>
    <xdr:to>
      <xdr:col>3</xdr:col>
      <xdr:colOff>587828</xdr:colOff>
      <xdr:row>50</xdr:row>
      <xdr:rowOff>21773</xdr:rowOff>
    </xdr:to>
    <xdr:cxnSp macro="">
      <xdr:nvCxnSpPr>
        <xdr:cNvPr id="231" name="Straight Arrow Connector 230">
          <a:extLst>
            <a:ext uri="{FF2B5EF4-FFF2-40B4-BE49-F238E27FC236}">
              <a16:creationId xmlns:a16="http://schemas.microsoft.com/office/drawing/2014/main" id="{B8D90175-BA15-4CA8-9A55-C7DA3C8E9E48}"/>
            </a:ext>
          </a:extLst>
        </xdr:cNvPr>
        <xdr:cNvCxnSpPr/>
      </xdr:nvCxnSpPr>
      <xdr:spPr>
        <a:xfrm flipV="1">
          <a:off x="2035629" y="8458200"/>
          <a:ext cx="576942" cy="15348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10886</xdr:colOff>
      <xdr:row>19</xdr:row>
      <xdr:rowOff>185057</xdr:rowOff>
    </xdr:from>
    <xdr:to>
      <xdr:col>10</xdr:col>
      <xdr:colOff>457200</xdr:colOff>
      <xdr:row>21</xdr:row>
      <xdr:rowOff>152400</xdr:rowOff>
    </xdr:to>
    <xdr:sp macro="" textlink="">
      <xdr:nvSpPr>
        <xdr:cNvPr id="234" name="Multiplication Sign 233">
          <a:extLst>
            <a:ext uri="{FF2B5EF4-FFF2-40B4-BE49-F238E27FC236}">
              <a16:creationId xmlns:a16="http://schemas.microsoft.com/office/drawing/2014/main" id="{28FCD6F0-4865-44A6-9974-E7A64CA58D6B}"/>
            </a:ext>
          </a:extLst>
        </xdr:cNvPr>
        <xdr:cNvSpPr/>
      </xdr:nvSpPr>
      <xdr:spPr>
        <a:xfrm>
          <a:off x="6662057" y="3951514"/>
          <a:ext cx="446314" cy="391886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10</xdr:col>
      <xdr:colOff>43543</xdr:colOff>
      <xdr:row>43</xdr:row>
      <xdr:rowOff>163286</xdr:rowOff>
    </xdr:from>
    <xdr:to>
      <xdr:col>10</xdr:col>
      <xdr:colOff>489857</xdr:colOff>
      <xdr:row>45</xdr:row>
      <xdr:rowOff>141515</xdr:rowOff>
    </xdr:to>
    <xdr:sp macro="" textlink="">
      <xdr:nvSpPr>
        <xdr:cNvPr id="235" name="Multiplication Sign 234">
          <a:extLst>
            <a:ext uri="{FF2B5EF4-FFF2-40B4-BE49-F238E27FC236}">
              <a16:creationId xmlns:a16="http://schemas.microsoft.com/office/drawing/2014/main" id="{91EE45BD-8335-49CD-9613-5E4C645EEC90}"/>
            </a:ext>
          </a:extLst>
        </xdr:cNvPr>
        <xdr:cNvSpPr/>
      </xdr:nvSpPr>
      <xdr:spPr>
        <a:xfrm>
          <a:off x="6694714" y="8730343"/>
          <a:ext cx="446314" cy="370115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10</xdr:col>
      <xdr:colOff>43542</xdr:colOff>
      <xdr:row>60</xdr:row>
      <xdr:rowOff>152401</xdr:rowOff>
    </xdr:from>
    <xdr:to>
      <xdr:col>10</xdr:col>
      <xdr:colOff>489856</xdr:colOff>
      <xdr:row>62</xdr:row>
      <xdr:rowOff>130630</xdr:rowOff>
    </xdr:to>
    <xdr:sp macro="" textlink="">
      <xdr:nvSpPr>
        <xdr:cNvPr id="236" name="Multiplication Sign 235">
          <a:extLst>
            <a:ext uri="{FF2B5EF4-FFF2-40B4-BE49-F238E27FC236}">
              <a16:creationId xmlns:a16="http://schemas.microsoft.com/office/drawing/2014/main" id="{C89B0C8A-9C38-421F-A02D-555126A9ACD7}"/>
            </a:ext>
          </a:extLst>
        </xdr:cNvPr>
        <xdr:cNvSpPr/>
      </xdr:nvSpPr>
      <xdr:spPr>
        <a:xfrm>
          <a:off x="6694713" y="12050487"/>
          <a:ext cx="446314" cy="370114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10</xdr:col>
      <xdr:colOff>108857</xdr:colOff>
      <xdr:row>77</xdr:row>
      <xdr:rowOff>174172</xdr:rowOff>
    </xdr:from>
    <xdr:to>
      <xdr:col>10</xdr:col>
      <xdr:colOff>555171</xdr:colOff>
      <xdr:row>79</xdr:row>
      <xdr:rowOff>152400</xdr:rowOff>
    </xdr:to>
    <xdr:sp macro="" textlink="">
      <xdr:nvSpPr>
        <xdr:cNvPr id="237" name="Multiplication Sign 236">
          <a:extLst>
            <a:ext uri="{FF2B5EF4-FFF2-40B4-BE49-F238E27FC236}">
              <a16:creationId xmlns:a16="http://schemas.microsoft.com/office/drawing/2014/main" id="{80298F10-8D70-4586-8195-E2FF2D03EE5D}"/>
            </a:ext>
          </a:extLst>
        </xdr:cNvPr>
        <xdr:cNvSpPr/>
      </xdr:nvSpPr>
      <xdr:spPr>
        <a:xfrm>
          <a:off x="6760028" y="15468601"/>
          <a:ext cx="446314" cy="370113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11</xdr:col>
      <xdr:colOff>239485</xdr:colOff>
      <xdr:row>70</xdr:row>
      <xdr:rowOff>163286</xdr:rowOff>
    </xdr:from>
    <xdr:to>
      <xdr:col>11</xdr:col>
      <xdr:colOff>551905</xdr:colOff>
      <xdr:row>72</xdr:row>
      <xdr:rowOff>27275</xdr:rowOff>
    </xdr:to>
    <xdr:sp macro="" textlink="">
      <xdr:nvSpPr>
        <xdr:cNvPr id="103" name="Oval 102">
          <a:extLst>
            <a:ext uri="{FF2B5EF4-FFF2-40B4-BE49-F238E27FC236}">
              <a16:creationId xmlns:a16="http://schemas.microsoft.com/office/drawing/2014/main" id="{6AFE7F7B-ADC6-4A43-85B2-2BEB6BF3C9A6}"/>
            </a:ext>
          </a:extLst>
        </xdr:cNvPr>
        <xdr:cNvSpPr/>
      </xdr:nvSpPr>
      <xdr:spPr>
        <a:xfrm>
          <a:off x="7739742" y="14020800"/>
          <a:ext cx="312420" cy="321189"/>
        </a:xfrm>
        <a:prstGeom prst="ellipse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</xdr:col>
      <xdr:colOff>293915</xdr:colOff>
      <xdr:row>64</xdr:row>
      <xdr:rowOff>54428</xdr:rowOff>
    </xdr:from>
    <xdr:to>
      <xdr:col>1</xdr:col>
      <xdr:colOff>740229</xdr:colOff>
      <xdr:row>66</xdr:row>
      <xdr:rowOff>32657</xdr:rowOff>
    </xdr:to>
    <xdr:sp macro="" textlink="">
      <xdr:nvSpPr>
        <xdr:cNvPr id="124" name="Multiplication Sign 123">
          <a:extLst>
            <a:ext uri="{FF2B5EF4-FFF2-40B4-BE49-F238E27FC236}">
              <a16:creationId xmlns:a16="http://schemas.microsoft.com/office/drawing/2014/main" id="{C7E49C5A-1ADA-4CB4-A1AF-99165FE1FE7F}"/>
            </a:ext>
          </a:extLst>
        </xdr:cNvPr>
        <xdr:cNvSpPr/>
      </xdr:nvSpPr>
      <xdr:spPr>
        <a:xfrm>
          <a:off x="903515" y="12768942"/>
          <a:ext cx="446314" cy="370115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88"/>
  <sheetViews>
    <sheetView tabSelected="1" topLeftCell="A18" zoomScale="40" zoomScaleNormal="40" workbookViewId="0">
      <selection activeCell="U15" activeCellId="1" sqref="W25 U15"/>
    </sheetView>
  </sheetViews>
  <sheetFormatPr defaultRowHeight="14.4" x14ac:dyDescent="0.3"/>
  <cols>
    <col min="2" max="2" width="11.109375" customWidth="1"/>
    <col min="3" max="3" width="9.44140625" customWidth="1"/>
    <col min="5" max="5" width="11.77734375" customWidth="1"/>
    <col min="6" max="6" width="12.33203125" customWidth="1"/>
    <col min="8" max="8" width="11.109375" customWidth="1"/>
    <col min="11" max="11" width="12.44140625" customWidth="1"/>
    <col min="12" max="12" width="11.44140625" customWidth="1"/>
    <col min="18" max="18" width="10.88671875" customWidth="1"/>
    <col min="20" max="20" width="7.5546875" customWidth="1"/>
    <col min="21" max="21" width="12.88671875" customWidth="1"/>
    <col min="22" max="22" width="23.33203125" customWidth="1"/>
    <col min="23" max="23" width="8.6640625" customWidth="1"/>
    <col min="24" max="24" width="8.88671875" customWidth="1"/>
    <col min="26" max="26" width="14.109375" customWidth="1"/>
    <col min="30" max="30" width="12.6640625" customWidth="1"/>
  </cols>
  <sheetData>
    <row r="2" spans="2:12" ht="16.8" customHeight="1" x14ac:dyDescent="0.35">
      <c r="D2" s="63" t="s">
        <v>7</v>
      </c>
      <c r="E2" s="69"/>
      <c r="F2" s="69"/>
    </row>
    <row r="3" spans="2:12" ht="15.6" x14ac:dyDescent="0.3">
      <c r="B3" s="68" t="s">
        <v>0</v>
      </c>
      <c r="C3" s="68"/>
      <c r="D3" s="68"/>
      <c r="E3" s="68"/>
      <c r="F3" s="68" t="s">
        <v>5</v>
      </c>
      <c r="G3" s="68"/>
      <c r="H3" s="7" t="s">
        <v>6</v>
      </c>
      <c r="J3" s="62" t="s">
        <v>12</v>
      </c>
      <c r="K3" s="62"/>
      <c r="L3" s="62"/>
    </row>
    <row r="4" spans="2:12" ht="15.6" x14ac:dyDescent="0.3">
      <c r="B4" s="68" t="s">
        <v>1</v>
      </c>
      <c r="C4" s="68"/>
      <c r="D4" s="68"/>
      <c r="E4" s="68"/>
      <c r="F4" s="67">
        <f>6/50</f>
        <v>0.12</v>
      </c>
      <c r="G4" s="67"/>
      <c r="H4" s="8">
        <v>-100000</v>
      </c>
      <c r="J4" s="64">
        <f>15000+1000*6</f>
        <v>21000</v>
      </c>
      <c r="K4" s="65"/>
      <c r="L4" s="6" t="s">
        <v>44</v>
      </c>
    </row>
    <row r="5" spans="2:12" ht="15.6" x14ac:dyDescent="0.3">
      <c r="B5" s="68" t="s">
        <v>2</v>
      </c>
      <c r="C5" s="68"/>
      <c r="D5" s="68"/>
      <c r="E5" s="68"/>
      <c r="F5" s="67">
        <f>6/50 + 0.16</f>
        <v>0.28000000000000003</v>
      </c>
      <c r="G5" s="67"/>
      <c r="H5" s="8">
        <v>50000</v>
      </c>
    </row>
    <row r="6" spans="2:12" ht="15.6" x14ac:dyDescent="0.3">
      <c r="B6" s="68" t="s">
        <v>3</v>
      </c>
      <c r="C6" s="68"/>
      <c r="D6" s="68"/>
      <c r="E6" s="68"/>
      <c r="F6" s="67">
        <f>6/50 + 0.2</f>
        <v>0.32</v>
      </c>
      <c r="G6" s="67"/>
      <c r="H6" s="8">
        <v>100000</v>
      </c>
    </row>
    <row r="7" spans="2:12" ht="15.6" x14ac:dyDescent="0.3">
      <c r="B7" s="68" t="s">
        <v>4</v>
      </c>
      <c r="C7" s="68"/>
      <c r="D7" s="68"/>
      <c r="E7" s="68"/>
      <c r="F7" s="67">
        <f>0.64 - 3 * 6/50</f>
        <v>0.28000000000000003</v>
      </c>
      <c r="G7" s="67"/>
      <c r="H7" s="8">
        <v>200000</v>
      </c>
    </row>
    <row r="9" spans="2:12" ht="18" x14ac:dyDescent="0.35">
      <c r="B9" s="9"/>
      <c r="C9" s="9"/>
      <c r="D9" s="63" t="s">
        <v>13</v>
      </c>
      <c r="E9" s="63"/>
      <c r="F9" s="63"/>
      <c r="G9" s="9"/>
      <c r="H9" s="9"/>
      <c r="I9" s="9"/>
    </row>
    <row r="10" spans="2:12" ht="15.6" x14ac:dyDescent="0.3">
      <c r="B10" s="66"/>
      <c r="C10" s="66"/>
      <c r="D10" s="66"/>
      <c r="E10" s="66"/>
      <c r="F10" s="10" t="s">
        <v>9</v>
      </c>
      <c r="G10" s="10" t="s">
        <v>10</v>
      </c>
      <c r="H10" s="10" t="s">
        <v>11</v>
      </c>
      <c r="I10" s="10" t="s">
        <v>8</v>
      </c>
    </row>
    <row r="11" spans="2:12" ht="15.6" x14ac:dyDescent="0.3">
      <c r="B11" s="73" t="s">
        <v>1</v>
      </c>
      <c r="C11" s="73"/>
      <c r="D11" s="73"/>
      <c r="E11" s="73"/>
      <c r="F11" s="11">
        <v>4</v>
      </c>
      <c r="G11" s="11">
        <v>0</v>
      </c>
      <c r="H11" s="11">
        <v>0</v>
      </c>
      <c r="I11" s="11">
        <v>4</v>
      </c>
    </row>
    <row r="12" spans="2:12" ht="15.6" x14ac:dyDescent="0.3">
      <c r="B12" s="73" t="s">
        <v>2</v>
      </c>
      <c r="C12" s="73"/>
      <c r="D12" s="73"/>
      <c r="E12" s="73"/>
      <c r="F12" s="11">
        <v>1</v>
      </c>
      <c r="G12" s="11">
        <v>9</v>
      </c>
      <c r="H12" s="11">
        <v>0</v>
      </c>
      <c r="I12" s="11">
        <v>10</v>
      </c>
    </row>
    <row r="13" spans="2:12" ht="15.6" x14ac:dyDescent="0.3">
      <c r="B13" s="73" t="s">
        <v>3</v>
      </c>
      <c r="C13" s="73"/>
      <c r="D13" s="73"/>
      <c r="E13" s="73"/>
      <c r="F13" s="11">
        <v>0</v>
      </c>
      <c r="G13" s="11">
        <v>6</v>
      </c>
      <c r="H13" s="11">
        <v>0</v>
      </c>
      <c r="I13" s="11">
        <v>6</v>
      </c>
    </row>
    <row r="14" spans="2:12" ht="15.6" x14ac:dyDescent="0.3">
      <c r="B14" s="73" t="s">
        <v>4</v>
      </c>
      <c r="C14" s="73"/>
      <c r="D14" s="73"/>
      <c r="E14" s="73"/>
      <c r="F14" s="11">
        <v>0</v>
      </c>
      <c r="G14" s="11">
        <v>0</v>
      </c>
      <c r="H14" s="11">
        <v>5</v>
      </c>
      <c r="I14" s="11">
        <v>5</v>
      </c>
    </row>
    <row r="15" spans="2:12" ht="15.6" x14ac:dyDescent="0.3">
      <c r="B15" s="73" t="s">
        <v>8</v>
      </c>
      <c r="C15" s="73"/>
      <c r="D15" s="73"/>
      <c r="E15" s="73"/>
      <c r="F15" s="11">
        <v>5</v>
      </c>
      <c r="G15" s="11">
        <v>15</v>
      </c>
      <c r="H15" s="11">
        <v>5</v>
      </c>
      <c r="I15" s="11">
        <v>25</v>
      </c>
    </row>
    <row r="18" spans="1:30" ht="18" x14ac:dyDescent="0.35">
      <c r="A18" s="76" t="s">
        <v>39</v>
      </c>
      <c r="B18" s="76"/>
      <c r="C18" s="76"/>
      <c r="D18" s="76"/>
      <c r="E18" s="76"/>
      <c r="F18" s="76"/>
      <c r="G18" s="5"/>
      <c r="I18" s="80" t="s">
        <v>36</v>
      </c>
      <c r="J18" s="80"/>
      <c r="K18" s="80"/>
      <c r="U18" s="72" t="s">
        <v>14</v>
      </c>
      <c r="V18" s="72"/>
      <c r="W18" s="95">
        <v>5000</v>
      </c>
      <c r="X18" s="96"/>
    </row>
    <row r="19" spans="1:30" ht="18" x14ac:dyDescent="0.35">
      <c r="A19" s="9"/>
      <c r="B19" s="9"/>
      <c r="C19" s="19"/>
      <c r="D19" s="9"/>
      <c r="E19" s="9"/>
      <c r="F19" s="9"/>
      <c r="G19" s="9"/>
      <c r="H19" s="9"/>
      <c r="I19" s="9"/>
      <c r="J19" s="19"/>
      <c r="K19" s="19"/>
      <c r="L19" s="9"/>
      <c r="M19" s="9"/>
      <c r="N19" s="9" t="s">
        <v>23</v>
      </c>
      <c r="O19" s="9"/>
      <c r="P19" s="9"/>
      <c r="Q19" s="20">
        <v>5</v>
      </c>
      <c r="R19" s="21">
        <f>V25</f>
        <v>-100000</v>
      </c>
      <c r="U19" s="72" t="s">
        <v>43</v>
      </c>
      <c r="V19" s="72"/>
      <c r="W19" s="95">
        <v>25</v>
      </c>
      <c r="X19" s="96"/>
    </row>
    <row r="20" spans="1:30" ht="15.6" x14ac:dyDescent="0.3">
      <c r="A20" s="9"/>
      <c r="B20" s="9"/>
      <c r="C20" s="19"/>
      <c r="D20" s="9"/>
      <c r="E20" s="9"/>
      <c r="F20" s="9"/>
      <c r="G20" s="9"/>
      <c r="H20" s="9"/>
      <c r="I20" s="9"/>
      <c r="J20" s="19"/>
      <c r="K20" s="19"/>
      <c r="L20" s="22">
        <v>4</v>
      </c>
      <c r="M20" s="23">
        <f>R19*X32+R21*Y32+R24*Z32+R26*AA32</f>
        <v>-71621.621621621613</v>
      </c>
      <c r="N20" s="9"/>
      <c r="O20" s="9" t="s">
        <v>24</v>
      </c>
      <c r="P20" s="9"/>
      <c r="Q20" s="9"/>
      <c r="R20" s="9"/>
    </row>
    <row r="21" spans="1:30" ht="18" x14ac:dyDescent="0.35">
      <c r="A21" s="9"/>
      <c r="B21" s="9"/>
      <c r="C21" s="19"/>
      <c r="D21" s="9"/>
      <c r="E21" s="9"/>
      <c r="F21" s="9"/>
      <c r="G21" s="9"/>
      <c r="H21" s="9"/>
      <c r="I21" s="9"/>
      <c r="J21" s="19"/>
      <c r="K21" s="19"/>
      <c r="L21" s="9"/>
      <c r="M21" s="9"/>
      <c r="N21" s="9"/>
      <c r="O21" s="9"/>
      <c r="P21" s="9"/>
      <c r="Q21" s="20">
        <v>5</v>
      </c>
      <c r="R21" s="21">
        <f>V26</f>
        <v>50000</v>
      </c>
      <c r="U21" s="41" t="s">
        <v>15</v>
      </c>
    </row>
    <row r="22" spans="1:30" ht="18" x14ac:dyDescent="0.35">
      <c r="A22" s="9"/>
      <c r="B22" s="9"/>
      <c r="C22" s="19"/>
      <c r="D22" s="9"/>
      <c r="E22" s="9"/>
      <c r="F22" s="9"/>
      <c r="G22" s="9"/>
      <c r="H22" s="9"/>
      <c r="I22" s="9"/>
      <c r="J22" s="40" t="s">
        <v>20</v>
      </c>
      <c r="K22" s="19"/>
      <c r="L22" s="9"/>
      <c r="M22" s="9"/>
      <c r="N22" s="9"/>
      <c r="O22" s="24" t="s">
        <v>27</v>
      </c>
      <c r="P22" s="9"/>
      <c r="Q22" s="9"/>
      <c r="R22" s="9"/>
      <c r="U22" s="82" t="s">
        <v>30</v>
      </c>
      <c r="V22" s="82"/>
      <c r="W22" s="82"/>
      <c r="X22" s="79" t="s">
        <v>47</v>
      </c>
      <c r="Y22" s="79"/>
      <c r="Z22" s="79"/>
      <c r="AA22" s="79"/>
    </row>
    <row r="23" spans="1:30" ht="15.6" x14ac:dyDescent="0.3">
      <c r="A23" s="9"/>
      <c r="B23" s="9"/>
      <c r="C23" s="19"/>
      <c r="D23" s="9"/>
      <c r="E23" s="9"/>
      <c r="F23" s="9"/>
      <c r="G23" s="9"/>
      <c r="H23" s="9"/>
      <c r="I23" s="9"/>
      <c r="J23" s="19"/>
      <c r="K23" s="19"/>
      <c r="L23" s="9"/>
      <c r="M23" s="9"/>
      <c r="N23" s="9"/>
      <c r="O23" s="9" t="s">
        <v>28</v>
      </c>
      <c r="P23" s="9"/>
      <c r="Q23" s="9"/>
      <c r="R23" s="9"/>
      <c r="U23" s="86" t="s">
        <v>16</v>
      </c>
      <c r="V23" s="89" t="s">
        <v>17</v>
      </c>
      <c r="W23" s="90"/>
      <c r="X23" s="86" t="s">
        <v>18</v>
      </c>
      <c r="Y23" s="84" t="s">
        <v>19</v>
      </c>
      <c r="Z23" s="85"/>
      <c r="AA23" s="85"/>
      <c r="AB23" s="9"/>
      <c r="AC23" s="9"/>
      <c r="AD23" s="9"/>
    </row>
    <row r="24" spans="1:30" ht="15.6" x14ac:dyDescent="0.3">
      <c r="A24" s="9"/>
      <c r="B24" s="9"/>
      <c r="C24" s="19"/>
      <c r="D24" s="9"/>
      <c r="E24" s="9"/>
      <c r="F24" s="9"/>
      <c r="G24" s="9"/>
      <c r="H24" s="25">
        <v>3</v>
      </c>
      <c r="I24" s="26">
        <f>MAX(M20,M29)</f>
        <v>0</v>
      </c>
      <c r="J24" s="19"/>
      <c r="K24" s="19"/>
      <c r="L24" s="9"/>
      <c r="M24" s="9"/>
      <c r="N24" s="9"/>
      <c r="O24" s="9"/>
      <c r="P24" s="9"/>
      <c r="Q24" s="20">
        <v>5</v>
      </c>
      <c r="R24" s="21">
        <f>V27</f>
        <v>100000</v>
      </c>
      <c r="U24" s="87"/>
      <c r="V24" s="12" t="s">
        <v>20</v>
      </c>
      <c r="W24" s="12" t="s">
        <v>34</v>
      </c>
      <c r="X24" s="87"/>
      <c r="Y24" s="13" t="s">
        <v>21</v>
      </c>
      <c r="Z24" s="13" t="s">
        <v>22</v>
      </c>
      <c r="AA24" s="13" t="s">
        <v>29</v>
      </c>
      <c r="AB24" s="13" t="s">
        <v>46</v>
      </c>
      <c r="AC24" s="9"/>
      <c r="AD24" s="13" t="s">
        <v>45</v>
      </c>
    </row>
    <row r="25" spans="1:30" ht="15.6" x14ac:dyDescent="0.3">
      <c r="A25" s="9"/>
      <c r="B25" s="9"/>
      <c r="C25" s="19"/>
      <c r="D25" s="9"/>
      <c r="E25" s="9"/>
      <c r="F25" s="9"/>
      <c r="G25" s="9"/>
      <c r="H25" s="9"/>
      <c r="I25" s="9"/>
      <c r="J25" s="19"/>
      <c r="K25" s="19"/>
      <c r="L25" s="9"/>
      <c r="M25" s="9"/>
      <c r="N25" s="9"/>
      <c r="O25" s="9"/>
      <c r="P25" s="9"/>
      <c r="Q25" s="9"/>
      <c r="R25" s="9"/>
      <c r="U25" s="13" t="s">
        <v>23</v>
      </c>
      <c r="V25" s="14">
        <v>-100000</v>
      </c>
      <c r="W25" s="14">
        <f>0</f>
        <v>0</v>
      </c>
      <c r="X25" s="14">
        <v>0.12</v>
      </c>
      <c r="Y25" s="15">
        <f>4/4</f>
        <v>1</v>
      </c>
      <c r="Z25" s="16">
        <f>0/4</f>
        <v>0</v>
      </c>
      <c r="AA25" s="16">
        <f>0/4</f>
        <v>0</v>
      </c>
      <c r="AB25" s="35">
        <f>SUM(Y25:AA25)</f>
        <v>1</v>
      </c>
      <c r="AC25" s="9"/>
      <c r="AD25" s="38">
        <f>SUM(X25:X28)</f>
        <v>1</v>
      </c>
    </row>
    <row r="26" spans="1:30" ht="15.6" x14ac:dyDescent="0.3">
      <c r="A26" s="9"/>
      <c r="B26" s="9"/>
      <c r="C26" s="19"/>
      <c r="D26" s="9"/>
      <c r="E26" s="9"/>
      <c r="F26" s="9"/>
      <c r="G26" s="9"/>
      <c r="H26" s="9"/>
      <c r="I26" s="9"/>
      <c r="J26" s="19"/>
      <c r="K26" s="19"/>
      <c r="L26" s="9"/>
      <c r="M26" s="9"/>
      <c r="N26" s="9"/>
      <c r="O26" s="9"/>
      <c r="P26" s="9"/>
      <c r="Q26" s="20">
        <v>5</v>
      </c>
      <c r="R26" s="21">
        <f>V28</f>
        <v>200000</v>
      </c>
      <c r="U26" s="13" t="s">
        <v>24</v>
      </c>
      <c r="V26" s="14">
        <v>50000</v>
      </c>
      <c r="W26" s="14">
        <f>0</f>
        <v>0</v>
      </c>
      <c r="X26" s="14">
        <v>0.28000000000000003</v>
      </c>
      <c r="Y26" s="15">
        <f>1/10</f>
        <v>0.1</v>
      </c>
      <c r="Z26" s="15">
        <f>9/10</f>
        <v>0.9</v>
      </c>
      <c r="AA26" s="16">
        <f>0/10</f>
        <v>0</v>
      </c>
      <c r="AB26" s="35">
        <f>SUM(Y26:AA26)</f>
        <v>1</v>
      </c>
      <c r="AC26" s="9"/>
      <c r="AD26" s="9"/>
    </row>
    <row r="27" spans="1:30" ht="15.6" x14ac:dyDescent="0.3">
      <c r="A27" s="9"/>
      <c r="B27" s="9"/>
      <c r="C27" s="19"/>
      <c r="D27" s="9"/>
      <c r="E27" s="9"/>
      <c r="F27" s="9"/>
      <c r="G27" s="9"/>
      <c r="H27" s="9"/>
      <c r="I27" s="9"/>
      <c r="J27" s="40" t="s">
        <v>34</v>
      </c>
      <c r="K27" s="19"/>
      <c r="L27" s="9"/>
      <c r="M27" s="9"/>
      <c r="N27" s="9"/>
      <c r="O27" s="9"/>
      <c r="P27" s="9"/>
      <c r="Q27" s="9"/>
      <c r="R27" s="9"/>
      <c r="U27" s="13" t="s">
        <v>27</v>
      </c>
      <c r="V27" s="14">
        <v>100000</v>
      </c>
      <c r="W27" s="14">
        <f>0</f>
        <v>0</v>
      </c>
      <c r="X27" s="14">
        <v>0.32</v>
      </c>
      <c r="Y27" s="16">
        <f>0/6</f>
        <v>0</v>
      </c>
      <c r="Z27" s="15">
        <f>6/6</f>
        <v>1</v>
      </c>
      <c r="AA27" s="16">
        <f>0/6</f>
        <v>0</v>
      </c>
      <c r="AB27" s="35">
        <f>SUM(Y27:AA27)</f>
        <v>1</v>
      </c>
      <c r="AC27" s="9"/>
      <c r="AD27" s="9"/>
    </row>
    <row r="28" spans="1:30" ht="15.6" x14ac:dyDescent="0.3">
      <c r="A28" s="9"/>
      <c r="B28" s="9"/>
      <c r="C28" s="19"/>
      <c r="D28" s="9"/>
      <c r="E28" s="9"/>
      <c r="F28" s="9"/>
      <c r="G28" s="9"/>
      <c r="H28" s="9"/>
      <c r="I28" s="9"/>
      <c r="J28" s="19"/>
      <c r="K28" s="19"/>
      <c r="L28" s="9"/>
      <c r="M28" s="9"/>
      <c r="N28" s="9" t="s">
        <v>23</v>
      </c>
      <c r="O28" s="9"/>
      <c r="P28" s="9"/>
      <c r="Q28" s="20">
        <v>5</v>
      </c>
      <c r="R28" s="21">
        <f>W25</f>
        <v>0</v>
      </c>
      <c r="U28" s="13" t="s">
        <v>28</v>
      </c>
      <c r="V28" s="14">
        <v>200000</v>
      </c>
      <c r="W28" s="14">
        <f>0</f>
        <v>0</v>
      </c>
      <c r="X28" s="14">
        <v>0.28000000000000003</v>
      </c>
      <c r="Y28" s="15">
        <f>0/5</f>
        <v>0</v>
      </c>
      <c r="Z28" s="16">
        <f>0/5</f>
        <v>0</v>
      </c>
      <c r="AA28" s="15">
        <f>5/5</f>
        <v>1</v>
      </c>
      <c r="AB28" s="35">
        <f>SUM(Y28:AA28)</f>
        <v>1</v>
      </c>
      <c r="AC28" s="9"/>
      <c r="AD28" s="9"/>
    </row>
    <row r="29" spans="1:30" ht="15.6" x14ac:dyDescent="0.3">
      <c r="A29" s="9"/>
      <c r="B29" s="9"/>
      <c r="C29" s="19"/>
      <c r="D29" s="9"/>
      <c r="E29" s="9"/>
      <c r="F29" s="9"/>
      <c r="G29" s="9"/>
      <c r="H29" s="9"/>
      <c r="I29" s="9"/>
      <c r="J29" s="19"/>
      <c r="K29" s="19"/>
      <c r="L29" s="22">
        <v>4</v>
      </c>
      <c r="M29" s="23">
        <f>R28*X32+R30*Y32+R32*Z32+R34*AA32</f>
        <v>0</v>
      </c>
      <c r="N29" s="9"/>
      <c r="O29" s="24" t="s">
        <v>24</v>
      </c>
      <c r="P29" s="9"/>
      <c r="Q29" s="9"/>
      <c r="R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6" x14ac:dyDescent="0.3">
      <c r="A30" s="9"/>
      <c r="B30" s="9"/>
      <c r="C30" s="19"/>
      <c r="D30" s="9"/>
      <c r="E30" s="9"/>
      <c r="F30" s="9"/>
      <c r="G30" s="9"/>
      <c r="H30" s="9"/>
      <c r="I30" s="9"/>
      <c r="J30" s="19"/>
      <c r="K30" s="19"/>
      <c r="L30" s="9"/>
      <c r="M30" s="9"/>
      <c r="N30" s="9"/>
      <c r="O30" s="24" t="s">
        <v>27</v>
      </c>
      <c r="P30" s="9"/>
      <c r="Q30" s="20">
        <v>5</v>
      </c>
      <c r="R30" s="21">
        <f>W26</f>
        <v>0</v>
      </c>
      <c r="U30" s="86" t="s">
        <v>25</v>
      </c>
      <c r="V30" s="91" t="s">
        <v>26</v>
      </c>
      <c r="W30" s="92"/>
      <c r="X30" s="84" t="s">
        <v>33</v>
      </c>
      <c r="Y30" s="85"/>
      <c r="Z30" s="85"/>
      <c r="AA30" s="88"/>
      <c r="AB30" s="9"/>
      <c r="AC30" s="9"/>
      <c r="AD30" s="9"/>
    </row>
    <row r="31" spans="1:30" ht="15.6" x14ac:dyDescent="0.3">
      <c r="A31" s="9"/>
      <c r="B31" s="9"/>
      <c r="C31" s="19"/>
      <c r="D31" s="9"/>
      <c r="E31" s="9"/>
      <c r="F31" s="9"/>
      <c r="G31" s="9" t="s">
        <v>21</v>
      </c>
      <c r="H31" s="9"/>
      <c r="I31" s="9"/>
      <c r="J31" s="19"/>
      <c r="K31" s="19"/>
      <c r="L31" s="9"/>
      <c r="M31" s="9"/>
      <c r="N31" s="9"/>
      <c r="O31" s="9"/>
      <c r="P31" s="9"/>
      <c r="Q31" s="9"/>
      <c r="R31" s="9"/>
      <c r="U31" s="87"/>
      <c r="V31" s="93"/>
      <c r="W31" s="94"/>
      <c r="X31" s="17" t="s">
        <v>23</v>
      </c>
      <c r="Y31" s="13" t="s">
        <v>24</v>
      </c>
      <c r="Z31" s="13" t="s">
        <v>27</v>
      </c>
      <c r="AA31" s="18" t="s">
        <v>28</v>
      </c>
      <c r="AB31" s="13" t="s">
        <v>46</v>
      </c>
      <c r="AC31" s="9"/>
      <c r="AD31" s="9"/>
    </row>
    <row r="32" spans="1:30" ht="15.6" x14ac:dyDescent="0.3">
      <c r="A32" s="9"/>
      <c r="B32" s="9"/>
      <c r="C32" s="19"/>
      <c r="D32" s="9"/>
      <c r="E32" s="9"/>
      <c r="F32" s="9"/>
      <c r="G32" s="9"/>
      <c r="H32" s="9"/>
      <c r="I32" s="9"/>
      <c r="J32" s="19"/>
      <c r="K32" s="19"/>
      <c r="L32" s="9"/>
      <c r="M32" s="9"/>
      <c r="N32" s="24"/>
      <c r="O32" s="9" t="s">
        <v>28</v>
      </c>
      <c r="P32" s="9"/>
      <c r="Q32" s="20">
        <v>5</v>
      </c>
      <c r="R32" s="21">
        <f>W27</f>
        <v>0</v>
      </c>
      <c r="U32" s="13" t="s">
        <v>21</v>
      </c>
      <c r="V32" s="74">
        <f>X25*Y25+X26*Y26+X27*Y27+X28*Y28</f>
        <v>0.14799999999999999</v>
      </c>
      <c r="W32" s="75"/>
      <c r="X32" s="14">
        <f>X25*Y25/V32</f>
        <v>0.81081081081081086</v>
      </c>
      <c r="Y32" s="14">
        <f>X26*Y26/V32</f>
        <v>0.18918918918918923</v>
      </c>
      <c r="Z32" s="14">
        <f>X27*Y27/V32</f>
        <v>0</v>
      </c>
      <c r="AA32" s="37">
        <f>X28*Y28/V32</f>
        <v>0</v>
      </c>
      <c r="AB32" s="38">
        <f>SUM(X32:AA32)</f>
        <v>1</v>
      </c>
      <c r="AC32" s="9"/>
      <c r="AD32" s="9"/>
    </row>
    <row r="33" spans="1:30" ht="15.6" x14ac:dyDescent="0.3">
      <c r="A33" s="9"/>
      <c r="B33" s="9"/>
      <c r="C33" s="19"/>
      <c r="D33" s="9"/>
      <c r="E33" s="9"/>
      <c r="F33" s="9"/>
      <c r="G33" s="9"/>
      <c r="H33" s="9"/>
      <c r="I33" s="9"/>
      <c r="J33" s="19"/>
      <c r="K33" s="19"/>
      <c r="L33" s="9"/>
      <c r="M33" s="9"/>
      <c r="N33" s="9"/>
      <c r="O33" s="9"/>
      <c r="P33" s="9"/>
      <c r="Q33" s="9"/>
      <c r="R33" s="9"/>
      <c r="U33" s="13" t="s">
        <v>22</v>
      </c>
      <c r="V33" s="74">
        <f>X25*Z25+X26*Z26+X27*Z27+X28*Z28</f>
        <v>0.57200000000000006</v>
      </c>
      <c r="W33" s="75"/>
      <c r="X33" s="14">
        <f>X25*Z25/V33</f>
        <v>0</v>
      </c>
      <c r="Y33" s="14">
        <f>X26*Z26/V33</f>
        <v>0.44055944055944063</v>
      </c>
      <c r="Z33" s="14">
        <f>X27*Z27/V33</f>
        <v>0.55944055944055937</v>
      </c>
      <c r="AA33" s="37">
        <f>X28*Z28/V33</f>
        <v>0</v>
      </c>
      <c r="AB33" s="38">
        <f>SUM(X33:AA33)</f>
        <v>1</v>
      </c>
      <c r="AC33" s="9"/>
      <c r="AD33" s="9"/>
    </row>
    <row r="34" spans="1:30" ht="15.6" x14ac:dyDescent="0.3">
      <c r="A34" s="9"/>
      <c r="B34" s="9"/>
      <c r="C34" s="19"/>
      <c r="D34" s="9"/>
      <c r="E34" s="9"/>
      <c r="F34" s="9"/>
      <c r="G34" s="9"/>
      <c r="H34" s="9"/>
      <c r="I34" s="9"/>
      <c r="J34" s="19"/>
      <c r="K34" s="19"/>
      <c r="L34" s="9"/>
      <c r="M34" s="9"/>
      <c r="N34" s="9"/>
      <c r="O34" s="9"/>
      <c r="P34" s="9"/>
      <c r="Q34" s="20">
        <v>5</v>
      </c>
      <c r="R34" s="21">
        <f>W28</f>
        <v>0</v>
      </c>
      <c r="U34" s="13" t="s">
        <v>29</v>
      </c>
      <c r="V34" s="74">
        <f>X25*AA25+X26*AA26+X27*AA27+X28*AA28</f>
        <v>0.28000000000000003</v>
      </c>
      <c r="W34" s="75"/>
      <c r="X34" s="14">
        <f>X25*AA25/V34</f>
        <v>0</v>
      </c>
      <c r="Y34" s="14">
        <f>X26*AA26/V34</f>
        <v>0</v>
      </c>
      <c r="Z34" s="14">
        <f>X27*AA27/V34</f>
        <v>0</v>
      </c>
      <c r="AA34" s="37">
        <f>X28*AA28/V34</f>
        <v>1</v>
      </c>
      <c r="AB34" s="38">
        <f>SUM(X34:AA34)</f>
        <v>1</v>
      </c>
      <c r="AC34" s="9"/>
      <c r="AD34" s="9"/>
    </row>
    <row r="35" spans="1:30" ht="15.6" x14ac:dyDescent="0.3">
      <c r="A35" s="9"/>
      <c r="B35" s="9"/>
      <c r="C35" s="19"/>
      <c r="D35" s="9"/>
      <c r="E35" s="9"/>
      <c r="F35" s="9"/>
      <c r="G35" s="9"/>
      <c r="H35" s="9"/>
      <c r="I35" s="9"/>
      <c r="J35" s="19"/>
      <c r="K35" s="19"/>
      <c r="L35" s="9"/>
      <c r="M35" s="9"/>
      <c r="N35" s="9"/>
      <c r="O35" s="9"/>
      <c r="P35" s="9"/>
      <c r="Q35" s="9"/>
      <c r="R35" s="9"/>
      <c r="U35" s="36" t="s">
        <v>46</v>
      </c>
      <c r="V35" s="83">
        <f>SUM(V32:V34)</f>
        <v>1</v>
      </c>
      <c r="W35" s="83"/>
      <c r="X35" s="9"/>
      <c r="Y35" s="9"/>
      <c r="Z35" s="9"/>
      <c r="AA35" s="9"/>
      <c r="AB35" s="9"/>
      <c r="AC35" s="9"/>
      <c r="AD35" s="9"/>
    </row>
    <row r="36" spans="1:30" ht="15.6" x14ac:dyDescent="0.3">
      <c r="A36" s="9"/>
      <c r="B36" s="9"/>
      <c r="C36" s="19"/>
      <c r="D36" s="9"/>
      <c r="E36" s="9"/>
      <c r="F36" s="9"/>
      <c r="G36" s="9"/>
      <c r="H36" s="9"/>
      <c r="I36" s="9"/>
      <c r="J36" s="19"/>
      <c r="K36" s="19"/>
      <c r="L36" s="9"/>
      <c r="M36" s="9"/>
      <c r="N36" s="9"/>
      <c r="O36" s="9"/>
      <c r="P36" s="9"/>
      <c r="Q36" s="9"/>
      <c r="R36" s="9"/>
    </row>
    <row r="37" spans="1:30" ht="15.6" x14ac:dyDescent="0.3">
      <c r="A37" s="9"/>
      <c r="B37" s="9"/>
      <c r="C37" s="19"/>
      <c r="D37" s="9"/>
      <c r="E37" s="9"/>
      <c r="F37" s="9"/>
      <c r="G37" s="9"/>
      <c r="H37" s="9"/>
      <c r="I37" s="9"/>
      <c r="J37" s="19"/>
      <c r="K37" s="19"/>
      <c r="L37" s="9"/>
      <c r="M37" s="9"/>
      <c r="N37" s="9" t="s">
        <v>23</v>
      </c>
      <c r="O37" s="9"/>
      <c r="P37" s="9"/>
      <c r="Q37" s="20">
        <v>5</v>
      </c>
      <c r="R37" s="21">
        <f>V25</f>
        <v>-100000</v>
      </c>
    </row>
    <row r="38" spans="1:30" ht="15.6" x14ac:dyDescent="0.3">
      <c r="A38" s="9"/>
      <c r="B38" s="9"/>
      <c r="C38" s="19"/>
      <c r="D38" s="9"/>
      <c r="E38" s="9"/>
      <c r="F38" s="9"/>
      <c r="G38" s="9"/>
      <c r="H38" s="9"/>
      <c r="I38" s="9"/>
      <c r="J38" s="19"/>
      <c r="K38" s="19"/>
      <c r="L38" s="22">
        <v>4</v>
      </c>
      <c r="M38" s="23">
        <f>R37*X33+R39*Y33+R42*Z33+R44*AA33</f>
        <v>77972.027972027965</v>
      </c>
      <c r="N38" s="9"/>
      <c r="O38" s="24" t="s">
        <v>24</v>
      </c>
      <c r="P38" s="9"/>
      <c r="Q38" s="9"/>
      <c r="R38" s="9"/>
      <c r="U38" s="1"/>
      <c r="V38" s="1"/>
      <c r="W38" s="1"/>
      <c r="X38" s="1"/>
    </row>
    <row r="39" spans="1:30" ht="18" x14ac:dyDescent="0.35">
      <c r="A39" s="9"/>
      <c r="B39" s="9"/>
      <c r="C39" s="19"/>
      <c r="D39" s="9"/>
      <c r="E39" s="9"/>
      <c r="F39" s="9"/>
      <c r="G39" s="9"/>
      <c r="H39" s="9"/>
      <c r="I39" s="9"/>
      <c r="J39" s="40" t="s">
        <v>20</v>
      </c>
      <c r="K39" s="19"/>
      <c r="L39" s="9"/>
      <c r="M39" s="9"/>
      <c r="N39" s="9"/>
      <c r="O39" s="9"/>
      <c r="P39" s="9"/>
      <c r="Q39" s="20">
        <v>5</v>
      </c>
      <c r="R39" s="21">
        <f>V26</f>
        <v>50000</v>
      </c>
      <c r="U39" s="4"/>
      <c r="V39" s="4"/>
      <c r="W39" s="4"/>
      <c r="X39" s="4"/>
    </row>
    <row r="40" spans="1:30" ht="15.6" x14ac:dyDescent="0.3">
      <c r="A40" s="9"/>
      <c r="B40" s="9"/>
      <c r="C40" s="19"/>
      <c r="D40" s="9"/>
      <c r="E40" s="9"/>
      <c r="F40" s="9"/>
      <c r="G40" s="9"/>
      <c r="H40" s="9"/>
      <c r="I40" s="9"/>
      <c r="J40" s="19"/>
      <c r="K40" s="19"/>
      <c r="L40" s="9"/>
      <c r="M40" s="9"/>
      <c r="N40" s="9"/>
      <c r="O40" s="24" t="s">
        <v>27</v>
      </c>
      <c r="P40" s="9"/>
      <c r="Q40" s="9"/>
      <c r="R40" s="9"/>
      <c r="U40" s="3"/>
      <c r="V40" s="2"/>
      <c r="W40" s="2"/>
      <c r="X40" s="3"/>
    </row>
    <row r="41" spans="1:30" ht="15.6" x14ac:dyDescent="0.3">
      <c r="A41" s="9"/>
      <c r="B41" s="9"/>
      <c r="C41" s="19"/>
      <c r="D41" s="9"/>
      <c r="E41" s="9"/>
      <c r="F41" s="9"/>
      <c r="G41" s="27" t="s">
        <v>22</v>
      </c>
      <c r="H41" s="9"/>
      <c r="I41" s="9"/>
      <c r="J41" s="19"/>
      <c r="K41" s="19"/>
      <c r="L41" s="9"/>
      <c r="M41" s="9"/>
      <c r="N41" s="9"/>
      <c r="O41" s="9"/>
      <c r="P41" s="9"/>
      <c r="Q41" s="9"/>
      <c r="R41" s="9"/>
      <c r="U41" s="3"/>
      <c r="V41" s="1"/>
      <c r="W41" s="1"/>
      <c r="X41" s="3"/>
    </row>
    <row r="42" spans="1:30" ht="15.6" x14ac:dyDescent="0.3">
      <c r="A42" s="9"/>
      <c r="B42" s="9"/>
      <c r="C42" s="19"/>
      <c r="D42" s="28"/>
      <c r="E42" s="29">
        <v>2</v>
      </c>
      <c r="F42" s="30">
        <f>I24*V32+I42*V33+I59*V34</f>
        <v>100600</v>
      </c>
      <c r="G42" s="9"/>
      <c r="H42" s="25">
        <v>3</v>
      </c>
      <c r="I42" s="26">
        <f>MAX(M38,M47)</f>
        <v>77972.027972027965</v>
      </c>
      <c r="J42" s="19"/>
      <c r="K42" s="19"/>
      <c r="L42" s="9"/>
      <c r="M42" s="9"/>
      <c r="N42" s="9"/>
      <c r="O42" s="9" t="s">
        <v>28</v>
      </c>
      <c r="P42" s="9"/>
      <c r="Q42" s="20">
        <v>5</v>
      </c>
      <c r="R42" s="21">
        <f>V27</f>
        <v>100000</v>
      </c>
      <c r="U42" s="1"/>
      <c r="V42" s="1"/>
      <c r="W42" s="1"/>
      <c r="X42" s="1"/>
    </row>
    <row r="43" spans="1:30" ht="15.6" x14ac:dyDescent="0.3">
      <c r="A43" s="9"/>
      <c r="B43" s="9"/>
      <c r="C43" s="19"/>
      <c r="D43" s="31"/>
      <c r="E43" s="31" t="s">
        <v>37</v>
      </c>
      <c r="F43" s="30">
        <v>5000</v>
      </c>
      <c r="G43" s="9"/>
      <c r="H43" s="9"/>
      <c r="I43" s="9"/>
      <c r="J43" s="19"/>
      <c r="K43" s="19"/>
      <c r="L43" s="9"/>
      <c r="M43" s="9"/>
      <c r="N43" s="9"/>
      <c r="O43" s="9"/>
      <c r="P43" s="9"/>
      <c r="Q43" s="9"/>
      <c r="R43" s="9"/>
      <c r="U43" s="1"/>
      <c r="V43" s="1"/>
      <c r="W43" s="1"/>
      <c r="X43" s="1"/>
    </row>
    <row r="44" spans="1:30" ht="15.6" x14ac:dyDescent="0.3">
      <c r="A44" s="9"/>
      <c r="B44" s="9"/>
      <c r="C44" s="19"/>
      <c r="D44" s="9"/>
      <c r="E44" s="9"/>
      <c r="F44" s="9"/>
      <c r="G44" s="9"/>
      <c r="H44" s="9"/>
      <c r="I44" s="9"/>
      <c r="J44" s="19"/>
      <c r="K44" s="19"/>
      <c r="L44" s="9"/>
      <c r="M44" s="9"/>
      <c r="N44" s="9"/>
      <c r="O44" s="9"/>
      <c r="P44" s="9"/>
      <c r="Q44" s="20">
        <v>5</v>
      </c>
      <c r="R44" s="21">
        <f>V28</f>
        <v>200000</v>
      </c>
      <c r="U44" s="1"/>
      <c r="V44" s="1"/>
      <c r="W44" s="1"/>
      <c r="X44" s="1"/>
    </row>
    <row r="45" spans="1:30" ht="15.6" x14ac:dyDescent="0.3">
      <c r="A45" s="9"/>
      <c r="B45" s="9"/>
      <c r="C45" s="19"/>
      <c r="D45" s="9"/>
      <c r="E45" s="9"/>
      <c r="F45" s="9"/>
      <c r="G45" s="9"/>
      <c r="H45" s="9"/>
      <c r="I45" s="9"/>
      <c r="J45" s="40" t="s">
        <v>34</v>
      </c>
      <c r="K45" s="19"/>
      <c r="L45" s="9"/>
      <c r="M45" s="9"/>
      <c r="N45" s="9"/>
      <c r="O45" s="9"/>
      <c r="P45" s="9"/>
      <c r="Q45" s="9"/>
      <c r="R45" s="9"/>
      <c r="U45" s="1"/>
      <c r="V45" s="1"/>
      <c r="W45" s="1"/>
      <c r="X45" s="1"/>
    </row>
    <row r="46" spans="1:30" ht="15.6" x14ac:dyDescent="0.3">
      <c r="A46" s="9"/>
      <c r="B46" s="9"/>
      <c r="C46" s="19"/>
      <c r="D46" s="9"/>
      <c r="E46" s="9"/>
      <c r="F46" s="9"/>
      <c r="G46" s="9"/>
      <c r="H46" s="9"/>
      <c r="I46" s="9"/>
      <c r="J46" s="19"/>
      <c r="K46" s="19"/>
      <c r="L46" s="9"/>
      <c r="M46" s="9"/>
      <c r="N46" s="9" t="s">
        <v>23</v>
      </c>
      <c r="O46" s="9"/>
      <c r="P46" s="9"/>
      <c r="Q46" s="20">
        <v>5</v>
      </c>
      <c r="R46" s="21">
        <f>W25</f>
        <v>0</v>
      </c>
      <c r="AA46" t="s">
        <v>35</v>
      </c>
    </row>
    <row r="47" spans="1:30" ht="15.6" x14ac:dyDescent="0.3">
      <c r="A47" s="9"/>
      <c r="B47" s="9"/>
      <c r="C47" s="19"/>
      <c r="D47" s="9"/>
      <c r="E47" s="9"/>
      <c r="F47" s="9"/>
      <c r="G47" s="9"/>
      <c r="H47" s="9"/>
      <c r="I47" s="9"/>
      <c r="J47" s="19"/>
      <c r="K47" s="19"/>
      <c r="L47" s="22">
        <v>4</v>
      </c>
      <c r="M47" s="23">
        <f>R46*X33+R48*Y33+R50*Z33+R52*AA33</f>
        <v>0</v>
      </c>
      <c r="N47" s="9"/>
      <c r="O47" s="24" t="s">
        <v>24</v>
      </c>
      <c r="P47" s="9"/>
      <c r="Q47" s="9"/>
      <c r="R47" s="9"/>
    </row>
    <row r="48" spans="1:30" ht="15.6" x14ac:dyDescent="0.3">
      <c r="A48" s="9"/>
      <c r="B48" s="9"/>
      <c r="C48" s="19"/>
      <c r="D48" s="9"/>
      <c r="E48" s="9"/>
      <c r="F48" s="9"/>
      <c r="G48" s="9"/>
      <c r="H48" s="9"/>
      <c r="I48" s="9"/>
      <c r="J48" s="19"/>
      <c r="K48" s="19"/>
      <c r="L48" s="9"/>
      <c r="M48" s="9"/>
      <c r="N48" s="9"/>
      <c r="O48" s="24" t="s">
        <v>27</v>
      </c>
      <c r="P48" s="9"/>
      <c r="Q48" s="20">
        <v>5</v>
      </c>
      <c r="R48" s="21">
        <f>W26</f>
        <v>0</v>
      </c>
    </row>
    <row r="49" spans="1:18" ht="15.6" x14ac:dyDescent="0.3">
      <c r="A49" s="9"/>
      <c r="B49" s="9"/>
      <c r="C49" s="19"/>
      <c r="D49" s="9"/>
      <c r="E49" s="9"/>
      <c r="F49" s="9"/>
      <c r="G49" s="9"/>
      <c r="H49" s="9"/>
      <c r="I49" s="9"/>
      <c r="J49" s="19"/>
      <c r="K49" s="19"/>
      <c r="L49" s="9"/>
      <c r="M49" s="9"/>
      <c r="N49" s="9"/>
      <c r="O49" s="9"/>
      <c r="P49" s="9"/>
      <c r="Q49" s="9"/>
      <c r="R49" s="9"/>
    </row>
    <row r="50" spans="1:18" ht="15.6" x14ac:dyDescent="0.3">
      <c r="A50" s="9"/>
      <c r="B50" s="9"/>
      <c r="C50" s="19"/>
      <c r="D50" s="9"/>
      <c r="E50" s="9"/>
      <c r="F50" s="9"/>
      <c r="G50" s="9"/>
      <c r="H50" s="9"/>
      <c r="I50" s="9"/>
      <c r="J50" s="19"/>
      <c r="K50" s="19"/>
      <c r="L50" s="9"/>
      <c r="M50" s="9"/>
      <c r="N50" s="9"/>
      <c r="O50" s="9" t="s">
        <v>28</v>
      </c>
      <c r="P50" s="9"/>
      <c r="Q50" s="20">
        <v>5</v>
      </c>
      <c r="R50" s="21">
        <f>W27</f>
        <v>0</v>
      </c>
    </row>
    <row r="51" spans="1:18" ht="15.6" x14ac:dyDescent="0.3">
      <c r="A51" s="9"/>
      <c r="B51" s="9"/>
      <c r="C51" s="30">
        <f>F42-F43</f>
        <v>95600</v>
      </c>
      <c r="D51" s="9"/>
      <c r="E51" s="9"/>
      <c r="F51" s="9"/>
      <c r="G51" s="9"/>
      <c r="H51" s="9"/>
      <c r="I51" s="9"/>
      <c r="J51" s="19"/>
      <c r="K51" s="19"/>
      <c r="L51" s="9"/>
      <c r="M51" s="9"/>
      <c r="N51" s="9"/>
      <c r="O51" s="9"/>
      <c r="P51" s="9"/>
      <c r="Q51" s="9"/>
      <c r="R51" s="9"/>
    </row>
    <row r="52" spans="1:18" ht="15.6" x14ac:dyDescent="0.3">
      <c r="A52" s="9"/>
      <c r="B52" s="9"/>
      <c r="C52" s="19"/>
      <c r="D52" s="9"/>
      <c r="E52" s="9"/>
      <c r="F52" s="9"/>
      <c r="G52" s="9"/>
      <c r="H52" s="9"/>
      <c r="I52" s="9"/>
      <c r="J52" s="19"/>
      <c r="K52" s="19"/>
      <c r="L52" s="9"/>
      <c r="M52" s="9"/>
      <c r="N52" s="9"/>
      <c r="O52" s="9"/>
      <c r="P52" s="9"/>
      <c r="Q52" s="20">
        <v>5</v>
      </c>
      <c r="R52" s="21">
        <f>W28</f>
        <v>0</v>
      </c>
    </row>
    <row r="53" spans="1:18" ht="15.6" x14ac:dyDescent="0.3">
      <c r="A53" s="9"/>
      <c r="B53" s="9"/>
      <c r="C53" s="19"/>
      <c r="D53" s="9"/>
      <c r="E53" s="9"/>
      <c r="F53" s="9"/>
      <c r="G53" s="9" t="s">
        <v>29</v>
      </c>
      <c r="H53" s="9"/>
      <c r="I53" s="9"/>
      <c r="J53" s="19"/>
      <c r="K53" s="19"/>
      <c r="L53" s="9"/>
      <c r="M53" s="9"/>
      <c r="N53" s="9"/>
      <c r="O53" s="9"/>
      <c r="P53" s="9"/>
      <c r="Q53" s="9"/>
      <c r="R53" s="9"/>
    </row>
    <row r="54" spans="1:18" ht="15.6" x14ac:dyDescent="0.3">
      <c r="A54" s="9"/>
      <c r="B54" s="9"/>
      <c r="C54" s="19"/>
      <c r="D54" s="9"/>
      <c r="E54" s="9"/>
      <c r="F54" s="9"/>
      <c r="G54" s="9"/>
      <c r="H54" s="9"/>
      <c r="I54" s="9"/>
      <c r="J54" s="19"/>
      <c r="K54" s="19"/>
      <c r="L54" s="9"/>
      <c r="M54" s="9"/>
      <c r="N54" s="9" t="s">
        <v>23</v>
      </c>
      <c r="O54" s="9"/>
      <c r="P54" s="9"/>
      <c r="Q54" s="20">
        <v>5</v>
      </c>
      <c r="R54" s="21">
        <f>V25</f>
        <v>-100000</v>
      </c>
    </row>
    <row r="55" spans="1:18" ht="18" x14ac:dyDescent="0.35">
      <c r="A55" s="77" t="s">
        <v>42</v>
      </c>
      <c r="B55" s="77"/>
      <c r="C55" s="19"/>
      <c r="D55" s="9"/>
      <c r="E55" s="9"/>
      <c r="F55" s="9"/>
      <c r="G55" s="9"/>
      <c r="H55" s="9"/>
      <c r="I55" s="9"/>
      <c r="J55" s="19"/>
      <c r="K55" s="19"/>
      <c r="L55" s="22">
        <v>4</v>
      </c>
      <c r="M55" s="23">
        <f>R54*X34+R56*Y34+R59*Z34+R61*AA34</f>
        <v>200000</v>
      </c>
      <c r="N55" s="9"/>
      <c r="O55" s="24" t="s">
        <v>24</v>
      </c>
      <c r="P55" s="9"/>
      <c r="Q55" s="9"/>
      <c r="R55" s="9"/>
    </row>
    <row r="56" spans="1:18" ht="15.6" x14ac:dyDescent="0.3">
      <c r="A56" s="9"/>
      <c r="B56" s="9"/>
      <c r="C56" s="19"/>
      <c r="D56" s="9"/>
      <c r="E56" s="9"/>
      <c r="F56" s="9"/>
      <c r="G56" s="9"/>
      <c r="H56" s="9"/>
      <c r="I56" s="9"/>
      <c r="J56" s="40" t="s">
        <v>20</v>
      </c>
      <c r="K56" s="19"/>
      <c r="L56" s="9"/>
      <c r="M56" s="9"/>
      <c r="N56" s="9"/>
      <c r="O56" s="9"/>
      <c r="P56" s="9"/>
      <c r="Q56" s="20">
        <v>5</v>
      </c>
      <c r="R56" s="21">
        <f>V26</f>
        <v>50000</v>
      </c>
    </row>
    <row r="57" spans="1:18" ht="15.6" x14ac:dyDescent="0.3">
      <c r="A57" s="9"/>
      <c r="B57" s="9"/>
      <c r="C57" s="19"/>
      <c r="D57" s="9"/>
      <c r="E57" s="9"/>
      <c r="F57" s="9"/>
      <c r="G57" s="9"/>
      <c r="H57" s="9"/>
      <c r="I57" s="9"/>
      <c r="J57" s="19"/>
      <c r="K57" s="19"/>
      <c r="L57" s="9"/>
      <c r="M57" s="9"/>
      <c r="N57" s="9"/>
      <c r="O57" s="24" t="s">
        <v>27</v>
      </c>
      <c r="P57" s="9"/>
      <c r="Q57" s="9"/>
      <c r="R57" s="9"/>
    </row>
    <row r="58" spans="1:18" ht="15.6" x14ac:dyDescent="0.3">
      <c r="A58" s="9"/>
      <c r="B58" s="9"/>
      <c r="C58" s="19"/>
      <c r="D58" s="9"/>
      <c r="E58" s="9"/>
      <c r="F58" s="9"/>
      <c r="G58" s="9"/>
      <c r="H58" s="9"/>
      <c r="I58" s="9"/>
      <c r="J58" s="19"/>
      <c r="K58" s="19"/>
      <c r="L58" s="9"/>
      <c r="M58" s="9"/>
      <c r="N58" s="9"/>
      <c r="O58" s="9" t="s">
        <v>28</v>
      </c>
      <c r="P58" s="9"/>
      <c r="Q58" s="9"/>
      <c r="R58" s="9"/>
    </row>
    <row r="59" spans="1:18" ht="15.6" x14ac:dyDescent="0.3">
      <c r="A59" s="9"/>
      <c r="B59" s="9"/>
      <c r="C59" s="19"/>
      <c r="D59" s="9"/>
      <c r="E59" s="9"/>
      <c r="F59" s="9"/>
      <c r="G59" s="9"/>
      <c r="H59" s="25">
        <v>3</v>
      </c>
      <c r="I59" s="26">
        <f>MAX(M55,M64)</f>
        <v>200000</v>
      </c>
      <c r="J59" s="19"/>
      <c r="K59" s="19"/>
      <c r="L59" s="9"/>
      <c r="M59" s="9"/>
      <c r="N59" s="9"/>
      <c r="O59" s="9"/>
      <c r="P59" s="9"/>
      <c r="Q59" s="20">
        <v>5</v>
      </c>
      <c r="R59" s="21">
        <f>V27</f>
        <v>100000</v>
      </c>
    </row>
    <row r="60" spans="1:18" ht="15.6" x14ac:dyDescent="0.3">
      <c r="A60" s="32">
        <v>1</v>
      </c>
      <c r="B60" s="33">
        <f>MAX(C51,C76)</f>
        <v>95600</v>
      </c>
      <c r="C60" s="19" t="s">
        <v>44</v>
      </c>
      <c r="D60" s="9"/>
      <c r="E60" s="9"/>
      <c r="F60" s="9"/>
      <c r="G60" s="9"/>
      <c r="H60" s="9"/>
      <c r="I60" s="9"/>
      <c r="J60" s="19"/>
      <c r="K60" s="19"/>
      <c r="L60" s="9"/>
      <c r="M60" s="9"/>
      <c r="N60" s="9"/>
      <c r="O60" s="9"/>
      <c r="P60" s="9"/>
      <c r="Q60" s="9"/>
      <c r="R60" s="9"/>
    </row>
    <row r="61" spans="1:18" ht="15.6" x14ac:dyDescent="0.3">
      <c r="A61" s="9"/>
      <c r="B61" s="9"/>
      <c r="C61" s="19"/>
      <c r="D61" s="9"/>
      <c r="E61" s="9"/>
      <c r="F61" s="9"/>
      <c r="G61" s="9"/>
      <c r="H61" s="9"/>
      <c r="I61" s="9"/>
      <c r="J61" s="19"/>
      <c r="K61" s="19"/>
      <c r="L61" s="9"/>
      <c r="M61" s="9"/>
      <c r="N61" s="9"/>
      <c r="O61" s="9"/>
      <c r="P61" s="9"/>
      <c r="Q61" s="20">
        <v>5</v>
      </c>
      <c r="R61" s="21">
        <f>V28</f>
        <v>200000</v>
      </c>
    </row>
    <row r="62" spans="1:18" ht="15.6" x14ac:dyDescent="0.3">
      <c r="A62" s="9"/>
      <c r="B62" s="9"/>
      <c r="C62" s="19"/>
      <c r="D62" s="9"/>
      <c r="E62" s="9"/>
      <c r="F62" s="9"/>
      <c r="G62" s="9"/>
      <c r="H62" s="9"/>
      <c r="I62" s="9"/>
      <c r="J62" s="40" t="s">
        <v>34</v>
      </c>
      <c r="K62" s="19"/>
      <c r="L62" s="9"/>
      <c r="M62" s="9"/>
      <c r="N62" s="9"/>
      <c r="O62" s="9"/>
      <c r="P62" s="9"/>
      <c r="Q62" s="9"/>
      <c r="R62" s="9"/>
    </row>
    <row r="63" spans="1:18" ht="15.6" x14ac:dyDescent="0.3">
      <c r="A63" s="9"/>
      <c r="B63" s="9"/>
      <c r="C63" s="19"/>
      <c r="D63" s="9"/>
      <c r="E63" s="9"/>
      <c r="F63" s="9"/>
      <c r="G63" s="9"/>
      <c r="H63" s="9"/>
      <c r="I63" s="9"/>
      <c r="J63" s="19"/>
      <c r="K63" s="19"/>
      <c r="L63" s="9"/>
      <c r="M63" s="9"/>
      <c r="N63" s="9" t="s">
        <v>23</v>
      </c>
      <c r="O63" s="9"/>
      <c r="P63" s="9"/>
      <c r="Q63" s="20">
        <v>5</v>
      </c>
      <c r="R63" s="21">
        <f>W25</f>
        <v>0</v>
      </c>
    </row>
    <row r="64" spans="1:18" ht="15.6" x14ac:dyDescent="0.3">
      <c r="A64" s="9"/>
      <c r="B64" s="9"/>
      <c r="C64" s="19"/>
      <c r="D64" s="9"/>
      <c r="E64" s="9"/>
      <c r="F64" s="9"/>
      <c r="G64" s="9"/>
      <c r="H64" s="9"/>
      <c r="I64" s="9"/>
      <c r="J64" s="19"/>
      <c r="K64" s="19"/>
      <c r="L64" s="22">
        <v>4</v>
      </c>
      <c r="M64" s="23">
        <f>R63*X34+R65*Y34+R67*Z34+R69*AA34</f>
        <v>0</v>
      </c>
      <c r="N64" s="9"/>
      <c r="O64" s="24" t="s">
        <v>24</v>
      </c>
      <c r="P64" s="9"/>
      <c r="Q64" s="9"/>
      <c r="R64" s="9"/>
    </row>
    <row r="65" spans="1:26" ht="15.6" x14ac:dyDescent="0.3">
      <c r="A65" s="9"/>
      <c r="B65" s="9"/>
      <c r="C65" s="19"/>
      <c r="D65" s="9"/>
      <c r="E65" s="9"/>
      <c r="F65" s="9"/>
      <c r="G65" s="9"/>
      <c r="H65" s="9"/>
      <c r="I65" s="9"/>
      <c r="J65" s="19"/>
      <c r="K65" s="19"/>
      <c r="L65" s="9"/>
      <c r="M65" s="9"/>
      <c r="N65" s="9"/>
      <c r="O65" s="24" t="s">
        <v>27</v>
      </c>
      <c r="P65" s="9"/>
      <c r="Q65" s="20">
        <v>5</v>
      </c>
      <c r="R65" s="21">
        <f>W26</f>
        <v>0</v>
      </c>
    </row>
    <row r="66" spans="1:26" ht="15.6" x14ac:dyDescent="0.3">
      <c r="A66" s="9"/>
      <c r="B66" s="9"/>
      <c r="C66" s="19"/>
      <c r="D66" s="9"/>
      <c r="E66" s="9"/>
      <c r="F66" s="9"/>
      <c r="G66" s="9"/>
      <c r="H66" s="9"/>
      <c r="I66" s="9"/>
      <c r="J66" s="19"/>
      <c r="K66" s="19"/>
      <c r="L66" s="9"/>
      <c r="M66" s="9"/>
      <c r="N66" s="9"/>
      <c r="O66" s="9"/>
      <c r="P66" s="9"/>
      <c r="Q66" s="9"/>
      <c r="R66" s="9"/>
    </row>
    <row r="67" spans="1:26" ht="15.6" x14ac:dyDescent="0.3">
      <c r="A67" s="9"/>
      <c r="B67" s="9"/>
      <c r="C67" s="19"/>
      <c r="D67" s="9"/>
      <c r="E67" s="9"/>
      <c r="F67" s="9"/>
      <c r="G67" s="9"/>
      <c r="H67" s="9"/>
      <c r="I67" s="9"/>
      <c r="J67" s="19"/>
      <c r="K67" s="19"/>
      <c r="L67" s="9"/>
      <c r="M67" s="9"/>
      <c r="N67" s="24"/>
      <c r="O67" s="9" t="s">
        <v>28</v>
      </c>
      <c r="P67" s="9"/>
      <c r="Q67" s="20">
        <v>5</v>
      </c>
      <c r="R67" s="21">
        <f>W27</f>
        <v>0</v>
      </c>
    </row>
    <row r="68" spans="1:26" ht="15.6" x14ac:dyDescent="0.3">
      <c r="A68" s="9"/>
      <c r="B68" s="9"/>
      <c r="C68" s="19"/>
      <c r="D68" s="9"/>
      <c r="E68" s="9"/>
      <c r="F68" s="9"/>
      <c r="G68" s="9"/>
      <c r="H68" s="28"/>
      <c r="I68" s="34"/>
      <c r="J68" s="19"/>
      <c r="K68" s="19"/>
      <c r="L68" s="9"/>
      <c r="M68" s="9"/>
      <c r="N68" s="9"/>
      <c r="O68" s="9"/>
      <c r="P68" s="9"/>
      <c r="Q68" s="9"/>
      <c r="R68" s="9"/>
    </row>
    <row r="69" spans="1:26" ht="15.6" x14ac:dyDescent="0.3">
      <c r="A69" s="9"/>
      <c r="B69" s="9"/>
      <c r="C69" s="19"/>
      <c r="D69" s="9"/>
      <c r="E69" s="9"/>
      <c r="F69" s="9"/>
      <c r="G69" s="9"/>
      <c r="H69" s="9"/>
      <c r="I69" s="9"/>
      <c r="J69" s="19"/>
      <c r="K69" s="19"/>
      <c r="L69" s="9"/>
      <c r="M69" s="9"/>
      <c r="N69" s="9"/>
      <c r="O69" s="9"/>
      <c r="P69" s="9"/>
      <c r="Q69" s="20">
        <v>5</v>
      </c>
      <c r="R69" s="21">
        <f>W28</f>
        <v>0</v>
      </c>
    </row>
    <row r="70" spans="1:26" ht="18" x14ac:dyDescent="0.35">
      <c r="A70" s="77" t="s">
        <v>41</v>
      </c>
      <c r="B70" s="77"/>
      <c r="C70" s="19"/>
      <c r="D70" s="9"/>
      <c r="E70" s="9"/>
      <c r="F70" s="9"/>
      <c r="G70" s="9"/>
      <c r="H70" s="9"/>
      <c r="I70" s="9"/>
      <c r="J70" s="19"/>
      <c r="K70" s="19"/>
      <c r="L70" s="9"/>
      <c r="M70" s="9"/>
      <c r="N70" s="9"/>
      <c r="O70" s="9"/>
      <c r="P70" s="9"/>
      <c r="Q70" s="9"/>
      <c r="R70" s="9"/>
    </row>
    <row r="71" spans="1:26" ht="18" x14ac:dyDescent="0.35">
      <c r="A71" s="9"/>
      <c r="B71" s="9"/>
      <c r="C71" s="19"/>
      <c r="D71" s="9"/>
      <c r="E71" s="9"/>
      <c r="F71" s="9"/>
      <c r="G71" s="9"/>
      <c r="H71" s="9"/>
      <c r="I71" s="9"/>
      <c r="J71" s="19"/>
      <c r="K71" s="19"/>
      <c r="L71" s="9"/>
      <c r="M71" s="9"/>
      <c r="N71" s="9" t="s">
        <v>23</v>
      </c>
      <c r="O71" s="9"/>
      <c r="P71" s="9"/>
      <c r="Q71" s="20">
        <v>5</v>
      </c>
      <c r="R71" s="21">
        <f>V75</f>
        <v>-100000</v>
      </c>
      <c r="U71" s="41" t="s">
        <v>31</v>
      </c>
    </row>
    <row r="72" spans="1:26" ht="18" x14ac:dyDescent="0.35">
      <c r="A72" s="9"/>
      <c r="B72" s="9"/>
      <c r="C72" s="19"/>
      <c r="D72" s="9"/>
      <c r="E72" s="9"/>
      <c r="F72" s="9"/>
      <c r="G72" s="9"/>
      <c r="H72" s="9"/>
      <c r="I72" s="9"/>
      <c r="J72" s="19"/>
      <c r="K72" s="19"/>
      <c r="L72" s="22">
        <v>4</v>
      </c>
      <c r="M72" s="23">
        <f>R71*X75+R73*X76+R76*X77+R78*X78</f>
        <v>90000</v>
      </c>
      <c r="N72" s="9"/>
      <c r="O72" s="9" t="s">
        <v>24</v>
      </c>
      <c r="P72" s="9"/>
      <c r="Q72" s="9"/>
      <c r="R72" s="9"/>
      <c r="U72" s="81" t="s">
        <v>32</v>
      </c>
      <c r="V72" s="81"/>
      <c r="W72" s="81"/>
      <c r="X72" s="81"/>
    </row>
    <row r="73" spans="1:26" ht="15.6" x14ac:dyDescent="0.3">
      <c r="A73" s="9"/>
      <c r="B73" s="9"/>
      <c r="C73" s="19"/>
      <c r="D73" s="9"/>
      <c r="E73" s="9"/>
      <c r="F73" s="9"/>
      <c r="G73" s="9"/>
      <c r="H73" s="9"/>
      <c r="I73" s="9"/>
      <c r="J73" s="40" t="s">
        <v>20</v>
      </c>
      <c r="K73" s="19"/>
      <c r="L73" s="9"/>
      <c r="M73" s="9"/>
      <c r="N73" s="9"/>
      <c r="O73" s="9"/>
      <c r="P73" s="9"/>
      <c r="Q73" s="20">
        <v>5</v>
      </c>
      <c r="R73" s="21">
        <f>V76</f>
        <v>50000</v>
      </c>
      <c r="U73" s="78" t="s">
        <v>16</v>
      </c>
      <c r="V73" s="70" t="s">
        <v>17</v>
      </c>
      <c r="W73" s="71"/>
      <c r="X73" s="78" t="s">
        <v>18</v>
      </c>
    </row>
    <row r="74" spans="1:26" ht="15.6" x14ac:dyDescent="0.3">
      <c r="A74" s="9"/>
      <c r="B74" s="9"/>
      <c r="C74" s="19"/>
      <c r="D74" s="9"/>
      <c r="E74" s="9"/>
      <c r="F74" s="9"/>
      <c r="G74" s="9"/>
      <c r="H74" s="9"/>
      <c r="I74" s="9"/>
      <c r="J74" s="19"/>
      <c r="K74" s="19"/>
      <c r="L74" s="9"/>
      <c r="M74" s="9"/>
      <c r="N74" s="9"/>
      <c r="O74" s="24" t="s">
        <v>27</v>
      </c>
      <c r="P74" s="9"/>
      <c r="Q74" s="9"/>
      <c r="R74" s="9"/>
      <c r="U74" s="78"/>
      <c r="V74" s="13" t="s">
        <v>20</v>
      </c>
      <c r="W74" s="13" t="s">
        <v>34</v>
      </c>
      <c r="X74" s="78"/>
    </row>
    <row r="75" spans="1:26" ht="15.6" x14ac:dyDescent="0.3">
      <c r="A75" s="9"/>
      <c r="B75" s="9"/>
      <c r="C75" s="19"/>
      <c r="D75" s="27" t="s">
        <v>38</v>
      </c>
      <c r="E75" s="9"/>
      <c r="F75" s="9"/>
      <c r="G75" s="27" t="s">
        <v>40</v>
      </c>
      <c r="H75" s="9"/>
      <c r="I75" s="9"/>
      <c r="J75" s="19"/>
      <c r="K75" s="19"/>
      <c r="L75" s="9"/>
      <c r="M75" s="9"/>
      <c r="N75" s="9"/>
      <c r="O75" s="9" t="s">
        <v>28</v>
      </c>
      <c r="P75" s="9"/>
      <c r="Q75" s="9"/>
      <c r="R75" s="9"/>
      <c r="U75" s="13" t="s">
        <v>23</v>
      </c>
      <c r="V75" s="14">
        <v>-100000</v>
      </c>
      <c r="W75" s="14">
        <f>15000+1000*6</f>
        <v>21000</v>
      </c>
      <c r="X75" s="14">
        <v>0.12</v>
      </c>
      <c r="Z75" s="13" t="s">
        <v>45</v>
      </c>
    </row>
    <row r="76" spans="1:26" ht="15.6" x14ac:dyDescent="0.3">
      <c r="A76" s="9"/>
      <c r="B76" s="9"/>
      <c r="C76" s="30">
        <f>F76</f>
        <v>90000</v>
      </c>
      <c r="D76" s="28"/>
      <c r="E76" s="29">
        <v>2</v>
      </c>
      <c r="F76" s="30">
        <f>I76</f>
        <v>90000</v>
      </c>
      <c r="G76" s="9"/>
      <c r="H76" s="25">
        <v>3</v>
      </c>
      <c r="I76" s="26">
        <f>MAX(M72,M81)</f>
        <v>90000</v>
      </c>
      <c r="J76" s="19"/>
      <c r="K76" s="19"/>
      <c r="L76" s="9"/>
      <c r="M76" s="9"/>
      <c r="N76" s="9"/>
      <c r="O76" s="9"/>
      <c r="P76" s="9"/>
      <c r="Q76" s="20">
        <v>5</v>
      </c>
      <c r="R76" s="21">
        <f>V77</f>
        <v>100000</v>
      </c>
      <c r="U76" s="13" t="s">
        <v>24</v>
      </c>
      <c r="V76" s="14">
        <v>50000</v>
      </c>
      <c r="W76" s="14">
        <f>15000+1000*6</f>
        <v>21000</v>
      </c>
      <c r="X76" s="14">
        <v>0.28000000000000003</v>
      </c>
      <c r="Z76" s="39">
        <f>SUM(X75:X78)</f>
        <v>1</v>
      </c>
    </row>
    <row r="77" spans="1:26" ht="15.6" x14ac:dyDescent="0.3">
      <c r="A77" s="9"/>
      <c r="B77" s="9"/>
      <c r="C77" s="19"/>
      <c r="D77" s="31"/>
      <c r="E77" s="31" t="s">
        <v>37</v>
      </c>
      <c r="F77" s="30">
        <v>0</v>
      </c>
      <c r="G77" s="9"/>
      <c r="H77" s="9"/>
      <c r="I77" s="9"/>
      <c r="J77" s="19"/>
      <c r="K77" s="19"/>
      <c r="L77" s="9"/>
      <c r="M77" s="9"/>
      <c r="N77" s="9"/>
      <c r="O77" s="9"/>
      <c r="P77" s="9"/>
      <c r="Q77" s="9"/>
      <c r="R77" s="9"/>
      <c r="U77" s="13" t="s">
        <v>27</v>
      </c>
      <c r="V77" s="14">
        <v>100000</v>
      </c>
      <c r="W77" s="14">
        <f>15000+1000*6</f>
        <v>21000</v>
      </c>
      <c r="X77" s="14">
        <v>0.32</v>
      </c>
    </row>
    <row r="78" spans="1:26" ht="15.6" x14ac:dyDescent="0.3">
      <c r="A78" s="9"/>
      <c r="B78" s="9"/>
      <c r="C78" s="19"/>
      <c r="D78" s="9"/>
      <c r="E78" s="9"/>
      <c r="F78" s="9"/>
      <c r="G78" s="9"/>
      <c r="H78" s="9"/>
      <c r="I78" s="9"/>
      <c r="J78" s="19"/>
      <c r="K78" s="19"/>
      <c r="L78" s="9"/>
      <c r="M78" s="9"/>
      <c r="N78" s="9"/>
      <c r="O78" s="9"/>
      <c r="P78" s="9"/>
      <c r="Q78" s="20">
        <v>5</v>
      </c>
      <c r="R78" s="21">
        <f>V78</f>
        <v>200000</v>
      </c>
      <c r="U78" s="13" t="s">
        <v>28</v>
      </c>
      <c r="V78" s="14">
        <v>200000</v>
      </c>
      <c r="W78" s="14">
        <f>15000+1000*6</f>
        <v>21000</v>
      </c>
      <c r="X78" s="14">
        <v>0.28000000000000003</v>
      </c>
    </row>
    <row r="79" spans="1:26" ht="15.6" x14ac:dyDescent="0.3">
      <c r="A79" s="9"/>
      <c r="B79" s="9"/>
      <c r="C79" s="19"/>
      <c r="D79" s="9"/>
      <c r="E79" s="9"/>
      <c r="F79" s="9"/>
      <c r="G79" s="9"/>
      <c r="H79" s="9"/>
      <c r="I79" s="9"/>
      <c r="J79" s="40" t="s">
        <v>34</v>
      </c>
      <c r="K79" s="19"/>
      <c r="L79" s="9"/>
      <c r="M79" s="9"/>
      <c r="N79" s="9"/>
      <c r="O79" s="9"/>
      <c r="P79" s="9"/>
      <c r="Q79" s="9"/>
      <c r="R79" s="9"/>
    </row>
    <row r="80" spans="1:26" ht="15.6" x14ac:dyDescent="0.3">
      <c r="A80" s="9"/>
      <c r="B80" s="9"/>
      <c r="C80" s="19"/>
      <c r="D80" s="9"/>
      <c r="E80" s="9"/>
      <c r="F80" s="9"/>
      <c r="G80" s="9"/>
      <c r="H80" s="9"/>
      <c r="I80" s="9"/>
      <c r="J80" s="19"/>
      <c r="K80" s="19"/>
      <c r="L80" s="9"/>
      <c r="M80" s="9"/>
      <c r="N80" s="9" t="s">
        <v>23</v>
      </c>
      <c r="O80" s="9"/>
      <c r="P80" s="9"/>
      <c r="Q80" s="20">
        <v>5</v>
      </c>
      <c r="R80" s="21">
        <f>W75</f>
        <v>21000</v>
      </c>
    </row>
    <row r="81" spans="1:18" ht="15.6" x14ac:dyDescent="0.3">
      <c r="A81" s="9"/>
      <c r="B81" s="9"/>
      <c r="C81" s="19"/>
      <c r="D81" s="9"/>
      <c r="E81" s="9"/>
      <c r="F81" s="9"/>
      <c r="G81" s="9"/>
      <c r="H81" s="9"/>
      <c r="I81" s="9"/>
      <c r="J81" s="19"/>
      <c r="K81" s="19"/>
      <c r="L81" s="22">
        <v>4</v>
      </c>
      <c r="M81" s="23">
        <f>R80*X75+R82*X76+R84*X77+R86*X78</f>
        <v>21000</v>
      </c>
      <c r="N81" s="9"/>
      <c r="O81" s="24" t="s">
        <v>24</v>
      </c>
      <c r="P81" s="9"/>
      <c r="Q81" s="9"/>
      <c r="R81" s="9"/>
    </row>
    <row r="82" spans="1:18" ht="15.6" x14ac:dyDescent="0.3">
      <c r="A82" s="9"/>
      <c r="B82" s="9"/>
      <c r="C82" s="19"/>
      <c r="D82" s="9"/>
      <c r="E82" s="9"/>
      <c r="F82" s="9"/>
      <c r="G82" s="9"/>
      <c r="H82" s="9"/>
      <c r="I82" s="9"/>
      <c r="J82" s="19"/>
      <c r="K82" s="19"/>
      <c r="L82" s="9"/>
      <c r="M82" s="9"/>
      <c r="N82" s="9"/>
      <c r="O82" s="24" t="s">
        <v>27</v>
      </c>
      <c r="P82" s="9"/>
      <c r="Q82" s="20">
        <v>5</v>
      </c>
      <c r="R82" s="21">
        <f>W76</f>
        <v>21000</v>
      </c>
    </row>
    <row r="83" spans="1:18" ht="15.6" x14ac:dyDescent="0.3">
      <c r="A83" s="9"/>
      <c r="B83" s="9"/>
      <c r="C83" s="19"/>
      <c r="D83" s="9"/>
      <c r="E83" s="9"/>
      <c r="F83" s="9"/>
      <c r="G83" s="9"/>
      <c r="H83" s="9"/>
      <c r="I83" s="9"/>
      <c r="J83" s="19"/>
      <c r="K83" s="19"/>
      <c r="L83" s="9"/>
      <c r="M83" s="9"/>
      <c r="N83" s="9"/>
      <c r="O83" s="9"/>
      <c r="P83" s="9"/>
      <c r="Q83" s="9"/>
      <c r="R83" s="9"/>
    </row>
    <row r="84" spans="1:18" ht="15.6" x14ac:dyDescent="0.3">
      <c r="A84" s="9"/>
      <c r="B84" s="9"/>
      <c r="C84" s="19"/>
      <c r="D84" s="9"/>
      <c r="E84" s="9"/>
      <c r="F84" s="9"/>
      <c r="G84" s="9"/>
      <c r="H84" s="9"/>
      <c r="I84" s="9"/>
      <c r="J84" s="19"/>
      <c r="K84" s="19"/>
      <c r="L84" s="9"/>
      <c r="M84" s="9"/>
      <c r="N84" s="24"/>
      <c r="O84" s="9" t="s">
        <v>28</v>
      </c>
      <c r="P84" s="9"/>
      <c r="Q84" s="20">
        <v>5</v>
      </c>
      <c r="R84" s="21">
        <f>W77</f>
        <v>21000</v>
      </c>
    </row>
    <row r="85" spans="1:18" ht="15.6" x14ac:dyDescent="0.3">
      <c r="A85" s="9"/>
      <c r="B85" s="9"/>
      <c r="C85" s="19"/>
      <c r="D85" s="9"/>
      <c r="E85" s="9"/>
      <c r="F85" s="9"/>
      <c r="G85" s="9"/>
      <c r="H85" s="9"/>
      <c r="I85" s="9"/>
      <c r="J85" s="19"/>
      <c r="K85" s="19"/>
      <c r="L85" s="9"/>
      <c r="M85" s="9"/>
      <c r="N85" s="9"/>
      <c r="O85" s="9"/>
      <c r="P85" s="9"/>
      <c r="Q85" s="9"/>
      <c r="R85" s="9"/>
    </row>
    <row r="86" spans="1:18" ht="15.6" x14ac:dyDescent="0.3">
      <c r="A86" s="9"/>
      <c r="B86" s="9"/>
      <c r="C86" s="19"/>
      <c r="D86" s="9"/>
      <c r="E86" s="9"/>
      <c r="F86" s="9"/>
      <c r="G86" s="9"/>
      <c r="H86" s="9"/>
      <c r="I86" s="9"/>
      <c r="J86" s="19"/>
      <c r="K86" s="19"/>
      <c r="L86" s="9"/>
      <c r="M86" s="9"/>
      <c r="N86" s="9"/>
      <c r="O86" s="9"/>
      <c r="P86" s="9"/>
      <c r="Q86" s="20">
        <v>5</v>
      </c>
      <c r="R86" s="21">
        <f>W78</f>
        <v>21000</v>
      </c>
    </row>
    <row r="87" spans="1:18" ht="15.6" x14ac:dyDescent="0.3">
      <c r="A87" s="9"/>
      <c r="B87" s="9"/>
      <c r="C87" s="19"/>
      <c r="D87" s="9"/>
      <c r="E87" s="9"/>
      <c r="F87" s="9"/>
      <c r="G87" s="9"/>
      <c r="H87" s="9"/>
      <c r="I87" s="9"/>
      <c r="J87" s="19"/>
      <c r="K87" s="19"/>
      <c r="L87" s="9"/>
      <c r="M87" s="9"/>
      <c r="N87" s="9"/>
      <c r="O87" s="9"/>
      <c r="P87" s="9"/>
      <c r="Q87" s="9"/>
      <c r="R87" s="9"/>
    </row>
    <row r="88" spans="1:18" ht="15.6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</sheetData>
  <mergeCells count="45">
    <mergeCell ref="X73:X74"/>
    <mergeCell ref="X22:AA22"/>
    <mergeCell ref="I18:K18"/>
    <mergeCell ref="U72:X72"/>
    <mergeCell ref="U22:W22"/>
    <mergeCell ref="V35:W35"/>
    <mergeCell ref="Y23:AA23"/>
    <mergeCell ref="U23:U24"/>
    <mergeCell ref="X23:X24"/>
    <mergeCell ref="U30:U31"/>
    <mergeCell ref="X30:AA30"/>
    <mergeCell ref="V23:W23"/>
    <mergeCell ref="V30:W31"/>
    <mergeCell ref="W18:X18"/>
    <mergeCell ref="W19:X19"/>
    <mergeCell ref="U73:U74"/>
    <mergeCell ref="V73:W73"/>
    <mergeCell ref="U18:V18"/>
    <mergeCell ref="U19:V19"/>
    <mergeCell ref="B11:E11"/>
    <mergeCell ref="B12:E12"/>
    <mergeCell ref="B13:E13"/>
    <mergeCell ref="B14:E14"/>
    <mergeCell ref="B15:E15"/>
    <mergeCell ref="V32:W32"/>
    <mergeCell ref="V33:W33"/>
    <mergeCell ref="V34:W34"/>
    <mergeCell ref="A18:F18"/>
    <mergeCell ref="A55:B55"/>
    <mergeCell ref="A70:B70"/>
    <mergeCell ref="D2:F2"/>
    <mergeCell ref="B3:E3"/>
    <mergeCell ref="B4:E4"/>
    <mergeCell ref="B5:E5"/>
    <mergeCell ref="B6:E6"/>
    <mergeCell ref="F3:G3"/>
    <mergeCell ref="F4:G4"/>
    <mergeCell ref="F5:G5"/>
    <mergeCell ref="F6:G6"/>
    <mergeCell ref="J3:L3"/>
    <mergeCell ref="D9:F9"/>
    <mergeCell ref="J4:K4"/>
    <mergeCell ref="B10:E10"/>
    <mergeCell ref="F7:G7"/>
    <mergeCell ref="B7:E7"/>
  </mergeCells>
  <pageMargins left="0.7" right="0.7" top="0.75" bottom="0.75" header="0.3" footer="0.3"/>
  <pageSetup paperSize="9" orientation="portrait" r:id="rId1"/>
  <ignoredErrors>
    <ignoredError sqref="Z2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EECE-04EB-4CA5-BAAE-5D9B7C18360C}">
  <dimension ref="A1:K39"/>
  <sheetViews>
    <sheetView topLeftCell="A13" workbookViewId="0">
      <selection activeCell="A31" sqref="A31"/>
    </sheetView>
  </sheetViews>
  <sheetFormatPr defaultRowHeight="14.4" x14ac:dyDescent="0.3"/>
  <cols>
    <col min="1" max="1" width="10.88671875" customWidth="1"/>
    <col min="2" max="2" width="8.77734375" customWidth="1"/>
    <col min="3" max="3" width="13.33203125" customWidth="1"/>
    <col min="4" max="4" width="12.5546875" customWidth="1"/>
    <col min="5" max="5" width="24.21875" customWidth="1"/>
    <col min="6" max="6" width="12.88671875" customWidth="1"/>
    <col min="7" max="7" width="11.109375" customWidth="1"/>
    <col min="11" max="11" width="13.77734375" customWidth="1"/>
  </cols>
  <sheetData>
    <row r="1" spans="1:11" ht="15.6" x14ac:dyDescent="0.3">
      <c r="C1" s="101" t="s">
        <v>7</v>
      </c>
      <c r="D1" s="102"/>
      <c r="E1" s="102"/>
    </row>
    <row r="2" spans="1:11" ht="15.6" x14ac:dyDescent="0.3">
      <c r="A2" s="68" t="s">
        <v>0</v>
      </c>
      <c r="B2" s="68"/>
      <c r="C2" s="68"/>
      <c r="D2" s="68"/>
      <c r="E2" s="52" t="s">
        <v>5</v>
      </c>
      <c r="F2" s="53" t="s">
        <v>6</v>
      </c>
      <c r="G2" s="48"/>
      <c r="I2" s="58"/>
      <c r="J2" s="58"/>
      <c r="K2" s="58"/>
    </row>
    <row r="3" spans="1:11" ht="15.6" x14ac:dyDescent="0.3">
      <c r="A3" s="68" t="s">
        <v>1</v>
      </c>
      <c r="B3" s="68"/>
      <c r="C3" s="68"/>
      <c r="D3" s="68"/>
      <c r="E3" s="50">
        <f>6/50</f>
        <v>0.12</v>
      </c>
      <c r="F3" s="51">
        <v>-100000</v>
      </c>
      <c r="G3" s="49"/>
      <c r="I3" s="56"/>
      <c r="J3" s="56"/>
      <c r="K3" s="56"/>
    </row>
    <row r="4" spans="1:11" ht="15.6" x14ac:dyDescent="0.3">
      <c r="A4" s="68" t="s">
        <v>2</v>
      </c>
      <c r="B4" s="68"/>
      <c r="C4" s="68"/>
      <c r="D4" s="68"/>
      <c r="E4" s="50">
        <f>6/50 + 0.16</f>
        <v>0.28000000000000003</v>
      </c>
      <c r="F4" s="51">
        <v>50000</v>
      </c>
      <c r="G4" s="49"/>
    </row>
    <row r="5" spans="1:11" ht="15.6" x14ac:dyDescent="0.3">
      <c r="A5" s="68" t="s">
        <v>3</v>
      </c>
      <c r="B5" s="68"/>
      <c r="C5" s="68"/>
      <c r="D5" s="68"/>
      <c r="E5" s="50">
        <f>6/50 + 0.2</f>
        <v>0.32</v>
      </c>
      <c r="F5" s="51">
        <v>100000</v>
      </c>
      <c r="G5" s="49"/>
    </row>
    <row r="6" spans="1:11" ht="15.6" x14ac:dyDescent="0.3">
      <c r="A6" s="68" t="s">
        <v>4</v>
      </c>
      <c r="B6" s="68"/>
      <c r="C6" s="68"/>
      <c r="D6" s="68"/>
      <c r="E6" s="50">
        <f>0.64 - 3 * 6/50</f>
        <v>0.28000000000000003</v>
      </c>
      <c r="F6" s="51">
        <v>200000</v>
      </c>
      <c r="G6" s="49"/>
    </row>
    <row r="8" spans="1:11" ht="15.6" x14ac:dyDescent="0.3">
      <c r="A8" s="9"/>
      <c r="B8" s="9"/>
      <c r="C8" s="101" t="s">
        <v>13</v>
      </c>
      <c r="D8" s="101"/>
      <c r="E8" s="101"/>
      <c r="F8" s="9"/>
      <c r="G8" s="9"/>
      <c r="H8" s="9"/>
    </row>
    <row r="9" spans="1:11" ht="15.6" x14ac:dyDescent="0.3">
      <c r="A9" s="66"/>
      <c r="B9" s="66"/>
      <c r="C9" s="66"/>
      <c r="D9" s="66"/>
      <c r="E9" s="43" t="s">
        <v>9</v>
      </c>
      <c r="F9" s="43" t="s">
        <v>10</v>
      </c>
      <c r="G9" s="43" t="s">
        <v>11</v>
      </c>
      <c r="H9" s="43" t="s">
        <v>8</v>
      </c>
    </row>
    <row r="10" spans="1:11" ht="15.6" x14ac:dyDescent="0.3">
      <c r="A10" s="73" t="s">
        <v>1</v>
      </c>
      <c r="B10" s="73"/>
      <c r="C10" s="73"/>
      <c r="D10" s="73"/>
      <c r="E10" s="11">
        <v>4</v>
      </c>
      <c r="F10" s="11">
        <v>0</v>
      </c>
      <c r="G10" s="11">
        <v>0</v>
      </c>
      <c r="H10" s="11">
        <v>4</v>
      </c>
    </row>
    <row r="11" spans="1:11" ht="15.6" x14ac:dyDescent="0.3">
      <c r="A11" s="73" t="s">
        <v>2</v>
      </c>
      <c r="B11" s="73"/>
      <c r="C11" s="73"/>
      <c r="D11" s="73"/>
      <c r="E11" s="11">
        <v>1</v>
      </c>
      <c r="F11" s="11">
        <v>9</v>
      </c>
      <c r="G11" s="11">
        <v>0</v>
      </c>
      <c r="H11" s="11">
        <v>10</v>
      </c>
    </row>
    <row r="12" spans="1:11" ht="15.6" x14ac:dyDescent="0.3">
      <c r="A12" s="73" t="s">
        <v>3</v>
      </c>
      <c r="B12" s="73"/>
      <c r="C12" s="73"/>
      <c r="D12" s="73"/>
      <c r="E12" s="11">
        <v>0</v>
      </c>
      <c r="F12" s="11">
        <v>6</v>
      </c>
      <c r="G12" s="11">
        <v>0</v>
      </c>
      <c r="H12" s="11">
        <v>6</v>
      </c>
    </row>
    <row r="13" spans="1:11" ht="15.6" x14ac:dyDescent="0.3">
      <c r="A13" s="73" t="s">
        <v>4</v>
      </c>
      <c r="B13" s="73"/>
      <c r="C13" s="73"/>
      <c r="D13" s="73"/>
      <c r="E13" s="11">
        <v>0</v>
      </c>
      <c r="F13" s="11">
        <v>0</v>
      </c>
      <c r="G13" s="11">
        <v>5</v>
      </c>
      <c r="H13" s="11">
        <v>5</v>
      </c>
    </row>
    <row r="14" spans="1:11" ht="15.6" x14ac:dyDescent="0.3">
      <c r="A14" s="73" t="s">
        <v>8</v>
      </c>
      <c r="B14" s="73"/>
      <c r="C14" s="73"/>
      <c r="D14" s="73"/>
      <c r="E14" s="11">
        <v>5</v>
      </c>
      <c r="F14" s="11">
        <v>15</v>
      </c>
      <c r="G14" s="11">
        <v>5</v>
      </c>
      <c r="H14" s="11">
        <v>25</v>
      </c>
    </row>
    <row r="16" spans="1:11" ht="18" x14ac:dyDescent="0.35">
      <c r="A16" s="100" t="s">
        <v>30</v>
      </c>
      <c r="B16" s="82"/>
      <c r="C16" s="82"/>
      <c r="D16" s="44">
        <v>5000</v>
      </c>
      <c r="E16" s="57" t="s">
        <v>44</v>
      </c>
      <c r="F16" s="57"/>
      <c r="G16" s="57"/>
    </row>
    <row r="17" spans="1:8" ht="15.6" x14ac:dyDescent="0.3">
      <c r="A17" s="86" t="s">
        <v>16</v>
      </c>
      <c r="B17" s="89" t="s">
        <v>17</v>
      </c>
      <c r="C17" s="90"/>
      <c r="D17" s="86" t="s">
        <v>18</v>
      </c>
      <c r="E17" s="78" t="s">
        <v>19</v>
      </c>
      <c r="F17" s="78"/>
      <c r="G17" s="78"/>
      <c r="H17" s="9"/>
    </row>
    <row r="18" spans="1:8" ht="15.6" x14ac:dyDescent="0.3">
      <c r="A18" s="87"/>
      <c r="B18" s="12" t="s">
        <v>20</v>
      </c>
      <c r="C18" s="12" t="s">
        <v>34</v>
      </c>
      <c r="D18" s="87"/>
      <c r="E18" s="13" t="s">
        <v>21</v>
      </c>
      <c r="F18" s="13" t="s">
        <v>22</v>
      </c>
      <c r="G18" s="13" t="s">
        <v>29</v>
      </c>
      <c r="H18" s="45"/>
    </row>
    <row r="19" spans="1:8" ht="15.6" x14ac:dyDescent="0.3">
      <c r="A19" s="13" t="s">
        <v>23</v>
      </c>
      <c r="B19" s="14">
        <v>-100000</v>
      </c>
      <c r="C19" s="14">
        <f>0</f>
        <v>0</v>
      </c>
      <c r="D19" s="14">
        <v>0.12</v>
      </c>
      <c r="E19" s="15">
        <f>4/4</f>
        <v>1</v>
      </c>
      <c r="F19" s="16">
        <f>0/4</f>
        <v>0</v>
      </c>
      <c r="G19" s="16">
        <f>0/4</f>
        <v>0</v>
      </c>
      <c r="H19" s="46"/>
    </row>
    <row r="20" spans="1:8" ht="15.6" x14ac:dyDescent="0.3">
      <c r="A20" s="13" t="s">
        <v>24</v>
      </c>
      <c r="B20" s="14">
        <v>50000</v>
      </c>
      <c r="C20" s="14">
        <f>0</f>
        <v>0</v>
      </c>
      <c r="D20" s="14">
        <v>0.28000000000000003</v>
      </c>
      <c r="E20" s="15">
        <f>1/10</f>
        <v>0.1</v>
      </c>
      <c r="F20" s="15">
        <f>9/10</f>
        <v>0.9</v>
      </c>
      <c r="G20" s="16">
        <f>0/10</f>
        <v>0</v>
      </c>
      <c r="H20" s="46"/>
    </row>
    <row r="21" spans="1:8" ht="15.6" x14ac:dyDescent="0.3">
      <c r="A21" s="13" t="s">
        <v>27</v>
      </c>
      <c r="B21" s="14">
        <v>100000</v>
      </c>
      <c r="C21" s="14">
        <f>0</f>
        <v>0</v>
      </c>
      <c r="D21" s="14">
        <v>0.32</v>
      </c>
      <c r="E21" s="16">
        <f>0/6</f>
        <v>0</v>
      </c>
      <c r="F21" s="15">
        <f>6/6</f>
        <v>1</v>
      </c>
      <c r="G21" s="16">
        <f>0/6</f>
        <v>0</v>
      </c>
      <c r="H21" s="46"/>
    </row>
    <row r="22" spans="1:8" ht="15.6" x14ac:dyDescent="0.3">
      <c r="A22" s="13" t="s">
        <v>28</v>
      </c>
      <c r="B22" s="14">
        <v>200000</v>
      </c>
      <c r="C22" s="14">
        <f>0</f>
        <v>0</v>
      </c>
      <c r="D22" s="14">
        <v>0.28000000000000003</v>
      </c>
      <c r="E22" s="15">
        <f>0/5</f>
        <v>0</v>
      </c>
      <c r="F22" s="16">
        <f>0/5</f>
        <v>0</v>
      </c>
      <c r="G22" s="15">
        <f>5/5</f>
        <v>1</v>
      </c>
      <c r="H22" s="46"/>
    </row>
    <row r="23" spans="1:8" ht="15.6" x14ac:dyDescent="0.3">
      <c r="A23" s="9"/>
      <c r="B23" s="9"/>
      <c r="C23" s="9"/>
      <c r="D23" s="9"/>
      <c r="E23" s="9"/>
      <c r="F23" s="9"/>
      <c r="G23" s="9"/>
      <c r="H23" s="9"/>
    </row>
    <row r="24" spans="1:8" ht="15.6" x14ac:dyDescent="0.3">
      <c r="A24" s="86" t="s">
        <v>25</v>
      </c>
      <c r="B24" s="91" t="s">
        <v>26</v>
      </c>
      <c r="C24" s="92"/>
      <c r="D24" s="84" t="s">
        <v>33</v>
      </c>
      <c r="E24" s="85"/>
      <c r="F24" s="85"/>
      <c r="G24" s="88"/>
      <c r="H24" s="9"/>
    </row>
    <row r="25" spans="1:8" ht="15.6" x14ac:dyDescent="0.3">
      <c r="A25" s="87"/>
      <c r="B25" s="93"/>
      <c r="C25" s="94"/>
      <c r="D25" s="17" t="s">
        <v>23</v>
      </c>
      <c r="E25" s="13" t="s">
        <v>24</v>
      </c>
      <c r="F25" s="13" t="s">
        <v>27</v>
      </c>
      <c r="G25" s="13" t="s">
        <v>28</v>
      </c>
      <c r="H25" s="45"/>
    </row>
    <row r="26" spans="1:8" ht="15.6" x14ac:dyDescent="0.3">
      <c r="A26" s="13" t="s">
        <v>21</v>
      </c>
      <c r="B26" s="74">
        <f>D19*E19+D20*E20+D21*E21+D22*E22</f>
        <v>0.14799999999999999</v>
      </c>
      <c r="C26" s="75"/>
      <c r="D26" s="14">
        <f>D19*E19/B26</f>
        <v>0.81081081081081086</v>
      </c>
      <c r="E26" s="14">
        <f>D20*E20/B26</f>
        <v>0.18918918918918923</v>
      </c>
      <c r="F26" s="14">
        <f>D21*E21/B26</f>
        <v>0</v>
      </c>
      <c r="G26" s="14">
        <f>D22*E22/B26</f>
        <v>0</v>
      </c>
      <c r="H26" s="45"/>
    </row>
    <row r="27" spans="1:8" ht="15.6" x14ac:dyDescent="0.3">
      <c r="A27" s="13" t="s">
        <v>22</v>
      </c>
      <c r="B27" s="74">
        <f>D19*F19+D20*F20+D21*F21+D22*F22</f>
        <v>0.57200000000000006</v>
      </c>
      <c r="C27" s="75"/>
      <c r="D27" s="14">
        <f>D19*F19/B27</f>
        <v>0</v>
      </c>
      <c r="E27" s="14">
        <f>D20*F20/B27</f>
        <v>0.44055944055944063</v>
      </c>
      <c r="F27" s="14">
        <f>D21*F21/B27</f>
        <v>0.55944055944055937</v>
      </c>
      <c r="G27" s="14">
        <f>D22*F22/B27</f>
        <v>0</v>
      </c>
      <c r="H27" s="45"/>
    </row>
    <row r="28" spans="1:8" ht="15.6" x14ac:dyDescent="0.3">
      <c r="A28" s="13" t="s">
        <v>29</v>
      </c>
      <c r="B28" s="99">
        <f>D19*G19+D20*G20+D21*G21+D22*G22</f>
        <v>0.28000000000000003</v>
      </c>
      <c r="C28" s="99"/>
      <c r="D28" s="14">
        <f>D19*G19/B28</f>
        <v>0</v>
      </c>
      <c r="E28" s="14">
        <f>D20*G20/B28</f>
        <v>0</v>
      </c>
      <c r="F28" s="14">
        <f>D21*G21/B28</f>
        <v>0</v>
      </c>
      <c r="G28" s="14">
        <f>D22*G22/B28</f>
        <v>1</v>
      </c>
      <c r="H28" s="45"/>
    </row>
    <row r="29" spans="1:8" ht="15.6" x14ac:dyDescent="0.3">
      <c r="A29" s="47"/>
      <c r="B29" s="97"/>
      <c r="C29" s="97"/>
      <c r="D29" s="9"/>
      <c r="E29" s="9"/>
      <c r="F29" s="9"/>
      <c r="G29" s="9"/>
      <c r="H29" s="9"/>
    </row>
    <row r="30" spans="1:8" x14ac:dyDescent="0.3">
      <c r="A30" s="54" t="s">
        <v>12</v>
      </c>
      <c r="B30" s="55"/>
      <c r="C30" s="54"/>
      <c r="E30" s="60" t="s">
        <v>48</v>
      </c>
      <c r="F30" s="59"/>
    </row>
    <row r="31" spans="1:8" x14ac:dyDescent="0.3">
      <c r="A31" s="42">
        <f>15000+1000*6</f>
        <v>21000</v>
      </c>
      <c r="B31" s="6" t="s">
        <v>44</v>
      </c>
      <c r="C31" s="56"/>
      <c r="E31" s="61">
        <v>3</v>
      </c>
      <c r="F31" s="39"/>
    </row>
    <row r="33" spans="1:4" x14ac:dyDescent="0.3">
      <c r="A33" s="98" t="s">
        <v>32</v>
      </c>
      <c r="B33" s="98"/>
      <c r="C33" s="98"/>
      <c r="D33" s="98"/>
    </row>
    <row r="34" spans="1:4" ht="15.6" x14ac:dyDescent="0.3">
      <c r="A34" s="78" t="s">
        <v>16</v>
      </c>
      <c r="B34" s="70" t="s">
        <v>17</v>
      </c>
      <c r="C34" s="71"/>
      <c r="D34" s="78" t="s">
        <v>18</v>
      </c>
    </row>
    <row r="35" spans="1:4" ht="15.6" x14ac:dyDescent="0.3">
      <c r="A35" s="78"/>
      <c r="B35" s="13" t="s">
        <v>20</v>
      </c>
      <c r="C35" s="13" t="s">
        <v>34</v>
      </c>
      <c r="D35" s="78"/>
    </row>
    <row r="36" spans="1:4" ht="15.6" x14ac:dyDescent="0.3">
      <c r="A36" s="13" t="s">
        <v>23</v>
      </c>
      <c r="B36" s="14">
        <v>-100000</v>
      </c>
      <c r="C36" s="14">
        <f>15000+1000*6</f>
        <v>21000</v>
      </c>
      <c r="D36" s="14">
        <v>0.12</v>
      </c>
    </row>
    <row r="37" spans="1:4" ht="15.6" x14ac:dyDescent="0.3">
      <c r="A37" s="13" t="s">
        <v>24</v>
      </c>
      <c r="B37" s="14">
        <v>50000</v>
      </c>
      <c r="C37" s="14">
        <f>15000+1000*6</f>
        <v>21000</v>
      </c>
      <c r="D37" s="14">
        <v>0.28000000000000003</v>
      </c>
    </row>
    <row r="38" spans="1:4" ht="15.6" x14ac:dyDescent="0.3">
      <c r="A38" s="13" t="s">
        <v>27</v>
      </c>
      <c r="B38" s="14">
        <v>100000</v>
      </c>
      <c r="C38" s="14">
        <f>15000+1000*6</f>
        <v>21000</v>
      </c>
      <c r="D38" s="14">
        <v>0.32</v>
      </c>
    </row>
    <row r="39" spans="1:4" ht="15.6" x14ac:dyDescent="0.3">
      <c r="A39" s="13" t="s">
        <v>28</v>
      </c>
      <c r="B39" s="14">
        <v>200000</v>
      </c>
      <c r="C39" s="14">
        <f>15000+1000*6</f>
        <v>21000</v>
      </c>
      <c r="D39" s="14">
        <v>0.28000000000000003</v>
      </c>
    </row>
  </sheetData>
  <mergeCells count="29">
    <mergeCell ref="A13:D13"/>
    <mergeCell ref="A4:D4"/>
    <mergeCell ref="A5:D5"/>
    <mergeCell ref="A6:D6"/>
    <mergeCell ref="C1:E1"/>
    <mergeCell ref="A2:D2"/>
    <mergeCell ref="A3:D3"/>
    <mergeCell ref="C8:E8"/>
    <mergeCell ref="A9:D9"/>
    <mergeCell ref="A10:D10"/>
    <mergeCell ref="A11:D11"/>
    <mergeCell ref="A12:D12"/>
    <mergeCell ref="B28:C28"/>
    <mergeCell ref="A14:D14"/>
    <mergeCell ref="A16:C16"/>
    <mergeCell ref="A17:A18"/>
    <mergeCell ref="B17:C17"/>
    <mergeCell ref="D17:D18"/>
    <mergeCell ref="A24:A25"/>
    <mergeCell ref="B24:C25"/>
    <mergeCell ref="D24:G24"/>
    <mergeCell ref="B26:C26"/>
    <mergeCell ref="B27:C27"/>
    <mergeCell ref="E17:G17"/>
    <mergeCell ref="B29:C29"/>
    <mergeCell ref="A33:D33"/>
    <mergeCell ref="A34:A35"/>
    <mergeCell ref="B34:C34"/>
    <mergeCell ref="D34:D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SolutionTree</vt:lpstr>
      <vt:lpstr>ProgramData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</dc:creator>
  <cp:lastModifiedBy>Stanislav</cp:lastModifiedBy>
  <dcterms:created xsi:type="dcterms:W3CDTF">2015-06-05T18:17:20Z</dcterms:created>
  <dcterms:modified xsi:type="dcterms:W3CDTF">2021-01-14T19:06:47Z</dcterms:modified>
</cp:coreProperties>
</file>