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Videos\Senior Design\"/>
    </mc:Choice>
  </mc:AlternateContent>
  <xr:revisionPtr revIDLastSave="0" documentId="13_ncr:1_{999ACB8D-F30F-4A61-B938-4684A4FA3B0C}" xr6:coauthVersionLast="47" xr6:coauthVersionMax="47" xr10:uidLastSave="{00000000-0000-0000-0000-000000000000}"/>
  <bookViews>
    <workbookView xWindow="-108" yWindow="-108" windowWidth="23256" windowHeight="12576" activeTab="1" xr2:uid="{A882684E-0EA5-487D-806E-8C4C12A3FC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P27" i="1"/>
  <c r="J56" i="1"/>
  <c r="J55" i="1"/>
  <c r="J51" i="1"/>
  <c r="K53" i="1"/>
  <c r="J52" i="1"/>
  <c r="J45" i="1"/>
  <c r="K49" i="1"/>
  <c r="J47" i="1"/>
  <c r="J48" i="1"/>
  <c r="J46" i="1"/>
  <c r="P35" i="1"/>
  <c r="P36" i="1"/>
  <c r="O35" i="1"/>
  <c r="O36" i="1"/>
  <c r="P34" i="1"/>
  <c r="O34" i="1"/>
  <c r="O27" i="1"/>
  <c r="P31" i="1"/>
  <c r="O31" i="1"/>
  <c r="P30" i="1"/>
  <c r="O30" i="1"/>
  <c r="P29" i="1"/>
  <c r="O29" i="1"/>
  <c r="Q29" i="1" s="1"/>
  <c r="P28" i="1"/>
  <c r="O28" i="1"/>
  <c r="Q28" i="1" s="1"/>
  <c r="O21" i="1"/>
  <c r="K19" i="1"/>
  <c r="K20" i="1"/>
  <c r="J19" i="1"/>
  <c r="L19" i="1" s="1"/>
  <c r="M19" i="1" s="1"/>
  <c r="J20" i="1"/>
  <c r="K18" i="1"/>
  <c r="J18" i="1"/>
  <c r="J13" i="1"/>
  <c r="O16" i="1"/>
  <c r="K14" i="1"/>
  <c r="K15" i="1"/>
  <c r="K13" i="1"/>
  <c r="K8" i="1"/>
  <c r="J14" i="1"/>
  <c r="J15" i="1"/>
  <c r="J8" i="1"/>
  <c r="O11" i="1"/>
  <c r="K9" i="1"/>
  <c r="K10" i="1"/>
  <c r="J9" i="1"/>
  <c r="L9" i="1" s="1"/>
  <c r="M9" i="1" s="1"/>
  <c r="J10" i="1"/>
  <c r="J4" i="1"/>
  <c r="O6" i="1"/>
  <c r="K5" i="1"/>
  <c r="J5" i="1"/>
  <c r="K4" i="1"/>
  <c r="F2" i="1"/>
  <c r="F3" i="1"/>
  <c r="F7" i="1"/>
  <c r="F8" i="1"/>
  <c r="L3" i="1"/>
  <c r="M3" i="1" s="1"/>
  <c r="F20" i="1"/>
  <c r="F19" i="1"/>
  <c r="F16" i="1"/>
  <c r="F15" i="1"/>
  <c r="F12" i="1"/>
  <c r="F11" i="1"/>
  <c r="F4" i="1" l="1"/>
  <c r="F5" i="1" s="1"/>
  <c r="Q30" i="1"/>
  <c r="N9" i="1"/>
  <c r="N19" i="1"/>
  <c r="Q34" i="1"/>
  <c r="Q31" i="1"/>
  <c r="J49" i="1"/>
  <c r="Q27" i="1"/>
  <c r="Q36" i="1"/>
  <c r="F9" i="1"/>
  <c r="F10" i="1" s="1"/>
  <c r="L4" i="1"/>
  <c r="Q35" i="1"/>
  <c r="L8" i="1"/>
  <c r="L18" i="1"/>
  <c r="L14" i="1"/>
  <c r="L10" i="1"/>
  <c r="L15" i="1"/>
  <c r="L20" i="1"/>
  <c r="L13" i="1"/>
  <c r="F21" i="1"/>
  <c r="F22" i="1" s="1"/>
  <c r="L5" i="1"/>
  <c r="F17" i="1"/>
  <c r="F18" i="1" s="1"/>
  <c r="F13" i="1"/>
  <c r="F14" i="1" s="1"/>
  <c r="M18" i="1" l="1"/>
  <c r="N18" i="1"/>
  <c r="M14" i="1"/>
  <c r="N14" i="1"/>
  <c r="M5" i="1"/>
  <c r="M6" i="1" s="1"/>
  <c r="N5" i="1"/>
  <c r="R37" i="1"/>
  <c r="M8" i="1"/>
  <c r="M11" i="1" s="1"/>
  <c r="N8" i="1"/>
  <c r="N11" i="1" s="1"/>
  <c r="M13" i="1"/>
  <c r="N13" i="1"/>
  <c r="M4" i="1"/>
  <c r="N4" i="1"/>
  <c r="N6" i="1" s="1"/>
  <c r="M20" i="1"/>
  <c r="N20" i="1"/>
  <c r="M15" i="1"/>
  <c r="N15" i="1"/>
  <c r="M10" i="1"/>
  <c r="N10" i="1"/>
  <c r="Q32" i="1"/>
  <c r="F23" i="1"/>
  <c r="M21" i="1" l="1"/>
  <c r="N16" i="1"/>
  <c r="M16" i="1"/>
  <c r="N21" i="1"/>
</calcChain>
</file>

<file path=xl/sharedStrings.xml><?xml version="1.0" encoding="utf-8"?>
<sst xmlns="http://schemas.openxmlformats.org/spreadsheetml/2006/main" count="183" uniqueCount="115">
  <si>
    <t xml:space="preserve">Simulation Data Table </t>
  </si>
  <si>
    <t>Parameter</t>
  </si>
  <si>
    <t>Max Flight Speed</t>
  </si>
  <si>
    <t xml:space="preserve">Measurement </t>
  </si>
  <si>
    <t>15.4 m/s</t>
  </si>
  <si>
    <t>Sample of 5 tests</t>
  </si>
  <si>
    <t xml:space="preserve">Yards Traveled Error </t>
  </si>
  <si>
    <t xml:space="preserve">Drone Altitude Met Error </t>
  </si>
  <si>
    <t xml:space="preserve">starting </t>
  </si>
  <si>
    <t xml:space="preserve">ending </t>
  </si>
  <si>
    <t>Error</t>
  </si>
  <si>
    <t>AVG ERROR</t>
  </si>
  <si>
    <t xml:space="preserve">Time to get to 20 meter alitutude </t>
  </si>
  <si>
    <t>11.1 seconds</t>
  </si>
  <si>
    <r>
      <t xml:space="preserve">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7 yards</t>
    </r>
  </si>
  <si>
    <r>
      <rPr>
        <u/>
        <sz val="11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>.64 meters</t>
    </r>
  </si>
  <si>
    <t>Challenge 1 Simulation Tests</t>
  </si>
  <si>
    <t xml:space="preserve">Difference </t>
  </si>
  <si>
    <t>Test</t>
  </si>
  <si>
    <t>5m/s</t>
  </si>
  <si>
    <t>Starting (Yards)</t>
  </si>
  <si>
    <t xml:space="preserve">Ending(Yards) </t>
  </si>
  <si>
    <t>Starting(Meters)</t>
  </si>
  <si>
    <t>Ending(Meters)</t>
  </si>
  <si>
    <t>Time Elapsed(Seconds)</t>
  </si>
  <si>
    <t>For 5m/s Average Time is 19.4 seconds, Standard Deviation to 30 yard line is 2.93 yards</t>
  </si>
  <si>
    <t>10m/s</t>
  </si>
  <si>
    <t>For 10m/s Average Time is 14.8 seconds, Standard Deviation to 30 yard line is 4.5 yards</t>
  </si>
  <si>
    <t>15m/s</t>
  </si>
  <si>
    <t>For 15m/s Average Time is 13.8133 seconds, Standard Deviation to 30 yard line is 2.6 yards</t>
  </si>
  <si>
    <t>1m/s</t>
  </si>
  <si>
    <t>For 1m/s Average Time is 39.7 seconds, Standard Deviation to 30 yard line is 0.1751 yards</t>
  </si>
  <si>
    <t xml:space="preserve">Conclusion: Best to travel 1m/s in the air velocity for challenge 1 </t>
  </si>
  <si>
    <t>Velocity= 1 m/s</t>
  </si>
  <si>
    <t>Starting X_Location (Meters)</t>
  </si>
  <si>
    <t>StartingY_Location(Meters)</t>
  </si>
  <si>
    <t>Logo X Location(Meters)</t>
  </si>
  <si>
    <t>Logo y Location(Meters)</t>
  </si>
  <si>
    <t>Ending_x_Location</t>
  </si>
  <si>
    <t>Ending_y_Location</t>
  </si>
  <si>
    <t xml:space="preserve">Percent Accuracy_x </t>
  </si>
  <si>
    <t>Percent_Accuracy _y</t>
  </si>
  <si>
    <t>Time Elapsed (Min, seconds)</t>
  </si>
  <si>
    <t>3min,18sec</t>
  </si>
  <si>
    <t>Total Accuracy</t>
  </si>
  <si>
    <t>2min,29sec</t>
  </si>
  <si>
    <t>1min,42sec</t>
  </si>
  <si>
    <t>28 sec</t>
  </si>
  <si>
    <t>Different logo location</t>
  </si>
  <si>
    <t>Drone starting from far away</t>
  </si>
  <si>
    <t>Drone starting closer</t>
  </si>
  <si>
    <t xml:space="preserve">Drone starting super close </t>
  </si>
  <si>
    <t>Drone starting from negative x and y</t>
  </si>
  <si>
    <t>5min,22sec</t>
  </si>
  <si>
    <t>Velocity= 2 m/s</t>
  </si>
  <si>
    <t>2min,27 sec</t>
  </si>
  <si>
    <t>11sec</t>
  </si>
  <si>
    <t>2min,46sec</t>
  </si>
  <si>
    <t>Velocity = 3m/s</t>
  </si>
  <si>
    <t>Challenge 3 Simulation Tests</t>
  </si>
  <si>
    <t>Challenge 2 Simulation Tests (Image Recognition)</t>
  </si>
  <si>
    <t>Drone starting away from the logo</t>
  </si>
  <si>
    <t xml:space="preserve">Drone strating close to the lgo </t>
  </si>
  <si>
    <t>Real</t>
  </si>
  <si>
    <t>Distance_Traveled</t>
  </si>
  <si>
    <t>Accuracy</t>
  </si>
  <si>
    <t xml:space="preserve">Velocity </t>
  </si>
  <si>
    <t>3m/s</t>
  </si>
  <si>
    <t>No Obstacles Case</t>
  </si>
  <si>
    <t>4m/s</t>
  </si>
  <si>
    <t>28sec</t>
  </si>
  <si>
    <t>Time Elapsed (sec)</t>
  </si>
  <si>
    <t>Obstacles(Drone goes straight initially)</t>
  </si>
  <si>
    <t xml:space="preserve">Distance_Traveled </t>
  </si>
  <si>
    <t>Drone starting with a negative y location</t>
  </si>
  <si>
    <t>Obstacles(Drone turns intially)</t>
  </si>
  <si>
    <t>Validation Tests</t>
  </si>
  <si>
    <t xml:space="preserve">Task </t>
  </si>
  <si>
    <t xml:space="preserve">Spec </t>
  </si>
  <si>
    <t xml:space="preserve">Result </t>
  </si>
  <si>
    <t xml:space="preserve">Travel a set distance then land </t>
  </si>
  <si>
    <t xml:space="preserve">Travel up to 100 meters then land </t>
  </si>
  <si>
    <t>Passed</t>
  </si>
  <si>
    <t>Mission Planner Simulation with Python Challenge 1 Code</t>
  </si>
  <si>
    <t xml:space="preserve">Travel a search pattern </t>
  </si>
  <si>
    <t xml:space="preserve">Search pattern is within the bounds of 50 yards horizontal and 100 yards vertical </t>
  </si>
  <si>
    <t>Mission Planner Simulation with Python Search Pattern Code</t>
  </si>
  <si>
    <t xml:space="preserve">Passed </t>
  </si>
  <si>
    <t>Drone can find and land on a logo location</t>
  </si>
  <si>
    <t>Takes &lt; 15 minutes to find and land on logo</t>
  </si>
  <si>
    <t>Drone has an accuracy of &gt;=97% on landing on logo location</t>
  </si>
  <si>
    <t>Failed(90%)</t>
  </si>
  <si>
    <t>Failed(85%)</t>
  </si>
  <si>
    <t>Passed (99%)</t>
  </si>
  <si>
    <t>Accuracy &gt;=97% on landing on the set distance while traveling 5m/s</t>
  </si>
  <si>
    <t>Accuracy  &gt;=97% on landing on the set distance while traveling 1m/s</t>
  </si>
  <si>
    <t>Accuracy  &gt;=97% on landing on the set distance while traveling 15m/s</t>
  </si>
  <si>
    <t>Accuracy &gt;=97% on meeting the bounds of 50 yards</t>
  </si>
  <si>
    <t>Passed(Met when traveling &lt;=2m/s)</t>
  </si>
  <si>
    <t>How was it Validated</t>
  </si>
  <si>
    <t>Still needs to be tested</t>
  </si>
  <si>
    <t>Drone can travel in all directions</t>
  </si>
  <si>
    <t>Travel in all directions up to 15m/s</t>
  </si>
  <si>
    <t>Mission Planner Simulation with Python Directional Control Code</t>
  </si>
  <si>
    <t xml:space="preserve">Drone can do sharp turns and diagonal turns </t>
  </si>
  <si>
    <t>Can do it up to 15m/s</t>
  </si>
  <si>
    <t>Mission Planner Simulation with Python Obstacle Avoidance Code</t>
  </si>
  <si>
    <t>Drone can navigate around obstacles</t>
  </si>
  <si>
    <t>Drone can recognize obstacles while traveling up to 15m/s</t>
  </si>
  <si>
    <t>Drone can take up to 4 inputs on what manuever to do around the obstacles</t>
  </si>
  <si>
    <t>Drone can navigate around input obstacle course in land in under 15 minutes</t>
  </si>
  <si>
    <t>Drone stops at ending location after navigating out of the course</t>
  </si>
  <si>
    <t>Drone stops manuevering at 100 yards with a accuracy &gt;=97%</t>
  </si>
  <si>
    <t>Passed(98%)</t>
  </si>
  <si>
    <t>Drone can do zig zag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</si>
</sst>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4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" xfId="0" applyFont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0" borderId="0" xfId="0" applyFont="1"/>
    <xf numFmtId="0" fontId="0" fillId="0" borderId="7" xfId="0" applyBorder="1"/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F8C1-A434-4B2C-B9C4-60F0097B88C9}">
  <dimension ref="A1:R57"/>
  <sheetViews>
    <sheetView zoomScale="50" zoomScaleNormal="50" workbookViewId="0">
      <selection activeCell="J57" sqref="J57"/>
    </sheetView>
  </sheetViews>
  <sheetFormatPr defaultRowHeight="14.4" x14ac:dyDescent="0.3"/>
  <cols>
    <col min="1" max="1" width="28.77734375" bestFit="1" customWidth="1"/>
    <col min="2" max="2" width="15" bestFit="1" customWidth="1"/>
    <col min="5" max="5" width="12" bestFit="1" customWidth="1"/>
    <col min="6" max="6" width="37.88671875" bestFit="1" customWidth="1"/>
    <col min="7" max="7" width="32.6640625" customWidth="1"/>
    <col min="8" max="8" width="13.33203125" hidden="1" customWidth="1"/>
    <col min="9" max="9" width="25" bestFit="1" customWidth="1"/>
    <col min="10" max="10" width="24.33203125" bestFit="1" customWidth="1"/>
    <col min="11" max="11" width="21" bestFit="1" customWidth="1"/>
    <col min="12" max="12" width="22.5546875" bestFit="1" customWidth="1"/>
    <col min="13" max="13" width="25" bestFit="1" customWidth="1"/>
    <col min="14" max="14" width="21" customWidth="1"/>
    <col min="15" max="15" width="25.21875" bestFit="1" customWidth="1"/>
    <col min="16" max="16" width="17.5546875" bestFit="1" customWidth="1"/>
    <col min="17" max="17" width="18.77734375" bestFit="1" customWidth="1"/>
    <col min="18" max="18" width="13.88671875" bestFit="1" customWidth="1"/>
  </cols>
  <sheetData>
    <row r="1" spans="1:17" ht="15" thickBot="1" x14ac:dyDescent="0.35">
      <c r="A1" s="11" t="s">
        <v>0</v>
      </c>
      <c r="B1" s="12"/>
      <c r="C1" s="1"/>
      <c r="G1" s="15" t="s">
        <v>16</v>
      </c>
      <c r="H1" s="15"/>
      <c r="I1" s="15"/>
      <c r="J1" s="15"/>
      <c r="K1" s="15"/>
      <c r="L1" s="15"/>
      <c r="M1" s="15"/>
      <c r="N1" s="15"/>
      <c r="O1" s="15"/>
    </row>
    <row r="2" spans="1:17" ht="15.6" thickTop="1" thickBot="1" x14ac:dyDescent="0.35">
      <c r="A2" s="13" t="s">
        <v>5</v>
      </c>
      <c r="B2" s="14"/>
      <c r="C2" s="1"/>
      <c r="D2" t="s">
        <v>8</v>
      </c>
      <c r="E2">
        <v>117.87</v>
      </c>
      <c r="F2">
        <f>E2*1.09361</f>
        <v>128.90381070000001</v>
      </c>
      <c r="G2" s="9" t="s">
        <v>22</v>
      </c>
      <c r="H2" s="9" t="s">
        <v>23</v>
      </c>
      <c r="I2" s="9" t="s">
        <v>18</v>
      </c>
      <c r="J2" s="9" t="s">
        <v>20</v>
      </c>
      <c r="K2" s="9" t="s">
        <v>21</v>
      </c>
      <c r="L2" s="9" t="s">
        <v>17</v>
      </c>
      <c r="M2" s="9" t="s">
        <v>10</v>
      </c>
      <c r="N2" s="9" t="s">
        <v>65</v>
      </c>
      <c r="O2" s="9" t="s">
        <v>24</v>
      </c>
      <c r="Q2">
        <v>30</v>
      </c>
    </row>
    <row r="3" spans="1:17" ht="15" thickTop="1" x14ac:dyDescent="0.3">
      <c r="A3" s="2" t="s">
        <v>1</v>
      </c>
      <c r="B3" s="3" t="s">
        <v>3</v>
      </c>
      <c r="D3" t="s">
        <v>9</v>
      </c>
      <c r="E3">
        <v>156.61199999999999</v>
      </c>
      <c r="F3">
        <f>E3*1.09361</f>
        <v>171.27244931999999</v>
      </c>
      <c r="I3" t="s">
        <v>19</v>
      </c>
      <c r="J3">
        <v>0</v>
      </c>
      <c r="K3">
        <v>37.42</v>
      </c>
      <c r="L3">
        <f>K3-J3</f>
        <v>37.42</v>
      </c>
      <c r="M3">
        <f>L3-30</f>
        <v>7.4200000000000017</v>
      </c>
      <c r="N3">
        <f>100-(ABS((Q2-L3)/Q2)*100)</f>
        <v>75.266666666666666</v>
      </c>
      <c r="O3">
        <v>23.41</v>
      </c>
      <c r="Q3">
        <v>30</v>
      </c>
    </row>
    <row r="4" spans="1:17" x14ac:dyDescent="0.3">
      <c r="A4" s="6" t="s">
        <v>2</v>
      </c>
      <c r="B4" s="7" t="s">
        <v>4</v>
      </c>
      <c r="F4">
        <f>F3-F2</f>
        <v>42.368638619999984</v>
      </c>
      <c r="G4">
        <v>45.850179900000001</v>
      </c>
      <c r="H4">
        <v>77.225999999999999</v>
      </c>
      <c r="I4" t="s">
        <v>19</v>
      </c>
      <c r="J4">
        <f>G4*1.09361</f>
        <v>50.142215240439</v>
      </c>
      <c r="K4">
        <f>H4*1.09361</f>
        <v>84.455125859999995</v>
      </c>
      <c r="L4">
        <f t="shared" ref="L4:L5" si="0">K4-J4</f>
        <v>34.312910619560995</v>
      </c>
      <c r="M4">
        <f t="shared" ref="M4:M5" si="1">L4-30</f>
        <v>4.312910619560995</v>
      </c>
      <c r="N4">
        <f t="shared" ref="N4:N5" si="2">100-(ABS((Q3-L4)/Q3)*100)</f>
        <v>85.623631268130012</v>
      </c>
      <c r="O4">
        <v>18.149999999999999</v>
      </c>
      <c r="Q4">
        <v>30</v>
      </c>
    </row>
    <row r="5" spans="1:17" x14ac:dyDescent="0.3">
      <c r="A5" s="2" t="s">
        <v>6</v>
      </c>
      <c r="B5" s="3" t="s">
        <v>14</v>
      </c>
      <c r="E5" t="s">
        <v>10</v>
      </c>
      <c r="F5">
        <f>F4-30</f>
        <v>12.368638619999984</v>
      </c>
      <c r="G5">
        <v>90.246489999999994</v>
      </c>
      <c r="H5">
        <v>119.10899999999999</v>
      </c>
      <c r="I5" t="s">
        <v>19</v>
      </c>
      <c r="J5">
        <f>G5*1.09361</f>
        <v>98.694463928899992</v>
      </c>
      <c r="K5">
        <f>H5*1.09361</f>
        <v>130.25879348999999</v>
      </c>
      <c r="L5">
        <f t="shared" si="0"/>
        <v>31.564329561099996</v>
      </c>
      <c r="M5">
        <f t="shared" si="1"/>
        <v>1.5643295610999957</v>
      </c>
      <c r="N5">
        <f t="shared" si="2"/>
        <v>94.785568129666686</v>
      </c>
      <c r="O5">
        <v>16.63</v>
      </c>
      <c r="Q5">
        <v>30</v>
      </c>
    </row>
    <row r="6" spans="1:17" x14ac:dyDescent="0.3">
      <c r="A6" s="6" t="s">
        <v>7</v>
      </c>
      <c r="B6" s="7" t="s">
        <v>15</v>
      </c>
      <c r="M6">
        <f>_xlfn.STDEV.S(M3:M5)</f>
        <v>2.9296637617644463</v>
      </c>
      <c r="N6" s="8">
        <f>AVERAGE(N3:N5)</f>
        <v>85.225288688154464</v>
      </c>
      <c r="O6">
        <f>AVERAGE(O3:O5)</f>
        <v>19.396666666666665</v>
      </c>
      <c r="Q6">
        <v>30</v>
      </c>
    </row>
    <row r="7" spans="1:17" x14ac:dyDescent="0.3">
      <c r="A7" s="4" t="s">
        <v>12</v>
      </c>
      <c r="B7" s="5" t="s">
        <v>13</v>
      </c>
      <c r="E7">
        <v>186.27868652343699</v>
      </c>
      <c r="F7">
        <f>E7*1.09361</f>
        <v>203.71623436889593</v>
      </c>
      <c r="G7" s="10" t="s">
        <v>25</v>
      </c>
      <c r="H7" s="10"/>
      <c r="I7" s="10"/>
      <c r="J7" s="10"/>
      <c r="K7" s="10"/>
      <c r="L7" s="10"/>
      <c r="M7" s="10"/>
      <c r="N7" s="10"/>
      <c r="O7" s="10"/>
      <c r="Q7">
        <v>30</v>
      </c>
    </row>
    <row r="8" spans="1:17" x14ac:dyDescent="0.3">
      <c r="E8">
        <v>214.640701293945</v>
      </c>
      <c r="F8">
        <f>E8*1.09361</f>
        <v>234.73321734207119</v>
      </c>
      <c r="G8">
        <v>131.72564</v>
      </c>
      <c r="H8">
        <v>167.7489166</v>
      </c>
      <c r="I8" t="s">
        <v>26</v>
      </c>
      <c r="J8">
        <f>G8*1.09361</f>
        <v>144.05647716039999</v>
      </c>
      <c r="K8">
        <f>H8*1.09361</f>
        <v>183.451892682926</v>
      </c>
      <c r="L8">
        <f>K8-J8</f>
        <v>39.395415522526008</v>
      </c>
      <c r="M8">
        <f>L8-30</f>
        <v>9.3954155225260081</v>
      </c>
      <c r="N8">
        <f>100-(ABS((Q2-L8)/Q2)*100)</f>
        <v>68.681948258246635</v>
      </c>
      <c r="O8">
        <v>14.5</v>
      </c>
      <c r="Q8">
        <v>30</v>
      </c>
    </row>
    <row r="9" spans="1:17" x14ac:dyDescent="0.3">
      <c r="F9">
        <f>F8-F7</f>
        <v>31.01698297317526</v>
      </c>
      <c r="G9">
        <v>189.65630999999999</v>
      </c>
      <c r="H9">
        <v>227.51847000000001</v>
      </c>
      <c r="I9" t="s">
        <v>26</v>
      </c>
      <c r="J9">
        <f t="shared" ref="J9:J10" si="3">G9*1.09361</f>
        <v>207.41003717909999</v>
      </c>
      <c r="K9">
        <f t="shared" ref="K9:K10" si="4">H9*1.09361</f>
        <v>248.8164739767</v>
      </c>
      <c r="L9">
        <f t="shared" ref="L9:L10" si="5">K9-J9</f>
        <v>41.406436797600009</v>
      </c>
      <c r="M9">
        <f t="shared" ref="M9:M10" si="6">L9-30</f>
        <v>11.406436797600009</v>
      </c>
      <c r="N9">
        <f t="shared" ref="N9:N10" si="7">100-(ABS((Q3-L9)/Q3)*100)</f>
        <v>61.978544007999972</v>
      </c>
      <c r="O9">
        <v>14.42</v>
      </c>
      <c r="Q9">
        <v>30</v>
      </c>
    </row>
    <row r="10" spans="1:17" x14ac:dyDescent="0.3">
      <c r="E10" t="s">
        <v>10</v>
      </c>
      <c r="F10">
        <f>F9-30</f>
        <v>1.01698297317526</v>
      </c>
      <c r="G10">
        <v>244.72155699999999</v>
      </c>
      <c r="H10">
        <v>274.72183000000001</v>
      </c>
      <c r="I10" t="s">
        <v>26</v>
      </c>
      <c r="J10">
        <f t="shared" si="3"/>
        <v>267.62994195076999</v>
      </c>
      <c r="K10">
        <f t="shared" si="4"/>
        <v>300.4385405063</v>
      </c>
      <c r="L10">
        <f t="shared" si="5"/>
        <v>32.808598555530011</v>
      </c>
      <c r="M10">
        <f t="shared" si="6"/>
        <v>2.8085985555300113</v>
      </c>
      <c r="N10">
        <f t="shared" si="7"/>
        <v>90.638004814899958</v>
      </c>
      <c r="O10">
        <v>15.39</v>
      </c>
      <c r="Q10">
        <v>30</v>
      </c>
    </row>
    <row r="11" spans="1:17" x14ac:dyDescent="0.3">
      <c r="E11">
        <v>249.23057556152301</v>
      </c>
      <c r="F11">
        <f>E11*1.09361</f>
        <v>272.56104973983719</v>
      </c>
      <c r="M11">
        <f>_xlfn.STDEV.S(M8:M10)</f>
        <v>4.4972804145451422</v>
      </c>
      <c r="N11" s="8">
        <f>AVERAGE(N8:N10)</f>
        <v>73.766165693715507</v>
      </c>
      <c r="O11">
        <f>AVERAGE(O8:O10)</f>
        <v>14.770000000000001</v>
      </c>
      <c r="Q11">
        <v>30</v>
      </c>
    </row>
    <row r="12" spans="1:17" x14ac:dyDescent="0.3">
      <c r="E12">
        <v>277.38220214843699</v>
      </c>
      <c r="F12">
        <f>E12*1.09361</f>
        <v>303.34795009155215</v>
      </c>
      <c r="G12" s="10" t="s">
        <v>27</v>
      </c>
      <c r="H12" s="10"/>
      <c r="I12" s="10"/>
      <c r="J12" s="10"/>
      <c r="K12" s="10"/>
      <c r="L12" s="10"/>
      <c r="M12" s="10"/>
      <c r="N12" s="10"/>
      <c r="O12" s="10"/>
      <c r="Q12">
        <v>30</v>
      </c>
    </row>
    <row r="13" spans="1:17" x14ac:dyDescent="0.3">
      <c r="F13">
        <f>F12-F11</f>
        <v>30.786900351714962</v>
      </c>
      <c r="G13">
        <v>292.94830000000002</v>
      </c>
      <c r="H13">
        <v>325.45953300000002</v>
      </c>
      <c r="I13" t="s">
        <v>28</v>
      </c>
      <c r="J13">
        <f>G13*1.09361</f>
        <v>320.37119036299998</v>
      </c>
      <c r="K13">
        <f>H13*1.09361</f>
        <v>355.92579988413002</v>
      </c>
      <c r="L13">
        <f>K13-J13</f>
        <v>35.554609521130033</v>
      </c>
      <c r="M13">
        <f>L13-30</f>
        <v>5.5546095211300326</v>
      </c>
      <c r="N13">
        <f>100-(ABS((Q2-L13)/Q2)*100)</f>
        <v>81.484634929566553</v>
      </c>
      <c r="O13">
        <v>13.5</v>
      </c>
      <c r="Q13">
        <v>30</v>
      </c>
    </row>
    <row r="14" spans="1:17" x14ac:dyDescent="0.3">
      <c r="E14" t="s">
        <v>10</v>
      </c>
      <c r="F14">
        <f>F13-30</f>
        <v>0.7869003517149622</v>
      </c>
      <c r="G14">
        <v>351.98349999999999</v>
      </c>
      <c r="H14">
        <v>381.43196999999998</v>
      </c>
      <c r="I14" t="s">
        <v>28</v>
      </c>
      <c r="J14">
        <f t="shared" ref="J14:J15" si="8">G14*1.09361</f>
        <v>384.93267543499996</v>
      </c>
      <c r="K14">
        <f t="shared" ref="K14:K15" si="9">H14*1.09361</f>
        <v>417.13781671169994</v>
      </c>
      <c r="L14">
        <f t="shared" ref="L14:L15" si="10">K14-J14</f>
        <v>32.205141276699976</v>
      </c>
      <c r="M14">
        <f t="shared" ref="M14:M15" si="11">L14-30</f>
        <v>2.2051412766999761</v>
      </c>
      <c r="N14">
        <f t="shared" ref="N14:N15" si="12">100-(ABS((Q3-L14)/Q3)*100)</f>
        <v>92.649529077666742</v>
      </c>
      <c r="O14">
        <v>14.92</v>
      </c>
      <c r="Q14">
        <v>30</v>
      </c>
    </row>
    <row r="15" spans="1:17" x14ac:dyDescent="0.3">
      <c r="E15">
        <v>309.4755859375</v>
      </c>
      <c r="F15">
        <f>E15*1.09361</f>
        <v>338.44559553710934</v>
      </c>
      <c r="G15">
        <v>413.94299999999998</v>
      </c>
      <c r="H15">
        <v>441.83670000000001</v>
      </c>
      <c r="I15" t="s">
        <v>28</v>
      </c>
      <c r="J15">
        <f t="shared" si="8"/>
        <v>452.69220422999996</v>
      </c>
      <c r="K15">
        <f t="shared" si="9"/>
        <v>483.197033487</v>
      </c>
      <c r="L15">
        <f t="shared" si="10"/>
        <v>30.50482925700004</v>
      </c>
      <c r="M15">
        <f t="shared" si="11"/>
        <v>0.50482925700003989</v>
      </c>
      <c r="N15">
        <f t="shared" si="12"/>
        <v>98.317235809999872</v>
      </c>
      <c r="O15">
        <v>13.02</v>
      </c>
      <c r="Q15">
        <v>30</v>
      </c>
    </row>
    <row r="16" spans="1:17" x14ac:dyDescent="0.3">
      <c r="E16">
        <v>347.68136596679602</v>
      </c>
      <c r="F16">
        <f>E16*1.09361</f>
        <v>380.22781863494777</v>
      </c>
      <c r="M16">
        <f>_xlfn.STDEV.S(M13:M15)</f>
        <v>2.5693799252212006</v>
      </c>
      <c r="N16" s="8">
        <f>AVERAGE(N13:N15)</f>
        <v>90.817133272411056</v>
      </c>
      <c r="O16">
        <f>AVERAGE(O13:O15)</f>
        <v>13.813333333333333</v>
      </c>
      <c r="Q16">
        <v>30</v>
      </c>
    </row>
    <row r="17" spans="5:18" x14ac:dyDescent="0.3">
      <c r="F17">
        <f>F16-F15</f>
        <v>41.782223097838425</v>
      </c>
      <c r="G17" s="10" t="s">
        <v>29</v>
      </c>
      <c r="H17" s="10"/>
      <c r="I17" s="10"/>
      <c r="J17" s="10"/>
      <c r="K17" s="10"/>
      <c r="L17" s="10"/>
      <c r="M17" s="10"/>
      <c r="N17" s="10"/>
      <c r="O17" s="10"/>
      <c r="Q17">
        <v>30</v>
      </c>
    </row>
    <row r="18" spans="5:18" x14ac:dyDescent="0.3">
      <c r="E18" t="s">
        <v>10</v>
      </c>
      <c r="F18">
        <f>F17-30</f>
        <v>11.782223097838425</v>
      </c>
      <c r="G18">
        <v>470.42</v>
      </c>
      <c r="H18">
        <v>498.28769999999997</v>
      </c>
      <c r="I18" t="s">
        <v>30</v>
      </c>
      <c r="J18">
        <f>G18*1.09361</f>
        <v>514.45601620000002</v>
      </c>
      <c r="K18">
        <f>H18*1.09361</f>
        <v>544.93241159699994</v>
      </c>
      <c r="L18">
        <f>K18-J18</f>
        <v>30.476395396999919</v>
      </c>
      <c r="M18">
        <f>L18-30</f>
        <v>0.47639539699991929</v>
      </c>
      <c r="N18">
        <f>100-(ABS((Q3-L18)/Q3)*100)</f>
        <v>98.412015343333607</v>
      </c>
      <c r="O18">
        <v>43</v>
      </c>
      <c r="Q18">
        <v>30</v>
      </c>
    </row>
    <row r="19" spans="5:18" x14ac:dyDescent="0.3">
      <c r="E19">
        <v>382.19445800781199</v>
      </c>
      <c r="F19">
        <f>E19*1.09361</f>
        <v>417.97168122192323</v>
      </c>
      <c r="G19">
        <v>500.48</v>
      </c>
      <c r="H19">
        <v>528.03980000000001</v>
      </c>
      <c r="I19" t="s">
        <v>30</v>
      </c>
      <c r="J19">
        <f t="shared" ref="J19:J20" si="13">G19*1.09361</f>
        <v>547.32993280000005</v>
      </c>
      <c r="K19">
        <f t="shared" ref="K19:K20" si="14">H19*1.09361</f>
        <v>577.46960567799999</v>
      </c>
      <c r="L19">
        <f t="shared" ref="L19:L20" si="15">K19-J19</f>
        <v>30.139672877999942</v>
      </c>
      <c r="M19">
        <f t="shared" ref="M19:M20" si="16">L19-30</f>
        <v>0.1396728779999421</v>
      </c>
      <c r="N19">
        <f t="shared" ref="N19:N20" si="17">100-(ABS((Q4-L19)/Q4)*100)</f>
        <v>99.534423740000193</v>
      </c>
      <c r="O19">
        <v>38</v>
      </c>
      <c r="Q19">
        <v>30</v>
      </c>
    </row>
    <row r="20" spans="5:18" x14ac:dyDescent="0.3">
      <c r="E20">
        <v>418.00067138671801</v>
      </c>
      <c r="F20">
        <f>E20*1.09361</f>
        <v>457.12971423522868</v>
      </c>
      <c r="G20">
        <v>530.08000000000004</v>
      </c>
      <c r="H20">
        <v>557.71411000000001</v>
      </c>
      <c r="I20" t="s">
        <v>30</v>
      </c>
      <c r="J20">
        <f t="shared" si="13"/>
        <v>579.70078880000005</v>
      </c>
      <c r="K20">
        <f t="shared" si="14"/>
        <v>609.92172783709998</v>
      </c>
      <c r="L20">
        <f t="shared" si="15"/>
        <v>30.220939037099924</v>
      </c>
      <c r="M20">
        <f t="shared" si="16"/>
        <v>0.22093903709992446</v>
      </c>
      <c r="N20">
        <f t="shared" si="17"/>
        <v>99.263536543000257</v>
      </c>
      <c r="O20">
        <v>38.18</v>
      </c>
      <c r="Q20">
        <v>30</v>
      </c>
    </row>
    <row r="21" spans="5:18" x14ac:dyDescent="0.3">
      <c r="F21">
        <f>F20-F19</f>
        <v>39.158033013305442</v>
      </c>
      <c r="M21">
        <f>_xlfn.STDEV.S(M18:M20)</f>
        <v>0.17571008092399887</v>
      </c>
      <c r="N21" s="8">
        <f>AVERAGE(N18:N20)</f>
        <v>99.0699918754447</v>
      </c>
      <c r="O21">
        <f>AVERAGE(O18:O20)</f>
        <v>39.726666666666667</v>
      </c>
      <c r="Q21">
        <v>30</v>
      </c>
    </row>
    <row r="22" spans="5:18" x14ac:dyDescent="0.3">
      <c r="E22" t="s">
        <v>10</v>
      </c>
      <c r="F22">
        <f>F21-30</f>
        <v>9.1580330133054417</v>
      </c>
      <c r="G22" s="10" t="s">
        <v>31</v>
      </c>
      <c r="H22" s="10"/>
      <c r="I22" s="10"/>
      <c r="J22" s="10"/>
      <c r="K22" s="10"/>
      <c r="L22" s="10"/>
      <c r="M22" s="10"/>
      <c r="N22" s="10"/>
      <c r="O22" s="10"/>
    </row>
    <row r="23" spans="5:18" x14ac:dyDescent="0.3">
      <c r="E23" t="s">
        <v>11</v>
      </c>
      <c r="F23">
        <f>(F5+F10+F14+F18+F22)/5</f>
        <v>7.0225556112068146</v>
      </c>
      <c r="G23" s="8" t="s">
        <v>32</v>
      </c>
    </row>
    <row r="24" spans="5:18" x14ac:dyDescent="0.3">
      <c r="G24" s="15" t="s">
        <v>60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5:18" x14ac:dyDescent="0.3">
      <c r="F25" s="16"/>
      <c r="G25" s="17" t="s">
        <v>33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5:18" x14ac:dyDescent="0.3">
      <c r="F26" s="16"/>
      <c r="G26" s="16" t="s">
        <v>34</v>
      </c>
      <c r="H26" s="16"/>
      <c r="I26" s="16" t="s">
        <v>35</v>
      </c>
      <c r="J26" s="16" t="s">
        <v>38</v>
      </c>
      <c r="K26" s="16" t="s">
        <v>39</v>
      </c>
      <c r="L26" s="16" t="s">
        <v>36</v>
      </c>
      <c r="M26" s="16" t="s">
        <v>37</v>
      </c>
      <c r="N26" s="16" t="s">
        <v>42</v>
      </c>
      <c r="O26" s="16" t="s">
        <v>40</v>
      </c>
      <c r="P26" s="16" t="s">
        <v>41</v>
      </c>
      <c r="Q26" s="16" t="s">
        <v>44</v>
      </c>
    </row>
    <row r="27" spans="5:18" x14ac:dyDescent="0.3">
      <c r="F27" s="16" t="s">
        <v>48</v>
      </c>
      <c r="G27" s="16">
        <v>0</v>
      </c>
      <c r="H27" s="16"/>
      <c r="I27" s="16">
        <v>0</v>
      </c>
      <c r="J27" s="16">
        <v>79</v>
      </c>
      <c r="K27" s="16">
        <v>30</v>
      </c>
      <c r="L27" s="16">
        <v>80</v>
      </c>
      <c r="M27" s="16">
        <v>30</v>
      </c>
      <c r="N27" s="16" t="s">
        <v>43</v>
      </c>
      <c r="O27" s="16">
        <f>100-(ABS((L27-J27)/L27)*100)</f>
        <v>98.75</v>
      </c>
      <c r="P27" s="16">
        <f>100-(ABS((M27-K27)/M27)*100)</f>
        <v>100</v>
      </c>
      <c r="Q27" s="16">
        <f>AVERAGE(O27:P27)</f>
        <v>99.375</v>
      </c>
    </row>
    <row r="28" spans="5:18" x14ac:dyDescent="0.3">
      <c r="F28" s="16" t="s">
        <v>49</v>
      </c>
      <c r="G28" s="16">
        <v>0</v>
      </c>
      <c r="H28" s="16"/>
      <c r="I28" s="16">
        <v>0</v>
      </c>
      <c r="J28" s="16">
        <v>80</v>
      </c>
      <c r="K28" s="16">
        <v>14</v>
      </c>
      <c r="L28" s="16">
        <v>80</v>
      </c>
      <c r="M28" s="16">
        <v>15</v>
      </c>
      <c r="N28" s="16" t="s">
        <v>45</v>
      </c>
      <c r="O28" s="16">
        <f>100-(ABS((L28-J28)/L28)*100)</f>
        <v>100</v>
      </c>
      <c r="P28" s="16">
        <f>100-(ABS((M28-K28)/M28)*100)</f>
        <v>93.333333333333329</v>
      </c>
      <c r="Q28" s="16">
        <f>AVERAGE(O28:P28)</f>
        <v>96.666666666666657</v>
      </c>
    </row>
    <row r="29" spans="5:18" x14ac:dyDescent="0.3">
      <c r="F29" s="16" t="s">
        <v>50</v>
      </c>
      <c r="G29" s="16">
        <v>53</v>
      </c>
      <c r="H29" s="16"/>
      <c r="I29" s="16">
        <v>16</v>
      </c>
      <c r="J29" s="16">
        <v>80</v>
      </c>
      <c r="K29" s="16">
        <v>15</v>
      </c>
      <c r="L29" s="16">
        <v>80</v>
      </c>
      <c r="M29" s="16">
        <v>15</v>
      </c>
      <c r="N29" s="16" t="s">
        <v>46</v>
      </c>
      <c r="O29" s="16">
        <f>100-(ABS((L29-J29)/L29)*100)</f>
        <v>100</v>
      </c>
      <c r="P29" s="16">
        <f>100-(ABS((M29-K29)/M29)*100)</f>
        <v>100</v>
      </c>
      <c r="Q29" s="16">
        <f>AVERAGE(O29:P29)</f>
        <v>100</v>
      </c>
    </row>
    <row r="30" spans="5:18" x14ac:dyDescent="0.3">
      <c r="F30" s="16" t="s">
        <v>51</v>
      </c>
      <c r="G30" s="16">
        <v>86</v>
      </c>
      <c r="H30" s="16"/>
      <c r="I30" s="16">
        <v>0</v>
      </c>
      <c r="J30" s="16">
        <v>79</v>
      </c>
      <c r="K30" s="16">
        <v>14</v>
      </c>
      <c r="L30" s="16">
        <v>80</v>
      </c>
      <c r="M30" s="16">
        <v>15</v>
      </c>
      <c r="N30" s="16" t="s">
        <v>47</v>
      </c>
      <c r="O30" s="16">
        <f>100-(ABS((L30-J30)/L30)*100)</f>
        <v>98.75</v>
      </c>
      <c r="P30" s="16">
        <f>100-(ABS((M30-K30)/M30)*100)</f>
        <v>93.333333333333329</v>
      </c>
      <c r="Q30" s="16">
        <f t="shared" ref="Q30:Q31" si="18">AVERAGE(O30:P30)</f>
        <v>96.041666666666657</v>
      </c>
    </row>
    <row r="31" spans="5:18" x14ac:dyDescent="0.3">
      <c r="F31" s="16" t="s">
        <v>52</v>
      </c>
      <c r="G31" s="16">
        <v>-83</v>
      </c>
      <c r="H31" s="16"/>
      <c r="I31" s="16">
        <v>-60</v>
      </c>
      <c r="J31" s="16">
        <v>80</v>
      </c>
      <c r="K31" s="16">
        <v>14</v>
      </c>
      <c r="L31" s="16">
        <v>80</v>
      </c>
      <c r="M31" s="16">
        <v>15</v>
      </c>
      <c r="N31" s="16" t="s">
        <v>53</v>
      </c>
      <c r="O31" s="16">
        <f>100-(ABS((L31-J31)/L31)*100)</f>
        <v>100</v>
      </c>
      <c r="P31" s="16">
        <f>100-(ABS((M31-K31)/M31)*100)</f>
        <v>93.333333333333329</v>
      </c>
      <c r="Q31" s="16">
        <f t="shared" si="18"/>
        <v>96.666666666666657</v>
      </c>
    </row>
    <row r="32" spans="5:18" x14ac:dyDescent="0.3">
      <c r="F32" s="16"/>
      <c r="G32" s="17" t="s">
        <v>54</v>
      </c>
      <c r="H32" s="16"/>
      <c r="I32" s="16"/>
      <c r="J32" s="16"/>
      <c r="K32" s="16"/>
      <c r="L32" s="16"/>
      <c r="M32" s="16"/>
      <c r="N32" s="16"/>
      <c r="O32" s="16"/>
      <c r="P32" s="17" t="s">
        <v>44</v>
      </c>
      <c r="Q32" s="17">
        <f>AVERAGE(Q27:Q31)</f>
        <v>97.749999999999972</v>
      </c>
    </row>
    <row r="33" spans="5:18" x14ac:dyDescent="0.3">
      <c r="F33" s="16"/>
      <c r="G33" s="16" t="s">
        <v>34</v>
      </c>
      <c r="H33" s="16"/>
      <c r="I33" s="16" t="s">
        <v>35</v>
      </c>
      <c r="J33" s="16" t="s">
        <v>38</v>
      </c>
      <c r="K33" s="16" t="s">
        <v>39</v>
      </c>
      <c r="L33" s="16" t="s">
        <v>36</v>
      </c>
      <c r="M33" s="16" t="s">
        <v>37</v>
      </c>
      <c r="N33" s="16" t="s">
        <v>42</v>
      </c>
      <c r="O33" s="16" t="s">
        <v>40</v>
      </c>
      <c r="P33" s="16" t="s">
        <v>41</v>
      </c>
      <c r="Q33" s="16" t="s">
        <v>44</v>
      </c>
    </row>
    <row r="34" spans="5:18" x14ac:dyDescent="0.3">
      <c r="F34" s="16" t="s">
        <v>61</v>
      </c>
      <c r="G34" s="16">
        <v>0</v>
      </c>
      <c r="H34" s="16"/>
      <c r="I34" s="16">
        <v>0</v>
      </c>
      <c r="J34" s="16">
        <v>79</v>
      </c>
      <c r="K34" s="16">
        <v>15</v>
      </c>
      <c r="L34" s="16">
        <v>80</v>
      </c>
      <c r="M34" s="16">
        <v>15</v>
      </c>
      <c r="N34" s="16" t="s">
        <v>55</v>
      </c>
      <c r="O34" s="16">
        <f>100-(ABS((L34-J34)/L34)*100)</f>
        <v>98.75</v>
      </c>
      <c r="P34" s="16">
        <f>100-(ABS((M34-K34)/M34)*100)</f>
        <v>100</v>
      </c>
      <c r="Q34" s="16">
        <f>AVERAGE(O34:P34)</f>
        <v>99.375</v>
      </c>
    </row>
    <row r="35" spans="5:18" x14ac:dyDescent="0.3">
      <c r="F35" s="16" t="s">
        <v>62</v>
      </c>
      <c r="G35" s="16">
        <v>78</v>
      </c>
      <c r="H35" s="16"/>
      <c r="I35" s="16">
        <v>21</v>
      </c>
      <c r="J35" s="16">
        <v>83</v>
      </c>
      <c r="K35" s="16">
        <v>15</v>
      </c>
      <c r="L35" s="16">
        <v>80</v>
      </c>
      <c r="M35" s="16">
        <v>15</v>
      </c>
      <c r="N35" s="16" t="s">
        <v>56</v>
      </c>
      <c r="O35" s="16">
        <f>100-(ABS((L35-J35)/L35)*100)</f>
        <v>96.25</v>
      </c>
      <c r="P35" s="16">
        <f>100-(ABS((M35-K35)/M35)*100)</f>
        <v>100</v>
      </c>
      <c r="Q35" s="16">
        <f t="shared" ref="Q35:Q36" si="19">AVERAGE(O35:P35)</f>
        <v>98.125</v>
      </c>
    </row>
    <row r="36" spans="5:18" x14ac:dyDescent="0.3">
      <c r="F36" s="16" t="s">
        <v>74</v>
      </c>
      <c r="G36" s="16">
        <v>7</v>
      </c>
      <c r="H36" s="16"/>
      <c r="I36" s="16">
        <v>-51</v>
      </c>
      <c r="J36" s="16">
        <v>78</v>
      </c>
      <c r="K36" s="16">
        <v>14</v>
      </c>
      <c r="L36" s="16">
        <v>80</v>
      </c>
      <c r="M36" s="16">
        <v>15</v>
      </c>
      <c r="N36" s="16" t="s">
        <v>57</v>
      </c>
      <c r="O36" s="16">
        <f>100-(ABS((L36-J36)/L36)*100)</f>
        <v>97.5</v>
      </c>
      <c r="P36" s="16">
        <f>100-(ABS((M36-K36)/M36)*100)</f>
        <v>93.333333333333329</v>
      </c>
      <c r="Q36" s="16">
        <f t="shared" si="19"/>
        <v>95.416666666666657</v>
      </c>
    </row>
    <row r="37" spans="5:18" x14ac:dyDescent="0.3">
      <c r="G37" s="8" t="s">
        <v>58</v>
      </c>
      <c r="Q37" s="8" t="s">
        <v>44</v>
      </c>
      <c r="R37" s="8">
        <f>AVERAGE(Q34:Q36)</f>
        <v>97.638888888888872</v>
      </c>
    </row>
    <row r="38" spans="5:18" x14ac:dyDescent="0.3">
      <c r="G38" t="s">
        <v>34</v>
      </c>
      <c r="I38" t="s">
        <v>35</v>
      </c>
      <c r="J38" t="s">
        <v>38</v>
      </c>
      <c r="K38" t="s">
        <v>39</v>
      </c>
      <c r="L38" t="s">
        <v>36</v>
      </c>
      <c r="M38" t="s">
        <v>37</v>
      </c>
      <c r="O38" t="s">
        <v>42</v>
      </c>
      <c r="P38" t="s">
        <v>40</v>
      </c>
      <c r="Q38" t="s">
        <v>41</v>
      </c>
      <c r="R38" t="s">
        <v>44</v>
      </c>
    </row>
    <row r="43" spans="5:18" x14ac:dyDescent="0.3">
      <c r="E43" s="18" t="s">
        <v>59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5:18" x14ac:dyDescent="0.3">
      <c r="E44" s="16"/>
      <c r="F44" s="16"/>
      <c r="G44" s="16" t="s">
        <v>64</v>
      </c>
      <c r="H44" s="16"/>
      <c r="I44" s="16" t="s">
        <v>63</v>
      </c>
      <c r="J44" s="16" t="s">
        <v>65</v>
      </c>
      <c r="K44" s="16" t="s">
        <v>71</v>
      </c>
      <c r="L44" s="16" t="s">
        <v>66</v>
      </c>
      <c r="M44" s="16"/>
      <c r="N44" s="16"/>
      <c r="O44" s="16"/>
      <c r="P44" s="16"/>
    </row>
    <row r="45" spans="5:18" x14ac:dyDescent="0.3">
      <c r="E45" s="16"/>
      <c r="F45" s="16" t="s">
        <v>68</v>
      </c>
      <c r="G45" s="16">
        <v>100</v>
      </c>
      <c r="H45" s="16"/>
      <c r="I45" s="16">
        <v>100</v>
      </c>
      <c r="J45" s="16">
        <f>100-(ABS((I45-G45)/I45)*100)</f>
        <v>100</v>
      </c>
      <c r="K45" s="16">
        <v>38</v>
      </c>
      <c r="L45" s="16" t="s">
        <v>67</v>
      </c>
      <c r="M45" s="16"/>
      <c r="N45" s="16"/>
      <c r="O45" s="16"/>
      <c r="P45" s="16"/>
    </row>
    <row r="46" spans="5:18" x14ac:dyDescent="0.3">
      <c r="E46" s="16"/>
      <c r="F46" s="16" t="s">
        <v>68</v>
      </c>
      <c r="G46" s="16">
        <v>100</v>
      </c>
      <c r="H46" s="16"/>
      <c r="I46" s="16">
        <v>100</v>
      </c>
      <c r="J46" s="16">
        <f>100-(ABS((I46-G46)/I46)*100)</f>
        <v>100</v>
      </c>
      <c r="K46" s="16">
        <v>36</v>
      </c>
      <c r="L46" s="16" t="s">
        <v>67</v>
      </c>
      <c r="M46" s="16"/>
      <c r="N46" s="16"/>
      <c r="O46" s="16"/>
      <c r="P46" s="16"/>
    </row>
    <row r="47" spans="5:18" x14ac:dyDescent="0.3">
      <c r="E47" s="16"/>
      <c r="F47" s="16" t="s">
        <v>68</v>
      </c>
      <c r="G47" s="16">
        <v>101</v>
      </c>
      <c r="H47" s="16"/>
      <c r="I47" s="16">
        <v>100</v>
      </c>
      <c r="J47" s="16">
        <f t="shared" ref="J47:J48" si="20">100-(ABS((I47-G47)/I47)*100)</f>
        <v>99</v>
      </c>
      <c r="K47" s="16">
        <v>37</v>
      </c>
      <c r="L47" s="16" t="s">
        <v>67</v>
      </c>
      <c r="M47" s="16"/>
      <c r="N47" s="16"/>
      <c r="O47" s="16"/>
      <c r="P47" s="16"/>
    </row>
    <row r="48" spans="5:18" x14ac:dyDescent="0.3">
      <c r="E48" s="16"/>
      <c r="F48" s="16" t="s">
        <v>68</v>
      </c>
      <c r="G48" s="16">
        <v>99</v>
      </c>
      <c r="H48" s="16"/>
      <c r="I48" s="16">
        <v>100</v>
      </c>
      <c r="J48" s="16">
        <f t="shared" si="20"/>
        <v>99</v>
      </c>
      <c r="K48" s="16" t="s">
        <v>70</v>
      </c>
      <c r="L48" s="16" t="s">
        <v>69</v>
      </c>
      <c r="M48" s="16"/>
      <c r="N48" s="16"/>
      <c r="O48" s="16"/>
      <c r="P48" s="16"/>
    </row>
    <row r="49" spans="5:16" x14ac:dyDescent="0.3">
      <c r="E49" s="16"/>
      <c r="F49" s="16"/>
      <c r="G49" s="16"/>
      <c r="H49" s="16"/>
      <c r="I49" s="16"/>
      <c r="J49" s="16">
        <f>AVERAGE(J45:J47)</f>
        <v>99.666666666666671</v>
      </c>
      <c r="K49" s="16">
        <f>AVERAGE(K45:K47)</f>
        <v>37</v>
      </c>
      <c r="L49" s="16"/>
      <c r="M49" s="16"/>
      <c r="N49" s="16"/>
      <c r="O49" s="16"/>
      <c r="P49" s="16"/>
    </row>
    <row r="50" spans="5:16" x14ac:dyDescent="0.3">
      <c r="E50" s="16"/>
      <c r="F50" s="16"/>
      <c r="G50" s="16" t="s">
        <v>73</v>
      </c>
      <c r="H50" s="16"/>
      <c r="I50" s="16" t="s">
        <v>63</v>
      </c>
      <c r="J50" s="16" t="s">
        <v>65</v>
      </c>
      <c r="K50" s="16" t="s">
        <v>71</v>
      </c>
      <c r="L50" s="16"/>
      <c r="M50" s="16"/>
      <c r="N50" s="16"/>
      <c r="O50" s="16"/>
      <c r="P50" s="16"/>
    </row>
    <row r="51" spans="5:16" x14ac:dyDescent="0.3">
      <c r="E51" s="16"/>
      <c r="F51" s="16" t="s">
        <v>72</v>
      </c>
      <c r="G51" s="16">
        <v>102</v>
      </c>
      <c r="H51" s="16"/>
      <c r="I51" s="16">
        <v>100</v>
      </c>
      <c r="J51" s="16">
        <f>100-(ABS((I51-G51)/I51)*100)</f>
        <v>98</v>
      </c>
      <c r="K51" s="16">
        <v>215</v>
      </c>
      <c r="L51" s="16"/>
      <c r="M51" s="16"/>
      <c r="N51" s="16"/>
      <c r="O51" s="16"/>
      <c r="P51" s="16"/>
    </row>
    <row r="52" spans="5:16" x14ac:dyDescent="0.3">
      <c r="E52" s="16"/>
      <c r="F52" s="16" t="s">
        <v>72</v>
      </c>
      <c r="G52" s="16">
        <v>98</v>
      </c>
      <c r="H52" s="16"/>
      <c r="I52" s="16">
        <v>100</v>
      </c>
      <c r="J52" s="16">
        <f>100-(ABS((I52-G52)/I52)*100)</f>
        <v>98</v>
      </c>
      <c r="K52" s="16">
        <v>175</v>
      </c>
      <c r="L52" s="16"/>
      <c r="M52" s="16"/>
      <c r="N52" s="16"/>
      <c r="O52" s="16"/>
      <c r="P52" s="16"/>
    </row>
    <row r="53" spans="5:16" x14ac:dyDescent="0.3">
      <c r="E53" s="16"/>
      <c r="F53" s="16"/>
      <c r="G53" s="16"/>
      <c r="H53" s="16"/>
      <c r="I53" s="16"/>
      <c r="J53" s="16"/>
      <c r="K53" s="16">
        <f>AVERAGE(K51:K52)</f>
        <v>195</v>
      </c>
      <c r="L53" s="16"/>
      <c r="M53" s="16"/>
      <c r="N53" s="16"/>
      <c r="O53" s="16"/>
      <c r="P53" s="16"/>
    </row>
    <row r="54" spans="5:16" x14ac:dyDescent="0.3">
      <c r="E54" s="16"/>
      <c r="F54" s="16"/>
      <c r="G54" s="16" t="s">
        <v>73</v>
      </c>
      <c r="H54" s="16"/>
      <c r="I54" s="16" t="s">
        <v>63</v>
      </c>
      <c r="J54" s="16" t="s">
        <v>65</v>
      </c>
      <c r="K54" s="16" t="s">
        <v>71</v>
      </c>
      <c r="L54" s="16"/>
      <c r="M54" s="16"/>
      <c r="N54" s="16"/>
      <c r="O54" s="16"/>
      <c r="P54" s="16"/>
    </row>
    <row r="55" spans="5:16" x14ac:dyDescent="0.3">
      <c r="E55" s="16"/>
      <c r="F55" s="16" t="s">
        <v>75</v>
      </c>
      <c r="G55" s="16">
        <v>99</v>
      </c>
      <c r="H55" s="16"/>
      <c r="I55" s="16">
        <v>100</v>
      </c>
      <c r="J55" s="16">
        <f>100-(ABS((I55-G55)/I55)*100)</f>
        <v>99</v>
      </c>
      <c r="K55" s="16">
        <v>260</v>
      </c>
      <c r="L55" s="16"/>
      <c r="M55" s="16"/>
      <c r="N55" s="16"/>
      <c r="O55" s="16"/>
      <c r="P55" s="16"/>
    </row>
    <row r="56" spans="5:16" x14ac:dyDescent="0.3">
      <c r="E56" s="16"/>
      <c r="F56" s="16" t="s">
        <v>75</v>
      </c>
      <c r="G56" s="16">
        <v>98</v>
      </c>
      <c r="H56" s="16"/>
      <c r="I56" s="16">
        <v>100</v>
      </c>
      <c r="J56" s="16">
        <f>100-(ABS((I56-G56)/I56)*100)</f>
        <v>98</v>
      </c>
      <c r="K56" s="16">
        <v>235</v>
      </c>
      <c r="L56" s="16"/>
      <c r="M56" s="16"/>
      <c r="N56" s="16"/>
      <c r="O56" s="16"/>
      <c r="P56" s="16"/>
    </row>
    <row r="57" spans="5:16" x14ac:dyDescent="0.3"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</sheetData>
  <mergeCells count="9">
    <mergeCell ref="G24:R24"/>
    <mergeCell ref="E43:P43"/>
    <mergeCell ref="G12:O12"/>
    <mergeCell ref="G17:O17"/>
    <mergeCell ref="G22:O22"/>
    <mergeCell ref="A1:B1"/>
    <mergeCell ref="A2:B2"/>
    <mergeCell ref="G1:O1"/>
    <mergeCell ref="G7:O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64C3-81BB-4B9E-8791-8401B666743B}">
  <dimension ref="A1:D17"/>
  <sheetViews>
    <sheetView tabSelected="1" topLeftCell="A10" workbookViewId="0">
      <selection activeCell="B16" sqref="B16"/>
    </sheetView>
  </sheetViews>
  <sheetFormatPr defaultRowHeight="14.4" x14ac:dyDescent="0.3"/>
  <cols>
    <col min="1" max="1" width="54.5546875" bestFit="1" customWidth="1"/>
    <col min="2" max="2" width="36.77734375" bestFit="1" customWidth="1"/>
    <col min="3" max="3" width="20.77734375" customWidth="1"/>
    <col min="4" max="4" width="30.44140625" bestFit="1" customWidth="1"/>
  </cols>
  <sheetData>
    <row r="1" spans="1:4" x14ac:dyDescent="0.3">
      <c r="A1" s="18" t="s">
        <v>76</v>
      </c>
      <c r="B1" s="18"/>
      <c r="C1" s="18"/>
      <c r="D1" s="18"/>
    </row>
    <row r="2" spans="1:4" x14ac:dyDescent="0.3">
      <c r="A2" s="16" t="s">
        <v>77</v>
      </c>
      <c r="B2" s="16" t="s">
        <v>78</v>
      </c>
      <c r="C2" s="16" t="s">
        <v>99</v>
      </c>
      <c r="D2" s="16" t="s">
        <v>79</v>
      </c>
    </row>
    <row r="3" spans="1:4" ht="43.2" x14ac:dyDescent="0.3">
      <c r="A3" s="19" t="s">
        <v>80</v>
      </c>
      <c r="B3" s="20" t="s">
        <v>81</v>
      </c>
      <c r="C3" s="21" t="s">
        <v>83</v>
      </c>
      <c r="D3" s="16" t="s">
        <v>82</v>
      </c>
    </row>
    <row r="4" spans="1:4" ht="43.2" x14ac:dyDescent="0.3">
      <c r="A4" s="19"/>
      <c r="B4" s="21" t="s">
        <v>96</v>
      </c>
      <c r="C4" s="21" t="s">
        <v>83</v>
      </c>
      <c r="D4" s="16" t="s">
        <v>91</v>
      </c>
    </row>
    <row r="5" spans="1:4" ht="43.2" x14ac:dyDescent="0.3">
      <c r="A5" s="19"/>
      <c r="B5" s="21" t="s">
        <v>94</v>
      </c>
      <c r="C5" s="21" t="s">
        <v>83</v>
      </c>
      <c r="D5" s="16" t="s">
        <v>92</v>
      </c>
    </row>
    <row r="6" spans="1:4" ht="43.2" x14ac:dyDescent="0.3">
      <c r="A6" s="19"/>
      <c r="B6" s="21" t="s">
        <v>95</v>
      </c>
      <c r="C6" s="21" t="s">
        <v>83</v>
      </c>
      <c r="D6" s="16" t="s">
        <v>93</v>
      </c>
    </row>
    <row r="7" spans="1:4" ht="43.2" x14ac:dyDescent="0.3">
      <c r="A7" s="16" t="s">
        <v>84</v>
      </c>
      <c r="B7" s="21" t="s">
        <v>85</v>
      </c>
      <c r="C7" s="21" t="s">
        <v>86</v>
      </c>
      <c r="D7" s="16" t="s">
        <v>82</v>
      </c>
    </row>
    <row r="8" spans="1:4" ht="43.2" x14ac:dyDescent="0.3">
      <c r="A8" s="19" t="s">
        <v>88</v>
      </c>
      <c r="B8" s="21" t="s">
        <v>97</v>
      </c>
      <c r="C8" s="21" t="s">
        <v>86</v>
      </c>
      <c r="D8" s="16" t="s">
        <v>100</v>
      </c>
    </row>
    <row r="9" spans="1:4" ht="43.2" x14ac:dyDescent="0.3">
      <c r="A9" s="19"/>
      <c r="B9" s="16" t="s">
        <v>89</v>
      </c>
      <c r="C9" s="21" t="s">
        <v>86</v>
      </c>
      <c r="D9" s="16" t="s">
        <v>87</v>
      </c>
    </row>
    <row r="10" spans="1:4" ht="43.2" x14ac:dyDescent="0.3">
      <c r="A10" s="19"/>
      <c r="B10" s="21" t="s">
        <v>90</v>
      </c>
      <c r="C10" s="21" t="s">
        <v>86</v>
      </c>
      <c r="D10" s="16" t="s">
        <v>98</v>
      </c>
    </row>
    <row r="11" spans="1:4" ht="57.6" x14ac:dyDescent="0.3">
      <c r="A11" s="16" t="s">
        <v>101</v>
      </c>
      <c r="B11" s="22" t="s">
        <v>102</v>
      </c>
      <c r="C11" s="21" t="s">
        <v>103</v>
      </c>
      <c r="D11" s="23" t="s">
        <v>82</v>
      </c>
    </row>
    <row r="12" spans="1:4" ht="57.6" x14ac:dyDescent="0.3">
      <c r="A12" s="16" t="s">
        <v>104</v>
      </c>
      <c r="B12" s="22" t="s">
        <v>105</v>
      </c>
      <c r="C12" s="21" t="s">
        <v>106</v>
      </c>
      <c r="D12" s="23" t="s">
        <v>82</v>
      </c>
    </row>
    <row r="13" spans="1:4" ht="57.6" x14ac:dyDescent="0.3">
      <c r="A13" s="19" t="s">
        <v>107</v>
      </c>
      <c r="B13" s="22" t="s">
        <v>108</v>
      </c>
      <c r="C13" s="21" t="s">
        <v>106</v>
      </c>
      <c r="D13" s="23" t="s">
        <v>82</v>
      </c>
    </row>
    <row r="14" spans="1:4" ht="57.6" x14ac:dyDescent="0.3">
      <c r="A14" s="19"/>
      <c r="B14" s="22" t="s">
        <v>109</v>
      </c>
      <c r="C14" s="21" t="s">
        <v>106</v>
      </c>
      <c r="D14" s="23" t="s">
        <v>82</v>
      </c>
    </row>
    <row r="15" spans="1:4" ht="57.6" x14ac:dyDescent="0.3">
      <c r="A15" s="19"/>
      <c r="B15" s="22" t="s">
        <v>114</v>
      </c>
      <c r="C15" s="21" t="s">
        <v>106</v>
      </c>
      <c r="D15" s="23" t="s">
        <v>82</v>
      </c>
    </row>
    <row r="16" spans="1:4" ht="57.6" x14ac:dyDescent="0.3">
      <c r="A16" s="19"/>
      <c r="B16" s="22" t="s">
        <v>110</v>
      </c>
      <c r="C16" s="21" t="s">
        <v>106</v>
      </c>
      <c r="D16" s="23" t="s">
        <v>82</v>
      </c>
    </row>
    <row r="17" spans="1:4" ht="57.6" x14ac:dyDescent="0.3">
      <c r="A17" s="23" t="s">
        <v>111</v>
      </c>
      <c r="B17" s="22" t="s">
        <v>112</v>
      </c>
      <c r="C17" s="21" t="s">
        <v>106</v>
      </c>
      <c r="D17" s="23" t="s">
        <v>113</v>
      </c>
    </row>
  </sheetData>
  <mergeCells count="4">
    <mergeCell ref="A13:A16"/>
    <mergeCell ref="A1:D1"/>
    <mergeCell ref="A3:A6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Lockhart</dc:creator>
  <cp:lastModifiedBy>Jeremiah Lockhart</cp:lastModifiedBy>
  <dcterms:created xsi:type="dcterms:W3CDTF">2021-11-02T23:01:17Z</dcterms:created>
  <dcterms:modified xsi:type="dcterms:W3CDTF">2021-11-30T18:12:59Z</dcterms:modified>
</cp:coreProperties>
</file>