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islav\Documents\PyAeroElast\V1.0\scratch_scripts\"/>
    </mc:Choice>
  </mc:AlternateContent>
  <xr:revisionPtr revIDLastSave="0" documentId="13_ncr:1_{FBEE92C4-12D0-4D78-8E84-9E4463E057DC}" xr6:coauthVersionLast="41" xr6:coauthVersionMax="41" xr10:uidLastSave="{00000000-0000-0000-0000-000000000000}"/>
  <bookViews>
    <workbookView xWindow="12534" yWindow="948" windowWidth="17280" windowHeight="8994" firstSheet="6" activeTab="9" xr2:uid="{DA755A75-DC52-4DE7-A32F-C7D82DF940C9}"/>
  </bookViews>
  <sheets>
    <sheet name="sweep -45.2 deg" sheetId="1" r:id="rId1"/>
    <sheet name="sweep -29.6 deg" sheetId="2" r:id="rId2"/>
    <sheet name="sweep 31 deg" sheetId="4" r:id="rId3"/>
    <sheet name="sweep 46.4 deg" sheetId="5" r:id="rId4"/>
    <sheet name="Sheet7" sheetId="7" r:id="rId5"/>
    <sheet name="Sheet6" sheetId="6" r:id="rId6"/>
    <sheet name="Sheet1" sheetId="8" r:id="rId7"/>
    <sheet name="lift_dist_fits" sheetId="9" r:id="rId8"/>
    <sheet name="Sheet2" sheetId="10" r:id="rId9"/>
    <sheet name="Aero validation" sheetId="11" r:id="rId10"/>
    <sheet name="FLutter validation" sheetId="12" r:id="rId11"/>
    <sheet name="Control power validation" sheetId="13" r:id="rId12"/>
    <sheet name="Sheet5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1" i="14" l="1"/>
  <c r="I50" i="14"/>
  <c r="H51" i="14"/>
  <c r="H52" i="14" s="1"/>
  <c r="H50" i="14"/>
  <c r="G51" i="14"/>
  <c r="G52" i="14" s="1"/>
  <c r="G50" i="14"/>
  <c r="F51" i="14"/>
  <c r="F50" i="14"/>
  <c r="F52" i="14" s="1"/>
  <c r="J46" i="14"/>
  <c r="J47" i="14" s="1"/>
  <c r="J45" i="14"/>
  <c r="I46" i="14"/>
  <c r="I45" i="14"/>
  <c r="H46" i="14"/>
  <c r="H45" i="14"/>
  <c r="H47" i="14" s="1"/>
  <c r="G46" i="14"/>
  <c r="G45" i="14"/>
  <c r="F46" i="14"/>
  <c r="F45" i="14"/>
  <c r="E46" i="14"/>
  <c r="E45" i="14"/>
  <c r="E47" i="14" s="1"/>
  <c r="F47" i="14"/>
  <c r="G47" i="14"/>
  <c r="I47" i="14"/>
  <c r="D47" i="14"/>
  <c r="E52" i="14"/>
  <c r="V2" i="14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3" i="12"/>
  <c r="U15" i="12"/>
  <c r="U22" i="12"/>
  <c r="U38" i="12"/>
  <c r="U39" i="12"/>
  <c r="V4" i="12"/>
  <c r="U4" i="12" s="1"/>
  <c r="V5" i="12"/>
  <c r="U5" i="12" s="1"/>
  <c r="V6" i="12"/>
  <c r="U6" i="12" s="1"/>
  <c r="V7" i="12"/>
  <c r="U7" i="12" s="1"/>
  <c r="V8" i="12"/>
  <c r="U8" i="12" s="1"/>
  <c r="V9" i="12"/>
  <c r="U9" i="12" s="1"/>
  <c r="V10" i="12"/>
  <c r="U10" i="12" s="1"/>
  <c r="V11" i="12"/>
  <c r="U11" i="12" s="1"/>
  <c r="V12" i="12"/>
  <c r="U12" i="12" s="1"/>
  <c r="V13" i="12"/>
  <c r="U13" i="12" s="1"/>
  <c r="V14" i="12"/>
  <c r="U14" i="12" s="1"/>
  <c r="V15" i="12"/>
  <c r="V16" i="12"/>
  <c r="U16" i="12" s="1"/>
  <c r="V17" i="12"/>
  <c r="U17" i="12" s="1"/>
  <c r="V18" i="12"/>
  <c r="U18" i="12" s="1"/>
  <c r="V19" i="12"/>
  <c r="U19" i="12" s="1"/>
  <c r="V20" i="12"/>
  <c r="U20" i="12" s="1"/>
  <c r="V21" i="12"/>
  <c r="U21" i="12" s="1"/>
  <c r="V22" i="12"/>
  <c r="V23" i="12"/>
  <c r="U23" i="12" s="1"/>
  <c r="V24" i="12"/>
  <c r="U24" i="12" s="1"/>
  <c r="V25" i="12"/>
  <c r="U25" i="12" s="1"/>
  <c r="V26" i="12"/>
  <c r="U26" i="12" s="1"/>
  <c r="V27" i="12"/>
  <c r="U27" i="12" s="1"/>
  <c r="V28" i="12"/>
  <c r="U28" i="12" s="1"/>
  <c r="V29" i="12"/>
  <c r="U29" i="12" s="1"/>
  <c r="V30" i="12"/>
  <c r="U30" i="12" s="1"/>
  <c r="V31" i="12"/>
  <c r="U31" i="12" s="1"/>
  <c r="V32" i="12"/>
  <c r="U32" i="12" s="1"/>
  <c r="V33" i="12"/>
  <c r="U33" i="12" s="1"/>
  <c r="V34" i="12"/>
  <c r="U34" i="12" s="1"/>
  <c r="V35" i="12"/>
  <c r="U35" i="12" s="1"/>
  <c r="V36" i="12"/>
  <c r="U36" i="12" s="1"/>
  <c r="V37" i="12"/>
  <c r="U37" i="12" s="1"/>
  <c r="V38" i="12"/>
  <c r="V39" i="12"/>
  <c r="V40" i="12"/>
  <c r="U40" i="12" s="1"/>
  <c r="V41" i="12"/>
  <c r="U41" i="12" s="1"/>
  <c r="V42" i="12"/>
  <c r="U42" i="12" s="1"/>
  <c r="V43" i="12"/>
  <c r="U43" i="12" s="1"/>
  <c r="V3" i="12"/>
  <c r="U3" i="12" s="1"/>
  <c r="Q4" i="12"/>
  <c r="P4" i="12" s="1"/>
  <c r="Q5" i="12"/>
  <c r="P5" i="12" s="1"/>
  <c r="Q6" i="12"/>
  <c r="P6" i="12" s="1"/>
  <c r="Q7" i="12"/>
  <c r="P7" i="12" s="1"/>
  <c r="Q8" i="12"/>
  <c r="P8" i="12" s="1"/>
  <c r="Q9" i="12"/>
  <c r="P9" i="12" s="1"/>
  <c r="Q10" i="12"/>
  <c r="P10" i="12" s="1"/>
  <c r="Q11" i="12"/>
  <c r="P11" i="12" s="1"/>
  <c r="Q12" i="12"/>
  <c r="P12" i="12" s="1"/>
  <c r="Q13" i="12"/>
  <c r="P13" i="12" s="1"/>
  <c r="Q14" i="12"/>
  <c r="P14" i="12" s="1"/>
  <c r="Q15" i="12"/>
  <c r="P15" i="12" s="1"/>
  <c r="Q16" i="12"/>
  <c r="P16" i="12" s="1"/>
  <c r="Q17" i="12"/>
  <c r="P17" i="12" s="1"/>
  <c r="Q18" i="12"/>
  <c r="P18" i="12" s="1"/>
  <c r="Q19" i="12"/>
  <c r="P19" i="12" s="1"/>
  <c r="Q20" i="12"/>
  <c r="P20" i="12" s="1"/>
  <c r="Q21" i="12"/>
  <c r="P21" i="12" s="1"/>
  <c r="Q22" i="12"/>
  <c r="P22" i="12" s="1"/>
  <c r="Q23" i="12"/>
  <c r="P23" i="12" s="1"/>
  <c r="Q24" i="12"/>
  <c r="P24" i="12" s="1"/>
  <c r="Q25" i="12"/>
  <c r="P25" i="12" s="1"/>
  <c r="Q26" i="12"/>
  <c r="P26" i="12" s="1"/>
  <c r="Q27" i="12"/>
  <c r="P27" i="12" s="1"/>
  <c r="Q28" i="12"/>
  <c r="P28" i="12" s="1"/>
  <c r="Q29" i="12"/>
  <c r="P29" i="12" s="1"/>
  <c r="Q30" i="12"/>
  <c r="P30" i="12" s="1"/>
  <c r="Q31" i="12"/>
  <c r="P31" i="12" s="1"/>
  <c r="Q3" i="12"/>
  <c r="P3" i="12" s="1"/>
  <c r="I52" i="14" l="1"/>
  <c r="Q23" i="8"/>
  <c r="Q26" i="8" s="1"/>
  <c r="Q25" i="8"/>
  <c r="Q31" i="8"/>
  <c r="Q32" i="8"/>
  <c r="Q33" i="8"/>
  <c r="Q39" i="8"/>
  <c r="Q40" i="8"/>
  <c r="Q41" i="8"/>
  <c r="L26" i="8"/>
  <c r="Q36" i="8" l="1"/>
  <c r="Q28" i="8"/>
  <c r="Q30" i="8"/>
  <c r="Q29" i="8"/>
  <c r="Q43" i="8"/>
  <c r="Q35" i="8"/>
  <c r="Q27" i="8"/>
  <c r="Q38" i="8"/>
  <c r="Q24" i="8"/>
  <c r="Q37" i="8"/>
  <c r="Q44" i="8"/>
  <c r="Q42" i="8"/>
  <c r="Q34" i="8"/>
  <c r="BT16" i="11"/>
  <c r="BT17" i="11"/>
  <c r="BT18" i="11"/>
  <c r="BT19" i="11"/>
  <c r="BT15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AL8" i="11"/>
  <c r="BB8" i="11" s="1"/>
  <c r="AQ32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14" i="11"/>
  <c r="BA16" i="11"/>
  <c r="BA17" i="11"/>
  <c r="BA18" i="11"/>
  <c r="BA19" i="11"/>
  <c r="BA15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I16" i="11"/>
  <c r="AI17" i="11"/>
  <c r="AI18" i="11"/>
  <c r="AI19" i="11"/>
  <c r="AI15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C9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C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B2" i="11"/>
  <c r="AQ33" i="11" l="1"/>
  <c r="Q16" i="11"/>
  <c r="Q17" i="11"/>
  <c r="Q18" i="11"/>
  <c r="Q19" i="11"/>
  <c r="Q15" i="11"/>
  <c r="J42" i="11"/>
  <c r="J43" i="11" s="1"/>
  <c r="K42" i="11"/>
  <c r="K43" i="11" s="1"/>
  <c r="L42" i="11"/>
  <c r="L43" i="11" s="1"/>
  <c r="M42" i="11"/>
  <c r="M43" i="11" s="1"/>
  <c r="N42" i="11"/>
  <c r="N43" i="11" s="1"/>
  <c r="O42" i="11"/>
  <c r="O43" i="11" s="1"/>
  <c r="P42" i="11"/>
  <c r="P43" i="11" s="1"/>
  <c r="Q42" i="11"/>
  <c r="Q43" i="11" s="1"/>
  <c r="R42" i="11"/>
  <c r="R43" i="11" s="1"/>
  <c r="S42" i="11"/>
  <c r="S43" i="11" s="1"/>
  <c r="T42" i="11"/>
  <c r="T43" i="11" s="1"/>
  <c r="U42" i="11"/>
  <c r="U43" i="11" s="1"/>
  <c r="V42" i="11"/>
  <c r="V43" i="11" s="1"/>
  <c r="W42" i="11"/>
  <c r="W43" i="11" s="1"/>
  <c r="X42" i="11"/>
  <c r="X43" i="11" s="1"/>
  <c r="I42" i="11"/>
  <c r="I43" i="11" s="1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2" i="10"/>
  <c r="AO5" i="9" l="1"/>
  <c r="AO6" i="9" s="1"/>
  <c r="AM5" i="9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2" i="9"/>
  <c r="AL43" i="9"/>
  <c r="AL44" i="9"/>
  <c r="AL4" i="9"/>
  <c r="AK5" i="9"/>
  <c r="AK6" i="9"/>
  <c r="AK7" i="9"/>
  <c r="AK8" i="9"/>
  <c r="AK9" i="9"/>
  <c r="AK10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31" i="9"/>
  <c r="AK32" i="9"/>
  <c r="AK33" i="9"/>
  <c r="AK34" i="9"/>
  <c r="AK35" i="9"/>
  <c r="AK36" i="9"/>
  <c r="AK37" i="9"/>
  <c r="AK38" i="9"/>
  <c r="AK39" i="9"/>
  <c r="AK40" i="9"/>
  <c r="AK41" i="9"/>
  <c r="AK42" i="9"/>
  <c r="AK43" i="9"/>
  <c r="AK44" i="9"/>
  <c r="AK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" i="9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" i="9"/>
  <c r="AG6" i="9"/>
  <c r="AG7" i="9" s="1"/>
  <c r="AG8" i="9" s="1"/>
  <c r="AG9" i="9" s="1"/>
  <c r="AG10" i="9" s="1"/>
  <c r="AG11" i="9" s="1"/>
  <c r="AG12" i="9" s="1"/>
  <c r="AG13" i="9" s="1"/>
  <c r="AG14" i="9" s="1"/>
  <c r="AG15" i="9" s="1"/>
  <c r="AG16" i="9" s="1"/>
  <c r="AG17" i="9" s="1"/>
  <c r="AG18" i="9" s="1"/>
  <c r="AG19" i="9" s="1"/>
  <c r="AG20" i="9" s="1"/>
  <c r="AG21" i="9" s="1"/>
  <c r="AG22" i="9" s="1"/>
  <c r="AG23" i="9" s="1"/>
  <c r="AG24" i="9" s="1"/>
  <c r="AG25" i="9" s="1"/>
  <c r="AG26" i="9" s="1"/>
  <c r="AG27" i="9" s="1"/>
  <c r="AG28" i="9" s="1"/>
  <c r="AG29" i="9" s="1"/>
  <c r="AG30" i="9" s="1"/>
  <c r="AG31" i="9" s="1"/>
  <c r="AG32" i="9" s="1"/>
  <c r="AG33" i="9" s="1"/>
  <c r="AG34" i="9" s="1"/>
  <c r="AG35" i="9" s="1"/>
  <c r="AG36" i="9" s="1"/>
  <c r="AG37" i="9" s="1"/>
  <c r="AG38" i="9" s="1"/>
  <c r="AG39" i="9" s="1"/>
  <c r="AG40" i="9" s="1"/>
  <c r="AG41" i="9" s="1"/>
  <c r="AG42" i="9" s="1"/>
  <c r="AG43" i="9" s="1"/>
  <c r="AG44" i="9" s="1"/>
  <c r="AG5" i="9"/>
  <c r="AD3" i="9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D83" i="9"/>
  <c r="AD84" i="9"/>
  <c r="AD85" i="9"/>
  <c r="AD86" i="9"/>
  <c r="AD87" i="9"/>
  <c r="AD88" i="9"/>
  <c r="AD89" i="9"/>
  <c r="AD2" i="9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2" i="9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2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2" i="9"/>
  <c r="E77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2" i="9"/>
  <c r="AO7" i="9" l="1"/>
  <c r="P42" i="8"/>
  <c r="P39" i="8"/>
  <c r="P36" i="8"/>
  <c r="O25" i="8"/>
  <c r="O26" i="8"/>
  <c r="O27" i="8"/>
  <c r="O28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24" i="8"/>
  <c r="N25" i="8"/>
  <c r="N26" i="8"/>
  <c r="N27" i="8"/>
  <c r="N28" i="8"/>
  <c r="N29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24" i="8"/>
  <c r="H97" i="8"/>
  <c r="G97" i="8"/>
  <c r="G91" i="8"/>
  <c r="G92" i="8"/>
  <c r="F91" i="8"/>
  <c r="F92" i="8"/>
  <c r="F93" i="8"/>
  <c r="E91" i="8"/>
  <c r="E92" i="8"/>
  <c r="E93" i="8"/>
  <c r="D92" i="8"/>
  <c r="D93" i="8"/>
  <c r="C93" i="8"/>
  <c r="C92" i="8"/>
  <c r="D91" i="8"/>
  <c r="D89" i="8"/>
  <c r="D90" i="8"/>
  <c r="D88" i="8"/>
  <c r="C89" i="8"/>
  <c r="C90" i="8"/>
  <c r="C91" i="8"/>
  <c r="C88" i="8"/>
  <c r="AO8" i="9" l="1"/>
  <c r="E90" i="8"/>
  <c r="F90" i="8" s="1"/>
  <c r="G90" i="8" s="1"/>
  <c r="I97" i="8" s="1"/>
  <c r="I98" i="8" s="1"/>
  <c r="I99" i="8" s="1"/>
  <c r="H99" i="8" s="1"/>
  <c r="G99" i="8" s="1"/>
  <c r="E89" i="8"/>
  <c r="F89" i="8"/>
  <c r="G89" i="8" s="1"/>
  <c r="E88" i="8"/>
  <c r="F88" i="8" s="1"/>
  <c r="G88" i="8" s="1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40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24" i="8"/>
  <c r="AO9" i="9" l="1"/>
  <c r="M25" i="8"/>
  <c r="M26" i="8"/>
  <c r="M27" i="8"/>
  <c r="M28" i="8"/>
  <c r="M29" i="8"/>
  <c r="M30" i="8"/>
  <c r="N30" i="8" s="1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24" i="8"/>
  <c r="L25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24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3" i="8"/>
  <c r="AO10" i="9" l="1"/>
  <c r="O30" i="8"/>
  <c r="O29" i="8"/>
  <c r="G98" i="8"/>
  <c r="H98" i="8"/>
  <c r="J27" i="7"/>
  <c r="I27" i="7"/>
  <c r="J26" i="7"/>
  <c r="I26" i="7"/>
  <c r="J25" i="7"/>
  <c r="I25" i="7"/>
  <c r="J24" i="7"/>
  <c r="J28" i="7" s="1"/>
  <c r="I24" i="7"/>
  <c r="J27" i="5"/>
  <c r="I27" i="5"/>
  <c r="J26" i="5"/>
  <c r="I26" i="5"/>
  <c r="J25" i="5"/>
  <c r="I25" i="5"/>
  <c r="J24" i="5"/>
  <c r="J28" i="5" s="1"/>
  <c r="I24" i="5"/>
  <c r="L30" i="1"/>
  <c r="M24" i="1"/>
  <c r="M25" i="1"/>
  <c r="M26" i="1"/>
  <c r="M27" i="1"/>
  <c r="M23" i="1"/>
  <c r="L28" i="1"/>
  <c r="J28" i="1"/>
  <c r="K28" i="1"/>
  <c r="K25" i="1"/>
  <c r="K26" i="1"/>
  <c r="K27" i="1"/>
  <c r="K24" i="1"/>
  <c r="J24" i="1"/>
  <c r="J26" i="1"/>
  <c r="J27" i="1"/>
  <c r="J25" i="1"/>
  <c r="I25" i="1"/>
  <c r="I26" i="1"/>
  <c r="I27" i="1"/>
  <c r="I24" i="1"/>
  <c r="D5" i="6"/>
  <c r="D6" i="6" s="1"/>
  <c r="D7" i="6" s="1"/>
  <c r="E5" i="6"/>
  <c r="E6" i="6" s="1"/>
  <c r="E7" i="6" s="1"/>
  <c r="F5" i="6"/>
  <c r="G5" i="6"/>
  <c r="G6" i="6" s="1"/>
  <c r="G7" i="6" s="1"/>
  <c r="C5" i="6"/>
  <c r="C6" i="6" s="1"/>
  <c r="C7" i="6" s="1"/>
  <c r="F6" i="6"/>
  <c r="F7" i="6" s="1"/>
  <c r="AO11" i="9" l="1"/>
  <c r="P30" i="8"/>
  <c r="K24" i="7"/>
  <c r="K26" i="7"/>
  <c r="K25" i="7"/>
  <c r="K27" i="7"/>
  <c r="K28" i="7" s="1"/>
  <c r="L28" i="7" s="1"/>
  <c r="K27" i="5"/>
  <c r="K25" i="5"/>
  <c r="K24" i="5"/>
  <c r="K26" i="5"/>
  <c r="AO12" i="9" l="1"/>
  <c r="M23" i="7"/>
  <c r="L30" i="7"/>
  <c r="M25" i="7"/>
  <c r="M27" i="7"/>
  <c r="M26" i="7"/>
  <c r="M24" i="7"/>
  <c r="K28" i="5"/>
  <c r="L28" i="5" s="1"/>
  <c r="L30" i="5" s="1"/>
  <c r="AO13" i="9" l="1"/>
  <c r="M24" i="5"/>
  <c r="M26" i="5"/>
  <c r="M25" i="5"/>
  <c r="M23" i="5"/>
  <c r="M27" i="5"/>
  <c r="AO14" i="9" l="1"/>
  <c r="AO15" i="9" l="1"/>
  <c r="AO16" i="9" l="1"/>
  <c r="AO17" i="9" l="1"/>
  <c r="AO18" i="9" l="1"/>
  <c r="AO19" i="9" l="1"/>
  <c r="AO20" i="9" l="1"/>
  <c r="AO21" i="9" l="1"/>
  <c r="AO22" i="9" l="1"/>
  <c r="AO23" i="9" l="1"/>
  <c r="AO24" i="9" l="1"/>
  <c r="AO25" i="9" l="1"/>
  <c r="AO26" i="9" l="1"/>
  <c r="AO27" i="9" l="1"/>
  <c r="AO28" i="9" l="1"/>
  <c r="AO29" i="9" l="1"/>
  <c r="AO30" i="9" l="1"/>
  <c r="AO31" i="9" l="1"/>
  <c r="AO32" i="9" l="1"/>
  <c r="AO33" i="9" l="1"/>
  <c r="AO34" i="9" l="1"/>
  <c r="AO35" i="9" l="1"/>
  <c r="AO36" i="9" l="1"/>
  <c r="AO37" i="9" l="1"/>
  <c r="AO38" i="9" l="1"/>
  <c r="AO39" i="9" l="1"/>
  <c r="AO40" i="9" l="1"/>
  <c r="AO41" i="9" l="1"/>
  <c r="AO42" i="9" l="1"/>
  <c r="AO43" i="9" l="1"/>
  <c r="AO44" i="9" l="1"/>
</calcChain>
</file>

<file path=xl/sharedStrings.xml><?xml version="1.0" encoding="utf-8"?>
<sst xmlns="http://schemas.openxmlformats.org/spreadsheetml/2006/main" count="89" uniqueCount="33">
  <si>
    <t>S</t>
  </si>
  <si>
    <t>taper</t>
  </si>
  <si>
    <t>b</t>
  </si>
  <si>
    <t>Cr</t>
  </si>
  <si>
    <t>Ct</t>
  </si>
  <si>
    <t>sweep</t>
  </si>
  <si>
    <t>AR</t>
  </si>
  <si>
    <t>Y</t>
  </si>
  <si>
    <t>cl/CL</t>
  </si>
  <si>
    <t>c</t>
  </si>
  <si>
    <t>cl</t>
  </si>
  <si>
    <t>clc</t>
  </si>
  <si>
    <t>A</t>
  </si>
  <si>
    <t>GJ</t>
  </si>
  <si>
    <t>dY</t>
  </si>
  <si>
    <t>1*2</t>
  </si>
  <si>
    <t>1/GJ1 + 1/GJ2</t>
  </si>
  <si>
    <t>delta_e</t>
  </si>
  <si>
    <t>error %</t>
  </si>
  <si>
    <t>y*\sweep (deg)</t>
  </si>
  <si>
    <t>C2</t>
  </si>
  <si>
    <t>C4</t>
  </si>
  <si>
    <t>C1</t>
  </si>
  <si>
    <t>C3</t>
  </si>
  <si>
    <t>AOA</t>
  </si>
  <si>
    <t>3 deg incidence symmetric no twist</t>
  </si>
  <si>
    <t>3 deg incidence symmetric 3 deg washout</t>
  </si>
  <si>
    <t>CL VSP</t>
  </si>
  <si>
    <t>CL Py</t>
  </si>
  <si>
    <t>error</t>
  </si>
  <si>
    <t>3 deg incidence root naca2412 tip naca0012 3 deg aero washout</t>
  </si>
  <si>
    <t>3 deg incidence root naca2412 tip naca0012 3 deg aero + 3 deg geometric washout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</si>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</sst>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6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Desired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'sweep -45.2 deg'!$B$2:$B$44</c:f>
              <c:numCache>
                <c:formatCode>General</c:formatCode>
                <c:ptCount val="43"/>
                <c:pt idx="0">
                  <c:v>1.7100000000000001E-2</c:v>
                </c:pt>
                <c:pt idx="1">
                  <c:v>4.5900000000000003E-2</c:v>
                </c:pt>
                <c:pt idx="2">
                  <c:v>7.4700000000000003E-2</c:v>
                </c:pt>
                <c:pt idx="3">
                  <c:v>0.10349999999999999</c:v>
                </c:pt>
                <c:pt idx="4">
                  <c:v>0.1323</c:v>
                </c:pt>
                <c:pt idx="5">
                  <c:v>0.161</c:v>
                </c:pt>
                <c:pt idx="6">
                  <c:v>0.1898</c:v>
                </c:pt>
                <c:pt idx="7">
                  <c:v>0.2208</c:v>
                </c:pt>
                <c:pt idx="8">
                  <c:v>0.24410000000000001</c:v>
                </c:pt>
                <c:pt idx="9">
                  <c:v>0.27610000000000001</c:v>
                </c:pt>
                <c:pt idx="10">
                  <c:v>0.29849999999999999</c:v>
                </c:pt>
                <c:pt idx="11">
                  <c:v>0.32040000000000002</c:v>
                </c:pt>
                <c:pt idx="12">
                  <c:v>0.34499999999999997</c:v>
                </c:pt>
                <c:pt idx="13">
                  <c:v>0.37509999999999999</c:v>
                </c:pt>
                <c:pt idx="14">
                  <c:v>0.40389999999999998</c:v>
                </c:pt>
                <c:pt idx="15">
                  <c:v>0.43309999999999998</c:v>
                </c:pt>
                <c:pt idx="16">
                  <c:v>0.46460000000000001</c:v>
                </c:pt>
                <c:pt idx="17">
                  <c:v>0.49330000000000002</c:v>
                </c:pt>
                <c:pt idx="18">
                  <c:v>0.52210000000000001</c:v>
                </c:pt>
                <c:pt idx="19">
                  <c:v>0.55079999999999996</c:v>
                </c:pt>
                <c:pt idx="20">
                  <c:v>0.57950000000000002</c:v>
                </c:pt>
                <c:pt idx="21">
                  <c:v>0.60829999999999995</c:v>
                </c:pt>
                <c:pt idx="22">
                  <c:v>0.63700000000000001</c:v>
                </c:pt>
                <c:pt idx="23">
                  <c:v>0.66569999999999996</c:v>
                </c:pt>
                <c:pt idx="24">
                  <c:v>0.69540000000000002</c:v>
                </c:pt>
                <c:pt idx="25">
                  <c:v>0.72309999999999997</c:v>
                </c:pt>
                <c:pt idx="26">
                  <c:v>0.75180000000000002</c:v>
                </c:pt>
                <c:pt idx="27">
                  <c:v>0.78049999999999997</c:v>
                </c:pt>
                <c:pt idx="28">
                  <c:v>0.80920000000000003</c:v>
                </c:pt>
                <c:pt idx="29">
                  <c:v>0.83720000000000006</c:v>
                </c:pt>
                <c:pt idx="30">
                  <c:v>0.86570000000000003</c:v>
                </c:pt>
                <c:pt idx="31">
                  <c:v>0.89390000000000003</c:v>
                </c:pt>
                <c:pt idx="32">
                  <c:v>0.91320000000000001</c:v>
                </c:pt>
                <c:pt idx="33">
                  <c:v>0.93469999999999998</c:v>
                </c:pt>
                <c:pt idx="34">
                  <c:v>0.94940000000000002</c:v>
                </c:pt>
                <c:pt idx="35">
                  <c:v>0.96230000000000004</c:v>
                </c:pt>
                <c:pt idx="36">
                  <c:v>0.97099999999999997</c:v>
                </c:pt>
                <c:pt idx="37">
                  <c:v>0.97689999999999999</c:v>
                </c:pt>
                <c:pt idx="38">
                  <c:v>0.98660000000000003</c:v>
                </c:pt>
                <c:pt idx="39">
                  <c:v>0.99129999999999996</c:v>
                </c:pt>
                <c:pt idx="40">
                  <c:v>0.99199999999999999</c:v>
                </c:pt>
                <c:pt idx="41">
                  <c:v>0.99529999999999996</c:v>
                </c:pt>
                <c:pt idx="42">
                  <c:v>0.99719999999999998</c:v>
                </c:pt>
              </c:numCache>
            </c:numRef>
          </c:xVal>
          <c:yVal>
            <c:numRef>
              <c:f>'sweep -45.2 deg'!$C$2:$C$44</c:f>
              <c:numCache>
                <c:formatCode>General</c:formatCode>
                <c:ptCount val="43"/>
                <c:pt idx="0">
                  <c:v>0.99939999999999996</c:v>
                </c:pt>
                <c:pt idx="1">
                  <c:v>1.0047999999999999</c:v>
                </c:pt>
                <c:pt idx="2">
                  <c:v>1.0055000000000001</c:v>
                </c:pt>
                <c:pt idx="3">
                  <c:v>1.0215000000000001</c:v>
                </c:pt>
                <c:pt idx="4">
                  <c:v>1.0366</c:v>
                </c:pt>
                <c:pt idx="5">
                  <c:v>1.0353000000000001</c:v>
                </c:pt>
                <c:pt idx="6">
                  <c:v>1.0414000000000001</c:v>
                </c:pt>
                <c:pt idx="7">
                  <c:v>1.0515000000000001</c:v>
                </c:pt>
                <c:pt idx="8">
                  <c:v>1.0545</c:v>
                </c:pt>
                <c:pt idx="9">
                  <c:v>1.0615000000000001</c:v>
                </c:pt>
                <c:pt idx="10">
                  <c:v>1.0640000000000001</c:v>
                </c:pt>
                <c:pt idx="11">
                  <c:v>1.0714999999999999</c:v>
                </c:pt>
                <c:pt idx="12">
                  <c:v>1.0734999999999999</c:v>
                </c:pt>
                <c:pt idx="13">
                  <c:v>1.0739000000000001</c:v>
                </c:pt>
                <c:pt idx="14">
                  <c:v>1.0763</c:v>
                </c:pt>
                <c:pt idx="15">
                  <c:v>1.0767</c:v>
                </c:pt>
                <c:pt idx="16">
                  <c:v>1.0686</c:v>
                </c:pt>
                <c:pt idx="17">
                  <c:v>1.0631999999999999</c:v>
                </c:pt>
                <c:pt idx="18">
                  <c:v>1.0569999999999999</c:v>
                </c:pt>
                <c:pt idx="19">
                  <c:v>1.0516000000000001</c:v>
                </c:pt>
                <c:pt idx="20">
                  <c:v>1.0424</c:v>
                </c:pt>
                <c:pt idx="21">
                  <c:v>1.0309999999999999</c:v>
                </c:pt>
                <c:pt idx="22">
                  <c:v>1.0257000000000001</c:v>
                </c:pt>
                <c:pt idx="23">
                  <c:v>1.0082</c:v>
                </c:pt>
                <c:pt idx="24">
                  <c:v>0.99150000000000005</c:v>
                </c:pt>
                <c:pt idx="25">
                  <c:v>0.97060000000000002</c:v>
                </c:pt>
                <c:pt idx="26">
                  <c:v>0.93979999999999997</c:v>
                </c:pt>
                <c:pt idx="27">
                  <c:v>0.91510000000000002</c:v>
                </c:pt>
                <c:pt idx="28">
                  <c:v>0.88970000000000005</c:v>
                </c:pt>
                <c:pt idx="29">
                  <c:v>0.85799999999999998</c:v>
                </c:pt>
                <c:pt idx="30">
                  <c:v>0.82089999999999996</c:v>
                </c:pt>
                <c:pt idx="31">
                  <c:v>0.78320000000000001</c:v>
                </c:pt>
                <c:pt idx="32">
                  <c:v>0.72299999999999998</c:v>
                </c:pt>
                <c:pt idx="33">
                  <c:v>0.6532</c:v>
                </c:pt>
                <c:pt idx="34">
                  <c:v>0.58309999999999995</c:v>
                </c:pt>
                <c:pt idx="35">
                  <c:v>0.51839999999999997</c:v>
                </c:pt>
                <c:pt idx="36">
                  <c:v>0.47470000000000001</c:v>
                </c:pt>
                <c:pt idx="37">
                  <c:v>0.40289999999999998</c:v>
                </c:pt>
                <c:pt idx="38">
                  <c:v>0.3251</c:v>
                </c:pt>
                <c:pt idx="39">
                  <c:v>0.1971</c:v>
                </c:pt>
                <c:pt idx="40">
                  <c:v>0.2732</c:v>
                </c:pt>
                <c:pt idx="41">
                  <c:v>1.2699999999999999E-2</c:v>
                </c:pt>
                <c:pt idx="42">
                  <c:v>0.1038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AA-47B1-AE82-A029B196A8DA}"/>
            </c:ext>
          </c:extLst>
        </c:ser>
        <c:ser>
          <c:idx val="1"/>
          <c:order val="1"/>
          <c:tx>
            <c:v>estimated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'sweep -45.2 deg'!$E$23:$E$27</c:f>
              <c:numCache>
                <c:formatCode>General</c:formatCode>
                <c:ptCount val="5"/>
                <c:pt idx="0">
                  <c:v>1</c:v>
                </c:pt>
                <c:pt idx="1">
                  <c:v>0.92390000000000005</c:v>
                </c:pt>
                <c:pt idx="2">
                  <c:v>0.70709999999999995</c:v>
                </c:pt>
                <c:pt idx="3">
                  <c:v>0.38269999999999998</c:v>
                </c:pt>
                <c:pt idx="4">
                  <c:v>0</c:v>
                </c:pt>
              </c:numCache>
            </c:numRef>
          </c:xVal>
          <c:yVal>
            <c:numRef>
              <c:f>'sweep -45.2 deg'!$M$23:$M$27</c:f>
              <c:numCache>
                <c:formatCode>General</c:formatCode>
                <c:ptCount val="5"/>
                <c:pt idx="0">
                  <c:v>0</c:v>
                </c:pt>
                <c:pt idx="1">
                  <c:v>0.7240489768161017</c:v>
                </c:pt>
                <c:pt idx="2">
                  <c:v>1.0309485034178214</c:v>
                </c:pt>
                <c:pt idx="3">
                  <c:v>1.0999141199558691</c:v>
                </c:pt>
                <c:pt idx="4">
                  <c:v>1.0095300765571458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AA-47B1-AE82-A029B196A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87904"/>
        <c:axId val="1201512832"/>
      </c:scatterChart>
      <c:valAx>
        <c:axId val="106938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12832"/>
        <c:crosses val="autoZero"/>
        <c:crossBetween val="midCat"/>
      </c:valAx>
      <c:valAx>
        <c:axId val="12015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38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OpenVSP -4 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validation'!$B$16:$B$35</c:f>
              <c:numCache>
                <c:formatCode>General</c:formatCode>
                <c:ptCount val="20"/>
                <c:pt idx="0">
                  <c:v>1.0910200000000001</c:v>
                </c:pt>
                <c:pt idx="1">
                  <c:v>3.2837499999999999</c:v>
                </c:pt>
                <c:pt idx="2">
                  <c:v>5.4764699999999999</c:v>
                </c:pt>
                <c:pt idx="3">
                  <c:v>7.6691799999999999</c:v>
                </c:pt>
                <c:pt idx="4">
                  <c:v>9.8618699999999997</c:v>
                </c:pt>
                <c:pt idx="5">
                  <c:v>12.054550000000001</c:v>
                </c:pt>
                <c:pt idx="6">
                  <c:v>14.24722</c:v>
                </c:pt>
                <c:pt idx="7">
                  <c:v>16.439869999999999</c:v>
                </c:pt>
                <c:pt idx="8">
                  <c:v>18.632490000000001</c:v>
                </c:pt>
                <c:pt idx="9">
                  <c:v>20.825099999999999</c:v>
                </c:pt>
                <c:pt idx="10">
                  <c:v>23.017679999999999</c:v>
                </c:pt>
                <c:pt idx="11">
                  <c:v>25.210239999999999</c:v>
                </c:pt>
                <c:pt idx="12">
                  <c:v>27.402760000000001</c:v>
                </c:pt>
                <c:pt idx="13">
                  <c:v>29.59525</c:v>
                </c:pt>
                <c:pt idx="14">
                  <c:v>31.787700000000001</c:v>
                </c:pt>
                <c:pt idx="15">
                  <c:v>33.9801</c:v>
                </c:pt>
                <c:pt idx="16">
                  <c:v>36.172440000000002</c:v>
                </c:pt>
                <c:pt idx="17">
                  <c:v>38.364710000000002</c:v>
                </c:pt>
                <c:pt idx="18">
                  <c:v>40.556910000000002</c:v>
                </c:pt>
              </c:numCache>
            </c:numRef>
          </c:xVal>
          <c:yVal>
            <c:numRef>
              <c:f>'Aero validation'!$C$16:$C$35</c:f>
              <c:numCache>
                <c:formatCode>General</c:formatCode>
                <c:ptCount val="20"/>
                <c:pt idx="0">
                  <c:v>-7.1819999999999995E-2</c:v>
                </c:pt>
                <c:pt idx="1">
                  <c:v>-7.349E-2</c:v>
                </c:pt>
                <c:pt idx="2">
                  <c:v>-7.4980000000000005E-2</c:v>
                </c:pt>
                <c:pt idx="3">
                  <c:v>-7.6300000000000007E-2</c:v>
                </c:pt>
                <c:pt idx="4">
                  <c:v>-7.7509999999999996E-2</c:v>
                </c:pt>
                <c:pt idx="5">
                  <c:v>-7.8560000000000005E-2</c:v>
                </c:pt>
                <c:pt idx="6">
                  <c:v>-7.9450000000000007E-2</c:v>
                </c:pt>
                <c:pt idx="7">
                  <c:v>-8.0189999999999997E-2</c:v>
                </c:pt>
                <c:pt idx="8">
                  <c:v>-8.0790000000000001E-2</c:v>
                </c:pt>
                <c:pt idx="9">
                  <c:v>-8.1180000000000002E-2</c:v>
                </c:pt>
                <c:pt idx="10">
                  <c:v>-8.1339999999999996E-2</c:v>
                </c:pt>
                <c:pt idx="11">
                  <c:v>-8.1220000000000001E-2</c:v>
                </c:pt>
                <c:pt idx="12">
                  <c:v>-8.0820000000000003E-2</c:v>
                </c:pt>
                <c:pt idx="13">
                  <c:v>-7.9880000000000007E-2</c:v>
                </c:pt>
                <c:pt idx="14">
                  <c:v>-7.8119999999999995E-2</c:v>
                </c:pt>
                <c:pt idx="15">
                  <c:v>-7.5179999999999997E-2</c:v>
                </c:pt>
                <c:pt idx="16">
                  <c:v>-7.0360000000000006E-2</c:v>
                </c:pt>
                <c:pt idx="17">
                  <c:v>-6.2080000000000003E-2</c:v>
                </c:pt>
                <c:pt idx="18">
                  <c:v>-4.6289999999999998E-2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21-4F7C-B846-16845B2791A6}"/>
            </c:ext>
          </c:extLst>
        </c:ser>
        <c:ser>
          <c:idx val="1"/>
          <c:order val="1"/>
          <c:tx>
            <c:v>OpenVSP 0deg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validation'!$B$16:$B$35</c:f>
              <c:numCache>
                <c:formatCode>General</c:formatCode>
                <c:ptCount val="20"/>
                <c:pt idx="0">
                  <c:v>1.0910200000000001</c:v>
                </c:pt>
                <c:pt idx="1">
                  <c:v>3.2837499999999999</c:v>
                </c:pt>
                <c:pt idx="2">
                  <c:v>5.4764699999999999</c:v>
                </c:pt>
                <c:pt idx="3">
                  <c:v>7.6691799999999999</c:v>
                </c:pt>
                <c:pt idx="4">
                  <c:v>9.8618699999999997</c:v>
                </c:pt>
                <c:pt idx="5">
                  <c:v>12.054550000000001</c:v>
                </c:pt>
                <c:pt idx="6">
                  <c:v>14.24722</c:v>
                </c:pt>
                <c:pt idx="7">
                  <c:v>16.439869999999999</c:v>
                </c:pt>
                <c:pt idx="8">
                  <c:v>18.632490000000001</c:v>
                </c:pt>
                <c:pt idx="9">
                  <c:v>20.825099999999999</c:v>
                </c:pt>
                <c:pt idx="10">
                  <c:v>23.017679999999999</c:v>
                </c:pt>
                <c:pt idx="11">
                  <c:v>25.210239999999999</c:v>
                </c:pt>
                <c:pt idx="12">
                  <c:v>27.402760000000001</c:v>
                </c:pt>
                <c:pt idx="13">
                  <c:v>29.59525</c:v>
                </c:pt>
                <c:pt idx="14">
                  <c:v>31.787700000000001</c:v>
                </c:pt>
                <c:pt idx="15">
                  <c:v>33.9801</c:v>
                </c:pt>
                <c:pt idx="16">
                  <c:v>36.172440000000002</c:v>
                </c:pt>
                <c:pt idx="17">
                  <c:v>38.364710000000002</c:v>
                </c:pt>
                <c:pt idx="18">
                  <c:v>40.556910000000002</c:v>
                </c:pt>
              </c:numCache>
            </c:numRef>
          </c:xVal>
          <c:yVal>
            <c:numRef>
              <c:f>'Aero validation'!$D$16:$D$34</c:f>
              <c:numCache>
                <c:formatCode>General</c:formatCode>
                <c:ptCount val="19"/>
                <c:pt idx="0">
                  <c:v>0.21553</c:v>
                </c:pt>
                <c:pt idx="1">
                  <c:v>0.22056999999999999</c:v>
                </c:pt>
                <c:pt idx="2">
                  <c:v>0.22503999999999999</c:v>
                </c:pt>
                <c:pt idx="3">
                  <c:v>0.22903000000000001</c:v>
                </c:pt>
                <c:pt idx="4">
                  <c:v>0.23269999999999999</c:v>
                </c:pt>
                <c:pt idx="5">
                  <c:v>0.23583000000000001</c:v>
                </c:pt>
                <c:pt idx="6">
                  <c:v>0.23855999999999999</c:v>
                </c:pt>
                <c:pt idx="7">
                  <c:v>0.24074999999999999</c:v>
                </c:pt>
                <c:pt idx="8">
                  <c:v>0.24262</c:v>
                </c:pt>
                <c:pt idx="9">
                  <c:v>0.24374999999999999</c:v>
                </c:pt>
                <c:pt idx="10">
                  <c:v>0.24431</c:v>
                </c:pt>
                <c:pt idx="11">
                  <c:v>0.24389</c:v>
                </c:pt>
                <c:pt idx="12">
                  <c:v>0.24279000000000001</c:v>
                </c:pt>
                <c:pt idx="13">
                  <c:v>0.23991999999999999</c:v>
                </c:pt>
                <c:pt idx="14">
                  <c:v>0.23476</c:v>
                </c:pt>
                <c:pt idx="15">
                  <c:v>0.22586000000000001</c:v>
                </c:pt>
                <c:pt idx="16">
                  <c:v>0.21160000000000001</c:v>
                </c:pt>
                <c:pt idx="17">
                  <c:v>0.18686</c:v>
                </c:pt>
                <c:pt idx="18">
                  <c:v>0.1406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21-4F7C-B846-16845B2791A6}"/>
            </c:ext>
          </c:extLst>
        </c:ser>
        <c:ser>
          <c:idx val="2"/>
          <c:order val="2"/>
          <c:tx>
            <c:v>OpenVSP 4 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validation'!$B$16:$B$34</c:f>
              <c:numCache>
                <c:formatCode>General</c:formatCode>
                <c:ptCount val="19"/>
                <c:pt idx="0">
                  <c:v>1.0910200000000001</c:v>
                </c:pt>
                <c:pt idx="1">
                  <c:v>3.2837499999999999</c:v>
                </c:pt>
                <c:pt idx="2">
                  <c:v>5.4764699999999999</c:v>
                </c:pt>
                <c:pt idx="3">
                  <c:v>7.6691799999999999</c:v>
                </c:pt>
                <c:pt idx="4">
                  <c:v>9.8618699999999997</c:v>
                </c:pt>
                <c:pt idx="5">
                  <c:v>12.054550000000001</c:v>
                </c:pt>
                <c:pt idx="6">
                  <c:v>14.24722</c:v>
                </c:pt>
                <c:pt idx="7">
                  <c:v>16.439869999999999</c:v>
                </c:pt>
                <c:pt idx="8">
                  <c:v>18.632490000000001</c:v>
                </c:pt>
                <c:pt idx="9">
                  <c:v>20.825099999999999</c:v>
                </c:pt>
                <c:pt idx="10">
                  <c:v>23.017679999999999</c:v>
                </c:pt>
                <c:pt idx="11">
                  <c:v>25.210239999999999</c:v>
                </c:pt>
                <c:pt idx="12">
                  <c:v>27.402760000000001</c:v>
                </c:pt>
                <c:pt idx="13">
                  <c:v>29.59525</c:v>
                </c:pt>
                <c:pt idx="14">
                  <c:v>31.787700000000001</c:v>
                </c:pt>
                <c:pt idx="15">
                  <c:v>33.9801</c:v>
                </c:pt>
                <c:pt idx="16">
                  <c:v>36.172440000000002</c:v>
                </c:pt>
                <c:pt idx="17">
                  <c:v>38.364710000000002</c:v>
                </c:pt>
                <c:pt idx="18">
                  <c:v>40.556910000000002</c:v>
                </c:pt>
              </c:numCache>
            </c:numRef>
          </c:xVal>
          <c:yVal>
            <c:numRef>
              <c:f>'Aero validation'!$E$16:$E$34</c:f>
              <c:numCache>
                <c:formatCode>General</c:formatCode>
                <c:ptCount val="19"/>
                <c:pt idx="0">
                  <c:v>0.50265000000000004</c:v>
                </c:pt>
                <c:pt idx="1">
                  <c:v>0.51448000000000005</c:v>
                </c:pt>
                <c:pt idx="2">
                  <c:v>0.52500999999999998</c:v>
                </c:pt>
                <c:pt idx="3">
                  <c:v>0.53439999999999999</c:v>
                </c:pt>
                <c:pt idx="4">
                  <c:v>0.54315000000000002</c:v>
                </c:pt>
                <c:pt idx="5">
                  <c:v>0.55056000000000005</c:v>
                </c:pt>
                <c:pt idx="6">
                  <c:v>0.55710999999999999</c:v>
                </c:pt>
                <c:pt idx="7">
                  <c:v>0.56230000000000002</c:v>
                </c:pt>
                <c:pt idx="8">
                  <c:v>0.56689999999999996</c:v>
                </c:pt>
                <c:pt idx="9">
                  <c:v>0.5696</c:v>
                </c:pt>
                <c:pt idx="10">
                  <c:v>0.57123999999999997</c:v>
                </c:pt>
                <c:pt idx="11">
                  <c:v>0.57032000000000005</c:v>
                </c:pt>
                <c:pt idx="12">
                  <c:v>0.56820999999999999</c:v>
                </c:pt>
                <c:pt idx="13">
                  <c:v>0.56169999999999998</c:v>
                </c:pt>
                <c:pt idx="14">
                  <c:v>0.55039000000000005</c:v>
                </c:pt>
                <c:pt idx="15">
                  <c:v>0.53008999999999995</c:v>
                </c:pt>
                <c:pt idx="16">
                  <c:v>0.49868000000000001</c:v>
                </c:pt>
                <c:pt idx="17">
                  <c:v>0.44446999999999998</c:v>
                </c:pt>
                <c:pt idx="18">
                  <c:v>0.37378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21-4F7C-B846-16845B2791A6}"/>
            </c:ext>
          </c:extLst>
        </c:ser>
        <c:ser>
          <c:idx val="4"/>
          <c:order val="3"/>
          <c:tx>
            <c:v>Pyaeroelast -4 deg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validation'!$B$3:$Q$3</c:f>
              <c:numCache>
                <c:formatCode>General</c:formatCode>
                <c:ptCount val="16"/>
                <c:pt idx="0">
                  <c:v>39.060937500000001</c:v>
                </c:pt>
                <c:pt idx="1">
                  <c:v>36.456874999999997</c:v>
                </c:pt>
                <c:pt idx="2">
                  <c:v>33.852812499999999</c:v>
                </c:pt>
                <c:pt idx="3">
                  <c:v>31.248750000000001</c:v>
                </c:pt>
                <c:pt idx="4">
                  <c:v>28.6446875</c:v>
                </c:pt>
                <c:pt idx="5">
                  <c:v>26.040624999999999</c:v>
                </c:pt>
                <c:pt idx="6">
                  <c:v>23.436562500000001</c:v>
                </c:pt>
                <c:pt idx="7">
                  <c:v>20.8325</c:v>
                </c:pt>
                <c:pt idx="8">
                  <c:v>18.228437499999998</c:v>
                </c:pt>
                <c:pt idx="9">
                  <c:v>15.624375000000001</c:v>
                </c:pt>
                <c:pt idx="10">
                  <c:v>13.020312499999999</c:v>
                </c:pt>
                <c:pt idx="11">
                  <c:v>10.41625</c:v>
                </c:pt>
                <c:pt idx="12">
                  <c:v>7.8121875000000003</c:v>
                </c:pt>
                <c:pt idx="13">
                  <c:v>5.2081249999999999</c:v>
                </c:pt>
                <c:pt idx="14">
                  <c:v>2.6040624999999999</c:v>
                </c:pt>
                <c:pt idx="15">
                  <c:v>0</c:v>
                </c:pt>
              </c:numCache>
            </c:numRef>
          </c:xVal>
          <c:yVal>
            <c:numRef>
              <c:f>'Aero validation'!$B$4:$Q$4</c:f>
              <c:numCache>
                <c:formatCode>General</c:formatCode>
                <c:ptCount val="16"/>
                <c:pt idx="0">
                  <c:v>-6.038702E-2</c:v>
                </c:pt>
                <c:pt idx="1">
                  <c:v>-7.2172189999999997E-2</c:v>
                </c:pt>
                <c:pt idx="2">
                  <c:v>-7.8310850000000001E-2</c:v>
                </c:pt>
                <c:pt idx="3">
                  <c:v>-8.1768690000000005E-2</c:v>
                </c:pt>
                <c:pt idx="4">
                  <c:v>-8.3825410000000003E-2</c:v>
                </c:pt>
                <c:pt idx="5">
                  <c:v>-8.5029400000000005E-2</c:v>
                </c:pt>
                <c:pt idx="6">
                  <c:v>-8.5595500000000005E-2</c:v>
                </c:pt>
                <c:pt idx="7">
                  <c:v>-8.5609640000000001E-2</c:v>
                </c:pt>
                <c:pt idx="8">
                  <c:v>-8.5134970000000004E-2</c:v>
                </c:pt>
                <c:pt idx="9">
                  <c:v>-8.4258330000000006E-2</c:v>
                </c:pt>
                <c:pt idx="10">
                  <c:v>-8.3097470000000007E-2</c:v>
                </c:pt>
                <c:pt idx="11">
                  <c:v>-8.1781590000000001E-2</c:v>
                </c:pt>
                <c:pt idx="12">
                  <c:v>-8.0412600000000001E-2</c:v>
                </c:pt>
                <c:pt idx="13">
                  <c:v>-7.901271E-2</c:v>
                </c:pt>
                <c:pt idx="14">
                  <c:v>-7.7461829999999995E-2</c:v>
                </c:pt>
                <c:pt idx="15">
                  <c:v>-7.5427179999999996E-2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21-4F7C-B846-16845B2791A6}"/>
            </c:ext>
          </c:extLst>
        </c:ser>
        <c:ser>
          <c:idx val="3"/>
          <c:order val="4"/>
          <c:tx>
            <c:v>PyAeroElast 0 deg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validation'!$B$3:$Q$3</c:f>
              <c:numCache>
                <c:formatCode>General</c:formatCode>
                <c:ptCount val="16"/>
                <c:pt idx="0">
                  <c:v>39.060937500000001</c:v>
                </c:pt>
                <c:pt idx="1">
                  <c:v>36.456874999999997</c:v>
                </c:pt>
                <c:pt idx="2">
                  <c:v>33.852812499999999</c:v>
                </c:pt>
                <c:pt idx="3">
                  <c:v>31.248750000000001</c:v>
                </c:pt>
                <c:pt idx="4">
                  <c:v>28.6446875</c:v>
                </c:pt>
                <c:pt idx="5">
                  <c:v>26.040624999999999</c:v>
                </c:pt>
                <c:pt idx="6">
                  <c:v>23.436562500000001</c:v>
                </c:pt>
                <c:pt idx="7">
                  <c:v>20.8325</c:v>
                </c:pt>
                <c:pt idx="8">
                  <c:v>18.228437499999998</c:v>
                </c:pt>
                <c:pt idx="9">
                  <c:v>15.624375000000001</c:v>
                </c:pt>
                <c:pt idx="10">
                  <c:v>13.020312499999999</c:v>
                </c:pt>
                <c:pt idx="11">
                  <c:v>10.41625</c:v>
                </c:pt>
                <c:pt idx="12">
                  <c:v>7.8121875000000003</c:v>
                </c:pt>
                <c:pt idx="13">
                  <c:v>5.2081249999999999</c:v>
                </c:pt>
                <c:pt idx="14">
                  <c:v>2.6040624999999999</c:v>
                </c:pt>
                <c:pt idx="15">
                  <c:v>0</c:v>
                </c:pt>
              </c:numCache>
            </c:numRef>
          </c:xVal>
          <c:yVal>
            <c:numRef>
              <c:f>'Aero validation'!$B$7:$Q$7</c:f>
              <c:numCache>
                <c:formatCode>General</c:formatCode>
                <c:ptCount val="16"/>
                <c:pt idx="0">
                  <c:v>0.18116106000000001</c:v>
                </c:pt>
                <c:pt idx="1">
                  <c:v>0.21651657999999999</c:v>
                </c:pt>
                <c:pt idx="2">
                  <c:v>0.23493254</c:v>
                </c:pt>
                <c:pt idx="3">
                  <c:v>0.24530608000000001</c:v>
                </c:pt>
                <c:pt idx="4">
                  <c:v>0.25147624000000002</c:v>
                </c:pt>
                <c:pt idx="5">
                  <c:v>0.25508820999999998</c:v>
                </c:pt>
                <c:pt idx="6">
                  <c:v>0.25678651000000002</c:v>
                </c:pt>
                <c:pt idx="7">
                  <c:v>0.25682893000000001</c:v>
                </c:pt>
                <c:pt idx="8">
                  <c:v>0.25540491999999998</c:v>
                </c:pt>
                <c:pt idx="9">
                  <c:v>0.25277497999999998</c:v>
                </c:pt>
                <c:pt idx="10">
                  <c:v>0.24929241999999999</c:v>
                </c:pt>
                <c:pt idx="11">
                  <c:v>0.24534476999999999</c:v>
                </c:pt>
                <c:pt idx="12">
                  <c:v>0.24123781</c:v>
                </c:pt>
                <c:pt idx="13">
                  <c:v>0.23703814000000001</c:v>
                </c:pt>
                <c:pt idx="14">
                  <c:v>0.23238549</c:v>
                </c:pt>
                <c:pt idx="15">
                  <c:v>0.22628155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54-4ED5-ADD3-ACA0EC5E9E18}"/>
            </c:ext>
          </c:extLst>
        </c:ser>
        <c:ser>
          <c:idx val="5"/>
          <c:order val="5"/>
          <c:tx>
            <c:v>Pyaeroelast 4 deg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validation'!$B$3:$Q$3</c:f>
              <c:numCache>
                <c:formatCode>General</c:formatCode>
                <c:ptCount val="16"/>
                <c:pt idx="0">
                  <c:v>39.060937500000001</c:v>
                </c:pt>
                <c:pt idx="1">
                  <c:v>36.456874999999997</c:v>
                </c:pt>
                <c:pt idx="2">
                  <c:v>33.852812499999999</c:v>
                </c:pt>
                <c:pt idx="3">
                  <c:v>31.248750000000001</c:v>
                </c:pt>
                <c:pt idx="4">
                  <c:v>28.6446875</c:v>
                </c:pt>
                <c:pt idx="5">
                  <c:v>26.040624999999999</c:v>
                </c:pt>
                <c:pt idx="6">
                  <c:v>23.436562500000001</c:v>
                </c:pt>
                <c:pt idx="7">
                  <c:v>20.8325</c:v>
                </c:pt>
                <c:pt idx="8">
                  <c:v>18.228437499999998</c:v>
                </c:pt>
                <c:pt idx="9">
                  <c:v>15.624375000000001</c:v>
                </c:pt>
                <c:pt idx="10">
                  <c:v>13.020312499999999</c:v>
                </c:pt>
                <c:pt idx="11">
                  <c:v>10.41625</c:v>
                </c:pt>
                <c:pt idx="12">
                  <c:v>7.8121875000000003</c:v>
                </c:pt>
                <c:pt idx="13">
                  <c:v>5.2081249999999999</c:v>
                </c:pt>
                <c:pt idx="14">
                  <c:v>2.6040624999999999</c:v>
                </c:pt>
                <c:pt idx="15">
                  <c:v>0</c:v>
                </c:pt>
              </c:numCache>
            </c:numRef>
          </c:xVal>
          <c:yVal>
            <c:numRef>
              <c:f>'Aero validation'!$B$8:$Q$8</c:f>
              <c:numCache>
                <c:formatCode>General</c:formatCode>
                <c:ptCount val="16"/>
                <c:pt idx="0">
                  <c:v>0.42270914999999998</c:v>
                </c:pt>
                <c:pt idx="1">
                  <c:v>0.50520536000000005</c:v>
                </c:pt>
                <c:pt idx="2">
                  <c:v>0.54817594000000003</c:v>
                </c:pt>
                <c:pt idx="3">
                  <c:v>0.57238085999999999</c:v>
                </c:pt>
                <c:pt idx="4">
                  <c:v>0.58677787999999997</c:v>
                </c:pt>
                <c:pt idx="5">
                  <c:v>0.59520580999999995</c:v>
                </c:pt>
                <c:pt idx="6">
                  <c:v>0.59916851999999998</c:v>
                </c:pt>
                <c:pt idx="7">
                  <c:v>0.59926749999999995</c:v>
                </c:pt>
                <c:pt idx="8">
                  <c:v>0.59594480999999999</c:v>
                </c:pt>
                <c:pt idx="9">
                  <c:v>0.58980829000000001</c:v>
                </c:pt>
                <c:pt idx="10">
                  <c:v>0.58168231999999997</c:v>
                </c:pt>
                <c:pt idx="11">
                  <c:v>0.57247113000000005</c:v>
                </c:pt>
                <c:pt idx="12">
                  <c:v>0.56288822000000005</c:v>
                </c:pt>
                <c:pt idx="13">
                  <c:v>0.55308899</c:v>
                </c:pt>
                <c:pt idx="14">
                  <c:v>0.54223281999999995</c:v>
                </c:pt>
                <c:pt idx="15">
                  <c:v>0.52799028999999997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54-4ED5-ADD3-ACA0EC5E9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99631"/>
        <c:axId val="648831471"/>
      </c:scatterChart>
      <c:valAx>
        <c:axId val="65179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31471"/>
        <c:crosses val="autoZero"/>
        <c:crossBetween val="midCat"/>
      </c:valAx>
      <c:valAx>
        <c:axId val="648831471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9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validation'!$I$40:$X$40</c:f>
              <c:numCache>
                <c:formatCode>General</c:formatCode>
                <c:ptCount val="16"/>
                <c:pt idx="0">
                  <c:v>39.060937500000001</c:v>
                </c:pt>
                <c:pt idx="1">
                  <c:v>36.456874999999997</c:v>
                </c:pt>
                <c:pt idx="2">
                  <c:v>33.852812499999999</c:v>
                </c:pt>
                <c:pt idx="3">
                  <c:v>31.248750000000001</c:v>
                </c:pt>
                <c:pt idx="4">
                  <c:v>28.6446875</c:v>
                </c:pt>
                <c:pt idx="5">
                  <c:v>26.040624999999999</c:v>
                </c:pt>
                <c:pt idx="6">
                  <c:v>23.436562500000001</c:v>
                </c:pt>
                <c:pt idx="7">
                  <c:v>20.8325</c:v>
                </c:pt>
                <c:pt idx="8">
                  <c:v>18.228437499999998</c:v>
                </c:pt>
                <c:pt idx="9">
                  <c:v>15.624375000000001</c:v>
                </c:pt>
                <c:pt idx="10">
                  <c:v>13.020312499999999</c:v>
                </c:pt>
                <c:pt idx="11">
                  <c:v>10.41625</c:v>
                </c:pt>
                <c:pt idx="12">
                  <c:v>7.8121875000000003</c:v>
                </c:pt>
                <c:pt idx="13">
                  <c:v>5.2081249999999999</c:v>
                </c:pt>
                <c:pt idx="14">
                  <c:v>2.6040624999999999</c:v>
                </c:pt>
                <c:pt idx="15">
                  <c:v>0</c:v>
                </c:pt>
              </c:numCache>
            </c:numRef>
          </c:xVal>
          <c:yVal>
            <c:numRef>
              <c:f>'Aero validation'!$I$41:$X$41</c:f>
              <c:numCache>
                <c:formatCode>General</c:formatCode>
                <c:ptCount val="16"/>
                <c:pt idx="0">
                  <c:v>-4.6875</c:v>
                </c:pt>
                <c:pt idx="1">
                  <c:v>-4.375</c:v>
                </c:pt>
                <c:pt idx="2">
                  <c:v>-4.0625</c:v>
                </c:pt>
                <c:pt idx="3">
                  <c:v>-3.75</c:v>
                </c:pt>
                <c:pt idx="4">
                  <c:v>-3.4375</c:v>
                </c:pt>
                <c:pt idx="5">
                  <c:v>-3.125</c:v>
                </c:pt>
                <c:pt idx="6">
                  <c:v>-2.8125</c:v>
                </c:pt>
                <c:pt idx="7">
                  <c:v>-2.5</c:v>
                </c:pt>
                <c:pt idx="8">
                  <c:v>-2.1875</c:v>
                </c:pt>
                <c:pt idx="9">
                  <c:v>-1.875</c:v>
                </c:pt>
                <c:pt idx="10">
                  <c:v>-1.5625</c:v>
                </c:pt>
                <c:pt idx="11">
                  <c:v>-1.25</c:v>
                </c:pt>
                <c:pt idx="12">
                  <c:v>-0.9375</c:v>
                </c:pt>
                <c:pt idx="13">
                  <c:v>-0.625</c:v>
                </c:pt>
                <c:pt idx="14">
                  <c:v>-0.3125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AE-4CB7-98CC-07B2E0B6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724527"/>
        <c:axId val="647678175"/>
      </c:scatterChart>
      <c:valAx>
        <c:axId val="66272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78175"/>
        <c:crosses val="autoZero"/>
        <c:crossBetween val="midCat"/>
      </c:valAx>
      <c:valAx>
        <c:axId val="64767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2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OpenVSP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validation'!$N$15:$N$19</c:f>
              <c:numCache>
                <c:formatCode>General</c:formatCode>
                <c:ptCount val="5"/>
                <c:pt idx="0">
                  <c:v>-4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'Aero validation'!$O$15:$O$19</c:f>
              <c:numCache>
                <c:formatCode>General</c:formatCode>
                <c:ptCount val="5"/>
                <c:pt idx="0">
                  <c:v>-7.5980000000000006E-2</c:v>
                </c:pt>
                <c:pt idx="1">
                  <c:v>0.22819999999999999</c:v>
                </c:pt>
                <c:pt idx="2">
                  <c:v>0.53513999999999995</c:v>
                </c:pt>
                <c:pt idx="3">
                  <c:v>0.84521000000000002</c:v>
                </c:pt>
                <c:pt idx="4">
                  <c:v>1.1563399999999999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5-488A-A8B8-15A4509A36F5}"/>
            </c:ext>
          </c:extLst>
        </c:ser>
        <c:ser>
          <c:idx val="1"/>
          <c:order val="1"/>
          <c:tx>
            <c:v>PyAeroElast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validation'!$N$15:$N$19</c:f>
              <c:numCache>
                <c:formatCode>General</c:formatCode>
                <c:ptCount val="5"/>
                <c:pt idx="0">
                  <c:v>-4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'Aero validation'!$P$15:$P$19</c:f>
              <c:numCache>
                <c:formatCode>General</c:formatCode>
                <c:ptCount val="5"/>
                <c:pt idx="0">
                  <c:v>-7.5357010000000002E-2</c:v>
                </c:pt>
                <c:pt idx="1">
                  <c:v>0.22607102000000001</c:v>
                </c:pt>
                <c:pt idx="2">
                  <c:v>0.52749904000000003</c:v>
                </c:pt>
                <c:pt idx="3">
                  <c:v>0.82892706000000005</c:v>
                </c:pt>
                <c:pt idx="4">
                  <c:v>1.1303550899999999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A5-488A-A8B8-15A4509A3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37295"/>
        <c:axId val="665580943"/>
      </c:scatterChart>
      <c:valAx>
        <c:axId val="66913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AOA,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80943"/>
        <c:crosses val="autoZero"/>
        <c:crossBetween val="midCat"/>
      </c:valAx>
      <c:valAx>
        <c:axId val="6655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3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OpenVSP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validation'!$AF$15:$AF$19</c:f>
              <c:numCache>
                <c:formatCode>General</c:formatCode>
                <c:ptCount val="5"/>
                <c:pt idx="0">
                  <c:v>-4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'Aero validation'!$AG$15:$AG$19</c:f>
              <c:numCache>
                <c:formatCode>General</c:formatCode>
                <c:ptCount val="5"/>
                <c:pt idx="0">
                  <c:v>-0.14491000000000001</c:v>
                </c:pt>
                <c:pt idx="1">
                  <c:v>0.15922</c:v>
                </c:pt>
                <c:pt idx="2">
                  <c:v>0.46498</c:v>
                </c:pt>
                <c:pt idx="3">
                  <c:v>0.77427000000000001</c:v>
                </c:pt>
                <c:pt idx="4">
                  <c:v>1.08575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11-4017-8886-BEE69B462476}"/>
            </c:ext>
          </c:extLst>
        </c:ser>
        <c:ser>
          <c:idx val="1"/>
          <c:order val="1"/>
          <c:tx>
            <c:v>PyAeroElast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validation'!$AF$15:$AF$19</c:f>
              <c:numCache>
                <c:formatCode>General</c:formatCode>
                <c:ptCount val="5"/>
                <c:pt idx="0">
                  <c:v>-4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'Aero validation'!$AH$15:$AH$19</c:f>
              <c:numCache>
                <c:formatCode>General</c:formatCode>
                <c:ptCount val="5"/>
                <c:pt idx="0">
                  <c:v>-0.16861993</c:v>
                </c:pt>
                <c:pt idx="1">
                  <c:v>0.13280808999999999</c:v>
                </c:pt>
                <c:pt idx="2">
                  <c:v>0.43423611000000001</c:v>
                </c:pt>
                <c:pt idx="3">
                  <c:v>0.73566414000000002</c:v>
                </c:pt>
                <c:pt idx="4">
                  <c:v>1.03709216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11-4017-8886-BEE69B462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37295"/>
        <c:axId val="665580943"/>
      </c:scatterChart>
      <c:valAx>
        <c:axId val="66913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AOA,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80943"/>
        <c:crosses val="autoZero"/>
        <c:crossBetween val="midCat"/>
      </c:valAx>
      <c:valAx>
        <c:axId val="6655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3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OpenVSP -4 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validation'!$T$14:$T$32</c:f>
              <c:numCache>
                <c:formatCode>General</c:formatCode>
                <c:ptCount val="19"/>
                <c:pt idx="0">
                  <c:v>1.0910200000000001</c:v>
                </c:pt>
                <c:pt idx="1">
                  <c:v>3.2837499999999999</c:v>
                </c:pt>
                <c:pt idx="2">
                  <c:v>5.4764699999999999</c:v>
                </c:pt>
                <c:pt idx="3">
                  <c:v>7.6691799999999999</c:v>
                </c:pt>
                <c:pt idx="4">
                  <c:v>9.8618699999999997</c:v>
                </c:pt>
                <c:pt idx="5">
                  <c:v>12.054550000000001</c:v>
                </c:pt>
                <c:pt idx="6">
                  <c:v>14.24722</c:v>
                </c:pt>
                <c:pt idx="7">
                  <c:v>16.439869999999999</c:v>
                </c:pt>
                <c:pt idx="8">
                  <c:v>18.632490000000001</c:v>
                </c:pt>
                <c:pt idx="9">
                  <c:v>20.825099999999999</c:v>
                </c:pt>
                <c:pt idx="10">
                  <c:v>23.017679999999999</c:v>
                </c:pt>
                <c:pt idx="11">
                  <c:v>25.210239999999999</c:v>
                </c:pt>
                <c:pt idx="12">
                  <c:v>27.402760000000001</c:v>
                </c:pt>
                <c:pt idx="13">
                  <c:v>29.59525</c:v>
                </c:pt>
                <c:pt idx="14">
                  <c:v>31.787700000000001</c:v>
                </c:pt>
                <c:pt idx="15">
                  <c:v>33.9801</c:v>
                </c:pt>
                <c:pt idx="16">
                  <c:v>36.172440000000002</c:v>
                </c:pt>
                <c:pt idx="17">
                  <c:v>38.364710000000002</c:v>
                </c:pt>
                <c:pt idx="18">
                  <c:v>40.556910000000002</c:v>
                </c:pt>
              </c:numCache>
            </c:numRef>
          </c:xVal>
          <c:yVal>
            <c:numRef>
              <c:f>'Aero validation'!$U$14:$U$32</c:f>
              <c:numCache>
                <c:formatCode>General</c:formatCode>
                <c:ptCount val="19"/>
                <c:pt idx="0">
                  <c:v>-0.10302</c:v>
                </c:pt>
                <c:pt idx="1">
                  <c:v>-0.10671</c:v>
                </c:pt>
                <c:pt idx="2">
                  <c:v>-0.11101999999999999</c:v>
                </c:pt>
                <c:pt idx="3">
                  <c:v>-0.11593000000000001</c:v>
                </c:pt>
                <c:pt idx="4">
                  <c:v>-0.12138</c:v>
                </c:pt>
                <c:pt idx="5">
                  <c:v>-0.1273</c:v>
                </c:pt>
                <c:pt idx="6">
                  <c:v>-0.13366</c:v>
                </c:pt>
                <c:pt idx="7">
                  <c:v>-0.14047000000000001</c:v>
                </c:pt>
                <c:pt idx="8">
                  <c:v>-0.14771999999999999</c:v>
                </c:pt>
                <c:pt idx="9">
                  <c:v>-0.15528</c:v>
                </c:pt>
                <c:pt idx="10">
                  <c:v>-0.16306999999999999</c:v>
                </c:pt>
                <c:pt idx="11">
                  <c:v>-0.17101</c:v>
                </c:pt>
                <c:pt idx="12">
                  <c:v>-0.17898</c:v>
                </c:pt>
                <c:pt idx="13">
                  <c:v>-0.18633</c:v>
                </c:pt>
                <c:pt idx="14">
                  <c:v>-0.19220999999999999</c:v>
                </c:pt>
                <c:pt idx="15">
                  <c:v>-0.19533</c:v>
                </c:pt>
                <c:pt idx="16">
                  <c:v>-0.1933</c:v>
                </c:pt>
                <c:pt idx="17">
                  <c:v>-0.18054000000000001</c:v>
                </c:pt>
                <c:pt idx="18">
                  <c:v>-0.14495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FC-4D13-BB7F-1A0F54AD46F2}"/>
            </c:ext>
          </c:extLst>
        </c:ser>
        <c:ser>
          <c:idx val="1"/>
          <c:order val="1"/>
          <c:tx>
            <c:v>OpenVSP 0 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validation'!$T$14:$T$32</c:f>
              <c:numCache>
                <c:formatCode>General</c:formatCode>
                <c:ptCount val="19"/>
                <c:pt idx="0">
                  <c:v>1.0910200000000001</c:v>
                </c:pt>
                <c:pt idx="1">
                  <c:v>3.2837499999999999</c:v>
                </c:pt>
                <c:pt idx="2">
                  <c:v>5.4764699999999999</c:v>
                </c:pt>
                <c:pt idx="3">
                  <c:v>7.6691799999999999</c:v>
                </c:pt>
                <c:pt idx="4">
                  <c:v>9.8618699999999997</c:v>
                </c:pt>
                <c:pt idx="5">
                  <c:v>12.054550000000001</c:v>
                </c:pt>
                <c:pt idx="6">
                  <c:v>14.24722</c:v>
                </c:pt>
                <c:pt idx="7">
                  <c:v>16.439869999999999</c:v>
                </c:pt>
                <c:pt idx="8">
                  <c:v>18.632490000000001</c:v>
                </c:pt>
                <c:pt idx="9">
                  <c:v>20.825099999999999</c:v>
                </c:pt>
                <c:pt idx="10">
                  <c:v>23.017679999999999</c:v>
                </c:pt>
                <c:pt idx="11">
                  <c:v>25.210239999999999</c:v>
                </c:pt>
                <c:pt idx="12">
                  <c:v>27.402760000000001</c:v>
                </c:pt>
                <c:pt idx="13">
                  <c:v>29.59525</c:v>
                </c:pt>
                <c:pt idx="14">
                  <c:v>31.787700000000001</c:v>
                </c:pt>
                <c:pt idx="15">
                  <c:v>33.9801</c:v>
                </c:pt>
                <c:pt idx="16">
                  <c:v>36.172440000000002</c:v>
                </c:pt>
                <c:pt idx="17">
                  <c:v>38.364710000000002</c:v>
                </c:pt>
                <c:pt idx="18">
                  <c:v>40.556910000000002</c:v>
                </c:pt>
              </c:numCache>
            </c:numRef>
          </c:xVal>
          <c:yVal>
            <c:numRef>
              <c:f>'Aero validation'!$V$14:$V$32</c:f>
              <c:numCache>
                <c:formatCode>General</c:formatCode>
                <c:ptCount val="19"/>
                <c:pt idx="0">
                  <c:v>0.18425</c:v>
                </c:pt>
                <c:pt idx="1">
                  <c:v>0.18731999999999999</c:v>
                </c:pt>
                <c:pt idx="2">
                  <c:v>0.18898999999999999</c:v>
                </c:pt>
                <c:pt idx="3">
                  <c:v>0.18941</c:v>
                </c:pt>
                <c:pt idx="4">
                  <c:v>0.18886</c:v>
                </c:pt>
                <c:pt idx="5">
                  <c:v>0.18712999999999999</c:v>
                </c:pt>
                <c:pt idx="6">
                  <c:v>0.18440000000000001</c:v>
                </c:pt>
                <c:pt idx="7">
                  <c:v>0.18051</c:v>
                </c:pt>
                <c:pt idx="8">
                  <c:v>0.17571999999999999</c:v>
                </c:pt>
                <c:pt idx="9">
                  <c:v>0.16968</c:v>
                </c:pt>
                <c:pt idx="10">
                  <c:v>0.16256000000000001</c:v>
                </c:pt>
                <c:pt idx="11">
                  <c:v>0.15407000000000001</c:v>
                </c:pt>
                <c:pt idx="12">
                  <c:v>0.14452999999999999</c:v>
                </c:pt>
                <c:pt idx="13">
                  <c:v>0.13339999999999999</c:v>
                </c:pt>
                <c:pt idx="14">
                  <c:v>0.12048</c:v>
                </c:pt>
                <c:pt idx="15">
                  <c:v>0.10553999999999999</c:v>
                </c:pt>
                <c:pt idx="16">
                  <c:v>8.8389999999999996E-2</c:v>
                </c:pt>
                <c:pt idx="17">
                  <c:v>6.8220000000000003E-2</c:v>
                </c:pt>
                <c:pt idx="18">
                  <c:v>4.3279999999999999E-2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FC-4D13-BB7F-1A0F54AD46F2}"/>
            </c:ext>
          </c:extLst>
        </c:ser>
        <c:ser>
          <c:idx val="2"/>
          <c:order val="2"/>
          <c:tx>
            <c:v>OpenVSP 4 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validation'!$T$14:$T$32</c:f>
              <c:numCache>
                <c:formatCode>General</c:formatCode>
                <c:ptCount val="19"/>
                <c:pt idx="0">
                  <c:v>1.0910200000000001</c:v>
                </c:pt>
                <c:pt idx="1">
                  <c:v>3.2837499999999999</c:v>
                </c:pt>
                <c:pt idx="2">
                  <c:v>5.4764699999999999</c:v>
                </c:pt>
                <c:pt idx="3">
                  <c:v>7.6691799999999999</c:v>
                </c:pt>
                <c:pt idx="4">
                  <c:v>9.8618699999999997</c:v>
                </c:pt>
                <c:pt idx="5">
                  <c:v>12.054550000000001</c:v>
                </c:pt>
                <c:pt idx="6">
                  <c:v>14.24722</c:v>
                </c:pt>
                <c:pt idx="7">
                  <c:v>16.439869999999999</c:v>
                </c:pt>
                <c:pt idx="8">
                  <c:v>18.632490000000001</c:v>
                </c:pt>
                <c:pt idx="9">
                  <c:v>20.825099999999999</c:v>
                </c:pt>
                <c:pt idx="10">
                  <c:v>23.017679999999999</c:v>
                </c:pt>
                <c:pt idx="11">
                  <c:v>25.210239999999999</c:v>
                </c:pt>
                <c:pt idx="12">
                  <c:v>27.402760000000001</c:v>
                </c:pt>
                <c:pt idx="13">
                  <c:v>29.59525</c:v>
                </c:pt>
                <c:pt idx="14">
                  <c:v>31.787700000000001</c:v>
                </c:pt>
                <c:pt idx="15">
                  <c:v>33.9801</c:v>
                </c:pt>
                <c:pt idx="16">
                  <c:v>36.172440000000002</c:v>
                </c:pt>
                <c:pt idx="17">
                  <c:v>38.364710000000002</c:v>
                </c:pt>
                <c:pt idx="18">
                  <c:v>40.556910000000002</c:v>
                </c:pt>
              </c:numCache>
            </c:numRef>
          </c:xVal>
          <c:yVal>
            <c:numRef>
              <c:f>'Aero validation'!$W$14:$W$32</c:f>
              <c:numCache>
                <c:formatCode>General</c:formatCode>
                <c:ptCount val="19"/>
                <c:pt idx="0">
                  <c:v>0.47155999999999998</c:v>
                </c:pt>
                <c:pt idx="1">
                  <c:v>0.48148000000000002</c:v>
                </c:pt>
                <c:pt idx="2">
                  <c:v>0.48927999999999999</c:v>
                </c:pt>
                <c:pt idx="3">
                  <c:v>0.49518000000000001</c:v>
                </c:pt>
                <c:pt idx="4">
                  <c:v>0.49979000000000001</c:v>
                </c:pt>
                <c:pt idx="5">
                  <c:v>0.50239999999999996</c:v>
                </c:pt>
                <c:pt idx="6">
                  <c:v>0.50358999999999998</c:v>
                </c:pt>
                <c:pt idx="7">
                  <c:v>0.50271999999999994</c:v>
                </c:pt>
                <c:pt idx="8">
                  <c:v>0.50073999999999996</c:v>
                </c:pt>
                <c:pt idx="9">
                  <c:v>0.49621999999999999</c:v>
                </c:pt>
                <c:pt idx="10">
                  <c:v>0.49021999999999999</c:v>
                </c:pt>
                <c:pt idx="11">
                  <c:v>0.48105999999999999</c:v>
                </c:pt>
                <c:pt idx="12">
                  <c:v>0.47044000000000002</c:v>
                </c:pt>
                <c:pt idx="13">
                  <c:v>0.45534000000000002</c:v>
                </c:pt>
                <c:pt idx="14">
                  <c:v>0.43602999999999997</c:v>
                </c:pt>
                <c:pt idx="15">
                  <c:v>0.40899999999999997</c:v>
                </c:pt>
                <c:pt idx="16">
                  <c:v>0.37358999999999998</c:v>
                </c:pt>
                <c:pt idx="17">
                  <c:v>0.32080999999999998</c:v>
                </c:pt>
                <c:pt idx="18">
                  <c:v>0.23988000000000001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FC-4D13-BB7F-1A0F54AD46F2}"/>
            </c:ext>
          </c:extLst>
        </c:ser>
        <c:ser>
          <c:idx val="3"/>
          <c:order val="3"/>
          <c:tx>
            <c:v>PyAeroElast -4 deg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validation'!$T$3:$AI$3</c:f>
              <c:numCache>
                <c:formatCode>General</c:formatCode>
                <c:ptCount val="16"/>
                <c:pt idx="0">
                  <c:v>39.060937500000001</c:v>
                </c:pt>
                <c:pt idx="1">
                  <c:v>36.456874999999997</c:v>
                </c:pt>
                <c:pt idx="2">
                  <c:v>33.852812499999999</c:v>
                </c:pt>
                <c:pt idx="3">
                  <c:v>31.248750000000001</c:v>
                </c:pt>
                <c:pt idx="4">
                  <c:v>28.6446875</c:v>
                </c:pt>
                <c:pt idx="5">
                  <c:v>26.040624999999999</c:v>
                </c:pt>
                <c:pt idx="6">
                  <c:v>23.436562500000001</c:v>
                </c:pt>
                <c:pt idx="7">
                  <c:v>20.8325</c:v>
                </c:pt>
                <c:pt idx="8">
                  <c:v>18.228437499999998</c:v>
                </c:pt>
                <c:pt idx="9">
                  <c:v>15.624375000000001</c:v>
                </c:pt>
                <c:pt idx="10">
                  <c:v>13.020312499999999</c:v>
                </c:pt>
                <c:pt idx="11">
                  <c:v>10.41625</c:v>
                </c:pt>
                <c:pt idx="12">
                  <c:v>7.8121875000000003</c:v>
                </c:pt>
                <c:pt idx="13">
                  <c:v>5.2081249999999999</c:v>
                </c:pt>
                <c:pt idx="14">
                  <c:v>2.6040624999999999</c:v>
                </c:pt>
                <c:pt idx="15">
                  <c:v>0</c:v>
                </c:pt>
              </c:numCache>
            </c:numRef>
          </c:xVal>
          <c:yVal>
            <c:numRef>
              <c:f>'Aero validation'!$T$4:$AI$4</c:f>
              <c:numCache>
                <c:formatCode>General</c:formatCode>
                <c:ptCount val="16"/>
                <c:pt idx="0">
                  <c:v>-0.19154694</c:v>
                </c:pt>
                <c:pt idx="1">
                  <c:v>-0.22090071999999999</c:v>
                </c:pt>
                <c:pt idx="2">
                  <c:v>-0.23097803</c:v>
                </c:pt>
                <c:pt idx="3">
                  <c:v>-0.23208076</c:v>
                </c:pt>
                <c:pt idx="4">
                  <c:v>-0.22859325999999999</c:v>
                </c:pt>
                <c:pt idx="5">
                  <c:v>-0.22241762000000001</c:v>
                </c:pt>
                <c:pt idx="6">
                  <c:v>-0.21437650999999999</c:v>
                </c:pt>
                <c:pt idx="7">
                  <c:v>-0.20488844000000001</c:v>
                </c:pt>
                <c:pt idx="8">
                  <c:v>-0.19428174000000001</c:v>
                </c:pt>
                <c:pt idx="9">
                  <c:v>-0.18290803999999999</c:v>
                </c:pt>
                <c:pt idx="10">
                  <c:v>-0.17114404</c:v>
                </c:pt>
                <c:pt idx="11">
                  <c:v>-0.15933626000000001</c:v>
                </c:pt>
                <c:pt idx="12">
                  <c:v>-0.14772370000000001</c:v>
                </c:pt>
                <c:pt idx="13">
                  <c:v>-0.13636238000000001</c:v>
                </c:pt>
                <c:pt idx="14">
                  <c:v>-0.12506872999999999</c:v>
                </c:pt>
                <c:pt idx="15">
                  <c:v>-0.11339286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FC-4D13-BB7F-1A0F54AD46F2}"/>
            </c:ext>
          </c:extLst>
        </c:ser>
        <c:ser>
          <c:idx val="4"/>
          <c:order val="4"/>
          <c:tx>
            <c:v>PyAeroElast 0 deg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validation'!$T$3:$AI$3</c:f>
              <c:numCache>
                <c:formatCode>General</c:formatCode>
                <c:ptCount val="16"/>
                <c:pt idx="0">
                  <c:v>39.060937500000001</c:v>
                </c:pt>
                <c:pt idx="1">
                  <c:v>36.456874999999997</c:v>
                </c:pt>
                <c:pt idx="2">
                  <c:v>33.852812499999999</c:v>
                </c:pt>
                <c:pt idx="3">
                  <c:v>31.248750000000001</c:v>
                </c:pt>
                <c:pt idx="4">
                  <c:v>28.6446875</c:v>
                </c:pt>
                <c:pt idx="5">
                  <c:v>26.040624999999999</c:v>
                </c:pt>
                <c:pt idx="6">
                  <c:v>23.436562500000001</c:v>
                </c:pt>
                <c:pt idx="7">
                  <c:v>20.8325</c:v>
                </c:pt>
                <c:pt idx="8">
                  <c:v>18.228437499999998</c:v>
                </c:pt>
                <c:pt idx="9">
                  <c:v>15.624375000000001</c:v>
                </c:pt>
                <c:pt idx="10">
                  <c:v>13.020312499999999</c:v>
                </c:pt>
                <c:pt idx="11">
                  <c:v>10.41625</c:v>
                </c:pt>
                <c:pt idx="12">
                  <c:v>7.8121875000000003</c:v>
                </c:pt>
                <c:pt idx="13">
                  <c:v>5.2081249999999999</c:v>
                </c:pt>
                <c:pt idx="14">
                  <c:v>2.6040624999999999</c:v>
                </c:pt>
                <c:pt idx="15">
                  <c:v>0</c:v>
                </c:pt>
              </c:numCache>
            </c:numRef>
          </c:xVal>
          <c:yVal>
            <c:numRef>
              <c:f>'Aero validation'!$T$5:$AI$5</c:f>
              <c:numCache>
                <c:formatCode>General</c:formatCode>
                <c:ptCount val="16"/>
                <c:pt idx="0">
                  <c:v>5.0001139999999999E-2</c:v>
                </c:pt>
                <c:pt idx="1">
                  <c:v>6.7788059999999997E-2</c:v>
                </c:pt>
                <c:pt idx="2">
                  <c:v>8.2265359999999996E-2</c:v>
                </c:pt>
                <c:pt idx="3">
                  <c:v>9.4994019999999998E-2</c:v>
                </c:pt>
                <c:pt idx="4">
                  <c:v>0.10670839</c:v>
                </c:pt>
                <c:pt idx="5">
                  <c:v>0.11769998</c:v>
                </c:pt>
                <c:pt idx="6">
                  <c:v>0.12800550999999999</c:v>
                </c:pt>
                <c:pt idx="7">
                  <c:v>0.13755012999999999</c:v>
                </c:pt>
                <c:pt idx="8">
                  <c:v>0.14625815</c:v>
                </c:pt>
                <c:pt idx="9">
                  <c:v>0.15412527000000001</c:v>
                </c:pt>
                <c:pt idx="10">
                  <c:v>0.16124585999999999</c:v>
                </c:pt>
                <c:pt idx="11">
                  <c:v>0.1677901</c:v>
                </c:pt>
                <c:pt idx="12">
                  <c:v>0.17392672000000001</c:v>
                </c:pt>
                <c:pt idx="13">
                  <c:v>0.17968846999999999</c:v>
                </c:pt>
                <c:pt idx="14">
                  <c:v>0.18477859999999999</c:v>
                </c:pt>
                <c:pt idx="15">
                  <c:v>0.18831587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FC-4D13-BB7F-1A0F54AD46F2}"/>
            </c:ext>
          </c:extLst>
        </c:ser>
        <c:ser>
          <c:idx val="5"/>
          <c:order val="5"/>
          <c:tx>
            <c:v>PyAeroElast 4 deg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validation'!$T$3:$AI$3</c:f>
              <c:numCache>
                <c:formatCode>General</c:formatCode>
                <c:ptCount val="16"/>
                <c:pt idx="0">
                  <c:v>39.060937500000001</c:v>
                </c:pt>
                <c:pt idx="1">
                  <c:v>36.456874999999997</c:v>
                </c:pt>
                <c:pt idx="2">
                  <c:v>33.852812499999999</c:v>
                </c:pt>
                <c:pt idx="3">
                  <c:v>31.248750000000001</c:v>
                </c:pt>
                <c:pt idx="4">
                  <c:v>28.6446875</c:v>
                </c:pt>
                <c:pt idx="5">
                  <c:v>26.040624999999999</c:v>
                </c:pt>
                <c:pt idx="6">
                  <c:v>23.436562500000001</c:v>
                </c:pt>
                <c:pt idx="7">
                  <c:v>20.8325</c:v>
                </c:pt>
                <c:pt idx="8">
                  <c:v>18.228437499999998</c:v>
                </c:pt>
                <c:pt idx="9">
                  <c:v>15.624375000000001</c:v>
                </c:pt>
                <c:pt idx="10">
                  <c:v>13.020312499999999</c:v>
                </c:pt>
                <c:pt idx="11">
                  <c:v>10.41625</c:v>
                </c:pt>
                <c:pt idx="12">
                  <c:v>7.8121875000000003</c:v>
                </c:pt>
                <c:pt idx="13">
                  <c:v>5.2081249999999999</c:v>
                </c:pt>
                <c:pt idx="14">
                  <c:v>2.6040624999999999</c:v>
                </c:pt>
                <c:pt idx="15">
                  <c:v>0</c:v>
                </c:pt>
              </c:numCache>
            </c:numRef>
          </c:xVal>
          <c:yVal>
            <c:numRef>
              <c:f>'Aero validation'!$T$6:$AI$6</c:f>
              <c:numCache>
                <c:formatCode>General</c:formatCode>
                <c:ptCount val="16"/>
                <c:pt idx="0">
                  <c:v>0.29154922999999999</c:v>
                </c:pt>
                <c:pt idx="1">
                  <c:v>0.35647683000000002</c:v>
                </c:pt>
                <c:pt idx="2">
                  <c:v>0.39550875000000002</c:v>
                </c:pt>
                <c:pt idx="3">
                  <c:v>0.42206880000000002</c:v>
                </c:pt>
                <c:pt idx="4">
                  <c:v>0.44201003999999999</c:v>
                </c:pt>
                <c:pt idx="5">
                  <c:v>0.45781759</c:v>
                </c:pt>
                <c:pt idx="6">
                  <c:v>0.47038752</c:v>
                </c:pt>
                <c:pt idx="7">
                  <c:v>0.47998869999999999</c:v>
                </c:pt>
                <c:pt idx="8">
                  <c:v>0.48679803999999999</c:v>
                </c:pt>
                <c:pt idx="9">
                  <c:v>0.49115858000000001</c:v>
                </c:pt>
                <c:pt idx="10">
                  <c:v>0.49363575999999998</c:v>
                </c:pt>
                <c:pt idx="11">
                  <c:v>0.49491646</c:v>
                </c:pt>
                <c:pt idx="12">
                  <c:v>0.49557712999999998</c:v>
                </c:pt>
                <c:pt idx="13">
                  <c:v>0.49573931999999998</c:v>
                </c:pt>
                <c:pt idx="14">
                  <c:v>0.49462592</c:v>
                </c:pt>
                <c:pt idx="15">
                  <c:v>0.49002459999999998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FC-4D13-BB7F-1A0F54AD46F2}"/>
            </c:ext>
          </c:extLst>
        </c:ser>
        <c:ser>
          <c:idx val="6"/>
          <c:order val="6"/>
          <c:tx>
            <c:v>PyAeroElast 12 deg 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validation'!$T$3:$AI$3</c:f>
              <c:numCache>
                <c:formatCode>General</c:formatCode>
                <c:ptCount val="16"/>
                <c:pt idx="0">
                  <c:v>39.060937500000001</c:v>
                </c:pt>
                <c:pt idx="1">
                  <c:v>36.456874999999997</c:v>
                </c:pt>
                <c:pt idx="2">
                  <c:v>33.852812499999999</c:v>
                </c:pt>
                <c:pt idx="3">
                  <c:v>31.248750000000001</c:v>
                </c:pt>
                <c:pt idx="4">
                  <c:v>28.6446875</c:v>
                </c:pt>
                <c:pt idx="5">
                  <c:v>26.040624999999999</c:v>
                </c:pt>
                <c:pt idx="6">
                  <c:v>23.436562500000001</c:v>
                </c:pt>
                <c:pt idx="7">
                  <c:v>20.8325</c:v>
                </c:pt>
                <c:pt idx="8">
                  <c:v>18.228437499999998</c:v>
                </c:pt>
                <c:pt idx="9">
                  <c:v>15.624375000000001</c:v>
                </c:pt>
                <c:pt idx="10">
                  <c:v>13.020312499999999</c:v>
                </c:pt>
                <c:pt idx="11">
                  <c:v>10.41625</c:v>
                </c:pt>
                <c:pt idx="12">
                  <c:v>7.8121875000000003</c:v>
                </c:pt>
                <c:pt idx="13">
                  <c:v>5.2081249999999999</c:v>
                </c:pt>
                <c:pt idx="14">
                  <c:v>2.6040624999999999</c:v>
                </c:pt>
                <c:pt idx="15">
                  <c:v>0</c:v>
                </c:pt>
              </c:numCache>
            </c:numRef>
          </c:xVal>
          <c:yVal>
            <c:numRef>
              <c:f>'Aero validation'!$T$7:$AI$7</c:f>
              <c:numCache>
                <c:formatCode>General</c:formatCode>
                <c:ptCount val="16"/>
                <c:pt idx="0">
                  <c:v>0.77464540000000004</c:v>
                </c:pt>
                <c:pt idx="1">
                  <c:v>0.93385437999999998</c:v>
                </c:pt>
                <c:pt idx="2">
                  <c:v>1.02199554</c:v>
                </c:pt>
                <c:pt idx="3">
                  <c:v>1.07621835</c:v>
                </c:pt>
                <c:pt idx="4">
                  <c:v>1.11261334</c:v>
                </c:pt>
                <c:pt idx="5">
                  <c:v>1.13805281</c:v>
                </c:pt>
                <c:pt idx="6">
                  <c:v>1.15515155</c:v>
                </c:pt>
                <c:pt idx="7">
                  <c:v>1.16486584</c:v>
                </c:pt>
                <c:pt idx="8">
                  <c:v>1.16787782</c:v>
                </c:pt>
                <c:pt idx="9">
                  <c:v>1.1652251899999999</c:v>
                </c:pt>
                <c:pt idx="10">
                  <c:v>1.1584155599999999</c:v>
                </c:pt>
                <c:pt idx="11">
                  <c:v>1.1491691799999999</c:v>
                </c:pt>
                <c:pt idx="12">
                  <c:v>1.1388779499999999</c:v>
                </c:pt>
                <c:pt idx="13">
                  <c:v>1.12784102</c:v>
                </c:pt>
                <c:pt idx="14">
                  <c:v>1.1143205700000001</c:v>
                </c:pt>
                <c:pt idx="15">
                  <c:v>1.09344207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8FC-4D13-BB7F-1A0F54AD4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003167"/>
        <c:axId val="1205189503"/>
      </c:scatterChart>
      <c:valAx>
        <c:axId val="121100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89503"/>
        <c:crosses val="autoZero"/>
        <c:crossBetween val="midCat"/>
      </c:valAx>
      <c:valAx>
        <c:axId val="1205189503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0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OpenVSP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validation'!$AF$15:$AF$19</c:f>
              <c:numCache>
                <c:formatCode>General</c:formatCode>
                <c:ptCount val="5"/>
                <c:pt idx="0">
                  <c:v>-4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'Aero validation'!$AY$15:$AY$19</c:f>
              <c:numCache>
                <c:formatCode>General</c:formatCode>
                <c:ptCount val="5"/>
                <c:pt idx="0">
                  <c:v>3.0849999999999999E-2</c:v>
                </c:pt>
                <c:pt idx="1">
                  <c:v>0.33495999999999998</c:v>
                </c:pt>
                <c:pt idx="2">
                  <c:v>0.64193</c:v>
                </c:pt>
                <c:pt idx="3">
                  <c:v>0.95176000000000005</c:v>
                </c:pt>
                <c:pt idx="4">
                  <c:v>1.2622199999999999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77-46EE-BD67-35B8A85B7B6A}"/>
            </c:ext>
          </c:extLst>
        </c:ser>
        <c:ser>
          <c:idx val="1"/>
          <c:order val="1"/>
          <c:tx>
            <c:v>PyAeroElast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validation'!$AF$15:$AF$19</c:f>
              <c:numCache>
                <c:formatCode>General</c:formatCode>
                <c:ptCount val="5"/>
                <c:pt idx="0">
                  <c:v>-4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'Aero validation'!$AZ$15:$AZ$19</c:f>
              <c:numCache>
                <c:formatCode>General</c:formatCode>
                <c:ptCount val="5"/>
                <c:pt idx="0">
                  <c:v>2.5071989999999999E-2</c:v>
                </c:pt>
                <c:pt idx="1">
                  <c:v>0.33679652999999998</c:v>
                </c:pt>
                <c:pt idx="2">
                  <c:v>0.64852107000000003</c:v>
                </c:pt>
                <c:pt idx="3">
                  <c:v>0.96024560999999997</c:v>
                </c:pt>
                <c:pt idx="4">
                  <c:v>1.27197015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77-46EE-BD67-35B8A85B7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37295"/>
        <c:axId val="665580943"/>
      </c:scatterChart>
      <c:valAx>
        <c:axId val="66913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AOA,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80943"/>
        <c:crosses val="autoZero"/>
        <c:crossBetween val="midCat"/>
      </c:valAx>
      <c:valAx>
        <c:axId val="6655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3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OpenVSP -4 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validation'!$AL$14:$AL$32</c:f>
              <c:numCache>
                <c:formatCode>General</c:formatCode>
                <c:ptCount val="19"/>
                <c:pt idx="0">
                  <c:v>1.09101</c:v>
                </c:pt>
                <c:pt idx="1">
                  <c:v>3.2837399999999999</c:v>
                </c:pt>
                <c:pt idx="2">
                  <c:v>5.4764600000000003</c:v>
                </c:pt>
                <c:pt idx="3">
                  <c:v>7.6691700000000003</c:v>
                </c:pt>
                <c:pt idx="4">
                  <c:v>9.8618600000000001</c:v>
                </c:pt>
                <c:pt idx="5">
                  <c:v>12.054539999999999</c:v>
                </c:pt>
                <c:pt idx="6">
                  <c:v>14.247210000000001</c:v>
                </c:pt>
                <c:pt idx="7">
                  <c:v>16.43985</c:v>
                </c:pt>
                <c:pt idx="8">
                  <c:v>18.632480000000001</c:v>
                </c:pt>
                <c:pt idx="9">
                  <c:v>20.825089999999999</c:v>
                </c:pt>
                <c:pt idx="10">
                  <c:v>23.017669999999999</c:v>
                </c:pt>
                <c:pt idx="11">
                  <c:v>25.210229999999999</c:v>
                </c:pt>
                <c:pt idx="12">
                  <c:v>27.402750000000001</c:v>
                </c:pt>
                <c:pt idx="13">
                  <c:v>29.59524</c:v>
                </c:pt>
                <c:pt idx="14">
                  <c:v>31.787680000000002</c:v>
                </c:pt>
                <c:pt idx="15">
                  <c:v>33.980080000000001</c:v>
                </c:pt>
                <c:pt idx="16">
                  <c:v>36.172429999999999</c:v>
                </c:pt>
                <c:pt idx="17">
                  <c:v>38.364710000000002</c:v>
                </c:pt>
                <c:pt idx="18">
                  <c:v>40.556910000000002</c:v>
                </c:pt>
              </c:numCache>
            </c:numRef>
          </c:xVal>
          <c:yVal>
            <c:numRef>
              <c:f>'Aero validation'!$AM$14:$AM$32</c:f>
              <c:numCache>
                <c:formatCode>General</c:formatCode>
                <c:ptCount val="19"/>
                <c:pt idx="0">
                  <c:v>5.8999999999999997E-2</c:v>
                </c:pt>
                <c:pt idx="1">
                  <c:v>5.8250000000000003E-2</c:v>
                </c:pt>
                <c:pt idx="2">
                  <c:v>5.6599999999999998E-2</c:v>
                </c:pt>
                <c:pt idx="3">
                  <c:v>5.4330000000000003E-2</c:v>
                </c:pt>
                <c:pt idx="4">
                  <c:v>5.1529999999999999E-2</c:v>
                </c:pt>
                <c:pt idx="5">
                  <c:v>4.8259999999999997E-2</c:v>
                </c:pt>
                <c:pt idx="6">
                  <c:v>4.4479999999999999E-2</c:v>
                </c:pt>
                <c:pt idx="7">
                  <c:v>4.0280000000000003E-2</c:v>
                </c:pt>
                <c:pt idx="8">
                  <c:v>3.5639999999999998E-2</c:v>
                </c:pt>
                <c:pt idx="9">
                  <c:v>3.0540000000000001E-2</c:v>
                </c:pt>
                <c:pt idx="10">
                  <c:v>2.4930000000000001E-2</c:v>
                </c:pt>
                <c:pt idx="11">
                  <c:v>1.8839999999999999E-2</c:v>
                </c:pt>
                <c:pt idx="12">
                  <c:v>1.234E-2</c:v>
                </c:pt>
                <c:pt idx="13">
                  <c:v>5.3899999999999998E-3</c:v>
                </c:pt>
                <c:pt idx="14">
                  <c:v>-1.8699999999999999E-3</c:v>
                </c:pt>
                <c:pt idx="15">
                  <c:v>-9.1900000000000003E-3</c:v>
                </c:pt>
                <c:pt idx="16">
                  <c:v>-1.601E-2</c:v>
                </c:pt>
                <c:pt idx="17">
                  <c:v>-2.1170000000000001E-2</c:v>
                </c:pt>
                <c:pt idx="18">
                  <c:v>-2.1479999999999999E-2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3-4E73-AC6B-7C8590D72BA1}"/>
            </c:ext>
          </c:extLst>
        </c:ser>
        <c:ser>
          <c:idx val="1"/>
          <c:order val="1"/>
          <c:tx>
            <c:v>OpenVSP 0 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validation'!$AL$14:$AL$32</c:f>
              <c:numCache>
                <c:formatCode>General</c:formatCode>
                <c:ptCount val="19"/>
                <c:pt idx="0">
                  <c:v>1.09101</c:v>
                </c:pt>
                <c:pt idx="1">
                  <c:v>3.2837399999999999</c:v>
                </c:pt>
                <c:pt idx="2">
                  <c:v>5.4764600000000003</c:v>
                </c:pt>
                <c:pt idx="3">
                  <c:v>7.6691700000000003</c:v>
                </c:pt>
                <c:pt idx="4">
                  <c:v>9.8618600000000001</c:v>
                </c:pt>
                <c:pt idx="5">
                  <c:v>12.054539999999999</c:v>
                </c:pt>
                <c:pt idx="6">
                  <c:v>14.247210000000001</c:v>
                </c:pt>
                <c:pt idx="7">
                  <c:v>16.43985</c:v>
                </c:pt>
                <c:pt idx="8">
                  <c:v>18.632480000000001</c:v>
                </c:pt>
                <c:pt idx="9">
                  <c:v>20.825089999999999</c:v>
                </c:pt>
                <c:pt idx="10">
                  <c:v>23.017669999999999</c:v>
                </c:pt>
                <c:pt idx="11">
                  <c:v>25.210229999999999</c:v>
                </c:pt>
                <c:pt idx="12">
                  <c:v>27.402750000000001</c:v>
                </c:pt>
                <c:pt idx="13">
                  <c:v>29.59524</c:v>
                </c:pt>
                <c:pt idx="14">
                  <c:v>31.787680000000002</c:v>
                </c:pt>
                <c:pt idx="15">
                  <c:v>33.980080000000001</c:v>
                </c:pt>
                <c:pt idx="16">
                  <c:v>36.172429999999999</c:v>
                </c:pt>
                <c:pt idx="17">
                  <c:v>38.364710000000002</c:v>
                </c:pt>
                <c:pt idx="18">
                  <c:v>40.556910000000002</c:v>
                </c:pt>
              </c:numCache>
            </c:numRef>
          </c:xVal>
          <c:yVal>
            <c:numRef>
              <c:f>'Aero validation'!$AN$14:$AN$32</c:f>
              <c:numCache>
                <c:formatCode>General</c:formatCode>
                <c:ptCount val="19"/>
                <c:pt idx="0">
                  <c:v>0.34576000000000001</c:v>
                </c:pt>
                <c:pt idx="1">
                  <c:v>0.35160999999999998</c:v>
                </c:pt>
                <c:pt idx="2">
                  <c:v>0.35600999999999999</c:v>
                </c:pt>
                <c:pt idx="3">
                  <c:v>0.35896</c:v>
                </c:pt>
                <c:pt idx="4">
                  <c:v>0.36131000000000002</c:v>
                </c:pt>
                <c:pt idx="5">
                  <c:v>0.36209000000000002</c:v>
                </c:pt>
                <c:pt idx="6">
                  <c:v>0.36218</c:v>
                </c:pt>
                <c:pt idx="7">
                  <c:v>0.36075000000000002</c:v>
                </c:pt>
                <c:pt idx="8">
                  <c:v>0.35887999999999998</c:v>
                </c:pt>
                <c:pt idx="9">
                  <c:v>0.35510999999999998</c:v>
                </c:pt>
                <c:pt idx="10">
                  <c:v>0.35049999999999998</c:v>
                </c:pt>
                <c:pt idx="11">
                  <c:v>0.34370000000000001</c:v>
                </c:pt>
                <c:pt idx="12">
                  <c:v>0.33598</c:v>
                </c:pt>
                <c:pt idx="13">
                  <c:v>0.32513999999999998</c:v>
                </c:pt>
                <c:pt idx="14">
                  <c:v>0.31122</c:v>
                </c:pt>
                <c:pt idx="15">
                  <c:v>0.29196</c:v>
                </c:pt>
                <c:pt idx="16">
                  <c:v>0.26632</c:v>
                </c:pt>
                <c:pt idx="17">
                  <c:v>0.22813</c:v>
                </c:pt>
                <c:pt idx="18">
                  <c:v>0.16616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83-4E73-AC6B-7C8590D72BA1}"/>
            </c:ext>
          </c:extLst>
        </c:ser>
        <c:ser>
          <c:idx val="2"/>
          <c:order val="2"/>
          <c:tx>
            <c:v>OpenVSP 4 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validation'!$AL$14:$AL$32</c:f>
              <c:numCache>
                <c:formatCode>General</c:formatCode>
                <c:ptCount val="19"/>
                <c:pt idx="0">
                  <c:v>1.09101</c:v>
                </c:pt>
                <c:pt idx="1">
                  <c:v>3.2837399999999999</c:v>
                </c:pt>
                <c:pt idx="2">
                  <c:v>5.4764600000000003</c:v>
                </c:pt>
                <c:pt idx="3">
                  <c:v>7.6691700000000003</c:v>
                </c:pt>
                <c:pt idx="4">
                  <c:v>9.8618600000000001</c:v>
                </c:pt>
                <c:pt idx="5">
                  <c:v>12.054539999999999</c:v>
                </c:pt>
                <c:pt idx="6">
                  <c:v>14.247210000000001</c:v>
                </c:pt>
                <c:pt idx="7">
                  <c:v>16.43985</c:v>
                </c:pt>
                <c:pt idx="8">
                  <c:v>18.632480000000001</c:v>
                </c:pt>
                <c:pt idx="9">
                  <c:v>20.825089999999999</c:v>
                </c:pt>
                <c:pt idx="10">
                  <c:v>23.017669999999999</c:v>
                </c:pt>
                <c:pt idx="11">
                  <c:v>25.210229999999999</c:v>
                </c:pt>
                <c:pt idx="12">
                  <c:v>27.402750000000001</c:v>
                </c:pt>
                <c:pt idx="13">
                  <c:v>29.59524</c:v>
                </c:pt>
                <c:pt idx="14">
                  <c:v>31.787680000000002</c:v>
                </c:pt>
                <c:pt idx="15">
                  <c:v>33.980080000000001</c:v>
                </c:pt>
                <c:pt idx="16">
                  <c:v>36.172429999999999</c:v>
                </c:pt>
                <c:pt idx="17">
                  <c:v>38.364710000000002</c:v>
                </c:pt>
                <c:pt idx="18">
                  <c:v>40.556910000000002</c:v>
                </c:pt>
              </c:numCache>
            </c:numRef>
          </c:xVal>
          <c:yVal>
            <c:numRef>
              <c:f>'Aero validation'!$AO$14:$AO$32</c:f>
              <c:numCache>
                <c:formatCode>General</c:formatCode>
                <c:ptCount val="19"/>
                <c:pt idx="0">
                  <c:v>0.63158000000000003</c:v>
                </c:pt>
                <c:pt idx="1">
                  <c:v>0.64415</c:v>
                </c:pt>
                <c:pt idx="2">
                  <c:v>0.65464</c:v>
                </c:pt>
                <c:pt idx="3">
                  <c:v>0.66313</c:v>
                </c:pt>
                <c:pt idx="4">
                  <c:v>0.67064000000000001</c:v>
                </c:pt>
                <c:pt idx="5">
                  <c:v>0.67588999999999999</c:v>
                </c:pt>
                <c:pt idx="6">
                  <c:v>0.67991999999999997</c:v>
                </c:pt>
                <c:pt idx="7">
                  <c:v>0.68167</c:v>
                </c:pt>
                <c:pt idx="8">
                  <c:v>0.68269000000000002</c:v>
                </c:pt>
                <c:pt idx="9">
                  <c:v>0.68062</c:v>
                </c:pt>
                <c:pt idx="10">
                  <c:v>0.67723</c:v>
                </c:pt>
                <c:pt idx="11">
                  <c:v>0.67005000000000003</c:v>
                </c:pt>
                <c:pt idx="12">
                  <c:v>0.66161000000000003</c:v>
                </c:pt>
                <c:pt idx="13">
                  <c:v>0.64727000000000001</c:v>
                </c:pt>
                <c:pt idx="14">
                  <c:v>0.62763000000000002</c:v>
                </c:pt>
                <c:pt idx="15">
                  <c:v>0.59721999999999997</c:v>
                </c:pt>
                <c:pt idx="16">
                  <c:v>0.55486999999999997</c:v>
                </c:pt>
                <c:pt idx="17">
                  <c:v>0.48768</c:v>
                </c:pt>
                <c:pt idx="18">
                  <c:v>0.40634999999999999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83-4E73-AC6B-7C8590D72BA1}"/>
            </c:ext>
          </c:extLst>
        </c:ser>
        <c:ser>
          <c:idx val="6"/>
          <c:order val="3"/>
          <c:tx>
            <c:v>OpenVSP 12 deg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validation'!$AL$14:$AL$32</c:f>
              <c:numCache>
                <c:formatCode>General</c:formatCode>
                <c:ptCount val="19"/>
                <c:pt idx="0">
                  <c:v>1.09101</c:v>
                </c:pt>
                <c:pt idx="1">
                  <c:v>3.2837399999999999</c:v>
                </c:pt>
                <c:pt idx="2">
                  <c:v>5.4764600000000003</c:v>
                </c:pt>
                <c:pt idx="3">
                  <c:v>7.6691700000000003</c:v>
                </c:pt>
                <c:pt idx="4">
                  <c:v>9.8618600000000001</c:v>
                </c:pt>
                <c:pt idx="5">
                  <c:v>12.054539999999999</c:v>
                </c:pt>
                <c:pt idx="6">
                  <c:v>14.247210000000001</c:v>
                </c:pt>
                <c:pt idx="7">
                  <c:v>16.43985</c:v>
                </c:pt>
                <c:pt idx="8">
                  <c:v>18.632480000000001</c:v>
                </c:pt>
                <c:pt idx="9">
                  <c:v>20.825089999999999</c:v>
                </c:pt>
                <c:pt idx="10">
                  <c:v>23.017669999999999</c:v>
                </c:pt>
                <c:pt idx="11">
                  <c:v>25.210229999999999</c:v>
                </c:pt>
                <c:pt idx="12">
                  <c:v>27.402750000000001</c:v>
                </c:pt>
                <c:pt idx="13">
                  <c:v>29.59524</c:v>
                </c:pt>
                <c:pt idx="14">
                  <c:v>31.787680000000002</c:v>
                </c:pt>
                <c:pt idx="15">
                  <c:v>33.980080000000001</c:v>
                </c:pt>
                <c:pt idx="16">
                  <c:v>36.172429999999999</c:v>
                </c:pt>
                <c:pt idx="17">
                  <c:v>38.364710000000002</c:v>
                </c:pt>
                <c:pt idx="18">
                  <c:v>40.556910000000002</c:v>
                </c:pt>
              </c:numCache>
            </c:numRef>
          </c:xVal>
          <c:yVal>
            <c:numRef>
              <c:f>'Aero validation'!$AP$14:$AP$32</c:f>
              <c:numCache>
                <c:formatCode>General</c:formatCode>
                <c:ptCount val="19"/>
                <c:pt idx="0">
                  <c:v>1.19726</c:v>
                </c:pt>
                <c:pt idx="1">
                  <c:v>1.22343</c:v>
                </c:pt>
                <c:pt idx="2">
                  <c:v>1.2461800000000001</c:v>
                </c:pt>
                <c:pt idx="3">
                  <c:v>1.26606</c:v>
                </c:pt>
                <c:pt idx="4">
                  <c:v>1.2839</c:v>
                </c:pt>
                <c:pt idx="5">
                  <c:v>1.2988</c:v>
                </c:pt>
                <c:pt idx="6">
                  <c:v>1.3107500000000001</c:v>
                </c:pt>
                <c:pt idx="7">
                  <c:v>1.3198700000000001</c:v>
                </c:pt>
                <c:pt idx="8">
                  <c:v>1.3266500000000001</c:v>
                </c:pt>
                <c:pt idx="9">
                  <c:v>1.32935</c:v>
                </c:pt>
                <c:pt idx="10">
                  <c:v>1.3284100000000001</c:v>
                </c:pt>
                <c:pt idx="11">
                  <c:v>1.3224</c:v>
                </c:pt>
                <c:pt idx="12">
                  <c:v>1.31332</c:v>
                </c:pt>
                <c:pt idx="13">
                  <c:v>1.2954000000000001</c:v>
                </c:pt>
                <c:pt idx="14">
                  <c:v>1.266</c:v>
                </c:pt>
                <c:pt idx="15">
                  <c:v>1.2189300000000001</c:v>
                </c:pt>
                <c:pt idx="16">
                  <c:v>1.1501300000000001</c:v>
                </c:pt>
                <c:pt idx="17">
                  <c:v>1.0460100000000001</c:v>
                </c:pt>
                <c:pt idx="18">
                  <c:v>1.0820399999999999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83-4E73-AC6B-7C8590D72BA1}"/>
            </c:ext>
          </c:extLst>
        </c:ser>
        <c:ser>
          <c:idx val="3"/>
          <c:order val="4"/>
          <c:tx>
            <c:v>PyAeroElast -4 deg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validation'!$AL$3:$BA$3</c:f>
              <c:numCache>
                <c:formatCode>General</c:formatCode>
                <c:ptCount val="16"/>
                <c:pt idx="0">
                  <c:v>39.060937500000001</c:v>
                </c:pt>
                <c:pt idx="1">
                  <c:v>36.456874999999997</c:v>
                </c:pt>
                <c:pt idx="2">
                  <c:v>33.852812499999999</c:v>
                </c:pt>
                <c:pt idx="3">
                  <c:v>31.248750000000001</c:v>
                </c:pt>
                <c:pt idx="4">
                  <c:v>28.6446875</c:v>
                </c:pt>
                <c:pt idx="5">
                  <c:v>26.040624999999999</c:v>
                </c:pt>
                <c:pt idx="6">
                  <c:v>23.436562500000001</c:v>
                </c:pt>
                <c:pt idx="7">
                  <c:v>20.8325</c:v>
                </c:pt>
                <c:pt idx="8">
                  <c:v>18.228437499999998</c:v>
                </c:pt>
                <c:pt idx="9">
                  <c:v>15.624375000000001</c:v>
                </c:pt>
                <c:pt idx="10">
                  <c:v>13.020312499999999</c:v>
                </c:pt>
                <c:pt idx="11">
                  <c:v>10.41625</c:v>
                </c:pt>
                <c:pt idx="12">
                  <c:v>7.8121875000000003</c:v>
                </c:pt>
                <c:pt idx="13">
                  <c:v>5.2081249999999999</c:v>
                </c:pt>
                <c:pt idx="14">
                  <c:v>2.6040624999999999</c:v>
                </c:pt>
                <c:pt idx="15">
                  <c:v>0</c:v>
                </c:pt>
              </c:numCache>
            </c:numRef>
          </c:xVal>
          <c:yVal>
            <c:numRef>
              <c:f>'Aero validation'!$AL$4:$BA$4</c:f>
              <c:numCache>
                <c:formatCode>General</c:formatCode>
                <c:ptCount val="16"/>
                <c:pt idx="0">
                  <c:v>-2.274584E-2</c:v>
                </c:pt>
                <c:pt idx="1">
                  <c:v>-2.1173919999999999E-2</c:v>
                </c:pt>
                <c:pt idx="2">
                  <c:v>-1.6382399999999998E-2</c:v>
                </c:pt>
                <c:pt idx="3">
                  <c:v>-1.019307E-2</c:v>
                </c:pt>
                <c:pt idx="4">
                  <c:v>-3.3484299999999999E-3</c:v>
                </c:pt>
                <c:pt idx="5">
                  <c:v>3.81198E-3</c:v>
                </c:pt>
                <c:pt idx="6">
                  <c:v>1.1094049999999999E-2</c:v>
                </c:pt>
                <c:pt idx="7">
                  <c:v>1.8351650000000001E-2</c:v>
                </c:pt>
                <c:pt idx="8">
                  <c:v>2.5462760000000001E-2</c:v>
                </c:pt>
                <c:pt idx="9">
                  <c:v>3.233635E-2</c:v>
                </c:pt>
                <c:pt idx="10">
                  <c:v>3.8924729999999998E-2</c:v>
                </c:pt>
                <c:pt idx="11">
                  <c:v>4.5225380000000003E-2</c:v>
                </c:pt>
                <c:pt idx="12">
                  <c:v>5.1261660000000001E-2</c:v>
                </c:pt>
                <c:pt idx="13">
                  <c:v>5.7035009999999997E-2</c:v>
                </c:pt>
                <c:pt idx="14">
                  <c:v>6.2443739999999998E-2</c:v>
                </c:pt>
                <c:pt idx="15">
                  <c:v>6.7164479999999999E-2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83-4E73-AC6B-7C8590D72BA1}"/>
            </c:ext>
          </c:extLst>
        </c:ser>
        <c:ser>
          <c:idx val="4"/>
          <c:order val="5"/>
          <c:tx>
            <c:v>PyAeroElast 0 deg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validation'!$AL$3:$BA$3</c:f>
              <c:numCache>
                <c:formatCode>General</c:formatCode>
                <c:ptCount val="16"/>
                <c:pt idx="0">
                  <c:v>39.060937500000001</c:v>
                </c:pt>
                <c:pt idx="1">
                  <c:v>36.456874999999997</c:v>
                </c:pt>
                <c:pt idx="2">
                  <c:v>33.852812499999999</c:v>
                </c:pt>
                <c:pt idx="3">
                  <c:v>31.248750000000001</c:v>
                </c:pt>
                <c:pt idx="4">
                  <c:v>28.6446875</c:v>
                </c:pt>
                <c:pt idx="5">
                  <c:v>26.040624999999999</c:v>
                </c:pt>
                <c:pt idx="6">
                  <c:v>23.436562500000001</c:v>
                </c:pt>
                <c:pt idx="7">
                  <c:v>20.8325</c:v>
                </c:pt>
                <c:pt idx="8">
                  <c:v>18.228437499999998</c:v>
                </c:pt>
                <c:pt idx="9">
                  <c:v>15.624375000000001</c:v>
                </c:pt>
                <c:pt idx="10">
                  <c:v>13.020312499999999</c:v>
                </c:pt>
                <c:pt idx="11">
                  <c:v>10.41625</c:v>
                </c:pt>
                <c:pt idx="12">
                  <c:v>7.8121875000000003</c:v>
                </c:pt>
                <c:pt idx="13">
                  <c:v>5.2081249999999999</c:v>
                </c:pt>
                <c:pt idx="14">
                  <c:v>2.6040624999999999</c:v>
                </c:pt>
                <c:pt idx="15">
                  <c:v>0</c:v>
                </c:pt>
              </c:numCache>
            </c:numRef>
          </c:xVal>
          <c:yVal>
            <c:numRef>
              <c:f>'Aero validation'!$AL$5:$BA$5</c:f>
              <c:numCache>
                <c:formatCode>General</c:formatCode>
                <c:ptCount val="16"/>
                <c:pt idx="0">
                  <c:v>0.22567810999999999</c:v>
                </c:pt>
                <c:pt idx="1">
                  <c:v>0.27670291000000002</c:v>
                </c:pt>
                <c:pt idx="2">
                  <c:v>0.30734808000000002</c:v>
                </c:pt>
                <c:pt idx="3">
                  <c:v>0.32814004000000002</c:v>
                </c:pt>
                <c:pt idx="4">
                  <c:v>0.34365459999999998</c:v>
                </c:pt>
                <c:pt idx="5">
                  <c:v>0.3558537</c:v>
                </c:pt>
                <c:pt idx="6">
                  <c:v>0.36546909999999999</c:v>
                </c:pt>
                <c:pt idx="7">
                  <c:v>0.37274206999999998</c:v>
                </c:pt>
                <c:pt idx="8">
                  <c:v>0.37783260000000002</c:v>
                </c:pt>
                <c:pt idx="9">
                  <c:v>0.38101679999999999</c:v>
                </c:pt>
                <c:pt idx="10">
                  <c:v>0.38273122999999998</c:v>
                </c:pt>
                <c:pt idx="11">
                  <c:v>0.38349887999999999</c:v>
                </c:pt>
                <c:pt idx="12">
                  <c:v>0.38375719000000003</c:v>
                </c:pt>
                <c:pt idx="13">
                  <c:v>0.38360208000000001</c:v>
                </c:pt>
                <c:pt idx="14">
                  <c:v>0.38245804999999999</c:v>
                </c:pt>
                <c:pt idx="15">
                  <c:v>0.37867977000000003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83-4E73-AC6B-7C8590D72BA1}"/>
            </c:ext>
          </c:extLst>
        </c:ser>
        <c:ser>
          <c:idx val="5"/>
          <c:order val="6"/>
          <c:tx>
            <c:v>PyAeroElast 4 deg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validation'!$AL$3:$BA$3</c:f>
              <c:numCache>
                <c:formatCode>General</c:formatCode>
                <c:ptCount val="16"/>
                <c:pt idx="0">
                  <c:v>39.060937500000001</c:v>
                </c:pt>
                <c:pt idx="1">
                  <c:v>36.456874999999997</c:v>
                </c:pt>
                <c:pt idx="2">
                  <c:v>33.852812499999999</c:v>
                </c:pt>
                <c:pt idx="3">
                  <c:v>31.248750000000001</c:v>
                </c:pt>
                <c:pt idx="4">
                  <c:v>28.6446875</c:v>
                </c:pt>
                <c:pt idx="5">
                  <c:v>26.040624999999999</c:v>
                </c:pt>
                <c:pt idx="6">
                  <c:v>23.436562500000001</c:v>
                </c:pt>
                <c:pt idx="7">
                  <c:v>20.8325</c:v>
                </c:pt>
                <c:pt idx="8">
                  <c:v>18.228437499999998</c:v>
                </c:pt>
                <c:pt idx="9">
                  <c:v>15.624375000000001</c:v>
                </c:pt>
                <c:pt idx="10">
                  <c:v>13.020312499999999</c:v>
                </c:pt>
                <c:pt idx="11">
                  <c:v>10.41625</c:v>
                </c:pt>
                <c:pt idx="12">
                  <c:v>7.8121875000000003</c:v>
                </c:pt>
                <c:pt idx="13">
                  <c:v>5.2081249999999999</c:v>
                </c:pt>
                <c:pt idx="14">
                  <c:v>2.6040624999999999</c:v>
                </c:pt>
                <c:pt idx="15">
                  <c:v>0</c:v>
                </c:pt>
              </c:numCache>
            </c:numRef>
          </c:xVal>
          <c:yVal>
            <c:numRef>
              <c:f>'Aero validation'!$AL$6:$BA$6</c:f>
              <c:numCache>
                <c:formatCode>General</c:formatCode>
                <c:ptCount val="16"/>
                <c:pt idx="0">
                  <c:v>0.47410206999999999</c:v>
                </c:pt>
                <c:pt idx="1">
                  <c:v>0.57457974000000001</c:v>
                </c:pt>
                <c:pt idx="2">
                  <c:v>0.63107855999999996</c:v>
                </c:pt>
                <c:pt idx="3">
                  <c:v>0.66647314000000002</c:v>
                </c:pt>
                <c:pt idx="4">
                  <c:v>0.69065761999999997</c:v>
                </c:pt>
                <c:pt idx="5">
                  <c:v>0.70789542999999999</c:v>
                </c:pt>
                <c:pt idx="6">
                  <c:v>0.71984415999999996</c:v>
                </c:pt>
                <c:pt idx="7">
                  <c:v>0.72713247999999997</c:v>
                </c:pt>
                <c:pt idx="8">
                  <c:v>0.73020244999999995</c:v>
                </c:pt>
                <c:pt idx="9">
                  <c:v>0.72969726000000001</c:v>
                </c:pt>
                <c:pt idx="10">
                  <c:v>0.72653772999999999</c:v>
                </c:pt>
                <c:pt idx="11">
                  <c:v>0.72177237000000005</c:v>
                </c:pt>
                <c:pt idx="12">
                  <c:v>0.71625273</c:v>
                </c:pt>
                <c:pt idx="13">
                  <c:v>0.71016913999999998</c:v>
                </c:pt>
                <c:pt idx="14">
                  <c:v>0.70247236000000002</c:v>
                </c:pt>
                <c:pt idx="15">
                  <c:v>0.69019505999999997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83-4E73-AC6B-7C8590D72BA1}"/>
            </c:ext>
          </c:extLst>
        </c:ser>
        <c:ser>
          <c:idx val="7"/>
          <c:order val="7"/>
          <c:tx>
            <c:v>PyAeroElast 12 deg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validation'!$AL$3:$BA$3</c:f>
              <c:numCache>
                <c:formatCode>General</c:formatCode>
                <c:ptCount val="16"/>
                <c:pt idx="0">
                  <c:v>39.060937500000001</c:v>
                </c:pt>
                <c:pt idx="1">
                  <c:v>36.456874999999997</c:v>
                </c:pt>
                <c:pt idx="2">
                  <c:v>33.852812499999999</c:v>
                </c:pt>
                <c:pt idx="3">
                  <c:v>31.248750000000001</c:v>
                </c:pt>
                <c:pt idx="4">
                  <c:v>28.6446875</c:v>
                </c:pt>
                <c:pt idx="5">
                  <c:v>26.040624999999999</c:v>
                </c:pt>
                <c:pt idx="6">
                  <c:v>23.436562500000001</c:v>
                </c:pt>
                <c:pt idx="7">
                  <c:v>20.8325</c:v>
                </c:pt>
                <c:pt idx="8">
                  <c:v>18.228437499999998</c:v>
                </c:pt>
                <c:pt idx="9">
                  <c:v>15.624375000000001</c:v>
                </c:pt>
                <c:pt idx="10">
                  <c:v>13.020312499999999</c:v>
                </c:pt>
                <c:pt idx="11">
                  <c:v>10.41625</c:v>
                </c:pt>
                <c:pt idx="12">
                  <c:v>7.8121875000000003</c:v>
                </c:pt>
                <c:pt idx="13">
                  <c:v>5.2081249999999999</c:v>
                </c:pt>
                <c:pt idx="14">
                  <c:v>2.6040624999999999</c:v>
                </c:pt>
                <c:pt idx="15">
                  <c:v>0</c:v>
                </c:pt>
              </c:numCache>
            </c:numRef>
          </c:xVal>
          <c:yVal>
            <c:numRef>
              <c:f>'Aero validation'!$AL$7:$BA$7</c:f>
              <c:numCache>
                <c:formatCode>General</c:formatCode>
                <c:ptCount val="16"/>
                <c:pt idx="0">
                  <c:v>0.97094997000000005</c:v>
                </c:pt>
                <c:pt idx="1">
                  <c:v>1.17033341</c:v>
                </c:pt>
                <c:pt idx="2">
                  <c:v>1.27853952</c:v>
                </c:pt>
                <c:pt idx="3">
                  <c:v>1.34313935</c:v>
                </c:pt>
                <c:pt idx="4">
                  <c:v>1.3846636699999999</c:v>
                </c:pt>
                <c:pt idx="5">
                  <c:v>1.41197887</c:v>
                </c:pt>
                <c:pt idx="6">
                  <c:v>1.4285942599999999</c:v>
                </c:pt>
                <c:pt idx="7">
                  <c:v>1.43591332</c:v>
                </c:pt>
                <c:pt idx="8">
                  <c:v>1.43494214</c:v>
                </c:pt>
                <c:pt idx="9">
                  <c:v>1.42705817</c:v>
                </c:pt>
                <c:pt idx="10">
                  <c:v>1.41415073</c:v>
                </c:pt>
                <c:pt idx="11">
                  <c:v>1.3983193700000001</c:v>
                </c:pt>
                <c:pt idx="12">
                  <c:v>1.38124381</c:v>
                </c:pt>
                <c:pt idx="13">
                  <c:v>1.3633032700000001</c:v>
                </c:pt>
                <c:pt idx="14">
                  <c:v>1.3425009699999999</c:v>
                </c:pt>
                <c:pt idx="15">
                  <c:v>1.3132256499999999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83-4E73-AC6B-7C8590D72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003167"/>
        <c:axId val="1205189503"/>
      </c:scatterChart>
      <c:valAx>
        <c:axId val="121100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89503"/>
        <c:crosses val="autoZero"/>
        <c:crossBetween val="midCat"/>
      </c:valAx>
      <c:valAx>
        <c:axId val="1205189503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0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OpenVSP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validation'!$AF$15:$AF$19</c:f>
              <c:numCache>
                <c:formatCode>General</c:formatCode>
                <c:ptCount val="5"/>
                <c:pt idx="0">
                  <c:v>-4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'Aero validation'!$BR$15:$BR$19</c:f>
              <c:numCache>
                <c:formatCode>General</c:formatCode>
                <c:ptCount val="5"/>
                <c:pt idx="0">
                  <c:v>-3.7969999999999997E-2</c:v>
                </c:pt>
                <c:pt idx="1">
                  <c:v>0.26616000000000001</c:v>
                </c:pt>
                <c:pt idx="2">
                  <c:v>0.57191000000000003</c:v>
                </c:pt>
                <c:pt idx="3">
                  <c:v>0.88119000000000003</c:v>
                </c:pt>
                <c:pt idx="4">
                  <c:v>1.1923299999999999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F9-4C0D-B972-81C1B8D8A2D3}"/>
            </c:ext>
          </c:extLst>
        </c:ser>
        <c:ser>
          <c:idx val="1"/>
          <c:order val="1"/>
          <c:tx>
            <c:v>PyAeroElast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validation'!$AF$15:$AF$19</c:f>
              <c:numCache>
                <c:formatCode>General</c:formatCode>
                <c:ptCount val="5"/>
                <c:pt idx="0">
                  <c:v>-4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'Aero validation'!$BS$15:$BS$19</c:f>
              <c:numCache>
                <c:formatCode>General</c:formatCode>
                <c:ptCount val="5"/>
                <c:pt idx="0">
                  <c:v>-7.1383909999999995E-2</c:v>
                </c:pt>
                <c:pt idx="1">
                  <c:v>0.24034063</c:v>
                </c:pt>
                <c:pt idx="2">
                  <c:v>0.55206516999999999</c:v>
                </c:pt>
                <c:pt idx="3">
                  <c:v>0.86378971000000004</c:v>
                </c:pt>
                <c:pt idx="4">
                  <c:v>1.17551425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F9-4C0D-B972-81C1B8D8A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37295"/>
        <c:axId val="665580943"/>
      </c:scatterChart>
      <c:valAx>
        <c:axId val="66913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AOA,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80943"/>
        <c:crosses val="autoZero"/>
        <c:crossBetween val="midCat"/>
      </c:valAx>
      <c:valAx>
        <c:axId val="6655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3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OpenVSP -4 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validation'!$BD$15:$BD$33</c:f>
              <c:numCache>
                <c:formatCode>General</c:formatCode>
                <c:ptCount val="19"/>
                <c:pt idx="0">
                  <c:v>1.09101</c:v>
                </c:pt>
                <c:pt idx="1">
                  <c:v>3.2837399999999999</c:v>
                </c:pt>
                <c:pt idx="2">
                  <c:v>5.4764600000000003</c:v>
                </c:pt>
                <c:pt idx="3">
                  <c:v>7.6691700000000003</c:v>
                </c:pt>
                <c:pt idx="4">
                  <c:v>9.8618600000000001</c:v>
                </c:pt>
                <c:pt idx="5">
                  <c:v>12.054539999999999</c:v>
                </c:pt>
                <c:pt idx="6">
                  <c:v>14.247210000000001</c:v>
                </c:pt>
                <c:pt idx="7">
                  <c:v>16.43985</c:v>
                </c:pt>
                <c:pt idx="8">
                  <c:v>18.632480000000001</c:v>
                </c:pt>
                <c:pt idx="9">
                  <c:v>20.825089999999999</c:v>
                </c:pt>
                <c:pt idx="10">
                  <c:v>23.017669999999999</c:v>
                </c:pt>
                <c:pt idx="11">
                  <c:v>25.210229999999999</c:v>
                </c:pt>
                <c:pt idx="12">
                  <c:v>27.402750000000001</c:v>
                </c:pt>
                <c:pt idx="13">
                  <c:v>29.59524</c:v>
                </c:pt>
                <c:pt idx="14">
                  <c:v>31.787680000000002</c:v>
                </c:pt>
                <c:pt idx="15">
                  <c:v>33.980080000000001</c:v>
                </c:pt>
                <c:pt idx="16">
                  <c:v>36.172429999999999</c:v>
                </c:pt>
                <c:pt idx="17">
                  <c:v>38.364710000000002</c:v>
                </c:pt>
                <c:pt idx="18">
                  <c:v>40.556910000000002</c:v>
                </c:pt>
              </c:numCache>
            </c:numRef>
          </c:xVal>
          <c:yVal>
            <c:numRef>
              <c:f>'Aero validation'!$BE$15:$BE$33</c:f>
              <c:numCache>
                <c:formatCode>General</c:formatCode>
                <c:ptCount val="19"/>
                <c:pt idx="0">
                  <c:v>2.785E-2</c:v>
                </c:pt>
                <c:pt idx="1">
                  <c:v>2.511E-2</c:v>
                </c:pt>
                <c:pt idx="2">
                  <c:v>2.0639999999999999E-2</c:v>
                </c:pt>
                <c:pt idx="3">
                  <c:v>1.4829999999999999E-2</c:v>
                </c:pt>
                <c:pt idx="4">
                  <c:v>7.77E-3</c:v>
                </c:pt>
                <c:pt idx="5">
                  <c:v>-3.3E-4</c:v>
                </c:pt>
                <c:pt idx="6">
                  <c:v>-9.5899999999999996E-3</c:v>
                </c:pt>
                <c:pt idx="7">
                  <c:v>-1.9820000000000001E-2</c:v>
                </c:pt>
                <c:pt idx="8">
                  <c:v>-3.1140000000000001E-2</c:v>
                </c:pt>
                <c:pt idx="9">
                  <c:v>-4.3369999999999999E-2</c:v>
                </c:pt>
                <c:pt idx="10">
                  <c:v>-5.6640000000000003E-2</c:v>
                </c:pt>
                <c:pt idx="11">
                  <c:v>-7.0779999999999996E-2</c:v>
                </c:pt>
                <c:pt idx="12">
                  <c:v>-8.566E-2</c:v>
                </c:pt>
                <c:pt idx="13">
                  <c:v>-0.10091</c:v>
                </c:pt>
                <c:pt idx="14">
                  <c:v>-0.1158</c:v>
                </c:pt>
                <c:pt idx="15">
                  <c:v>-0.12923000000000001</c:v>
                </c:pt>
                <c:pt idx="16">
                  <c:v>-0.13872999999999999</c:v>
                </c:pt>
                <c:pt idx="17">
                  <c:v>-0.13936000000000001</c:v>
                </c:pt>
                <c:pt idx="18">
                  <c:v>-0.11910999999999999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E6-4B60-8679-FC86239959AA}"/>
            </c:ext>
          </c:extLst>
        </c:ser>
        <c:ser>
          <c:idx val="1"/>
          <c:order val="1"/>
          <c:tx>
            <c:v>OpenVSP 0 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validation'!$BD$15:$BD$33</c:f>
              <c:numCache>
                <c:formatCode>General</c:formatCode>
                <c:ptCount val="19"/>
                <c:pt idx="0">
                  <c:v>1.09101</c:v>
                </c:pt>
                <c:pt idx="1">
                  <c:v>3.2837399999999999</c:v>
                </c:pt>
                <c:pt idx="2">
                  <c:v>5.4764600000000003</c:v>
                </c:pt>
                <c:pt idx="3">
                  <c:v>7.6691700000000003</c:v>
                </c:pt>
                <c:pt idx="4">
                  <c:v>9.8618600000000001</c:v>
                </c:pt>
                <c:pt idx="5">
                  <c:v>12.054539999999999</c:v>
                </c:pt>
                <c:pt idx="6">
                  <c:v>14.247210000000001</c:v>
                </c:pt>
                <c:pt idx="7">
                  <c:v>16.43985</c:v>
                </c:pt>
                <c:pt idx="8">
                  <c:v>18.632480000000001</c:v>
                </c:pt>
                <c:pt idx="9">
                  <c:v>20.825089999999999</c:v>
                </c:pt>
                <c:pt idx="10">
                  <c:v>23.017669999999999</c:v>
                </c:pt>
                <c:pt idx="11">
                  <c:v>25.210229999999999</c:v>
                </c:pt>
                <c:pt idx="12">
                  <c:v>27.402750000000001</c:v>
                </c:pt>
                <c:pt idx="13">
                  <c:v>29.59524</c:v>
                </c:pt>
                <c:pt idx="14">
                  <c:v>31.787680000000002</c:v>
                </c:pt>
                <c:pt idx="15">
                  <c:v>33.980080000000001</c:v>
                </c:pt>
                <c:pt idx="16">
                  <c:v>36.172429999999999</c:v>
                </c:pt>
                <c:pt idx="17">
                  <c:v>38.364710000000002</c:v>
                </c:pt>
                <c:pt idx="18">
                  <c:v>40.556910000000002</c:v>
                </c:pt>
              </c:numCache>
            </c:numRef>
          </c:xVal>
          <c:yVal>
            <c:numRef>
              <c:f>'Aero validation'!$BF$15:$BF$33</c:f>
              <c:numCache>
                <c:formatCode>General</c:formatCode>
                <c:ptCount val="19"/>
                <c:pt idx="0">
                  <c:v>0.31458999999999998</c:v>
                </c:pt>
                <c:pt idx="1">
                  <c:v>0.31856000000000001</c:v>
                </c:pt>
                <c:pt idx="2">
                  <c:v>0.32023000000000001</c:v>
                </c:pt>
                <c:pt idx="3">
                  <c:v>0.31964999999999999</c:v>
                </c:pt>
                <c:pt idx="4">
                  <c:v>0.31785000000000002</c:v>
                </c:pt>
                <c:pt idx="5">
                  <c:v>0.31378</c:v>
                </c:pt>
                <c:pt idx="6">
                  <c:v>0.30846000000000001</c:v>
                </c:pt>
                <c:pt idx="7">
                  <c:v>0.30095</c:v>
                </c:pt>
                <c:pt idx="8">
                  <c:v>0.29244999999999999</c:v>
                </c:pt>
                <c:pt idx="9">
                  <c:v>0.28149999999999997</c:v>
                </c:pt>
                <c:pt idx="10">
                  <c:v>0.26917999999999997</c:v>
                </c:pt>
                <c:pt idx="11">
                  <c:v>0.25430999999999998</c:v>
                </c:pt>
                <c:pt idx="12">
                  <c:v>0.23802000000000001</c:v>
                </c:pt>
                <c:pt idx="13">
                  <c:v>0.21884000000000001</c:v>
                </c:pt>
                <c:pt idx="14">
                  <c:v>0.19700999999999999</c:v>
                </c:pt>
                <c:pt idx="15">
                  <c:v>0.17172000000000001</c:v>
                </c:pt>
                <c:pt idx="16">
                  <c:v>0.14296</c:v>
                </c:pt>
                <c:pt idx="17">
                  <c:v>0.10927000000000001</c:v>
                </c:pt>
                <c:pt idx="18">
                  <c:v>6.8190000000000001E-2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E6-4B60-8679-FC86239959AA}"/>
            </c:ext>
          </c:extLst>
        </c:ser>
        <c:ser>
          <c:idx val="2"/>
          <c:order val="2"/>
          <c:tx>
            <c:v>OpenVSP 4 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validation'!$BD$15:$BD$33</c:f>
              <c:numCache>
                <c:formatCode>General</c:formatCode>
                <c:ptCount val="19"/>
                <c:pt idx="0">
                  <c:v>1.09101</c:v>
                </c:pt>
                <c:pt idx="1">
                  <c:v>3.2837399999999999</c:v>
                </c:pt>
                <c:pt idx="2">
                  <c:v>5.4764600000000003</c:v>
                </c:pt>
                <c:pt idx="3">
                  <c:v>7.6691700000000003</c:v>
                </c:pt>
                <c:pt idx="4">
                  <c:v>9.8618600000000001</c:v>
                </c:pt>
                <c:pt idx="5">
                  <c:v>12.054539999999999</c:v>
                </c:pt>
                <c:pt idx="6">
                  <c:v>14.247210000000001</c:v>
                </c:pt>
                <c:pt idx="7">
                  <c:v>16.43985</c:v>
                </c:pt>
                <c:pt idx="8">
                  <c:v>18.632480000000001</c:v>
                </c:pt>
                <c:pt idx="9">
                  <c:v>20.825089999999999</c:v>
                </c:pt>
                <c:pt idx="10">
                  <c:v>23.017669999999999</c:v>
                </c:pt>
                <c:pt idx="11">
                  <c:v>25.210229999999999</c:v>
                </c:pt>
                <c:pt idx="12">
                  <c:v>27.402750000000001</c:v>
                </c:pt>
                <c:pt idx="13">
                  <c:v>29.59524</c:v>
                </c:pt>
                <c:pt idx="14">
                  <c:v>31.787680000000002</c:v>
                </c:pt>
                <c:pt idx="15">
                  <c:v>33.980080000000001</c:v>
                </c:pt>
                <c:pt idx="16">
                  <c:v>36.172429999999999</c:v>
                </c:pt>
                <c:pt idx="17">
                  <c:v>38.364710000000002</c:v>
                </c:pt>
                <c:pt idx="18">
                  <c:v>40.556910000000002</c:v>
                </c:pt>
              </c:numCache>
            </c:numRef>
          </c:xVal>
          <c:yVal>
            <c:numRef>
              <c:f>'Aero validation'!$BG$15:$BG$33</c:f>
              <c:numCache>
                <c:formatCode>General</c:formatCode>
                <c:ptCount val="19"/>
                <c:pt idx="0">
                  <c:v>0.60060000000000002</c:v>
                </c:pt>
                <c:pt idx="1">
                  <c:v>0.61140000000000005</c:v>
                </c:pt>
                <c:pt idx="2">
                  <c:v>0.61924999999999997</c:v>
                </c:pt>
                <c:pt idx="3">
                  <c:v>0.62431000000000003</c:v>
                </c:pt>
                <c:pt idx="4">
                  <c:v>0.62778999999999996</c:v>
                </c:pt>
                <c:pt idx="5">
                  <c:v>0.62827999999999995</c:v>
                </c:pt>
                <c:pt idx="6">
                  <c:v>0.62704000000000004</c:v>
                </c:pt>
                <c:pt idx="7">
                  <c:v>0.62273000000000001</c:v>
                </c:pt>
                <c:pt idx="8">
                  <c:v>0.61724999999999997</c:v>
                </c:pt>
                <c:pt idx="9">
                  <c:v>0.6079</c:v>
                </c:pt>
                <c:pt idx="10">
                  <c:v>0.59689999999999999</c:v>
                </c:pt>
                <c:pt idx="11">
                  <c:v>0.58145000000000002</c:v>
                </c:pt>
                <c:pt idx="12">
                  <c:v>0.56455</c:v>
                </c:pt>
                <c:pt idx="13">
                  <c:v>0.54137999999999997</c:v>
                </c:pt>
                <c:pt idx="14">
                  <c:v>0.51358000000000004</c:v>
                </c:pt>
                <c:pt idx="15">
                  <c:v>0.47616999999999998</c:v>
                </c:pt>
                <c:pt idx="16">
                  <c:v>0.42951</c:v>
                </c:pt>
                <c:pt idx="17">
                  <c:v>0.36316999999999999</c:v>
                </c:pt>
                <c:pt idx="18">
                  <c:v>0.26756000000000002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E6-4B60-8679-FC86239959AA}"/>
            </c:ext>
          </c:extLst>
        </c:ser>
        <c:ser>
          <c:idx val="6"/>
          <c:order val="3"/>
          <c:tx>
            <c:v>OpenVSP 12 deg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validation'!$BD$15:$BD$33</c:f>
              <c:numCache>
                <c:formatCode>General</c:formatCode>
                <c:ptCount val="19"/>
                <c:pt idx="0">
                  <c:v>1.09101</c:v>
                </c:pt>
                <c:pt idx="1">
                  <c:v>3.2837399999999999</c:v>
                </c:pt>
                <c:pt idx="2">
                  <c:v>5.4764600000000003</c:v>
                </c:pt>
                <c:pt idx="3">
                  <c:v>7.6691700000000003</c:v>
                </c:pt>
                <c:pt idx="4">
                  <c:v>9.8618600000000001</c:v>
                </c:pt>
                <c:pt idx="5">
                  <c:v>12.054539999999999</c:v>
                </c:pt>
                <c:pt idx="6">
                  <c:v>14.247210000000001</c:v>
                </c:pt>
                <c:pt idx="7">
                  <c:v>16.43985</c:v>
                </c:pt>
                <c:pt idx="8">
                  <c:v>18.632480000000001</c:v>
                </c:pt>
                <c:pt idx="9">
                  <c:v>20.825089999999999</c:v>
                </c:pt>
                <c:pt idx="10">
                  <c:v>23.017669999999999</c:v>
                </c:pt>
                <c:pt idx="11">
                  <c:v>25.210229999999999</c:v>
                </c:pt>
                <c:pt idx="12">
                  <c:v>27.402750000000001</c:v>
                </c:pt>
                <c:pt idx="13">
                  <c:v>29.59524</c:v>
                </c:pt>
                <c:pt idx="14">
                  <c:v>31.787680000000002</c:v>
                </c:pt>
                <c:pt idx="15">
                  <c:v>33.980080000000001</c:v>
                </c:pt>
                <c:pt idx="16">
                  <c:v>36.172429999999999</c:v>
                </c:pt>
                <c:pt idx="17">
                  <c:v>38.364710000000002</c:v>
                </c:pt>
                <c:pt idx="18">
                  <c:v>40.556910000000002</c:v>
                </c:pt>
              </c:numCache>
            </c:numRef>
          </c:xVal>
          <c:yVal>
            <c:numRef>
              <c:f>'Aero validation'!$BH$15:$BH$33</c:f>
              <c:numCache>
                <c:formatCode>General</c:formatCode>
                <c:ptCount val="19"/>
                <c:pt idx="0">
                  <c:v>1.1669799999999999</c:v>
                </c:pt>
                <c:pt idx="1">
                  <c:v>1.1916</c:v>
                </c:pt>
                <c:pt idx="2">
                  <c:v>1.2119</c:v>
                </c:pt>
                <c:pt idx="3">
                  <c:v>1.2285600000000001</c:v>
                </c:pt>
                <c:pt idx="4">
                  <c:v>1.24255</c:v>
                </c:pt>
                <c:pt idx="5">
                  <c:v>1.25298</c:v>
                </c:pt>
                <c:pt idx="6">
                  <c:v>1.25987</c:v>
                </c:pt>
                <c:pt idx="7">
                  <c:v>1.2632399999999999</c:v>
                </c:pt>
                <c:pt idx="8">
                  <c:v>1.26376</c:v>
                </c:pt>
                <c:pt idx="9">
                  <c:v>1.25952</c:v>
                </c:pt>
                <c:pt idx="10">
                  <c:v>1.2512399999999999</c:v>
                </c:pt>
                <c:pt idx="11">
                  <c:v>1.23719</c:v>
                </c:pt>
                <c:pt idx="12">
                  <c:v>1.21966</c:v>
                </c:pt>
                <c:pt idx="13">
                  <c:v>1.1927399999999999</c:v>
                </c:pt>
                <c:pt idx="14">
                  <c:v>1.15513</c:v>
                </c:pt>
                <c:pt idx="15">
                  <c:v>1.1003000000000001</c:v>
                </c:pt>
                <c:pt idx="16">
                  <c:v>1.02573</c:v>
                </c:pt>
                <c:pt idx="17">
                  <c:v>0.91703000000000001</c:v>
                </c:pt>
                <c:pt idx="18">
                  <c:v>0.89873000000000003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E6-4B60-8679-FC86239959AA}"/>
            </c:ext>
          </c:extLst>
        </c:ser>
        <c:ser>
          <c:idx val="3"/>
          <c:order val="4"/>
          <c:tx>
            <c:v>PyAeroElast -4 deg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validation'!$BD$3:$BS$3</c:f>
              <c:numCache>
                <c:formatCode>General</c:formatCode>
                <c:ptCount val="16"/>
                <c:pt idx="0">
                  <c:v>39.060937500000001</c:v>
                </c:pt>
                <c:pt idx="1">
                  <c:v>36.456874999999997</c:v>
                </c:pt>
                <c:pt idx="2">
                  <c:v>33.852812499999999</c:v>
                </c:pt>
                <c:pt idx="3">
                  <c:v>31.248750000000001</c:v>
                </c:pt>
                <c:pt idx="4">
                  <c:v>28.6446875</c:v>
                </c:pt>
                <c:pt idx="5">
                  <c:v>26.040624999999999</c:v>
                </c:pt>
                <c:pt idx="6">
                  <c:v>23.436562500000001</c:v>
                </c:pt>
                <c:pt idx="7">
                  <c:v>20.8325</c:v>
                </c:pt>
                <c:pt idx="8">
                  <c:v>18.228437499999998</c:v>
                </c:pt>
                <c:pt idx="9">
                  <c:v>15.624375000000001</c:v>
                </c:pt>
                <c:pt idx="10">
                  <c:v>13.020312499999999</c:v>
                </c:pt>
                <c:pt idx="11">
                  <c:v>10.41625</c:v>
                </c:pt>
                <c:pt idx="12">
                  <c:v>7.8121875000000003</c:v>
                </c:pt>
                <c:pt idx="13">
                  <c:v>5.2081249999999999</c:v>
                </c:pt>
                <c:pt idx="14">
                  <c:v>2.6040624999999999</c:v>
                </c:pt>
                <c:pt idx="15">
                  <c:v>0</c:v>
                </c:pt>
              </c:numCache>
            </c:numRef>
          </c:xVal>
          <c:yVal>
            <c:numRef>
              <c:f>'Aero validation'!$BD$4:$BS$4</c:f>
              <c:numCache>
                <c:formatCode>General</c:formatCode>
                <c:ptCount val="16"/>
                <c:pt idx="0">
                  <c:v>-0.15658359999999999</c:v>
                </c:pt>
                <c:pt idx="1">
                  <c:v>-0.17352117</c:v>
                </c:pt>
                <c:pt idx="2">
                  <c:v>-0.1731133</c:v>
                </c:pt>
                <c:pt idx="3">
                  <c:v>-0.16475595000000001</c:v>
                </c:pt>
                <c:pt idx="4">
                  <c:v>-0.15239759</c:v>
                </c:pt>
                <c:pt idx="5">
                  <c:v>-0.13778944000000001</c:v>
                </c:pt>
                <c:pt idx="6">
                  <c:v>-0.12177016</c:v>
                </c:pt>
                <c:pt idx="7">
                  <c:v>-0.10484216</c:v>
                </c:pt>
                <c:pt idx="8">
                  <c:v>-8.7407670000000007E-2</c:v>
                </c:pt>
                <c:pt idx="9">
                  <c:v>-6.9832039999999998E-2</c:v>
                </c:pt>
                <c:pt idx="10">
                  <c:v>-5.2428349999999999E-2</c:v>
                </c:pt>
                <c:pt idx="11">
                  <c:v>-3.542141E-2</c:v>
                </c:pt>
                <c:pt idx="12">
                  <c:v>-1.8929270000000002E-2</c:v>
                </c:pt>
                <c:pt idx="13">
                  <c:v>-2.9879199999999998E-3</c:v>
                </c:pt>
                <c:pt idx="14">
                  <c:v>1.236277E-2</c:v>
                </c:pt>
                <c:pt idx="15">
                  <c:v>2.6919080000000001E-2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E6-4B60-8679-FC86239959AA}"/>
            </c:ext>
          </c:extLst>
        </c:ser>
        <c:ser>
          <c:idx val="4"/>
          <c:order val="5"/>
          <c:tx>
            <c:v>PyAeroElast 0 deg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validation'!$BD$3:$BS$3</c:f>
              <c:numCache>
                <c:formatCode>General</c:formatCode>
                <c:ptCount val="16"/>
                <c:pt idx="0">
                  <c:v>39.060937500000001</c:v>
                </c:pt>
                <c:pt idx="1">
                  <c:v>36.456874999999997</c:v>
                </c:pt>
                <c:pt idx="2">
                  <c:v>33.852812499999999</c:v>
                </c:pt>
                <c:pt idx="3">
                  <c:v>31.248750000000001</c:v>
                </c:pt>
                <c:pt idx="4">
                  <c:v>28.6446875</c:v>
                </c:pt>
                <c:pt idx="5">
                  <c:v>26.040624999999999</c:v>
                </c:pt>
                <c:pt idx="6">
                  <c:v>23.436562500000001</c:v>
                </c:pt>
                <c:pt idx="7">
                  <c:v>20.8325</c:v>
                </c:pt>
                <c:pt idx="8">
                  <c:v>18.228437499999998</c:v>
                </c:pt>
                <c:pt idx="9">
                  <c:v>15.624375000000001</c:v>
                </c:pt>
                <c:pt idx="10">
                  <c:v>13.020312499999999</c:v>
                </c:pt>
                <c:pt idx="11">
                  <c:v>10.41625</c:v>
                </c:pt>
                <c:pt idx="12">
                  <c:v>7.8121875000000003</c:v>
                </c:pt>
                <c:pt idx="13">
                  <c:v>5.2081249999999999</c:v>
                </c:pt>
                <c:pt idx="14">
                  <c:v>2.6040624999999999</c:v>
                </c:pt>
                <c:pt idx="15">
                  <c:v>0</c:v>
                </c:pt>
              </c:numCache>
            </c:numRef>
          </c:xVal>
          <c:yVal>
            <c:numRef>
              <c:f>'Aero validation'!$BD$5:$BS$5</c:f>
              <c:numCache>
                <c:formatCode>General</c:formatCode>
                <c:ptCount val="16"/>
                <c:pt idx="0">
                  <c:v>9.1840350000000001E-2</c:v>
                </c:pt>
                <c:pt idx="1">
                  <c:v>0.12435566000000001</c:v>
                </c:pt>
                <c:pt idx="2">
                  <c:v>0.15061717999999999</c:v>
                </c:pt>
                <c:pt idx="3">
                  <c:v>0.17357716000000001</c:v>
                </c:pt>
                <c:pt idx="4">
                  <c:v>0.19460543999999999</c:v>
                </c:pt>
                <c:pt idx="5">
                  <c:v>0.21425227999999999</c:v>
                </c:pt>
                <c:pt idx="6">
                  <c:v>0.23260489000000001</c:v>
                </c:pt>
                <c:pt idx="7">
                  <c:v>0.24954825999999999</c:v>
                </c:pt>
                <c:pt idx="8">
                  <c:v>0.26496217999999999</c:v>
                </c:pt>
                <c:pt idx="9">
                  <c:v>0.27884840999999999</c:v>
                </c:pt>
                <c:pt idx="10">
                  <c:v>0.29137816</c:v>
                </c:pt>
                <c:pt idx="11">
                  <c:v>0.30285209000000002</c:v>
                </c:pt>
                <c:pt idx="12">
                  <c:v>0.31356625999999999</c:v>
                </c:pt>
                <c:pt idx="13">
                  <c:v>0.32357913999999999</c:v>
                </c:pt>
                <c:pt idx="14">
                  <c:v>0.33237707999999999</c:v>
                </c:pt>
                <c:pt idx="15">
                  <c:v>0.33843436999999998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E6-4B60-8679-FC86239959AA}"/>
            </c:ext>
          </c:extLst>
        </c:ser>
        <c:ser>
          <c:idx val="5"/>
          <c:order val="6"/>
          <c:tx>
            <c:v>PyAeroElast 4 deg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validation'!$BD$3:$BS$3</c:f>
              <c:numCache>
                <c:formatCode>General</c:formatCode>
                <c:ptCount val="16"/>
                <c:pt idx="0">
                  <c:v>39.060937500000001</c:v>
                </c:pt>
                <c:pt idx="1">
                  <c:v>36.456874999999997</c:v>
                </c:pt>
                <c:pt idx="2">
                  <c:v>33.852812499999999</c:v>
                </c:pt>
                <c:pt idx="3">
                  <c:v>31.248750000000001</c:v>
                </c:pt>
                <c:pt idx="4">
                  <c:v>28.6446875</c:v>
                </c:pt>
                <c:pt idx="5">
                  <c:v>26.040624999999999</c:v>
                </c:pt>
                <c:pt idx="6">
                  <c:v>23.436562500000001</c:v>
                </c:pt>
                <c:pt idx="7">
                  <c:v>20.8325</c:v>
                </c:pt>
                <c:pt idx="8">
                  <c:v>18.228437499999998</c:v>
                </c:pt>
                <c:pt idx="9">
                  <c:v>15.624375000000001</c:v>
                </c:pt>
                <c:pt idx="10">
                  <c:v>13.020312499999999</c:v>
                </c:pt>
                <c:pt idx="11">
                  <c:v>10.41625</c:v>
                </c:pt>
                <c:pt idx="12">
                  <c:v>7.8121875000000003</c:v>
                </c:pt>
                <c:pt idx="13">
                  <c:v>5.2081249999999999</c:v>
                </c:pt>
                <c:pt idx="14">
                  <c:v>2.6040624999999999</c:v>
                </c:pt>
                <c:pt idx="15">
                  <c:v>0</c:v>
                </c:pt>
              </c:numCache>
            </c:numRef>
          </c:xVal>
          <c:yVal>
            <c:numRef>
              <c:f>'Aero validation'!$BD$6:$BS$6</c:f>
              <c:numCache>
                <c:formatCode>General</c:formatCode>
                <c:ptCount val="16"/>
                <c:pt idx="0">
                  <c:v>0.34026430000000002</c:v>
                </c:pt>
                <c:pt idx="1">
                  <c:v>0.42223250000000001</c:v>
                </c:pt>
                <c:pt idx="2">
                  <c:v>0.47434766</c:v>
                </c:pt>
                <c:pt idx="3">
                  <c:v>0.51191025999999995</c:v>
                </c:pt>
                <c:pt idx="4">
                  <c:v>0.54160845999999996</c:v>
                </c:pt>
                <c:pt idx="5">
                  <c:v>0.56629401000000001</c:v>
                </c:pt>
                <c:pt idx="6">
                  <c:v>0.58697995000000003</c:v>
                </c:pt>
                <c:pt idx="7">
                  <c:v>0.60393867000000001</c:v>
                </c:pt>
                <c:pt idx="8">
                  <c:v>0.61733201999999998</c:v>
                </c:pt>
                <c:pt idx="9">
                  <c:v>0.62752887000000002</c:v>
                </c:pt>
                <c:pt idx="10">
                  <c:v>0.63518465999999996</c:v>
                </c:pt>
                <c:pt idx="11">
                  <c:v>0.64112559000000002</c:v>
                </c:pt>
                <c:pt idx="12">
                  <c:v>0.64606180000000002</c:v>
                </c:pt>
                <c:pt idx="13">
                  <c:v>0.65014620999999995</c:v>
                </c:pt>
                <c:pt idx="14">
                  <c:v>0.65239139000000002</c:v>
                </c:pt>
                <c:pt idx="15">
                  <c:v>0.64994965999999998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E6-4B60-8679-FC86239959AA}"/>
            </c:ext>
          </c:extLst>
        </c:ser>
        <c:ser>
          <c:idx val="7"/>
          <c:order val="7"/>
          <c:tx>
            <c:v>PyAeroElast 12 deg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'Aero validation'!$BD$3:$BS$3</c:f>
              <c:numCache>
                <c:formatCode>General</c:formatCode>
                <c:ptCount val="16"/>
                <c:pt idx="0">
                  <c:v>39.060937500000001</c:v>
                </c:pt>
                <c:pt idx="1">
                  <c:v>36.456874999999997</c:v>
                </c:pt>
                <c:pt idx="2">
                  <c:v>33.852812499999999</c:v>
                </c:pt>
                <c:pt idx="3">
                  <c:v>31.248750000000001</c:v>
                </c:pt>
                <c:pt idx="4">
                  <c:v>28.6446875</c:v>
                </c:pt>
                <c:pt idx="5">
                  <c:v>26.040624999999999</c:v>
                </c:pt>
                <c:pt idx="6">
                  <c:v>23.436562500000001</c:v>
                </c:pt>
                <c:pt idx="7">
                  <c:v>20.8325</c:v>
                </c:pt>
                <c:pt idx="8">
                  <c:v>18.228437499999998</c:v>
                </c:pt>
                <c:pt idx="9">
                  <c:v>15.624375000000001</c:v>
                </c:pt>
                <c:pt idx="10">
                  <c:v>13.020312499999999</c:v>
                </c:pt>
                <c:pt idx="11">
                  <c:v>10.41625</c:v>
                </c:pt>
                <c:pt idx="12">
                  <c:v>7.8121875000000003</c:v>
                </c:pt>
                <c:pt idx="13">
                  <c:v>5.2081249999999999</c:v>
                </c:pt>
                <c:pt idx="14">
                  <c:v>2.6040624999999999</c:v>
                </c:pt>
                <c:pt idx="15">
                  <c:v>0</c:v>
                </c:pt>
              </c:numCache>
            </c:numRef>
          </c:xVal>
          <c:yVal>
            <c:numRef>
              <c:f>'Aero validation'!$BD$7:$BS$7</c:f>
              <c:numCache>
                <c:formatCode>General</c:formatCode>
                <c:ptCount val="16"/>
                <c:pt idx="0">
                  <c:v>0.83711219999999997</c:v>
                </c:pt>
                <c:pt idx="1">
                  <c:v>1.0179861699999999</c:v>
                </c:pt>
                <c:pt idx="2">
                  <c:v>1.1218086199999999</c:v>
                </c:pt>
                <c:pt idx="3">
                  <c:v>1.1885764700000001</c:v>
                </c:pt>
                <c:pt idx="4">
                  <c:v>1.23561451</c:v>
                </c:pt>
                <c:pt idx="5">
                  <c:v>1.27037746</c:v>
                </c:pt>
                <c:pt idx="6">
                  <c:v>1.29573005</c:v>
                </c:pt>
                <c:pt idx="7">
                  <c:v>1.31271951</c:v>
                </c:pt>
                <c:pt idx="8">
                  <c:v>1.3220717099999999</c:v>
                </c:pt>
                <c:pt idx="9">
                  <c:v>1.32488977</c:v>
                </c:pt>
                <c:pt idx="10">
                  <c:v>1.32279766</c:v>
                </c:pt>
                <c:pt idx="11">
                  <c:v>1.31767258</c:v>
                </c:pt>
                <c:pt idx="12">
                  <c:v>1.3110528800000001</c:v>
                </c:pt>
                <c:pt idx="13">
                  <c:v>1.3032803399999999</c:v>
                </c:pt>
                <c:pt idx="14">
                  <c:v>1.2924199999999999</c:v>
                </c:pt>
                <c:pt idx="15">
                  <c:v>1.27298025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E6-4B60-8679-FC8623995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003167"/>
        <c:axId val="1205189503"/>
      </c:scatterChart>
      <c:valAx>
        <c:axId val="121100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Y,</a:t>
                </a:r>
                <a:r>
                  <a:rPr lang="en-US" baseline="0"/>
                  <a:t> ft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89503"/>
        <c:crosses val="autoZero"/>
        <c:crossBetween val="midCat"/>
      </c:valAx>
      <c:valAx>
        <c:axId val="1205189503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0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Root 1 estimated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'FLutter validation'!$B$3:$B$24</c:f>
              <c:numCache>
                <c:formatCode>General</c:formatCode>
                <c:ptCount val="22"/>
                <c:pt idx="0">
                  <c:v>5.44</c:v>
                </c:pt>
                <c:pt idx="1">
                  <c:v>12.512</c:v>
                </c:pt>
                <c:pt idx="2">
                  <c:v>19.603000000000002</c:v>
                </c:pt>
                <c:pt idx="3">
                  <c:v>27.7</c:v>
                </c:pt>
                <c:pt idx="4">
                  <c:v>34.779000000000003</c:v>
                </c:pt>
                <c:pt idx="5">
                  <c:v>40.863999999999997</c:v>
                </c:pt>
                <c:pt idx="6">
                  <c:v>47.956000000000003</c:v>
                </c:pt>
                <c:pt idx="7">
                  <c:v>56.058</c:v>
                </c:pt>
                <c:pt idx="8">
                  <c:v>63.158999999999999</c:v>
                </c:pt>
                <c:pt idx="9">
                  <c:v>70.257000000000005</c:v>
                </c:pt>
                <c:pt idx="10">
                  <c:v>77.347999999999999</c:v>
                </c:pt>
                <c:pt idx="11">
                  <c:v>83.436000000000007</c:v>
                </c:pt>
                <c:pt idx="12">
                  <c:v>89.552999999999997</c:v>
                </c:pt>
                <c:pt idx="13">
                  <c:v>96.641000000000005</c:v>
                </c:pt>
                <c:pt idx="14">
                  <c:v>103.75700000000001</c:v>
                </c:pt>
                <c:pt idx="15">
                  <c:v>109.85299999999999</c:v>
                </c:pt>
                <c:pt idx="16">
                  <c:v>114.943</c:v>
                </c:pt>
                <c:pt idx="17">
                  <c:v>120.059</c:v>
                </c:pt>
                <c:pt idx="18">
                  <c:v>125.67400000000001</c:v>
                </c:pt>
                <c:pt idx="19">
                  <c:v>130.286</c:v>
                </c:pt>
                <c:pt idx="20">
                  <c:v>136.399</c:v>
                </c:pt>
                <c:pt idx="21">
                  <c:v>139.501</c:v>
                </c:pt>
              </c:numCache>
            </c:numRef>
          </c:xVal>
          <c:yVal>
            <c:numRef>
              <c:f>'FLutter validation'!$C$3:$C$24</c:f>
              <c:numCache>
                <c:formatCode>General</c:formatCode>
                <c:ptCount val="22"/>
                <c:pt idx="0">
                  <c:v>-3.0000000000000001E-3</c:v>
                </c:pt>
                <c:pt idx="1">
                  <c:v>-7.0000000000000001E-3</c:v>
                </c:pt>
                <c:pt idx="2">
                  <c:v>-1.0999999999999999E-2</c:v>
                </c:pt>
                <c:pt idx="3">
                  <c:v>-1.6E-2</c:v>
                </c:pt>
                <c:pt idx="4">
                  <c:v>-0.02</c:v>
                </c:pt>
                <c:pt idx="5">
                  <c:v>-2.5000000000000001E-2</c:v>
                </c:pt>
                <c:pt idx="6">
                  <c:v>-2.9000000000000001E-2</c:v>
                </c:pt>
                <c:pt idx="7">
                  <c:v>-3.5000000000000003E-2</c:v>
                </c:pt>
                <c:pt idx="8">
                  <c:v>-0.04</c:v>
                </c:pt>
                <c:pt idx="9">
                  <c:v>-4.3999999999999997E-2</c:v>
                </c:pt>
                <c:pt idx="10">
                  <c:v>-4.9000000000000002E-2</c:v>
                </c:pt>
                <c:pt idx="11">
                  <c:v>-5.2999999999999999E-2</c:v>
                </c:pt>
                <c:pt idx="12">
                  <c:v>-5.8999999999999997E-2</c:v>
                </c:pt>
                <c:pt idx="13">
                  <c:v>-6.3E-2</c:v>
                </c:pt>
                <c:pt idx="14">
                  <c:v>-6.9000000000000006E-2</c:v>
                </c:pt>
                <c:pt idx="15">
                  <c:v>-7.3999999999999996E-2</c:v>
                </c:pt>
                <c:pt idx="16">
                  <c:v>-7.8E-2</c:v>
                </c:pt>
                <c:pt idx="17">
                  <c:v>-8.3000000000000004E-2</c:v>
                </c:pt>
                <c:pt idx="18">
                  <c:v>-8.7999999999999995E-2</c:v>
                </c:pt>
                <c:pt idx="19">
                  <c:v>-9.2999999999999999E-2</c:v>
                </c:pt>
                <c:pt idx="20">
                  <c:v>-9.9000000000000005E-2</c:v>
                </c:pt>
                <c:pt idx="21">
                  <c:v>-0.10299999999999999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3-49EF-8395-4CE5F4625742}"/>
            </c:ext>
          </c:extLst>
        </c:ser>
        <c:ser>
          <c:idx val="1"/>
          <c:order val="1"/>
          <c:tx>
            <c:v>Root 2 estimated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'FLutter validation'!$E$3:$E$50</c:f>
              <c:numCache>
                <c:formatCode>General</c:formatCode>
                <c:ptCount val="48"/>
                <c:pt idx="0">
                  <c:v>10.359</c:v>
                </c:pt>
                <c:pt idx="1">
                  <c:v>32.283000000000001</c:v>
                </c:pt>
                <c:pt idx="2">
                  <c:v>54.265999999999998</c:v>
                </c:pt>
                <c:pt idx="3">
                  <c:v>76.265000000000001</c:v>
                </c:pt>
                <c:pt idx="4">
                  <c:v>98.263000000000005</c:v>
                </c:pt>
                <c:pt idx="5">
                  <c:v>120.255</c:v>
                </c:pt>
                <c:pt idx="6">
                  <c:v>142.24700000000001</c:v>
                </c:pt>
                <c:pt idx="7">
                  <c:v>164.232</c:v>
                </c:pt>
                <c:pt idx="8">
                  <c:v>186.21700000000001</c:v>
                </c:pt>
                <c:pt idx="9">
                  <c:v>208.197</c:v>
                </c:pt>
                <c:pt idx="10">
                  <c:v>230.17699999999999</c:v>
                </c:pt>
                <c:pt idx="11">
                  <c:v>252.15299999999999</c:v>
                </c:pt>
                <c:pt idx="12">
                  <c:v>274.12700000000001</c:v>
                </c:pt>
                <c:pt idx="13">
                  <c:v>296.10300000000001</c:v>
                </c:pt>
                <c:pt idx="14">
                  <c:v>318.077</c:v>
                </c:pt>
                <c:pt idx="15">
                  <c:v>340.05</c:v>
                </c:pt>
                <c:pt idx="16">
                  <c:v>362.02499999999998</c:v>
                </c:pt>
                <c:pt idx="17">
                  <c:v>383.995</c:v>
                </c:pt>
                <c:pt idx="18">
                  <c:v>405.95800000000003</c:v>
                </c:pt>
                <c:pt idx="19">
                  <c:v>427.90699999999998</c:v>
                </c:pt>
                <c:pt idx="20">
                  <c:v>449.84199999999998</c:v>
                </c:pt>
                <c:pt idx="21">
                  <c:v>471.762</c:v>
                </c:pt>
                <c:pt idx="22">
                  <c:v>493.65600000000001</c:v>
                </c:pt>
                <c:pt idx="23">
                  <c:v>515.53499999999997</c:v>
                </c:pt>
                <c:pt idx="24">
                  <c:v>537.39800000000002</c:v>
                </c:pt>
                <c:pt idx="25">
                  <c:v>559.25099999999998</c:v>
                </c:pt>
                <c:pt idx="26">
                  <c:v>581.09100000000001</c:v>
                </c:pt>
                <c:pt idx="27">
                  <c:v>602.92200000000003</c:v>
                </c:pt>
                <c:pt idx="28">
                  <c:v>624.74400000000003</c:v>
                </c:pt>
                <c:pt idx="29">
                  <c:v>646.55799999999999</c:v>
                </c:pt>
                <c:pt idx="30">
                  <c:v>668.37400000000002</c:v>
                </c:pt>
                <c:pt idx="31">
                  <c:v>690.18899999999996</c:v>
                </c:pt>
                <c:pt idx="32">
                  <c:v>712.00400000000002</c:v>
                </c:pt>
                <c:pt idx="33">
                  <c:v>733.81700000000001</c:v>
                </c:pt>
                <c:pt idx="34">
                  <c:v>755.62599999999998</c:v>
                </c:pt>
                <c:pt idx="35">
                  <c:v>777.43600000000004</c:v>
                </c:pt>
                <c:pt idx="36">
                  <c:v>797.26800000000003</c:v>
                </c:pt>
                <c:pt idx="37">
                  <c:v>846.846</c:v>
                </c:pt>
                <c:pt idx="38">
                  <c:v>868.68100000000004</c:v>
                </c:pt>
                <c:pt idx="39">
                  <c:v>890.51700000000005</c:v>
                </c:pt>
                <c:pt idx="40">
                  <c:v>912.37</c:v>
                </c:pt>
                <c:pt idx="41">
                  <c:v>934.23299999999995</c:v>
                </c:pt>
                <c:pt idx="42">
                  <c:v>956.10400000000004</c:v>
                </c:pt>
                <c:pt idx="43">
                  <c:v>977.98099999999999</c:v>
                </c:pt>
                <c:pt idx="44">
                  <c:v>999.26499999999999</c:v>
                </c:pt>
                <c:pt idx="45">
                  <c:v>1021.749</c:v>
                </c:pt>
                <c:pt idx="46">
                  <c:v>1043.643</c:v>
                </c:pt>
                <c:pt idx="47">
                  <c:v>1063.546</c:v>
                </c:pt>
              </c:numCache>
            </c:numRef>
          </c:xVal>
          <c:yVal>
            <c:numRef>
              <c:f>'FLutter validation'!$F$3:$F$50</c:f>
              <c:numCache>
                <c:formatCode>General</c:formatCode>
                <c:ptCount val="48"/>
                <c:pt idx="0">
                  <c:v>0</c:v>
                </c:pt>
                <c:pt idx="1">
                  <c:v>-1E-3</c:v>
                </c:pt>
                <c:pt idx="2">
                  <c:v>-4.0000000000000001E-3</c:v>
                </c:pt>
                <c:pt idx="3">
                  <c:v>-8.0000000000000002E-3</c:v>
                </c:pt>
                <c:pt idx="4">
                  <c:v>-1.0999999999999999E-2</c:v>
                </c:pt>
                <c:pt idx="5">
                  <c:v>-1.4E-2</c:v>
                </c:pt>
                <c:pt idx="6">
                  <c:v>-1.7999999999999999E-2</c:v>
                </c:pt>
                <c:pt idx="7">
                  <c:v>-2.1000000000000001E-2</c:v>
                </c:pt>
                <c:pt idx="8">
                  <c:v>-2.4E-2</c:v>
                </c:pt>
                <c:pt idx="9">
                  <c:v>-2.7E-2</c:v>
                </c:pt>
                <c:pt idx="10">
                  <c:v>-2.9000000000000001E-2</c:v>
                </c:pt>
                <c:pt idx="11">
                  <c:v>-3.2000000000000001E-2</c:v>
                </c:pt>
                <c:pt idx="12">
                  <c:v>-3.5000000000000003E-2</c:v>
                </c:pt>
                <c:pt idx="13">
                  <c:v>-3.6999999999999998E-2</c:v>
                </c:pt>
                <c:pt idx="14">
                  <c:v>-0.04</c:v>
                </c:pt>
                <c:pt idx="15">
                  <c:v>-4.2000000000000003E-2</c:v>
                </c:pt>
                <c:pt idx="16">
                  <c:v>-4.4999999999999998E-2</c:v>
                </c:pt>
                <c:pt idx="17">
                  <c:v>-4.8000000000000001E-2</c:v>
                </c:pt>
                <c:pt idx="18">
                  <c:v>-0.05</c:v>
                </c:pt>
                <c:pt idx="19">
                  <c:v>-5.0999999999999997E-2</c:v>
                </c:pt>
                <c:pt idx="20">
                  <c:v>-5.1999999999999998E-2</c:v>
                </c:pt>
                <c:pt idx="21">
                  <c:v>-5.2999999999999999E-2</c:v>
                </c:pt>
                <c:pt idx="22">
                  <c:v>-5.1999999999999998E-2</c:v>
                </c:pt>
                <c:pt idx="23">
                  <c:v>-5.0999999999999997E-2</c:v>
                </c:pt>
                <c:pt idx="24">
                  <c:v>-0.05</c:v>
                </c:pt>
                <c:pt idx="25">
                  <c:v>-4.8000000000000001E-2</c:v>
                </c:pt>
                <c:pt idx="26">
                  <c:v>-4.4999999999999998E-2</c:v>
                </c:pt>
                <c:pt idx="27">
                  <c:v>-4.2000000000000003E-2</c:v>
                </c:pt>
                <c:pt idx="28">
                  <c:v>-3.9E-2</c:v>
                </c:pt>
                <c:pt idx="29">
                  <c:v>-3.5999999999999997E-2</c:v>
                </c:pt>
                <c:pt idx="30">
                  <c:v>-3.2000000000000001E-2</c:v>
                </c:pt>
                <c:pt idx="31">
                  <c:v>-2.9000000000000001E-2</c:v>
                </c:pt>
                <c:pt idx="32">
                  <c:v>-2.5000000000000001E-2</c:v>
                </c:pt>
                <c:pt idx="33">
                  <c:v>-2.1999999999999999E-2</c:v>
                </c:pt>
                <c:pt idx="34">
                  <c:v>-1.7999999999999999E-2</c:v>
                </c:pt>
                <c:pt idx="35">
                  <c:v>-1.4E-2</c:v>
                </c:pt>
                <c:pt idx="36">
                  <c:v>-1.0999999999999999E-2</c:v>
                </c:pt>
                <c:pt idx="37">
                  <c:v>-3.0000000000000001E-3</c:v>
                </c:pt>
                <c:pt idx="38">
                  <c:v>0</c:v>
                </c:pt>
                <c:pt idx="39">
                  <c:v>2E-3</c:v>
                </c:pt>
                <c:pt idx="40">
                  <c:v>4.0000000000000001E-3</c:v>
                </c:pt>
                <c:pt idx="41">
                  <c:v>6.0000000000000001E-3</c:v>
                </c:pt>
                <c:pt idx="42">
                  <c:v>7.0000000000000001E-3</c:v>
                </c:pt>
                <c:pt idx="43">
                  <c:v>8.9999999999999993E-3</c:v>
                </c:pt>
                <c:pt idx="44">
                  <c:v>0.01</c:v>
                </c:pt>
                <c:pt idx="45">
                  <c:v>0.01</c:v>
                </c:pt>
                <c:pt idx="46">
                  <c:v>1.0999999999999999E-2</c:v>
                </c:pt>
                <c:pt idx="47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73-49EF-8395-4CE5F4625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872640"/>
        <c:axId val="1923765568"/>
      </c:scatterChart>
      <c:scatterChart>
        <c:scatterStyle val="smoothMarker"/>
        <c:varyColors val="0"/>
        <c:ser>
          <c:idx val="2"/>
          <c:order val="2"/>
          <c:tx>
            <c:v>Root 1 PyAeroElast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'FLutter validation'!$P$2:$P$31</c:f>
              <c:numCache>
                <c:formatCode>General</c:formatCode>
                <c:ptCount val="30"/>
                <c:pt idx="0">
                  <c:v>0</c:v>
                </c:pt>
                <c:pt idx="1">
                  <c:v>54.046315133100002</c:v>
                </c:pt>
                <c:pt idx="2">
                  <c:v>84.4949433771</c:v>
                </c:pt>
                <c:pt idx="3">
                  <c:v>114.182355915</c:v>
                </c:pt>
                <c:pt idx="4">
                  <c:v>141.58612133460002</c:v>
                </c:pt>
                <c:pt idx="5">
                  <c:v>166.7062396359</c:v>
                </c:pt>
                <c:pt idx="6">
                  <c:v>188.7814951128</c:v>
                </c:pt>
                <c:pt idx="7">
                  <c:v>211.61796629580002</c:v>
                </c:pt>
                <c:pt idx="8">
                  <c:v>233.69322177270001</c:v>
                </c:pt>
                <c:pt idx="9">
                  <c:v>253.48483013130004</c:v>
                </c:pt>
                <c:pt idx="10">
                  <c:v>274.03765419600001</c:v>
                </c:pt>
                <c:pt idx="11">
                  <c:v>293.82926255460001</c:v>
                </c:pt>
                <c:pt idx="12">
                  <c:v>313.62087091320001</c:v>
                </c:pt>
                <c:pt idx="13">
                  <c:v>333.41247927180001</c:v>
                </c:pt>
                <c:pt idx="14">
                  <c:v>353.20408763040007</c:v>
                </c:pt>
                <c:pt idx="15">
                  <c:v>370.71204887070002</c:v>
                </c:pt>
                <c:pt idx="16">
                  <c:v>388.22001011100002</c:v>
                </c:pt>
                <c:pt idx="17">
                  <c:v>408.01161846960008</c:v>
                </c:pt>
                <c:pt idx="18">
                  <c:v>428.56444253429999</c:v>
                </c:pt>
                <c:pt idx="19">
                  <c:v>448.35605089290004</c:v>
                </c:pt>
                <c:pt idx="20">
                  <c:v>468.14765925150004</c:v>
                </c:pt>
                <c:pt idx="21">
                  <c:v>487.93926761010005</c:v>
                </c:pt>
                <c:pt idx="22">
                  <c:v>505.44722885040005</c:v>
                </c:pt>
                <c:pt idx="23">
                  <c:v>520.67154297240006</c:v>
                </c:pt>
                <c:pt idx="24">
                  <c:v>535.1346413883</c:v>
                </c:pt>
                <c:pt idx="25">
                  <c:v>550.35895551030001</c:v>
                </c:pt>
                <c:pt idx="26">
                  <c:v>565.58326963230013</c:v>
                </c:pt>
                <c:pt idx="27">
                  <c:v>582.33001516650006</c:v>
                </c:pt>
                <c:pt idx="28">
                  <c:v>599.83797640680007</c:v>
                </c:pt>
                <c:pt idx="29">
                  <c:v>615.06229052880008</c:v>
                </c:pt>
              </c:numCache>
            </c:numRef>
          </c:xVal>
          <c:yVal>
            <c:numRef>
              <c:f>'FLutter validation'!$S$2:$S$31</c:f>
              <c:numCache>
                <c:formatCode>General</c:formatCode>
                <c:ptCount val="30"/>
                <c:pt idx="0">
                  <c:v>0</c:v>
                </c:pt>
                <c:pt idx="1">
                  <c:v>-5.3999999999999999E-2</c:v>
                </c:pt>
                <c:pt idx="2">
                  <c:v>-0.09</c:v>
                </c:pt>
                <c:pt idx="3">
                  <c:v>-0.128</c:v>
                </c:pt>
                <c:pt idx="4">
                  <c:v>-0.16700000000000001</c:v>
                </c:pt>
                <c:pt idx="5">
                  <c:v>-0.20399999999999999</c:v>
                </c:pt>
                <c:pt idx="6">
                  <c:v>-0.24</c:v>
                </c:pt>
                <c:pt idx="7">
                  <c:v>-0.27700000000000002</c:v>
                </c:pt>
                <c:pt idx="8">
                  <c:v>-0.314</c:v>
                </c:pt>
                <c:pt idx="9">
                  <c:v>-0.35</c:v>
                </c:pt>
                <c:pt idx="10">
                  <c:v>-0.38400000000000001</c:v>
                </c:pt>
                <c:pt idx="11">
                  <c:v>-0.42199999999999999</c:v>
                </c:pt>
                <c:pt idx="12">
                  <c:v>-0.46</c:v>
                </c:pt>
                <c:pt idx="13">
                  <c:v>-0.5</c:v>
                </c:pt>
                <c:pt idx="14">
                  <c:v>-0.53900000000000003</c:v>
                </c:pt>
                <c:pt idx="15">
                  <c:v>-0.57399999999999995</c:v>
                </c:pt>
                <c:pt idx="16">
                  <c:v>-0.61099999999999999</c:v>
                </c:pt>
                <c:pt idx="17">
                  <c:v>-0.65200000000000002</c:v>
                </c:pt>
                <c:pt idx="18">
                  <c:v>-0.69599999999999995</c:v>
                </c:pt>
                <c:pt idx="19">
                  <c:v>-0.73899999999999999</c:v>
                </c:pt>
                <c:pt idx="20">
                  <c:v>-0.78300000000000003</c:v>
                </c:pt>
                <c:pt idx="21">
                  <c:v>-0.82799999999999996</c:v>
                </c:pt>
                <c:pt idx="22">
                  <c:v>-0.86799999999999999</c:v>
                </c:pt>
                <c:pt idx="23">
                  <c:v>-0.9</c:v>
                </c:pt>
                <c:pt idx="24">
                  <c:v>-0.93700000000000006</c:v>
                </c:pt>
                <c:pt idx="25">
                  <c:v>-0.97</c:v>
                </c:pt>
                <c:pt idx="26">
                  <c:v>-1.0049999999999999</c:v>
                </c:pt>
                <c:pt idx="27">
                  <c:v>-1.0449999999999999</c:v>
                </c:pt>
                <c:pt idx="28">
                  <c:v>-1.0860000000000001</c:v>
                </c:pt>
                <c:pt idx="29">
                  <c:v>-1.1180000000000001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73-49EF-8395-4CE5F4625742}"/>
            </c:ext>
          </c:extLst>
        </c:ser>
        <c:ser>
          <c:idx val="3"/>
          <c:order val="3"/>
          <c:tx>
            <c:v>Root 2 PyAeroElast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'FLutter validation'!$U$3:$U$38</c:f>
              <c:numCache>
                <c:formatCode>General</c:formatCode>
                <c:ptCount val="36"/>
                <c:pt idx="0">
                  <c:v>94.390747556400001</c:v>
                </c:pt>
                <c:pt idx="1">
                  <c:v>124.07816009430002</c:v>
                </c:pt>
                <c:pt idx="2">
                  <c:v>153.76557263220002</c:v>
                </c:pt>
                <c:pt idx="3">
                  <c:v>184.21420087620001</c:v>
                </c:pt>
                <c:pt idx="4">
                  <c:v>213.90161341410004</c:v>
                </c:pt>
                <c:pt idx="5">
                  <c:v>243.58902595200001</c:v>
                </c:pt>
                <c:pt idx="6">
                  <c:v>274.03765419600001</c:v>
                </c:pt>
                <c:pt idx="7">
                  <c:v>303.72506673390006</c:v>
                </c:pt>
                <c:pt idx="8">
                  <c:v>333.41247927180001</c:v>
                </c:pt>
                <c:pt idx="9">
                  <c:v>363.09989180970001</c:v>
                </c:pt>
                <c:pt idx="10">
                  <c:v>393.54852005370003</c:v>
                </c:pt>
                <c:pt idx="11">
                  <c:v>423.23593259160003</c:v>
                </c:pt>
                <c:pt idx="12">
                  <c:v>452.92334512949998</c:v>
                </c:pt>
                <c:pt idx="13">
                  <c:v>483.37197337350011</c:v>
                </c:pt>
                <c:pt idx="14">
                  <c:v>513.05938591140011</c:v>
                </c:pt>
                <c:pt idx="15">
                  <c:v>542.74679844930006</c:v>
                </c:pt>
                <c:pt idx="16">
                  <c:v>572.43421098720012</c:v>
                </c:pt>
                <c:pt idx="17">
                  <c:v>602.88283923120014</c:v>
                </c:pt>
                <c:pt idx="18">
                  <c:v>632.57025176910008</c:v>
                </c:pt>
                <c:pt idx="19">
                  <c:v>662.25766430700003</c:v>
                </c:pt>
                <c:pt idx="20">
                  <c:v>692.70629255100005</c:v>
                </c:pt>
                <c:pt idx="21">
                  <c:v>722.39370508890011</c:v>
                </c:pt>
                <c:pt idx="22">
                  <c:v>752.08111762680005</c:v>
                </c:pt>
                <c:pt idx="23">
                  <c:v>781.7685301647</c:v>
                </c:pt>
                <c:pt idx="24">
                  <c:v>812.21715840870002</c:v>
                </c:pt>
                <c:pt idx="25">
                  <c:v>841.90457094660019</c:v>
                </c:pt>
                <c:pt idx="26">
                  <c:v>871.59198348450013</c:v>
                </c:pt>
                <c:pt idx="27">
                  <c:v>902.04061172850015</c:v>
                </c:pt>
                <c:pt idx="28">
                  <c:v>931.7280242664001</c:v>
                </c:pt>
                <c:pt idx="29">
                  <c:v>961.41543680430004</c:v>
                </c:pt>
                <c:pt idx="30">
                  <c:v>991.10284934220022</c:v>
                </c:pt>
                <c:pt idx="31">
                  <c:v>1021.5514775862001</c:v>
                </c:pt>
                <c:pt idx="32">
                  <c:v>1051.2388901241</c:v>
                </c:pt>
                <c:pt idx="33">
                  <c:v>1080.9263026619999</c:v>
                </c:pt>
                <c:pt idx="34">
                  <c:v>1111.3749309060001</c:v>
                </c:pt>
                <c:pt idx="35">
                  <c:v>1141.0623434439001</c:v>
                </c:pt>
              </c:numCache>
            </c:numRef>
          </c:xVal>
          <c:yVal>
            <c:numRef>
              <c:f>'FLutter validation'!$X$3:$X$38</c:f>
              <c:numCache>
                <c:formatCode>General</c:formatCode>
                <c:ptCount val="36"/>
                <c:pt idx="0">
                  <c:v>-8.9999999999999993E-3</c:v>
                </c:pt>
                <c:pt idx="1">
                  <c:v>-1.4999999999999999E-2</c:v>
                </c:pt>
                <c:pt idx="2">
                  <c:v>-1.7999999999999999E-2</c:v>
                </c:pt>
                <c:pt idx="3">
                  <c:v>-2.1999999999999999E-2</c:v>
                </c:pt>
                <c:pt idx="4">
                  <c:v>-2.7E-2</c:v>
                </c:pt>
                <c:pt idx="5">
                  <c:v>-3.1E-2</c:v>
                </c:pt>
                <c:pt idx="6">
                  <c:v>-3.5000000000000003E-2</c:v>
                </c:pt>
                <c:pt idx="7">
                  <c:v>-0.04</c:v>
                </c:pt>
                <c:pt idx="8">
                  <c:v>-4.2000000000000003E-2</c:v>
                </c:pt>
                <c:pt idx="9">
                  <c:v>-4.5999999999999999E-2</c:v>
                </c:pt>
                <c:pt idx="10">
                  <c:v>-4.7E-2</c:v>
                </c:pt>
                <c:pt idx="11">
                  <c:v>-0.05</c:v>
                </c:pt>
                <c:pt idx="12">
                  <c:v>-5.2999999999999999E-2</c:v>
                </c:pt>
                <c:pt idx="13">
                  <c:v>-5.2999999999999999E-2</c:v>
                </c:pt>
                <c:pt idx="14">
                  <c:v>-5.1999999999999998E-2</c:v>
                </c:pt>
                <c:pt idx="15">
                  <c:v>-4.9000000000000002E-2</c:v>
                </c:pt>
                <c:pt idx="16">
                  <c:v>-4.7E-2</c:v>
                </c:pt>
                <c:pt idx="17">
                  <c:v>-4.2000000000000003E-2</c:v>
                </c:pt>
                <c:pt idx="18">
                  <c:v>-3.7999999999999999E-2</c:v>
                </c:pt>
                <c:pt idx="19">
                  <c:v>-3.1E-2</c:v>
                </c:pt>
                <c:pt idx="20">
                  <c:v>-2.5000000000000001E-2</c:v>
                </c:pt>
                <c:pt idx="21">
                  <c:v>-1.7999999999999999E-2</c:v>
                </c:pt>
                <c:pt idx="22">
                  <c:v>-0.01</c:v>
                </c:pt>
                <c:pt idx="23">
                  <c:v>-3.0000000000000001E-3</c:v>
                </c:pt>
                <c:pt idx="24">
                  <c:v>4.0000000000000001E-3</c:v>
                </c:pt>
                <c:pt idx="25">
                  <c:v>1.0999999999999999E-2</c:v>
                </c:pt>
                <c:pt idx="26">
                  <c:v>1.7000000000000001E-2</c:v>
                </c:pt>
                <c:pt idx="27">
                  <c:v>2.4E-2</c:v>
                </c:pt>
                <c:pt idx="28">
                  <c:v>2.9000000000000001E-2</c:v>
                </c:pt>
                <c:pt idx="29">
                  <c:v>3.4000000000000002E-2</c:v>
                </c:pt>
                <c:pt idx="30">
                  <c:v>3.7999999999999999E-2</c:v>
                </c:pt>
                <c:pt idx="31">
                  <c:v>0.04</c:v>
                </c:pt>
                <c:pt idx="32">
                  <c:v>4.1000000000000002E-2</c:v>
                </c:pt>
                <c:pt idx="33">
                  <c:v>4.2999999999999997E-2</c:v>
                </c:pt>
                <c:pt idx="34">
                  <c:v>4.2999999999999997E-2</c:v>
                </c:pt>
                <c:pt idx="35">
                  <c:v>4.2000000000000003E-2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73-49EF-8395-4CE5F4625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872640"/>
        <c:axId val="1923765568"/>
      </c:scatterChart>
      <c:valAx>
        <c:axId val="161087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65568"/>
        <c:crosses val="autoZero"/>
        <c:crossBetween val="midCat"/>
        <c:majorUnit val="100"/>
      </c:valAx>
      <c:valAx>
        <c:axId val="1923765568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7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Desired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'sweep -29.6 deg'!$B$2:$B$36</c:f>
              <c:numCache>
                <c:formatCode>General</c:formatCode>
                <c:ptCount val="35"/>
                <c:pt idx="0">
                  <c:v>1.7399999999999999E-2</c:v>
                </c:pt>
                <c:pt idx="1">
                  <c:v>4.6800000000000001E-2</c:v>
                </c:pt>
                <c:pt idx="2">
                  <c:v>8.1100000000000005E-2</c:v>
                </c:pt>
                <c:pt idx="3">
                  <c:v>0.1222</c:v>
                </c:pt>
                <c:pt idx="4">
                  <c:v>0.158</c:v>
                </c:pt>
                <c:pt idx="5">
                  <c:v>0.19309999999999999</c:v>
                </c:pt>
                <c:pt idx="6">
                  <c:v>0.23150000000000001</c:v>
                </c:pt>
                <c:pt idx="7">
                  <c:v>0.2666</c:v>
                </c:pt>
                <c:pt idx="8">
                  <c:v>0.30430000000000001</c:v>
                </c:pt>
                <c:pt idx="9">
                  <c:v>0.33689999999999998</c:v>
                </c:pt>
                <c:pt idx="10">
                  <c:v>0.37209999999999999</c:v>
                </c:pt>
                <c:pt idx="11">
                  <c:v>0.40720000000000001</c:v>
                </c:pt>
                <c:pt idx="12">
                  <c:v>0.44240000000000002</c:v>
                </c:pt>
                <c:pt idx="13">
                  <c:v>0.47749999999999998</c:v>
                </c:pt>
                <c:pt idx="14">
                  <c:v>0.51259999999999994</c:v>
                </c:pt>
                <c:pt idx="15">
                  <c:v>0.54779999999999995</c:v>
                </c:pt>
                <c:pt idx="16">
                  <c:v>0.59250000000000003</c:v>
                </c:pt>
                <c:pt idx="17">
                  <c:v>0.62760000000000005</c:v>
                </c:pt>
                <c:pt idx="18">
                  <c:v>0.66269999999999996</c:v>
                </c:pt>
                <c:pt idx="19">
                  <c:v>0.69789999999999996</c:v>
                </c:pt>
                <c:pt idx="20">
                  <c:v>0.73299999999999998</c:v>
                </c:pt>
                <c:pt idx="21">
                  <c:v>0.76839999999999997</c:v>
                </c:pt>
                <c:pt idx="22">
                  <c:v>0.80320000000000003</c:v>
                </c:pt>
                <c:pt idx="23">
                  <c:v>0.83830000000000005</c:v>
                </c:pt>
                <c:pt idx="24">
                  <c:v>0.87339999999999995</c:v>
                </c:pt>
                <c:pt idx="25">
                  <c:v>0.90529999999999999</c:v>
                </c:pt>
                <c:pt idx="26">
                  <c:v>0.93279999999999996</c:v>
                </c:pt>
                <c:pt idx="27">
                  <c:v>0.94989999999999997</c:v>
                </c:pt>
                <c:pt idx="28">
                  <c:v>0.96760000000000002</c:v>
                </c:pt>
                <c:pt idx="29">
                  <c:v>0.97729999999999995</c:v>
                </c:pt>
                <c:pt idx="30">
                  <c:v>0.9849</c:v>
                </c:pt>
                <c:pt idx="31">
                  <c:v>0.98960000000000004</c:v>
                </c:pt>
                <c:pt idx="32">
                  <c:v>0.99390000000000001</c:v>
                </c:pt>
                <c:pt idx="33">
                  <c:v>0.99850000000000005</c:v>
                </c:pt>
                <c:pt idx="34">
                  <c:v>1.0005999999999999</c:v>
                </c:pt>
              </c:numCache>
            </c:numRef>
          </c:xVal>
          <c:yVal>
            <c:numRef>
              <c:f>'sweep -29.6 deg'!$C$2:$C$36</c:f>
              <c:numCache>
                <c:formatCode>General</c:formatCode>
                <c:ptCount val="35"/>
                <c:pt idx="0">
                  <c:v>0.99650000000000005</c:v>
                </c:pt>
                <c:pt idx="1">
                  <c:v>1.0038</c:v>
                </c:pt>
                <c:pt idx="2">
                  <c:v>1.0185999999999999</c:v>
                </c:pt>
                <c:pt idx="3">
                  <c:v>1.0293000000000001</c:v>
                </c:pt>
                <c:pt idx="4">
                  <c:v>1.0351999999999999</c:v>
                </c:pt>
                <c:pt idx="5">
                  <c:v>1.0467</c:v>
                </c:pt>
                <c:pt idx="6">
                  <c:v>1.0577000000000001</c:v>
                </c:pt>
                <c:pt idx="7">
                  <c:v>1.0613999999999999</c:v>
                </c:pt>
                <c:pt idx="8">
                  <c:v>1.0685</c:v>
                </c:pt>
                <c:pt idx="9">
                  <c:v>1.0693999999999999</c:v>
                </c:pt>
                <c:pt idx="10">
                  <c:v>1.0682</c:v>
                </c:pt>
                <c:pt idx="11">
                  <c:v>1.0672999999999999</c:v>
                </c:pt>
                <c:pt idx="12">
                  <c:v>1.0728</c:v>
                </c:pt>
                <c:pt idx="13">
                  <c:v>1.0653999999999999</c:v>
                </c:pt>
                <c:pt idx="14">
                  <c:v>1.0679000000000001</c:v>
                </c:pt>
                <c:pt idx="15">
                  <c:v>1.0590999999999999</c:v>
                </c:pt>
                <c:pt idx="16">
                  <c:v>1.0432999999999999</c:v>
                </c:pt>
                <c:pt idx="17">
                  <c:v>1.0306999999999999</c:v>
                </c:pt>
                <c:pt idx="18">
                  <c:v>1.0138</c:v>
                </c:pt>
                <c:pt idx="19">
                  <c:v>1.0009999999999999</c:v>
                </c:pt>
                <c:pt idx="20">
                  <c:v>0.98109999999999997</c:v>
                </c:pt>
                <c:pt idx="21">
                  <c:v>0.95030000000000003</c:v>
                </c:pt>
                <c:pt idx="22">
                  <c:v>0.91839999999999999</c:v>
                </c:pt>
                <c:pt idx="23">
                  <c:v>0.87549999999999994</c:v>
                </c:pt>
                <c:pt idx="24">
                  <c:v>0.81710000000000005</c:v>
                </c:pt>
                <c:pt idx="25">
                  <c:v>0.76580000000000004</c:v>
                </c:pt>
                <c:pt idx="26">
                  <c:v>0.6845</c:v>
                </c:pt>
                <c:pt idx="27">
                  <c:v>0.59399999999999997</c:v>
                </c:pt>
                <c:pt idx="28">
                  <c:v>0.50190000000000001</c:v>
                </c:pt>
                <c:pt idx="29">
                  <c:v>0.42380000000000001</c:v>
                </c:pt>
                <c:pt idx="30">
                  <c:v>0.35020000000000001</c:v>
                </c:pt>
                <c:pt idx="31">
                  <c:v>0.28799999999999998</c:v>
                </c:pt>
                <c:pt idx="32">
                  <c:v>0.19209999999999999</c:v>
                </c:pt>
                <c:pt idx="33">
                  <c:v>6.9199999999999998E-2</c:v>
                </c:pt>
                <c:pt idx="34">
                  <c:v>2.2700000000000001E-2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B-40A6-BBAD-DF8F2781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87904"/>
        <c:axId val="1201512832"/>
      </c:scatterChart>
      <c:valAx>
        <c:axId val="106938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12832"/>
        <c:crosses val="autoZero"/>
        <c:crossBetween val="midCat"/>
      </c:valAx>
      <c:valAx>
        <c:axId val="12015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38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Benchmark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'Control power validation'!$B$2:$B$83</c:f>
              <c:numCache>
                <c:formatCode>General</c:formatCode>
                <c:ptCount val="82"/>
                <c:pt idx="0">
                  <c:v>1.2E-2</c:v>
                </c:pt>
                <c:pt idx="1">
                  <c:v>3.4000000000000002E-2</c:v>
                </c:pt>
                <c:pt idx="2">
                  <c:v>5.6000000000000001E-2</c:v>
                </c:pt>
                <c:pt idx="3">
                  <c:v>7.8E-2</c:v>
                </c:pt>
                <c:pt idx="4">
                  <c:v>0.1</c:v>
                </c:pt>
                <c:pt idx="5">
                  <c:v>0.122</c:v>
                </c:pt>
                <c:pt idx="6">
                  <c:v>0.14399999999999999</c:v>
                </c:pt>
                <c:pt idx="7">
                  <c:v>0.16600000000000001</c:v>
                </c:pt>
                <c:pt idx="8">
                  <c:v>0.188</c:v>
                </c:pt>
                <c:pt idx="9">
                  <c:v>0.21</c:v>
                </c:pt>
                <c:pt idx="10">
                  <c:v>0.23200000000000001</c:v>
                </c:pt>
                <c:pt idx="11">
                  <c:v>0.254</c:v>
                </c:pt>
                <c:pt idx="12">
                  <c:v>0.27600000000000002</c:v>
                </c:pt>
                <c:pt idx="13">
                  <c:v>0.29799999999999999</c:v>
                </c:pt>
                <c:pt idx="14">
                  <c:v>0.32100000000000001</c:v>
                </c:pt>
                <c:pt idx="15">
                  <c:v>0.34200000000000003</c:v>
                </c:pt>
                <c:pt idx="16">
                  <c:v>0.36399999999999999</c:v>
                </c:pt>
                <c:pt idx="17">
                  <c:v>0.38600000000000001</c:v>
                </c:pt>
                <c:pt idx="18">
                  <c:v>0.40799999999999997</c:v>
                </c:pt>
                <c:pt idx="19">
                  <c:v>0.43</c:v>
                </c:pt>
                <c:pt idx="20">
                  <c:v>0.45200000000000001</c:v>
                </c:pt>
                <c:pt idx="21">
                  <c:v>0.47399999999999998</c:v>
                </c:pt>
                <c:pt idx="22">
                  <c:v>0.496</c:v>
                </c:pt>
                <c:pt idx="23">
                  <c:v>0.51800000000000002</c:v>
                </c:pt>
                <c:pt idx="24">
                  <c:v>0.54</c:v>
                </c:pt>
                <c:pt idx="25">
                  <c:v>0.56100000000000005</c:v>
                </c:pt>
                <c:pt idx="26">
                  <c:v>0.58299999999999996</c:v>
                </c:pt>
                <c:pt idx="27">
                  <c:v>0.60499999999999998</c:v>
                </c:pt>
                <c:pt idx="28">
                  <c:v>0.627</c:v>
                </c:pt>
                <c:pt idx="29">
                  <c:v>0.64800000000000002</c:v>
                </c:pt>
                <c:pt idx="30">
                  <c:v>0.66900000000000004</c:v>
                </c:pt>
                <c:pt idx="31">
                  <c:v>0.68899999999999995</c:v>
                </c:pt>
                <c:pt idx="32">
                  <c:v>0.70699999999999996</c:v>
                </c:pt>
                <c:pt idx="33">
                  <c:v>0.72399999999999998</c:v>
                </c:pt>
                <c:pt idx="34">
                  <c:v>0.74</c:v>
                </c:pt>
                <c:pt idx="35">
                  <c:v>0.755</c:v>
                </c:pt>
                <c:pt idx="36">
                  <c:v>0.76900000000000002</c:v>
                </c:pt>
                <c:pt idx="37">
                  <c:v>0.78100000000000003</c:v>
                </c:pt>
                <c:pt idx="38">
                  <c:v>0.79300000000000004</c:v>
                </c:pt>
                <c:pt idx="39">
                  <c:v>0.80300000000000005</c:v>
                </c:pt>
                <c:pt idx="40">
                  <c:v>0.81200000000000006</c:v>
                </c:pt>
                <c:pt idx="41">
                  <c:v>0.83299999999999996</c:v>
                </c:pt>
                <c:pt idx="42">
                  <c:v>0.84199999999999997</c:v>
                </c:pt>
                <c:pt idx="43">
                  <c:v>0.84899999999999998</c:v>
                </c:pt>
              </c:numCache>
            </c:numRef>
          </c:xVal>
          <c:yVal>
            <c:numRef>
              <c:f>'Control power validation'!$C$2:$C$83</c:f>
              <c:numCache>
                <c:formatCode>General</c:formatCode>
                <c:ptCount val="82"/>
                <c:pt idx="0">
                  <c:v>0.2</c:v>
                </c:pt>
                <c:pt idx="1">
                  <c:v>0.2</c:v>
                </c:pt>
                <c:pt idx="2">
                  <c:v>0.19900000000000001</c:v>
                </c:pt>
                <c:pt idx="3">
                  <c:v>0.19800000000000001</c:v>
                </c:pt>
                <c:pt idx="4">
                  <c:v>0.19700000000000001</c:v>
                </c:pt>
                <c:pt idx="5">
                  <c:v>0.19600000000000001</c:v>
                </c:pt>
                <c:pt idx="6">
                  <c:v>0.19500000000000001</c:v>
                </c:pt>
                <c:pt idx="7">
                  <c:v>0.193</c:v>
                </c:pt>
                <c:pt idx="8">
                  <c:v>0.192</c:v>
                </c:pt>
                <c:pt idx="9">
                  <c:v>0.191</c:v>
                </c:pt>
                <c:pt idx="10">
                  <c:v>0.189</c:v>
                </c:pt>
                <c:pt idx="11">
                  <c:v>0.187</c:v>
                </c:pt>
                <c:pt idx="12">
                  <c:v>0.185</c:v>
                </c:pt>
                <c:pt idx="13">
                  <c:v>0.183</c:v>
                </c:pt>
                <c:pt idx="14">
                  <c:v>0.18099999999999999</c:v>
                </c:pt>
                <c:pt idx="15">
                  <c:v>0.17899999999999999</c:v>
                </c:pt>
                <c:pt idx="16">
                  <c:v>0.17599999999999999</c:v>
                </c:pt>
                <c:pt idx="17">
                  <c:v>0.17199999999999999</c:v>
                </c:pt>
                <c:pt idx="18">
                  <c:v>0.16900000000000001</c:v>
                </c:pt>
                <c:pt idx="19">
                  <c:v>0.16400000000000001</c:v>
                </c:pt>
                <c:pt idx="20">
                  <c:v>0.16</c:v>
                </c:pt>
                <c:pt idx="21">
                  <c:v>0.155</c:v>
                </c:pt>
                <c:pt idx="22">
                  <c:v>0.14899999999999999</c:v>
                </c:pt>
                <c:pt idx="23">
                  <c:v>0.14399999999999999</c:v>
                </c:pt>
                <c:pt idx="24">
                  <c:v>0.13800000000000001</c:v>
                </c:pt>
                <c:pt idx="25">
                  <c:v>0.13200000000000001</c:v>
                </c:pt>
                <c:pt idx="26">
                  <c:v>0.125</c:v>
                </c:pt>
                <c:pt idx="27">
                  <c:v>0.11700000000000001</c:v>
                </c:pt>
                <c:pt idx="28">
                  <c:v>0.109</c:v>
                </c:pt>
                <c:pt idx="29">
                  <c:v>0.10100000000000001</c:v>
                </c:pt>
                <c:pt idx="30">
                  <c:v>9.1999999999999998E-2</c:v>
                </c:pt>
                <c:pt idx="31">
                  <c:v>8.4000000000000005E-2</c:v>
                </c:pt>
                <c:pt idx="32">
                  <c:v>7.4999999999999997E-2</c:v>
                </c:pt>
                <c:pt idx="33">
                  <c:v>6.6000000000000003E-2</c:v>
                </c:pt>
                <c:pt idx="34">
                  <c:v>5.8000000000000003E-2</c:v>
                </c:pt>
                <c:pt idx="35">
                  <c:v>4.9000000000000002E-2</c:v>
                </c:pt>
                <c:pt idx="36">
                  <c:v>0.04</c:v>
                </c:pt>
                <c:pt idx="37">
                  <c:v>3.1E-2</c:v>
                </c:pt>
                <c:pt idx="38">
                  <c:v>2.1999999999999999E-2</c:v>
                </c:pt>
                <c:pt idx="39">
                  <c:v>1.2999999999999999E-2</c:v>
                </c:pt>
                <c:pt idx="40">
                  <c:v>4.0000000000000001E-3</c:v>
                </c:pt>
                <c:pt idx="41">
                  <c:v>-1.7999999999999999E-2</c:v>
                </c:pt>
                <c:pt idx="42">
                  <c:v>-2.7E-2</c:v>
                </c:pt>
                <c:pt idx="43">
                  <c:v>-3.5000000000000003E-2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3-46BA-9EE9-8B1988130D09}"/>
            </c:ext>
          </c:extLst>
        </c:ser>
        <c:ser>
          <c:idx val="1"/>
          <c:order val="1"/>
          <c:tx>
            <c:v>PyAeroElast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'Control power validation'!$M$11:$M$13</c:f>
              <c:numCache>
                <c:formatCode>General</c:formatCode>
                <c:ptCount val="3"/>
                <c:pt idx="0">
                  <c:v>0.1</c:v>
                </c:pt>
                <c:pt idx="1">
                  <c:v>0.7</c:v>
                </c:pt>
                <c:pt idx="2">
                  <c:v>0.9</c:v>
                </c:pt>
              </c:numCache>
            </c:numRef>
          </c:xVal>
          <c:yVal>
            <c:numRef>
              <c:f>'Control power validation'!$N$11:$N$13</c:f>
              <c:numCache>
                <c:formatCode>General</c:formatCode>
                <c:ptCount val="3"/>
                <c:pt idx="0">
                  <c:v>0.14743658000000001</c:v>
                </c:pt>
                <c:pt idx="1">
                  <c:v>0.1</c:v>
                </c:pt>
                <c:pt idx="2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93-46BA-9EE9-8B1988130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385088"/>
        <c:axId val="1612188192"/>
      </c:scatterChart>
      <c:valAx>
        <c:axId val="182238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88192"/>
        <c:crosses val="autoZero"/>
        <c:crossBetween val="midCat"/>
      </c:valAx>
      <c:valAx>
        <c:axId val="16121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8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PyAeroelast elastic lift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Sheet5!$D$44:$J$44</c:f>
              <c:numCache>
                <c:formatCode>General</c:formatCode>
                <c:ptCount val="7"/>
                <c:pt idx="0">
                  <c:v>500</c:v>
                </c:pt>
                <c:pt idx="1">
                  <c:v>458</c:v>
                </c:pt>
                <c:pt idx="2">
                  <c:v>368</c:v>
                </c:pt>
                <c:pt idx="3">
                  <c:v>268</c:v>
                </c:pt>
                <c:pt idx="4">
                  <c:v>186</c:v>
                </c:pt>
                <c:pt idx="5">
                  <c:v>90</c:v>
                </c:pt>
                <c:pt idx="6">
                  <c:v>0</c:v>
                </c:pt>
              </c:numCache>
            </c:numRef>
          </c:xVal>
          <c:yVal>
            <c:numRef>
              <c:f>Sheet5!$D$46:$J$46</c:f>
              <c:numCache>
                <c:formatCode>General</c:formatCode>
                <c:ptCount val="7"/>
                <c:pt idx="0">
                  <c:v>0</c:v>
                </c:pt>
                <c:pt idx="1">
                  <c:v>24.753472956</c:v>
                </c:pt>
                <c:pt idx="2">
                  <c:v>22.057158275999999</c:v>
                </c:pt>
                <c:pt idx="3">
                  <c:v>14.465418803999999</c:v>
                </c:pt>
                <c:pt idx="4">
                  <c:v>5.3846462160000002</c:v>
                </c:pt>
                <c:pt idx="5">
                  <c:v>-17.309427119999999</c:v>
                </c:pt>
                <c:pt idx="6">
                  <c:v>-50.092620480000001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E-4720-AFCD-72DF2BEBDE3B}"/>
            </c:ext>
          </c:extLst>
        </c:ser>
        <c:ser>
          <c:idx val="2"/>
          <c:order val="2"/>
          <c:tx>
            <c:v>Benchmark elastic lift distribution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Sheet5!$E$49:$I$49</c:f>
              <c:numCache>
                <c:formatCode>General</c:formatCode>
                <c:ptCount val="5"/>
                <c:pt idx="0">
                  <c:v>500</c:v>
                </c:pt>
                <c:pt idx="1">
                  <c:v>461.94</c:v>
                </c:pt>
                <c:pt idx="2">
                  <c:v>353.55</c:v>
                </c:pt>
                <c:pt idx="3">
                  <c:v>191.34</c:v>
                </c:pt>
                <c:pt idx="4">
                  <c:v>0</c:v>
                </c:pt>
              </c:numCache>
            </c:numRef>
          </c:xVal>
          <c:yVal>
            <c:numRef>
              <c:f>Sheet5!$E$51:$I$51</c:f>
              <c:numCache>
                <c:formatCode>General</c:formatCode>
                <c:ptCount val="5"/>
                <c:pt idx="0">
                  <c:v>0</c:v>
                </c:pt>
                <c:pt idx="1">
                  <c:v>8.9877599999999997</c:v>
                </c:pt>
                <c:pt idx="2">
                  <c:v>8.9636399999999998</c:v>
                </c:pt>
                <c:pt idx="3">
                  <c:v>-2.0480399999999999</c:v>
                </c:pt>
                <c:pt idx="4">
                  <c:v>-15.77088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DE-4720-AFCD-72DF2BEBDE3B}"/>
            </c:ext>
          </c:extLst>
        </c:ser>
        <c:ser>
          <c:idx val="3"/>
          <c:order val="3"/>
          <c:tx>
            <c:v>Benchmark rigid lift distribution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Sheet5!$E$49:$I$49</c:f>
              <c:numCache>
                <c:formatCode>General</c:formatCode>
                <c:ptCount val="5"/>
                <c:pt idx="0">
                  <c:v>500</c:v>
                </c:pt>
                <c:pt idx="1">
                  <c:v>461.94</c:v>
                </c:pt>
                <c:pt idx="2">
                  <c:v>353.55</c:v>
                </c:pt>
                <c:pt idx="3">
                  <c:v>191.34</c:v>
                </c:pt>
                <c:pt idx="4">
                  <c:v>0</c:v>
                </c:pt>
              </c:numCache>
            </c:numRef>
          </c:xVal>
          <c:yVal>
            <c:numRef>
              <c:f>Sheet5!$E$50:$I$50</c:f>
              <c:numCache>
                <c:formatCode>General</c:formatCode>
                <c:ptCount val="5"/>
                <c:pt idx="0">
                  <c:v>0</c:v>
                </c:pt>
                <c:pt idx="1">
                  <c:v>187.09343999999999</c:v>
                </c:pt>
                <c:pt idx="2">
                  <c:v>295.20972</c:v>
                </c:pt>
                <c:pt idx="3">
                  <c:v>383.09076000000005</c:v>
                </c:pt>
                <c:pt idx="4">
                  <c:v>440.94420000000002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DE-4720-AFCD-72DF2BEBDE3B}"/>
            </c:ext>
          </c:extLst>
        </c:ser>
        <c:ser>
          <c:idx val="5"/>
          <c:order val="5"/>
          <c:tx>
            <c:v>Benchmark total lift distribution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Sheet5!$E$49:$I$49</c:f>
              <c:numCache>
                <c:formatCode>General</c:formatCode>
                <c:ptCount val="5"/>
                <c:pt idx="0">
                  <c:v>500</c:v>
                </c:pt>
                <c:pt idx="1">
                  <c:v>461.94</c:v>
                </c:pt>
                <c:pt idx="2">
                  <c:v>353.55</c:v>
                </c:pt>
                <c:pt idx="3">
                  <c:v>191.34</c:v>
                </c:pt>
                <c:pt idx="4">
                  <c:v>0</c:v>
                </c:pt>
              </c:numCache>
            </c:numRef>
          </c:xVal>
          <c:yVal>
            <c:numRef>
              <c:f>Sheet5!$E$52:$I$52</c:f>
              <c:numCache>
                <c:formatCode>General</c:formatCode>
                <c:ptCount val="5"/>
                <c:pt idx="0">
                  <c:v>0</c:v>
                </c:pt>
                <c:pt idx="1">
                  <c:v>196.0812</c:v>
                </c:pt>
                <c:pt idx="2">
                  <c:v>304.17336</c:v>
                </c:pt>
                <c:pt idx="3">
                  <c:v>381.04272000000003</c:v>
                </c:pt>
                <c:pt idx="4">
                  <c:v>425.17332000000005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DE-4720-AFCD-72DF2BEBD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738160"/>
        <c:axId val="1822919824"/>
      </c:scatterChart>
      <c:scatterChart>
        <c:scatterStyle val="smoothMarker"/>
        <c:varyColors val="0"/>
        <c:ser>
          <c:idx val="1"/>
          <c:order val="1"/>
          <c:tx>
            <c:v>PyAeroELast rigid lift distribution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Sheet5!$D$44:$J$44</c:f>
              <c:numCache>
                <c:formatCode>General</c:formatCode>
                <c:ptCount val="7"/>
                <c:pt idx="0">
                  <c:v>500</c:v>
                </c:pt>
                <c:pt idx="1">
                  <c:v>458</c:v>
                </c:pt>
                <c:pt idx="2">
                  <c:v>368</c:v>
                </c:pt>
                <c:pt idx="3">
                  <c:v>268</c:v>
                </c:pt>
                <c:pt idx="4">
                  <c:v>186</c:v>
                </c:pt>
                <c:pt idx="5">
                  <c:v>90</c:v>
                </c:pt>
                <c:pt idx="6">
                  <c:v>0</c:v>
                </c:pt>
              </c:numCache>
            </c:numRef>
          </c:xVal>
          <c:yVal>
            <c:numRef>
              <c:f>Sheet5!$D$45:$J$45</c:f>
              <c:numCache>
                <c:formatCode>General</c:formatCode>
                <c:ptCount val="7"/>
                <c:pt idx="0">
                  <c:v>0</c:v>
                </c:pt>
                <c:pt idx="1">
                  <c:v>195.628335048</c:v>
                </c:pt>
                <c:pt idx="2">
                  <c:v>296.45089437600001</c:v>
                </c:pt>
                <c:pt idx="3">
                  <c:v>366.43142214</c:v>
                </c:pt>
                <c:pt idx="4">
                  <c:v>406.89850413600004</c:v>
                </c:pt>
                <c:pt idx="5">
                  <c:v>439.872354648</c:v>
                </c:pt>
                <c:pt idx="6">
                  <c:v>459.36757227599998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DE-4720-AFCD-72DF2BEBDE3B}"/>
            </c:ext>
          </c:extLst>
        </c:ser>
        <c:ser>
          <c:idx val="4"/>
          <c:order val="4"/>
          <c:tx>
            <c:v>Pyaeroelast toatl lift distribution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Sheet5!$D$44:$J$44</c:f>
              <c:numCache>
                <c:formatCode>General</c:formatCode>
                <c:ptCount val="7"/>
                <c:pt idx="0">
                  <c:v>500</c:v>
                </c:pt>
                <c:pt idx="1">
                  <c:v>458</c:v>
                </c:pt>
                <c:pt idx="2">
                  <c:v>368</c:v>
                </c:pt>
                <c:pt idx="3">
                  <c:v>268</c:v>
                </c:pt>
                <c:pt idx="4">
                  <c:v>186</c:v>
                </c:pt>
                <c:pt idx="5">
                  <c:v>90</c:v>
                </c:pt>
                <c:pt idx="6">
                  <c:v>0</c:v>
                </c:pt>
              </c:numCache>
            </c:numRef>
          </c:xVal>
          <c:yVal>
            <c:numRef>
              <c:f>Sheet5!$D$47:$J$47</c:f>
              <c:numCache>
                <c:formatCode>General</c:formatCode>
                <c:ptCount val="7"/>
                <c:pt idx="0">
                  <c:v>0</c:v>
                </c:pt>
                <c:pt idx="1">
                  <c:v>220.38180800399999</c:v>
                </c:pt>
                <c:pt idx="2">
                  <c:v>318.508052652</c:v>
                </c:pt>
                <c:pt idx="3">
                  <c:v>380.89684094400002</c:v>
                </c:pt>
                <c:pt idx="4">
                  <c:v>412.28315035200006</c:v>
                </c:pt>
                <c:pt idx="5">
                  <c:v>422.56292752799999</c:v>
                </c:pt>
                <c:pt idx="6">
                  <c:v>409.27495179599998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DE-4720-AFCD-72DF2BEBD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738160"/>
        <c:axId val="1822919824"/>
      </c:scatterChart>
      <c:valAx>
        <c:axId val="19357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19824"/>
        <c:crosses val="autoZero"/>
        <c:crossBetween val="midCat"/>
      </c:valAx>
      <c:valAx>
        <c:axId val="18229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Desired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'sweep 31 deg'!$B$2:$B$48</c:f>
              <c:numCache>
                <c:formatCode>General</c:formatCode>
                <c:ptCount val="47"/>
                <c:pt idx="0">
                  <c:v>1.35E-2</c:v>
                </c:pt>
                <c:pt idx="1">
                  <c:v>3.8699999999999998E-2</c:v>
                </c:pt>
                <c:pt idx="2">
                  <c:v>6.4399999999999999E-2</c:v>
                </c:pt>
                <c:pt idx="3">
                  <c:v>9.0899999999999995E-2</c:v>
                </c:pt>
                <c:pt idx="4">
                  <c:v>0.1104</c:v>
                </c:pt>
                <c:pt idx="5">
                  <c:v>0.14380000000000001</c:v>
                </c:pt>
                <c:pt idx="6">
                  <c:v>0.16919999999999999</c:v>
                </c:pt>
                <c:pt idx="7">
                  <c:v>0.1946</c:v>
                </c:pt>
                <c:pt idx="8">
                  <c:v>0.22</c:v>
                </c:pt>
                <c:pt idx="9">
                  <c:v>0.2455</c:v>
                </c:pt>
                <c:pt idx="10">
                  <c:v>0.27089999999999997</c:v>
                </c:pt>
                <c:pt idx="11">
                  <c:v>0.29630000000000001</c:v>
                </c:pt>
                <c:pt idx="12">
                  <c:v>0.32169999999999999</c:v>
                </c:pt>
                <c:pt idx="13">
                  <c:v>0.34710000000000002</c:v>
                </c:pt>
                <c:pt idx="14">
                  <c:v>0.3725</c:v>
                </c:pt>
                <c:pt idx="15">
                  <c:v>0.39800000000000002</c:v>
                </c:pt>
                <c:pt idx="16">
                  <c:v>0.4234</c:v>
                </c:pt>
                <c:pt idx="17">
                  <c:v>0.44879999999999998</c:v>
                </c:pt>
                <c:pt idx="18">
                  <c:v>0.47310000000000002</c:v>
                </c:pt>
                <c:pt idx="19">
                  <c:v>0.49959999999999999</c:v>
                </c:pt>
                <c:pt idx="20">
                  <c:v>0.52500000000000002</c:v>
                </c:pt>
                <c:pt idx="21">
                  <c:v>0.55049999999999999</c:v>
                </c:pt>
                <c:pt idx="22">
                  <c:v>0.57589999999999997</c:v>
                </c:pt>
                <c:pt idx="23">
                  <c:v>0.60129999999999995</c:v>
                </c:pt>
                <c:pt idx="24">
                  <c:v>0.62670000000000003</c:v>
                </c:pt>
                <c:pt idx="25">
                  <c:v>0.65210000000000001</c:v>
                </c:pt>
                <c:pt idx="26">
                  <c:v>0.67749999999999999</c:v>
                </c:pt>
                <c:pt idx="27">
                  <c:v>0.70299999999999996</c:v>
                </c:pt>
                <c:pt idx="28">
                  <c:v>0.72840000000000005</c:v>
                </c:pt>
                <c:pt idx="29">
                  <c:v>0.75380000000000003</c:v>
                </c:pt>
                <c:pt idx="30">
                  <c:v>0.7792</c:v>
                </c:pt>
                <c:pt idx="31">
                  <c:v>0.80459999999999998</c:v>
                </c:pt>
                <c:pt idx="32">
                  <c:v>0.83</c:v>
                </c:pt>
                <c:pt idx="33">
                  <c:v>0.85550000000000004</c:v>
                </c:pt>
                <c:pt idx="34">
                  <c:v>0.87929999999999997</c:v>
                </c:pt>
                <c:pt idx="35">
                  <c:v>0.89929999999999999</c:v>
                </c:pt>
                <c:pt idx="36">
                  <c:v>0.9123</c:v>
                </c:pt>
                <c:pt idx="37">
                  <c:v>0.92969999999999997</c:v>
                </c:pt>
                <c:pt idx="38">
                  <c:v>0.94599999999999995</c:v>
                </c:pt>
                <c:pt idx="39">
                  <c:v>0.95740000000000003</c:v>
                </c:pt>
                <c:pt idx="40">
                  <c:v>0.97040000000000004</c:v>
                </c:pt>
                <c:pt idx="41">
                  <c:v>0.9778</c:v>
                </c:pt>
                <c:pt idx="42">
                  <c:v>0.9829</c:v>
                </c:pt>
                <c:pt idx="43">
                  <c:v>0.99</c:v>
                </c:pt>
                <c:pt idx="44">
                  <c:v>0.99429999999999996</c:v>
                </c:pt>
                <c:pt idx="45">
                  <c:v>0.99519999999999997</c:v>
                </c:pt>
                <c:pt idx="46">
                  <c:v>0.99680000000000002</c:v>
                </c:pt>
              </c:numCache>
            </c:numRef>
          </c:xVal>
          <c:yVal>
            <c:numRef>
              <c:f>'sweep 31 deg'!$C$2:$C$48</c:f>
              <c:numCache>
                <c:formatCode>General</c:formatCode>
                <c:ptCount val="47"/>
                <c:pt idx="0">
                  <c:v>0.87180000000000002</c:v>
                </c:pt>
                <c:pt idx="1">
                  <c:v>0.879</c:v>
                </c:pt>
                <c:pt idx="2">
                  <c:v>0.89229999999999998</c:v>
                </c:pt>
                <c:pt idx="3">
                  <c:v>0.90810000000000002</c:v>
                </c:pt>
                <c:pt idx="4">
                  <c:v>0.91410000000000002</c:v>
                </c:pt>
                <c:pt idx="5">
                  <c:v>0.92689999999999995</c:v>
                </c:pt>
                <c:pt idx="6">
                  <c:v>0.94010000000000005</c:v>
                </c:pt>
                <c:pt idx="7">
                  <c:v>0.9637</c:v>
                </c:pt>
                <c:pt idx="8">
                  <c:v>0.98399999999999999</c:v>
                </c:pt>
                <c:pt idx="9">
                  <c:v>0.99470000000000003</c:v>
                </c:pt>
                <c:pt idx="10">
                  <c:v>1.0103</c:v>
                </c:pt>
                <c:pt idx="11">
                  <c:v>1.0159</c:v>
                </c:pt>
                <c:pt idx="12">
                  <c:v>1.0297000000000001</c:v>
                </c:pt>
                <c:pt idx="13">
                  <c:v>1.0344</c:v>
                </c:pt>
                <c:pt idx="14">
                  <c:v>1.0477000000000001</c:v>
                </c:pt>
                <c:pt idx="15">
                  <c:v>1.0629999999999999</c:v>
                </c:pt>
                <c:pt idx="16">
                  <c:v>1.0727</c:v>
                </c:pt>
                <c:pt idx="17">
                  <c:v>1.0831999999999999</c:v>
                </c:pt>
                <c:pt idx="18">
                  <c:v>1.0911999999999999</c:v>
                </c:pt>
                <c:pt idx="19">
                  <c:v>1.0936999999999999</c:v>
                </c:pt>
                <c:pt idx="20">
                  <c:v>1.1015999999999999</c:v>
                </c:pt>
                <c:pt idx="21">
                  <c:v>1.1029</c:v>
                </c:pt>
                <c:pt idx="22">
                  <c:v>1.111</c:v>
                </c:pt>
                <c:pt idx="23">
                  <c:v>1.1153999999999999</c:v>
                </c:pt>
                <c:pt idx="24">
                  <c:v>1.1158999999999999</c:v>
                </c:pt>
                <c:pt idx="25">
                  <c:v>1.1185</c:v>
                </c:pt>
                <c:pt idx="26">
                  <c:v>1.1133999999999999</c:v>
                </c:pt>
                <c:pt idx="27">
                  <c:v>1.1128</c:v>
                </c:pt>
                <c:pt idx="28">
                  <c:v>1.1048</c:v>
                </c:pt>
                <c:pt idx="29">
                  <c:v>1.0914999999999999</c:v>
                </c:pt>
                <c:pt idx="30">
                  <c:v>1.0772999999999999</c:v>
                </c:pt>
                <c:pt idx="31">
                  <c:v>1.0510999999999999</c:v>
                </c:pt>
                <c:pt idx="32">
                  <c:v>1.0273000000000001</c:v>
                </c:pt>
                <c:pt idx="33">
                  <c:v>0.99739999999999995</c:v>
                </c:pt>
                <c:pt idx="34">
                  <c:v>0.9446</c:v>
                </c:pt>
                <c:pt idx="35">
                  <c:v>0.88660000000000005</c:v>
                </c:pt>
                <c:pt idx="36">
                  <c:v>0.84179999999999999</c:v>
                </c:pt>
                <c:pt idx="37">
                  <c:v>0.78369999999999995</c:v>
                </c:pt>
                <c:pt idx="38">
                  <c:v>0.72699999999999998</c:v>
                </c:pt>
                <c:pt idx="39">
                  <c:v>0.65249999999999997</c:v>
                </c:pt>
                <c:pt idx="40">
                  <c:v>0.58460000000000001</c:v>
                </c:pt>
                <c:pt idx="41">
                  <c:v>0.52010000000000001</c:v>
                </c:pt>
                <c:pt idx="42">
                  <c:v>0.46539999999999998</c:v>
                </c:pt>
                <c:pt idx="43">
                  <c:v>0.39219999999999999</c:v>
                </c:pt>
                <c:pt idx="44">
                  <c:v>0.30809999999999998</c:v>
                </c:pt>
                <c:pt idx="45">
                  <c:v>0.22689999999999999</c:v>
                </c:pt>
                <c:pt idx="46">
                  <c:v>0.1575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A0-46D7-830E-A85253534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439008"/>
        <c:axId val="843541296"/>
      </c:scatterChart>
      <c:valAx>
        <c:axId val="12094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541296"/>
        <c:crosses val="autoZero"/>
        <c:crossBetween val="midCat"/>
      </c:valAx>
      <c:valAx>
        <c:axId val="8435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Desired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'sweep 46.4 deg'!$B$2:$B$51</c:f>
              <c:numCache>
                <c:formatCode>General</c:formatCode>
                <c:ptCount val="50"/>
                <c:pt idx="0">
                  <c:v>-4.0000000000000001E-3</c:v>
                </c:pt>
                <c:pt idx="1">
                  <c:v>1.83E-2</c:v>
                </c:pt>
                <c:pt idx="2">
                  <c:v>4.3900000000000002E-2</c:v>
                </c:pt>
                <c:pt idx="3">
                  <c:v>6.7799999999999999E-2</c:v>
                </c:pt>
                <c:pt idx="4">
                  <c:v>0.1013</c:v>
                </c:pt>
                <c:pt idx="5">
                  <c:v>0.12790000000000001</c:v>
                </c:pt>
                <c:pt idx="6">
                  <c:v>0.15240000000000001</c:v>
                </c:pt>
                <c:pt idx="7">
                  <c:v>0.1779</c:v>
                </c:pt>
                <c:pt idx="8">
                  <c:v>0.20130000000000001</c:v>
                </c:pt>
                <c:pt idx="9">
                  <c:v>0.23219999999999999</c:v>
                </c:pt>
                <c:pt idx="10">
                  <c:v>0.25769999999999998</c:v>
                </c:pt>
                <c:pt idx="11">
                  <c:v>0.2833</c:v>
                </c:pt>
                <c:pt idx="12">
                  <c:v>0.30880000000000002</c:v>
                </c:pt>
                <c:pt idx="13">
                  <c:v>0.33429999999999999</c:v>
                </c:pt>
                <c:pt idx="14">
                  <c:v>0.3599</c:v>
                </c:pt>
                <c:pt idx="15">
                  <c:v>0.38540000000000002</c:v>
                </c:pt>
                <c:pt idx="16">
                  <c:v>0.41310000000000002</c:v>
                </c:pt>
                <c:pt idx="17">
                  <c:v>0.4365</c:v>
                </c:pt>
                <c:pt idx="18">
                  <c:v>0.46200000000000002</c:v>
                </c:pt>
                <c:pt idx="19">
                  <c:v>0.4869</c:v>
                </c:pt>
                <c:pt idx="20">
                  <c:v>0.5131</c:v>
                </c:pt>
                <c:pt idx="21">
                  <c:v>0.53859999999999997</c:v>
                </c:pt>
                <c:pt idx="22">
                  <c:v>0.56420000000000003</c:v>
                </c:pt>
                <c:pt idx="23">
                  <c:v>0.5897</c:v>
                </c:pt>
                <c:pt idx="24">
                  <c:v>0.61529999999999996</c:v>
                </c:pt>
                <c:pt idx="25">
                  <c:v>0.64080000000000004</c:v>
                </c:pt>
                <c:pt idx="26">
                  <c:v>0.66639999999999999</c:v>
                </c:pt>
                <c:pt idx="27">
                  <c:v>0.69189999999999996</c:v>
                </c:pt>
                <c:pt idx="28">
                  <c:v>0.71750000000000003</c:v>
                </c:pt>
                <c:pt idx="29">
                  <c:v>0.74299999999999999</c:v>
                </c:pt>
                <c:pt idx="30">
                  <c:v>0.76639999999999997</c:v>
                </c:pt>
                <c:pt idx="31">
                  <c:v>0.79410000000000003</c:v>
                </c:pt>
                <c:pt idx="32">
                  <c:v>0.81969999999999998</c:v>
                </c:pt>
                <c:pt idx="33">
                  <c:v>0.84530000000000005</c:v>
                </c:pt>
                <c:pt idx="34">
                  <c:v>0.87090000000000001</c:v>
                </c:pt>
                <c:pt idx="35">
                  <c:v>0.89649999999999996</c:v>
                </c:pt>
                <c:pt idx="36">
                  <c:v>0.91459999999999997</c:v>
                </c:pt>
                <c:pt idx="37">
                  <c:v>0.92830000000000001</c:v>
                </c:pt>
                <c:pt idx="38">
                  <c:v>0.94379999999999997</c:v>
                </c:pt>
                <c:pt idx="39">
                  <c:v>0.95569999999999999</c:v>
                </c:pt>
                <c:pt idx="40">
                  <c:v>0.96660000000000001</c:v>
                </c:pt>
                <c:pt idx="41">
                  <c:v>0.97499999999999998</c:v>
                </c:pt>
                <c:pt idx="42">
                  <c:v>0.98040000000000005</c:v>
                </c:pt>
                <c:pt idx="43">
                  <c:v>0.98629999999999995</c:v>
                </c:pt>
                <c:pt idx="44">
                  <c:v>0.99270000000000003</c:v>
                </c:pt>
                <c:pt idx="45">
                  <c:v>0.997</c:v>
                </c:pt>
                <c:pt idx="46">
                  <c:v>0.99429999999999996</c:v>
                </c:pt>
                <c:pt idx="47">
                  <c:v>0.996</c:v>
                </c:pt>
                <c:pt idx="48">
                  <c:v>0.99929999999999997</c:v>
                </c:pt>
                <c:pt idx="49">
                  <c:v>1.0009999999999999</c:v>
                </c:pt>
              </c:numCache>
            </c:numRef>
          </c:xVal>
          <c:yVal>
            <c:numRef>
              <c:f>'sweep 46.4 deg'!$C$2:$C$51</c:f>
              <c:numCache>
                <c:formatCode>General</c:formatCode>
                <c:ptCount val="50"/>
                <c:pt idx="0">
                  <c:v>0.82130000000000003</c:v>
                </c:pt>
                <c:pt idx="1">
                  <c:v>0.83140000000000003</c:v>
                </c:pt>
                <c:pt idx="2">
                  <c:v>0.8427</c:v>
                </c:pt>
                <c:pt idx="3">
                  <c:v>0.85470000000000002</c:v>
                </c:pt>
                <c:pt idx="4">
                  <c:v>0.87339999999999995</c:v>
                </c:pt>
                <c:pt idx="5">
                  <c:v>0.87580000000000002</c:v>
                </c:pt>
                <c:pt idx="6">
                  <c:v>0.89939999999999998</c:v>
                </c:pt>
                <c:pt idx="7">
                  <c:v>0.91639999999999999</c:v>
                </c:pt>
                <c:pt idx="8">
                  <c:v>0.93289999999999995</c:v>
                </c:pt>
                <c:pt idx="9">
                  <c:v>0.94799999999999995</c:v>
                </c:pt>
                <c:pt idx="10">
                  <c:v>0.96599999999999997</c:v>
                </c:pt>
                <c:pt idx="11">
                  <c:v>0.97160000000000002</c:v>
                </c:pt>
                <c:pt idx="12">
                  <c:v>0.99399999999999999</c:v>
                </c:pt>
                <c:pt idx="13">
                  <c:v>1.0136000000000001</c:v>
                </c:pt>
                <c:pt idx="14">
                  <c:v>1.0248999999999999</c:v>
                </c:pt>
                <c:pt idx="15">
                  <c:v>1.0391999999999999</c:v>
                </c:pt>
                <c:pt idx="16">
                  <c:v>1.0496000000000001</c:v>
                </c:pt>
                <c:pt idx="17">
                  <c:v>1.0683</c:v>
                </c:pt>
                <c:pt idx="18">
                  <c:v>1.0828</c:v>
                </c:pt>
                <c:pt idx="19">
                  <c:v>1.0952999999999999</c:v>
                </c:pt>
                <c:pt idx="20">
                  <c:v>1.1061000000000001</c:v>
                </c:pt>
                <c:pt idx="21">
                  <c:v>1.1149</c:v>
                </c:pt>
                <c:pt idx="22">
                  <c:v>1.1255999999999999</c:v>
                </c:pt>
                <c:pt idx="23">
                  <c:v>1.1334</c:v>
                </c:pt>
                <c:pt idx="24">
                  <c:v>1.1436999999999999</c:v>
                </c:pt>
                <c:pt idx="25">
                  <c:v>1.139</c:v>
                </c:pt>
                <c:pt idx="26">
                  <c:v>1.1366000000000001</c:v>
                </c:pt>
                <c:pt idx="27">
                  <c:v>1.137</c:v>
                </c:pt>
                <c:pt idx="28">
                  <c:v>1.1335</c:v>
                </c:pt>
                <c:pt idx="29">
                  <c:v>1.1326000000000001</c:v>
                </c:pt>
                <c:pt idx="30">
                  <c:v>1.1181000000000001</c:v>
                </c:pt>
                <c:pt idx="31">
                  <c:v>1.1012999999999999</c:v>
                </c:pt>
                <c:pt idx="32">
                  <c:v>1.0775999999999999</c:v>
                </c:pt>
                <c:pt idx="33">
                  <c:v>1.0492999999999999</c:v>
                </c:pt>
                <c:pt idx="34">
                  <c:v>1.0048999999999999</c:v>
                </c:pt>
                <c:pt idx="35">
                  <c:v>0.94989999999999997</c:v>
                </c:pt>
                <c:pt idx="36">
                  <c:v>0.89559999999999995</c:v>
                </c:pt>
                <c:pt idx="37">
                  <c:v>0.83889999999999998</c:v>
                </c:pt>
                <c:pt idx="38">
                  <c:v>0.77580000000000005</c:v>
                </c:pt>
                <c:pt idx="39">
                  <c:v>0.70350000000000001</c:v>
                </c:pt>
                <c:pt idx="40">
                  <c:v>0.63949999999999996</c:v>
                </c:pt>
                <c:pt idx="41">
                  <c:v>0.57289999999999996</c:v>
                </c:pt>
                <c:pt idx="42">
                  <c:v>0.51690000000000003</c:v>
                </c:pt>
                <c:pt idx="43">
                  <c:v>0.46629999999999999</c:v>
                </c:pt>
                <c:pt idx="44">
                  <c:v>0.40179999999999999</c:v>
                </c:pt>
                <c:pt idx="45">
                  <c:v>0.19939999999999999</c:v>
                </c:pt>
                <c:pt idx="46">
                  <c:v>0.3503</c:v>
                </c:pt>
                <c:pt idx="47">
                  <c:v>0.29570000000000002</c:v>
                </c:pt>
                <c:pt idx="48">
                  <c:v>0.12839999999999999</c:v>
                </c:pt>
                <c:pt idx="49">
                  <c:v>3.8899999999999997E-2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36-491E-817E-DC37EB095BBC}"/>
            </c:ext>
          </c:extLst>
        </c:ser>
        <c:ser>
          <c:idx val="1"/>
          <c:order val="1"/>
          <c:tx>
            <c:v>estimated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'sweep 46.4 deg'!$E$23:$E$27</c:f>
              <c:numCache>
                <c:formatCode>General</c:formatCode>
                <c:ptCount val="5"/>
                <c:pt idx="0">
                  <c:v>1</c:v>
                </c:pt>
                <c:pt idx="1">
                  <c:v>0.92390000000000005</c:v>
                </c:pt>
                <c:pt idx="2">
                  <c:v>0.70709999999999995</c:v>
                </c:pt>
                <c:pt idx="3">
                  <c:v>0.38269999999999998</c:v>
                </c:pt>
                <c:pt idx="4">
                  <c:v>0</c:v>
                </c:pt>
              </c:numCache>
            </c:numRef>
          </c:xVal>
          <c:yVal>
            <c:numRef>
              <c:f>'sweep 46.4 deg'!$M$23:$M$27</c:f>
              <c:numCache>
                <c:formatCode>General</c:formatCode>
                <c:ptCount val="5"/>
                <c:pt idx="0">
                  <c:v>0</c:v>
                </c:pt>
                <c:pt idx="1">
                  <c:v>0.98449042981643764</c:v>
                </c:pt>
                <c:pt idx="2">
                  <c:v>1.2183163560780692</c:v>
                </c:pt>
                <c:pt idx="3">
                  <c:v>1.0510250016567697</c:v>
                </c:pt>
                <c:pt idx="4">
                  <c:v>0.80562537958448388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36-491E-817E-DC37EB095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618112"/>
        <c:axId val="1203090496"/>
      </c:scatterChart>
      <c:valAx>
        <c:axId val="11226181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90496"/>
        <c:crosses val="autoZero"/>
        <c:crossBetween val="midCat"/>
      </c:valAx>
      <c:valAx>
        <c:axId val="12030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1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Desired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Sheet7!$B$2:$B$47</c:f>
              <c:numCache>
                <c:formatCode>General</c:formatCode>
                <c:ptCount val="46"/>
                <c:pt idx="0">
                  <c:v>8.8999999999999999E-3</c:v>
                </c:pt>
                <c:pt idx="1">
                  <c:v>3.4500000000000003E-2</c:v>
                </c:pt>
                <c:pt idx="2">
                  <c:v>6.0100000000000001E-2</c:v>
                </c:pt>
                <c:pt idx="3">
                  <c:v>8.5800000000000001E-2</c:v>
                </c:pt>
                <c:pt idx="4">
                  <c:v>0.1114</c:v>
                </c:pt>
                <c:pt idx="5">
                  <c:v>0.13700000000000001</c:v>
                </c:pt>
                <c:pt idx="6">
                  <c:v>0.16270000000000001</c:v>
                </c:pt>
                <c:pt idx="7">
                  <c:v>0.1883</c:v>
                </c:pt>
                <c:pt idx="8">
                  <c:v>0.2268</c:v>
                </c:pt>
                <c:pt idx="9">
                  <c:v>0.25240000000000001</c:v>
                </c:pt>
                <c:pt idx="10">
                  <c:v>0.27810000000000001</c:v>
                </c:pt>
                <c:pt idx="11">
                  <c:v>0.30209999999999998</c:v>
                </c:pt>
                <c:pt idx="12">
                  <c:v>0.33250000000000002</c:v>
                </c:pt>
                <c:pt idx="13">
                  <c:v>0.35820000000000002</c:v>
                </c:pt>
                <c:pt idx="14">
                  <c:v>0.38379999999999997</c:v>
                </c:pt>
                <c:pt idx="15">
                  <c:v>0.40939999999999999</c:v>
                </c:pt>
                <c:pt idx="16">
                  <c:v>0.43509999999999999</c:v>
                </c:pt>
                <c:pt idx="17">
                  <c:v>0.4607</c:v>
                </c:pt>
                <c:pt idx="18">
                  <c:v>0.48630000000000001</c:v>
                </c:pt>
                <c:pt idx="19">
                  <c:v>0.51190000000000002</c:v>
                </c:pt>
                <c:pt idx="20">
                  <c:v>0.53759999999999997</c:v>
                </c:pt>
                <c:pt idx="21">
                  <c:v>0.56320000000000003</c:v>
                </c:pt>
                <c:pt idx="22">
                  <c:v>0.58879999999999999</c:v>
                </c:pt>
                <c:pt idx="23">
                  <c:v>0.61450000000000005</c:v>
                </c:pt>
                <c:pt idx="24">
                  <c:v>0.6401</c:v>
                </c:pt>
                <c:pt idx="25">
                  <c:v>0.66569999999999996</c:v>
                </c:pt>
                <c:pt idx="26">
                  <c:v>0.69130000000000003</c:v>
                </c:pt>
                <c:pt idx="27">
                  <c:v>0.71689999999999998</c:v>
                </c:pt>
                <c:pt idx="28">
                  <c:v>0.74260000000000004</c:v>
                </c:pt>
                <c:pt idx="29">
                  <c:v>0.76819999999999999</c:v>
                </c:pt>
                <c:pt idx="30">
                  <c:v>0.79379999999999995</c:v>
                </c:pt>
                <c:pt idx="31">
                  <c:v>0.81940000000000002</c:v>
                </c:pt>
                <c:pt idx="32">
                  <c:v>0.84499999999999997</c:v>
                </c:pt>
                <c:pt idx="33">
                  <c:v>0.87060000000000004</c:v>
                </c:pt>
                <c:pt idx="34">
                  <c:v>0.89300000000000002</c:v>
                </c:pt>
                <c:pt idx="35">
                  <c:v>0.91210000000000002</c:v>
                </c:pt>
                <c:pt idx="36">
                  <c:v>0.92969999999999997</c:v>
                </c:pt>
                <c:pt idx="37">
                  <c:v>0.94410000000000005</c:v>
                </c:pt>
                <c:pt idx="38">
                  <c:v>0.95740000000000003</c:v>
                </c:pt>
                <c:pt idx="39">
                  <c:v>0.96799999999999997</c:v>
                </c:pt>
                <c:pt idx="40">
                  <c:v>0.97760000000000002</c:v>
                </c:pt>
                <c:pt idx="41">
                  <c:v>0.98399999999999999</c:v>
                </c:pt>
                <c:pt idx="42">
                  <c:v>0.99029999999999996</c:v>
                </c:pt>
                <c:pt idx="43">
                  <c:v>0.99509999999999998</c:v>
                </c:pt>
                <c:pt idx="44">
                  <c:v>0.99609999999999999</c:v>
                </c:pt>
                <c:pt idx="45">
                  <c:v>0.99970000000000003</c:v>
                </c:pt>
              </c:numCache>
            </c:numRef>
          </c:xVal>
          <c:yVal>
            <c:numRef>
              <c:f>Sheet7!$C$2:$C$47</c:f>
              <c:numCache>
                <c:formatCode>General</c:formatCode>
                <c:ptCount val="46"/>
                <c:pt idx="0">
                  <c:v>0.99550000000000005</c:v>
                </c:pt>
                <c:pt idx="1">
                  <c:v>1.0023</c:v>
                </c:pt>
                <c:pt idx="2">
                  <c:v>1.004</c:v>
                </c:pt>
                <c:pt idx="3">
                  <c:v>1.0096000000000001</c:v>
                </c:pt>
                <c:pt idx="4">
                  <c:v>1.0230999999999999</c:v>
                </c:pt>
                <c:pt idx="5">
                  <c:v>1.0334000000000001</c:v>
                </c:pt>
                <c:pt idx="6">
                  <c:v>1.0385</c:v>
                </c:pt>
                <c:pt idx="7">
                  <c:v>1.0482</c:v>
                </c:pt>
                <c:pt idx="8">
                  <c:v>1.0599000000000001</c:v>
                </c:pt>
                <c:pt idx="9">
                  <c:v>1.0670999999999999</c:v>
                </c:pt>
                <c:pt idx="10">
                  <c:v>1.073</c:v>
                </c:pt>
                <c:pt idx="11">
                  <c:v>1.0765</c:v>
                </c:pt>
                <c:pt idx="12">
                  <c:v>1.0757000000000001</c:v>
                </c:pt>
                <c:pt idx="13">
                  <c:v>1.0797000000000001</c:v>
                </c:pt>
                <c:pt idx="14">
                  <c:v>1.0831</c:v>
                </c:pt>
                <c:pt idx="15">
                  <c:v>1.0855999999999999</c:v>
                </c:pt>
                <c:pt idx="16">
                  <c:v>1.0855999999999999</c:v>
                </c:pt>
                <c:pt idx="17">
                  <c:v>1.0855999999999999</c:v>
                </c:pt>
                <c:pt idx="18">
                  <c:v>1.089</c:v>
                </c:pt>
                <c:pt idx="19">
                  <c:v>1.0895999999999999</c:v>
                </c:pt>
                <c:pt idx="20">
                  <c:v>1.089</c:v>
                </c:pt>
                <c:pt idx="21">
                  <c:v>1.0818000000000001</c:v>
                </c:pt>
                <c:pt idx="22">
                  <c:v>1.0779000000000001</c:v>
                </c:pt>
                <c:pt idx="23">
                  <c:v>1.0705</c:v>
                </c:pt>
                <c:pt idx="24">
                  <c:v>1.0616000000000001</c:v>
                </c:pt>
                <c:pt idx="25">
                  <c:v>1.0535000000000001</c:v>
                </c:pt>
                <c:pt idx="26">
                  <c:v>1.0428999999999999</c:v>
                </c:pt>
                <c:pt idx="27">
                  <c:v>1.0274000000000001</c:v>
                </c:pt>
                <c:pt idx="28">
                  <c:v>1.0055000000000001</c:v>
                </c:pt>
                <c:pt idx="29">
                  <c:v>0.97599999999999998</c:v>
                </c:pt>
                <c:pt idx="30">
                  <c:v>0.94899999999999995</c:v>
                </c:pt>
                <c:pt idx="31">
                  <c:v>0.90949999999999998</c:v>
                </c:pt>
                <c:pt idx="32">
                  <c:v>0.87019999999999997</c:v>
                </c:pt>
                <c:pt idx="33">
                  <c:v>0.82169999999999999</c:v>
                </c:pt>
                <c:pt idx="34">
                  <c:v>0.77939999999999998</c:v>
                </c:pt>
                <c:pt idx="35">
                  <c:v>0.72170000000000001</c:v>
                </c:pt>
                <c:pt idx="36">
                  <c:v>0.6714</c:v>
                </c:pt>
                <c:pt idx="37">
                  <c:v>0.61009999999999998</c:v>
                </c:pt>
                <c:pt idx="38">
                  <c:v>0.56259999999999999</c:v>
                </c:pt>
                <c:pt idx="39">
                  <c:v>0.50529999999999997</c:v>
                </c:pt>
                <c:pt idx="40">
                  <c:v>0.45090000000000002</c:v>
                </c:pt>
                <c:pt idx="41">
                  <c:v>0.39360000000000001</c:v>
                </c:pt>
                <c:pt idx="42">
                  <c:v>0.31919999999999998</c:v>
                </c:pt>
                <c:pt idx="43">
                  <c:v>0.26729999999999998</c:v>
                </c:pt>
                <c:pt idx="44">
                  <c:v>0.19439999999999999</c:v>
                </c:pt>
                <c:pt idx="45">
                  <c:v>9.5600000000000004E-2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15-4608-BCA4-35E040F8EC8F}"/>
            </c:ext>
          </c:extLst>
        </c:ser>
        <c:ser>
          <c:idx val="1"/>
          <c:order val="1"/>
          <c:tx>
            <c:v>estimated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Sheet7!$E$23:$E$27</c:f>
              <c:numCache>
                <c:formatCode>General</c:formatCode>
                <c:ptCount val="5"/>
                <c:pt idx="0">
                  <c:v>1</c:v>
                </c:pt>
                <c:pt idx="1">
                  <c:v>0.92390000000000005</c:v>
                </c:pt>
                <c:pt idx="2">
                  <c:v>0.70709999999999995</c:v>
                </c:pt>
                <c:pt idx="3">
                  <c:v>0.38269999999999998</c:v>
                </c:pt>
                <c:pt idx="4">
                  <c:v>0</c:v>
                </c:pt>
              </c:numCache>
            </c:numRef>
          </c:xVal>
          <c:yVal>
            <c:numRef>
              <c:f>Sheet7!$M$23:$M$27</c:f>
              <c:numCache>
                <c:formatCode>General</c:formatCode>
                <c:ptCount val="5"/>
                <c:pt idx="0">
                  <c:v>0</c:v>
                </c:pt>
                <c:pt idx="1">
                  <c:v>0.73998544813947131</c:v>
                </c:pt>
                <c:pt idx="2">
                  <c:v>1.0748153450185218</c:v>
                </c:pt>
                <c:pt idx="3">
                  <c:v>1.107520348359845</c:v>
                </c:pt>
                <c:pt idx="4">
                  <c:v>0.99101848592735797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15-4608-BCA4-35E040F8E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715136"/>
        <c:axId val="1112632480"/>
      </c:scatterChart>
      <c:valAx>
        <c:axId val="122871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632480"/>
        <c:crosses val="autoZero"/>
        <c:crossBetween val="midCat"/>
      </c:valAx>
      <c:valAx>
        <c:axId val="11126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5734691579394154E-2"/>
                  <c:y val="-0.396574764252217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Sheet1!$B$3:$B$73</c:f>
              <c:numCache>
                <c:formatCode>General</c:formatCode>
                <c:ptCount val="71"/>
                <c:pt idx="0">
                  <c:v>5.2347999999999999</c:v>
                </c:pt>
                <c:pt idx="1">
                  <c:v>12.341100000000001</c:v>
                </c:pt>
                <c:pt idx="2">
                  <c:v>19.451699999999999</c:v>
                </c:pt>
                <c:pt idx="3">
                  <c:v>26.541</c:v>
                </c:pt>
                <c:pt idx="4">
                  <c:v>33.636400000000002</c:v>
                </c:pt>
                <c:pt idx="5">
                  <c:v>40.717300000000002</c:v>
                </c:pt>
                <c:pt idx="6">
                  <c:v>47.791899999999998</c:v>
                </c:pt>
                <c:pt idx="7">
                  <c:v>54.8581</c:v>
                </c:pt>
                <c:pt idx="8">
                  <c:v>61.918700000000001</c:v>
                </c:pt>
                <c:pt idx="9">
                  <c:v>68.978800000000007</c:v>
                </c:pt>
                <c:pt idx="10">
                  <c:v>76.037099999999995</c:v>
                </c:pt>
                <c:pt idx="11">
                  <c:v>83.095200000000006</c:v>
                </c:pt>
                <c:pt idx="12">
                  <c:v>90.151399999999995</c:v>
                </c:pt>
                <c:pt idx="13">
                  <c:v>97.208100000000002</c:v>
                </c:pt>
                <c:pt idx="14">
                  <c:v>104.25369999999999</c:v>
                </c:pt>
                <c:pt idx="15">
                  <c:v>111.30419999999999</c:v>
                </c:pt>
                <c:pt idx="16">
                  <c:v>118.35080000000001</c:v>
                </c:pt>
                <c:pt idx="17">
                  <c:v>125.3963</c:v>
                </c:pt>
                <c:pt idx="18">
                  <c:v>132.4417</c:v>
                </c:pt>
                <c:pt idx="19">
                  <c:v>139.48230000000001</c:v>
                </c:pt>
                <c:pt idx="20">
                  <c:v>146.51560000000001</c:v>
                </c:pt>
                <c:pt idx="21">
                  <c:v>153.55799999999999</c:v>
                </c:pt>
                <c:pt idx="22">
                  <c:v>160.59469999999999</c:v>
                </c:pt>
                <c:pt idx="23">
                  <c:v>167.6336</c:v>
                </c:pt>
                <c:pt idx="24">
                  <c:v>174.6695</c:v>
                </c:pt>
                <c:pt idx="25">
                  <c:v>181.70160000000001</c:v>
                </c:pt>
                <c:pt idx="26">
                  <c:v>188.72980000000001</c:v>
                </c:pt>
                <c:pt idx="27">
                  <c:v>195.75559999999999</c:v>
                </c:pt>
                <c:pt idx="28">
                  <c:v>202.7791</c:v>
                </c:pt>
                <c:pt idx="29">
                  <c:v>209.80340000000001</c:v>
                </c:pt>
                <c:pt idx="30">
                  <c:v>216.82490000000001</c:v>
                </c:pt>
                <c:pt idx="31">
                  <c:v>223.8451</c:v>
                </c:pt>
                <c:pt idx="32">
                  <c:v>230.86150000000001</c:v>
                </c:pt>
                <c:pt idx="33">
                  <c:v>237.874</c:v>
                </c:pt>
                <c:pt idx="34">
                  <c:v>244.88390000000001</c:v>
                </c:pt>
                <c:pt idx="35">
                  <c:v>251.89830000000001</c:v>
                </c:pt>
                <c:pt idx="36">
                  <c:v>258.90940000000001</c:v>
                </c:pt>
                <c:pt idx="37">
                  <c:v>265.92230000000001</c:v>
                </c:pt>
                <c:pt idx="38">
                  <c:v>272.93189999999998</c:v>
                </c:pt>
                <c:pt idx="39">
                  <c:v>279.94220000000001</c:v>
                </c:pt>
                <c:pt idx="40">
                  <c:v>286.95030000000003</c:v>
                </c:pt>
                <c:pt idx="41">
                  <c:v>293.95339999999999</c:v>
                </c:pt>
                <c:pt idx="42">
                  <c:v>300.9597</c:v>
                </c:pt>
                <c:pt idx="43">
                  <c:v>307.96589999999998</c:v>
                </c:pt>
                <c:pt idx="44">
                  <c:v>314.97109999999998</c:v>
                </c:pt>
                <c:pt idx="45">
                  <c:v>321.97519999999997</c:v>
                </c:pt>
                <c:pt idx="46">
                  <c:v>328.98050000000001</c:v>
                </c:pt>
                <c:pt idx="47">
                  <c:v>335.97750000000002</c:v>
                </c:pt>
                <c:pt idx="48">
                  <c:v>342.97480000000002</c:v>
                </c:pt>
                <c:pt idx="49">
                  <c:v>349.97750000000002</c:v>
                </c:pt>
                <c:pt idx="50">
                  <c:v>356.97539999999998</c:v>
                </c:pt>
                <c:pt idx="51">
                  <c:v>363.97370000000001</c:v>
                </c:pt>
                <c:pt idx="52">
                  <c:v>370.96820000000002</c:v>
                </c:pt>
                <c:pt idx="53">
                  <c:v>377.96159999999998</c:v>
                </c:pt>
                <c:pt idx="54">
                  <c:v>384.95139999999998</c:v>
                </c:pt>
                <c:pt idx="55">
                  <c:v>391.94069999999999</c:v>
                </c:pt>
                <c:pt idx="56">
                  <c:v>398.93180000000001</c:v>
                </c:pt>
                <c:pt idx="57">
                  <c:v>405.9239</c:v>
                </c:pt>
                <c:pt idx="58">
                  <c:v>412.91469999999998</c:v>
                </c:pt>
                <c:pt idx="59">
                  <c:v>419.90280000000001</c:v>
                </c:pt>
                <c:pt idx="60">
                  <c:v>426.88900000000001</c:v>
                </c:pt>
                <c:pt idx="61">
                  <c:v>433.87110000000001</c:v>
                </c:pt>
                <c:pt idx="62">
                  <c:v>440.85649999999998</c:v>
                </c:pt>
                <c:pt idx="63">
                  <c:v>447.84059999999999</c:v>
                </c:pt>
                <c:pt idx="64">
                  <c:v>454.82499999999999</c:v>
                </c:pt>
                <c:pt idx="65">
                  <c:v>461.80709999999999</c:v>
                </c:pt>
                <c:pt idx="66">
                  <c:v>468.78789999999998</c:v>
                </c:pt>
                <c:pt idx="67">
                  <c:v>475.76799999999997</c:v>
                </c:pt>
                <c:pt idx="68">
                  <c:v>482.74279999999999</c:v>
                </c:pt>
                <c:pt idx="69">
                  <c:v>489.7251</c:v>
                </c:pt>
                <c:pt idx="70">
                  <c:v>496.56790000000001</c:v>
                </c:pt>
              </c:numCache>
            </c:numRef>
          </c:xVal>
          <c:yVal>
            <c:numRef>
              <c:f>Sheet1!$D$3:$D$73</c:f>
              <c:numCache>
                <c:formatCode>General</c:formatCode>
                <c:ptCount val="71"/>
                <c:pt idx="0">
                  <c:v>67308000000</c:v>
                </c:pt>
                <c:pt idx="1">
                  <c:v>64861000000.000008</c:v>
                </c:pt>
                <c:pt idx="2">
                  <c:v>62337000000</c:v>
                </c:pt>
                <c:pt idx="3">
                  <c:v>60199999999.999992</c:v>
                </c:pt>
                <c:pt idx="4">
                  <c:v>57953000000</c:v>
                </c:pt>
                <c:pt idx="5">
                  <c:v>55970000000.000008</c:v>
                </c:pt>
                <c:pt idx="6">
                  <c:v>54102000000</c:v>
                </c:pt>
                <c:pt idx="7">
                  <c:v>52386000000</c:v>
                </c:pt>
                <c:pt idx="8">
                  <c:v>50773000000</c:v>
                </c:pt>
                <c:pt idx="9">
                  <c:v>49169000000</c:v>
                </c:pt>
                <c:pt idx="10">
                  <c:v>47596999999.999992</c:v>
                </c:pt>
                <c:pt idx="11">
                  <c:v>46029000000</c:v>
                </c:pt>
                <c:pt idx="12">
                  <c:v>44496000000</c:v>
                </c:pt>
                <c:pt idx="13">
                  <c:v>42953000000</c:v>
                </c:pt>
                <c:pt idx="14">
                  <c:v>41613000000</c:v>
                </c:pt>
                <c:pt idx="15">
                  <c:v>40184000000</c:v>
                </c:pt>
                <c:pt idx="16">
                  <c:v>38827000000</c:v>
                </c:pt>
                <c:pt idx="17">
                  <c:v>37488000000</c:v>
                </c:pt>
                <c:pt idx="18">
                  <c:v>36152000000</c:v>
                </c:pt>
                <c:pt idx="19">
                  <c:v>34903000000</c:v>
                </c:pt>
                <c:pt idx="20">
                  <c:v>33786000000</c:v>
                </c:pt>
                <c:pt idx="21">
                  <c:v>32506000000</c:v>
                </c:pt>
                <c:pt idx="22">
                  <c:v>31326000000</c:v>
                </c:pt>
                <c:pt idx="23">
                  <c:v>30109000000</c:v>
                </c:pt>
                <c:pt idx="24">
                  <c:v>28946000000</c:v>
                </c:pt>
                <c:pt idx="25">
                  <c:v>27852000000</c:v>
                </c:pt>
                <c:pt idx="26">
                  <c:v>26828000000</c:v>
                </c:pt>
                <c:pt idx="27">
                  <c:v>25849000000.000004</c:v>
                </c:pt>
                <c:pt idx="28">
                  <c:v>24911000000</c:v>
                </c:pt>
                <c:pt idx="29">
                  <c:v>23960000000</c:v>
                </c:pt>
                <c:pt idx="30">
                  <c:v>23060000000</c:v>
                </c:pt>
                <c:pt idx="31">
                  <c:v>22183000000</c:v>
                </c:pt>
                <c:pt idx="32">
                  <c:v>21374000000</c:v>
                </c:pt>
                <c:pt idx="33">
                  <c:v>20638000000</c:v>
                </c:pt>
                <c:pt idx="34">
                  <c:v>19947000000</c:v>
                </c:pt>
                <c:pt idx="35">
                  <c:v>19176000000</c:v>
                </c:pt>
                <c:pt idx="36">
                  <c:v>18465000000</c:v>
                </c:pt>
                <c:pt idx="37">
                  <c:v>17719000000</c:v>
                </c:pt>
                <c:pt idx="38">
                  <c:v>17035000000</c:v>
                </c:pt>
                <c:pt idx="39">
                  <c:v>16339000000</c:v>
                </c:pt>
                <c:pt idx="40">
                  <c:v>15681000000</c:v>
                </c:pt>
                <c:pt idx="41">
                  <c:v>15117000000</c:v>
                </c:pt>
                <c:pt idx="42">
                  <c:v>14492000000</c:v>
                </c:pt>
                <c:pt idx="43">
                  <c:v>13870000000</c:v>
                </c:pt>
                <c:pt idx="44">
                  <c:v>13266000000</c:v>
                </c:pt>
                <c:pt idx="45">
                  <c:v>12682000000</c:v>
                </c:pt>
                <c:pt idx="46">
                  <c:v>12076000000</c:v>
                </c:pt>
                <c:pt idx="47">
                  <c:v>11621000000</c:v>
                </c:pt>
                <c:pt idx="48">
                  <c:v>11162000000</c:v>
                </c:pt>
                <c:pt idx="49">
                  <c:v>10604000000</c:v>
                </c:pt>
                <c:pt idx="50">
                  <c:v>10133000000</c:v>
                </c:pt>
                <c:pt idx="51">
                  <c:v>9654000000</c:v>
                </c:pt>
                <c:pt idx="52">
                  <c:v>9246000000</c:v>
                </c:pt>
                <c:pt idx="53">
                  <c:v>8856000000</c:v>
                </c:pt>
                <c:pt idx="54">
                  <c:v>8532999999.999999</c:v>
                </c:pt>
                <c:pt idx="55">
                  <c:v>8220000000</c:v>
                </c:pt>
                <c:pt idx="56">
                  <c:v>7872000000</c:v>
                </c:pt>
                <c:pt idx="57">
                  <c:v>7507000000</c:v>
                </c:pt>
                <c:pt idx="58">
                  <c:v>7166000000</c:v>
                </c:pt>
                <c:pt idx="59">
                  <c:v>6873000000</c:v>
                </c:pt>
                <c:pt idx="60">
                  <c:v>6614000000</c:v>
                </c:pt>
                <c:pt idx="61">
                  <c:v>6432000000</c:v>
                </c:pt>
                <c:pt idx="62">
                  <c:v>6189000000</c:v>
                </c:pt>
                <c:pt idx="63">
                  <c:v>5969000000</c:v>
                </c:pt>
                <c:pt idx="64">
                  <c:v>5743000000</c:v>
                </c:pt>
                <c:pt idx="65">
                  <c:v>5562000000</c:v>
                </c:pt>
                <c:pt idx="66">
                  <c:v>5401000000</c:v>
                </c:pt>
                <c:pt idx="67">
                  <c:v>5254000000</c:v>
                </c:pt>
                <c:pt idx="68">
                  <c:v>5205000000</c:v>
                </c:pt>
                <c:pt idx="69">
                  <c:v>5019000000</c:v>
                </c:pt>
                <c:pt idx="70">
                  <c:v>4930000000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3B-49DB-B08F-786AB1F80134}"/>
            </c:ext>
          </c:extLst>
        </c:ser>
        <c:ser>
          <c:idx val="1"/>
          <c:order val="1"/>
          <c:tx>
            <c:v>GJ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862619808306709"/>
                  <c:y val="-7.5191504342846702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Sheet1!$F$3:$F$73</c:f>
              <c:numCache>
                <c:formatCode>General</c:formatCode>
                <c:ptCount val="71"/>
                <c:pt idx="0">
                  <c:v>5.6871999999999998</c:v>
                </c:pt>
                <c:pt idx="1">
                  <c:v>12.685600000000001</c:v>
                </c:pt>
                <c:pt idx="2">
                  <c:v>19.663599999999999</c:v>
                </c:pt>
                <c:pt idx="3">
                  <c:v>26.635999999999999</c:v>
                </c:pt>
                <c:pt idx="4">
                  <c:v>33.612499999999997</c:v>
                </c:pt>
                <c:pt idx="5">
                  <c:v>40.583599999999997</c:v>
                </c:pt>
                <c:pt idx="6">
                  <c:v>47.560299999999998</c:v>
                </c:pt>
                <c:pt idx="7">
                  <c:v>55.575299999999999</c:v>
                </c:pt>
                <c:pt idx="8">
                  <c:v>67.648300000000006</c:v>
                </c:pt>
                <c:pt idx="9">
                  <c:v>75.459299999999999</c:v>
                </c:pt>
                <c:pt idx="10">
                  <c:v>82.436899999999994</c:v>
                </c:pt>
                <c:pt idx="11">
                  <c:v>89.416300000000007</c:v>
                </c:pt>
                <c:pt idx="12">
                  <c:v>96.393799999999999</c:v>
                </c:pt>
                <c:pt idx="13">
                  <c:v>103.3618</c:v>
                </c:pt>
                <c:pt idx="14">
                  <c:v>110.33880000000001</c:v>
                </c:pt>
                <c:pt idx="15">
                  <c:v>117.3156</c:v>
                </c:pt>
                <c:pt idx="16">
                  <c:v>124.29040000000001</c:v>
                </c:pt>
                <c:pt idx="17">
                  <c:v>131.2696</c:v>
                </c:pt>
                <c:pt idx="18">
                  <c:v>138.24709999999999</c:v>
                </c:pt>
                <c:pt idx="19">
                  <c:v>145.2192</c:v>
                </c:pt>
                <c:pt idx="20">
                  <c:v>152.1952</c:v>
                </c:pt>
                <c:pt idx="21">
                  <c:v>159.17429999999999</c:v>
                </c:pt>
                <c:pt idx="22">
                  <c:v>166.1619</c:v>
                </c:pt>
                <c:pt idx="23">
                  <c:v>173.15100000000001</c:v>
                </c:pt>
                <c:pt idx="24">
                  <c:v>180.1437</c:v>
                </c:pt>
                <c:pt idx="25">
                  <c:v>187.1431</c:v>
                </c:pt>
                <c:pt idx="26">
                  <c:v>194.14609999999999</c:v>
                </c:pt>
                <c:pt idx="27">
                  <c:v>201.1568</c:v>
                </c:pt>
                <c:pt idx="28">
                  <c:v>208.17930000000001</c:v>
                </c:pt>
                <c:pt idx="29">
                  <c:v>215.2088</c:v>
                </c:pt>
                <c:pt idx="30">
                  <c:v>222.24780000000001</c:v>
                </c:pt>
                <c:pt idx="31">
                  <c:v>229.2927</c:v>
                </c:pt>
                <c:pt idx="32">
                  <c:v>236.35059999999999</c:v>
                </c:pt>
                <c:pt idx="33">
                  <c:v>243.41050000000001</c:v>
                </c:pt>
                <c:pt idx="34">
                  <c:v>250.48159999999999</c:v>
                </c:pt>
                <c:pt idx="35">
                  <c:v>257.58629999999999</c:v>
                </c:pt>
                <c:pt idx="36">
                  <c:v>264.66930000000002</c:v>
                </c:pt>
                <c:pt idx="37">
                  <c:v>271.98360000000002</c:v>
                </c:pt>
                <c:pt idx="38">
                  <c:v>278.12959999999998</c:v>
                </c:pt>
                <c:pt idx="39">
                  <c:v>285.17419999999998</c:v>
                </c:pt>
                <c:pt idx="40">
                  <c:v>292.29219999999998</c:v>
                </c:pt>
                <c:pt idx="41">
                  <c:v>299.42610000000002</c:v>
                </c:pt>
                <c:pt idx="42">
                  <c:v>306.56290000000001</c:v>
                </c:pt>
                <c:pt idx="43">
                  <c:v>313.43799999999999</c:v>
                </c:pt>
                <c:pt idx="44">
                  <c:v>320.04340000000002</c:v>
                </c:pt>
                <c:pt idx="45">
                  <c:v>326.65449999999998</c:v>
                </c:pt>
                <c:pt idx="46">
                  <c:v>333.40089999999998</c:v>
                </c:pt>
                <c:pt idx="47">
                  <c:v>340.14409999999998</c:v>
                </c:pt>
                <c:pt idx="48">
                  <c:v>346.61360000000002</c:v>
                </c:pt>
                <c:pt idx="49">
                  <c:v>353.35919999999999</c:v>
                </c:pt>
                <c:pt idx="50">
                  <c:v>360.23689999999999</c:v>
                </c:pt>
                <c:pt idx="51">
                  <c:v>367.10419999999999</c:v>
                </c:pt>
                <c:pt idx="52">
                  <c:v>374.24009999999998</c:v>
                </c:pt>
                <c:pt idx="53">
                  <c:v>381.36599999999999</c:v>
                </c:pt>
                <c:pt idx="54">
                  <c:v>388.47969999999998</c:v>
                </c:pt>
                <c:pt idx="55">
                  <c:v>395.58440000000002</c:v>
                </c:pt>
                <c:pt idx="56">
                  <c:v>402.67669999999998</c:v>
                </c:pt>
                <c:pt idx="57">
                  <c:v>409.77030000000002</c:v>
                </c:pt>
                <c:pt idx="58">
                  <c:v>416.84820000000002</c:v>
                </c:pt>
                <c:pt idx="59">
                  <c:v>423.92630000000003</c:v>
                </c:pt>
                <c:pt idx="60">
                  <c:v>430.99549999999999</c:v>
                </c:pt>
                <c:pt idx="61">
                  <c:v>438.05340000000001</c:v>
                </c:pt>
                <c:pt idx="62">
                  <c:v>445.11160000000001</c:v>
                </c:pt>
                <c:pt idx="63">
                  <c:v>452.16320000000002</c:v>
                </c:pt>
                <c:pt idx="64">
                  <c:v>459.20310000000001</c:v>
                </c:pt>
                <c:pt idx="65">
                  <c:v>466.25380000000001</c:v>
                </c:pt>
                <c:pt idx="66">
                  <c:v>473.29700000000003</c:v>
                </c:pt>
                <c:pt idx="67">
                  <c:v>480.32569999999998</c:v>
                </c:pt>
                <c:pt idx="68">
                  <c:v>487.35989999999998</c:v>
                </c:pt>
                <c:pt idx="69">
                  <c:v>494.3897</c:v>
                </c:pt>
                <c:pt idx="70">
                  <c:v>499.12419999999997</c:v>
                </c:pt>
              </c:numCache>
            </c:numRef>
          </c:xVal>
          <c:yVal>
            <c:numRef>
              <c:f>Sheet1!$H$3:$H$73</c:f>
              <c:numCache>
                <c:formatCode>General</c:formatCode>
                <c:ptCount val="71"/>
                <c:pt idx="0">
                  <c:v>26755000000</c:v>
                </c:pt>
                <c:pt idx="1">
                  <c:v>26662000000</c:v>
                </c:pt>
                <c:pt idx="2">
                  <c:v>26671000000</c:v>
                </c:pt>
                <c:pt idx="3">
                  <c:v>26707000000</c:v>
                </c:pt>
                <c:pt idx="4">
                  <c:v>26723000000</c:v>
                </c:pt>
                <c:pt idx="5">
                  <c:v>26766000000</c:v>
                </c:pt>
                <c:pt idx="6">
                  <c:v>26781000000</c:v>
                </c:pt>
                <c:pt idx="7">
                  <c:v>26872000000</c:v>
                </c:pt>
                <c:pt idx="8">
                  <c:v>26946000000</c:v>
                </c:pt>
                <c:pt idx="9">
                  <c:v>26879000000</c:v>
                </c:pt>
                <c:pt idx="10">
                  <c:v>26890000000</c:v>
                </c:pt>
                <c:pt idx="11">
                  <c:v>26891000000</c:v>
                </c:pt>
                <c:pt idx="12">
                  <c:v>26903000000</c:v>
                </c:pt>
                <c:pt idx="13">
                  <c:v>26960000000</c:v>
                </c:pt>
                <c:pt idx="14">
                  <c:v>26974000000</c:v>
                </c:pt>
                <c:pt idx="15">
                  <c:v>26988000000</c:v>
                </c:pt>
                <c:pt idx="16">
                  <c:v>27013000000</c:v>
                </c:pt>
                <c:pt idx="17">
                  <c:v>27014999999.999996</c:v>
                </c:pt>
                <c:pt idx="18">
                  <c:v>27026000000</c:v>
                </c:pt>
                <c:pt idx="19">
                  <c:v>27064000000</c:v>
                </c:pt>
                <c:pt idx="20">
                  <c:v>27082000000</c:v>
                </c:pt>
                <c:pt idx="21">
                  <c:v>27086000000</c:v>
                </c:pt>
                <c:pt idx="22">
                  <c:v>27046000000</c:v>
                </c:pt>
                <c:pt idx="23">
                  <c:v>27000000000</c:v>
                </c:pt>
                <c:pt idx="24">
                  <c:v>26934999999.999996</c:v>
                </c:pt>
                <c:pt idx="25">
                  <c:v>26838000000</c:v>
                </c:pt>
                <c:pt idx="26">
                  <c:v>26722000000</c:v>
                </c:pt>
                <c:pt idx="27">
                  <c:v>26568000000</c:v>
                </c:pt>
                <c:pt idx="28">
                  <c:v>26356000000</c:v>
                </c:pt>
                <c:pt idx="29">
                  <c:v>26109000000</c:v>
                </c:pt>
                <c:pt idx="30">
                  <c:v>25815000000</c:v>
                </c:pt>
                <c:pt idx="31">
                  <c:v>25491000000</c:v>
                </c:pt>
                <c:pt idx="32">
                  <c:v>25103000000</c:v>
                </c:pt>
                <c:pt idx="33">
                  <c:v>24705000000</c:v>
                </c:pt>
                <c:pt idx="34">
                  <c:v>24251000000</c:v>
                </c:pt>
                <c:pt idx="35">
                  <c:v>23631000000.000004</c:v>
                </c:pt>
                <c:pt idx="36">
                  <c:v>23118000000</c:v>
                </c:pt>
                <c:pt idx="37">
                  <c:v>22582000000</c:v>
                </c:pt>
                <c:pt idx="38">
                  <c:v>21896000000</c:v>
                </c:pt>
                <c:pt idx="39">
                  <c:v>21276000000</c:v>
                </c:pt>
                <c:pt idx="40">
                  <c:v>20590000000</c:v>
                </c:pt>
                <c:pt idx="41">
                  <c:v>19824000000</c:v>
                </c:pt>
                <c:pt idx="42">
                  <c:v>19045000000</c:v>
                </c:pt>
                <c:pt idx="43">
                  <c:v>18231000000</c:v>
                </c:pt>
                <c:pt idx="44">
                  <c:v>17424000000</c:v>
                </c:pt>
                <c:pt idx="45">
                  <c:v>16589000000</c:v>
                </c:pt>
                <c:pt idx="46">
                  <c:v>15748000000</c:v>
                </c:pt>
                <c:pt idx="47">
                  <c:v>14923000000</c:v>
                </c:pt>
                <c:pt idx="48">
                  <c:v>14125000000</c:v>
                </c:pt>
                <c:pt idx="49">
                  <c:v>13288000000</c:v>
                </c:pt>
                <c:pt idx="50">
                  <c:v>12462000000</c:v>
                </c:pt>
                <c:pt idx="51">
                  <c:v>11688000000</c:v>
                </c:pt>
                <c:pt idx="52">
                  <c:v>10912000000</c:v>
                </c:pt>
                <c:pt idx="53">
                  <c:v>10187000000</c:v>
                </c:pt>
                <c:pt idx="54">
                  <c:v>9522000000</c:v>
                </c:pt>
                <c:pt idx="55">
                  <c:v>8901000000</c:v>
                </c:pt>
                <c:pt idx="56">
                  <c:v>8342000000.000001</c:v>
                </c:pt>
                <c:pt idx="57">
                  <c:v>7776999999.999999</c:v>
                </c:pt>
                <c:pt idx="58">
                  <c:v>7290000000</c:v>
                </c:pt>
                <c:pt idx="59">
                  <c:v>6801000000</c:v>
                </c:pt>
                <c:pt idx="60">
                  <c:v>6357000000</c:v>
                </c:pt>
                <c:pt idx="61">
                  <c:v>5969000000</c:v>
                </c:pt>
                <c:pt idx="62">
                  <c:v>5578999999.999999</c:v>
                </c:pt>
                <c:pt idx="63">
                  <c:v>5223000000</c:v>
                </c:pt>
                <c:pt idx="64">
                  <c:v>4924000000</c:v>
                </c:pt>
                <c:pt idx="65">
                  <c:v>4572000000</c:v>
                </c:pt>
                <c:pt idx="66">
                  <c:v>4257000000</c:v>
                </c:pt>
                <c:pt idx="67">
                  <c:v>4014000000</c:v>
                </c:pt>
                <c:pt idx="68">
                  <c:v>3743000000</c:v>
                </c:pt>
                <c:pt idx="69">
                  <c:v>3494000000</c:v>
                </c:pt>
                <c:pt idx="70">
                  <c:v>3313000000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3B-49DB-B08F-786AB1F80134}"/>
            </c:ext>
          </c:extLst>
        </c:ser>
        <c:ser>
          <c:idx val="2"/>
          <c:order val="2"/>
          <c:tx>
            <c:v>EI estim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Sheet1!$K$24:$K$44</c:f>
              <c:numCache>
                <c:formatCode>General</c:formatCode>
                <c:ptCount val="21"/>
                <c:pt idx="0">
                  <c:v>0</c:v>
                </c:pt>
                <c:pt idx="1">
                  <c:v>10.349</c:v>
                </c:pt>
                <c:pt idx="2">
                  <c:v>16.34</c:v>
                </c:pt>
                <c:pt idx="3">
                  <c:v>26.143999999999998</c:v>
                </c:pt>
                <c:pt idx="4">
                  <c:v>40.85</c:v>
                </c:pt>
                <c:pt idx="5">
                  <c:v>57.19</c:v>
                </c:pt>
                <c:pt idx="6">
                  <c:v>90</c:v>
                </c:pt>
                <c:pt idx="7">
                  <c:v>122.004</c:v>
                </c:pt>
                <c:pt idx="8">
                  <c:v>153.05000000000001</c:v>
                </c:pt>
                <c:pt idx="9">
                  <c:v>177.56</c:v>
                </c:pt>
                <c:pt idx="10">
                  <c:v>200.98</c:v>
                </c:pt>
                <c:pt idx="11">
                  <c:v>233.66</c:v>
                </c:pt>
                <c:pt idx="12">
                  <c:v>269.06299999999999</c:v>
                </c:pt>
                <c:pt idx="13">
                  <c:v>301.19799999999998</c:v>
                </c:pt>
                <c:pt idx="14">
                  <c:v>337.89</c:v>
                </c:pt>
                <c:pt idx="15">
                  <c:v>369.82600000000002</c:v>
                </c:pt>
                <c:pt idx="16">
                  <c:v>403.05</c:v>
                </c:pt>
                <c:pt idx="17">
                  <c:v>430.82799999999997</c:v>
                </c:pt>
                <c:pt idx="18">
                  <c:v>458.60599999999999</c:v>
                </c:pt>
                <c:pt idx="19">
                  <c:v>480.93700000000001</c:v>
                </c:pt>
                <c:pt idx="20">
                  <c:v>498.911</c:v>
                </c:pt>
              </c:numCache>
            </c:numRef>
          </c:xVal>
          <c:yVal>
            <c:numRef>
              <c:f>Sheet1!$L$24:$L$44</c:f>
              <c:numCache>
                <c:formatCode>General</c:formatCode>
                <c:ptCount val="21"/>
                <c:pt idx="0">
                  <c:v>67808000000</c:v>
                </c:pt>
                <c:pt idx="1">
                  <c:v>64767178167.514954</c:v>
                </c:pt>
                <c:pt idx="2">
                  <c:v>63053995526.370163</c:v>
                </c:pt>
                <c:pt idx="3">
                  <c:v>60323842994.854561</c:v>
                </c:pt>
                <c:pt idx="4">
                  <c:v>56396259063.17131</c:v>
                </c:pt>
                <c:pt idx="5">
                  <c:v>52262212741.003288</c:v>
                </c:pt>
                <c:pt idx="6">
                  <c:v>44662306160</c:v>
                </c:pt>
                <c:pt idx="7">
                  <c:v>38102081698.394615</c:v>
                </c:pt>
                <c:pt idx="8">
                  <c:v>32488752933.443657</c:v>
                </c:pt>
                <c:pt idx="9">
                  <c:v>28544699070.176048</c:v>
                </c:pt>
                <c:pt idx="10">
                  <c:v>25152234279.44957</c:v>
                </c:pt>
                <c:pt idx="11">
                  <c:v>20989985864.921837</c:v>
                </c:pt>
                <c:pt idx="12">
                  <c:v>17168414055.48233</c:v>
                </c:pt>
                <c:pt idx="13">
                  <c:v>14255569701.534622</c:v>
                </c:pt>
                <c:pt idx="14">
                  <c:v>11500256067.376907</c:v>
                </c:pt>
                <c:pt idx="15">
                  <c:v>9533248488.4938965</c:v>
                </c:pt>
                <c:pt idx="16">
                  <c:v>7848860743.7686615</c:v>
                </c:pt>
                <c:pt idx="17">
                  <c:v>6678219218.7496948</c:v>
                </c:pt>
                <c:pt idx="18">
                  <c:v>5684280118.7133636</c:v>
                </c:pt>
                <c:pt idx="19">
                  <c:v>4988096876.647644</c:v>
                </c:pt>
                <c:pt idx="20">
                  <c:v>4480033145.5619812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3B-49DB-B08F-786AB1F80134}"/>
            </c:ext>
          </c:extLst>
        </c:ser>
        <c:ser>
          <c:idx val="3"/>
          <c:order val="3"/>
          <c:tx>
            <c:v>GJ estim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Sheet1!$K$24:$K$44</c:f>
              <c:numCache>
                <c:formatCode>General</c:formatCode>
                <c:ptCount val="21"/>
                <c:pt idx="0">
                  <c:v>0</c:v>
                </c:pt>
                <c:pt idx="1">
                  <c:v>10.349</c:v>
                </c:pt>
                <c:pt idx="2">
                  <c:v>16.34</c:v>
                </c:pt>
                <c:pt idx="3">
                  <c:v>26.143999999999998</c:v>
                </c:pt>
                <c:pt idx="4">
                  <c:v>40.85</c:v>
                </c:pt>
                <c:pt idx="5">
                  <c:v>57.19</c:v>
                </c:pt>
                <c:pt idx="6">
                  <c:v>90</c:v>
                </c:pt>
                <c:pt idx="7">
                  <c:v>122.004</c:v>
                </c:pt>
                <c:pt idx="8">
                  <c:v>153.05000000000001</c:v>
                </c:pt>
                <c:pt idx="9">
                  <c:v>177.56</c:v>
                </c:pt>
                <c:pt idx="10">
                  <c:v>200.98</c:v>
                </c:pt>
                <c:pt idx="11">
                  <c:v>233.66</c:v>
                </c:pt>
                <c:pt idx="12">
                  <c:v>269.06299999999999</c:v>
                </c:pt>
                <c:pt idx="13">
                  <c:v>301.19799999999998</c:v>
                </c:pt>
                <c:pt idx="14">
                  <c:v>337.89</c:v>
                </c:pt>
                <c:pt idx="15">
                  <c:v>369.82600000000002</c:v>
                </c:pt>
                <c:pt idx="16">
                  <c:v>403.05</c:v>
                </c:pt>
                <c:pt idx="17">
                  <c:v>430.82799999999997</c:v>
                </c:pt>
                <c:pt idx="18">
                  <c:v>458.60599999999999</c:v>
                </c:pt>
                <c:pt idx="19">
                  <c:v>480.93700000000001</c:v>
                </c:pt>
                <c:pt idx="20">
                  <c:v>498.911</c:v>
                </c:pt>
              </c:numCache>
            </c:numRef>
          </c:xVal>
          <c:yVal>
            <c:numRef>
              <c:f>Sheet1!$M$24:$M$44</c:f>
              <c:numCache>
                <c:formatCode>General</c:formatCode>
                <c:ptCount val="21"/>
                <c:pt idx="0">
                  <c:v>27655600000</c:v>
                </c:pt>
                <c:pt idx="1">
                  <c:v>27105888700.068893</c:v>
                </c:pt>
                <c:pt idx="2">
                  <c:v>26869042736.589958</c:v>
                </c:pt>
                <c:pt idx="3">
                  <c:v>26593086236.996635</c:v>
                </c:pt>
                <c:pt idx="4">
                  <c:v>26395500800.98542</c:v>
                </c:pt>
                <c:pt idx="5">
                  <c:v>26404714641.506104</c:v>
                </c:pt>
                <c:pt idx="6">
                  <c:v>26821114201.228001</c:v>
                </c:pt>
                <c:pt idx="7">
                  <c:v>27296384278.792973</c:v>
                </c:pt>
                <c:pt idx="8">
                  <c:v>27446643991.82275</c:v>
                </c:pt>
                <c:pt idx="9">
                  <c:v>27184981771.543575</c:v>
                </c:pt>
                <c:pt idx="10">
                  <c:v>26546926101.683117</c:v>
                </c:pt>
                <c:pt idx="11">
                  <c:v>24971846292.66169</c:v>
                </c:pt>
                <c:pt idx="12">
                  <c:v>22392629758.924332</c:v>
                </c:pt>
                <c:pt idx="13">
                  <c:v>19390507166.655487</c:v>
                </c:pt>
                <c:pt idx="14">
                  <c:v>15460587571.361359</c:v>
                </c:pt>
                <c:pt idx="15">
                  <c:v>11911351860.81842</c:v>
                </c:pt>
                <c:pt idx="16">
                  <c:v>8466414552.2029114</c:v>
                </c:pt>
                <c:pt idx="17">
                  <c:v>6085501603.4054871</c:v>
                </c:pt>
                <c:pt idx="18">
                  <c:v>4449146259.5855408</c:v>
                </c:pt>
                <c:pt idx="19">
                  <c:v>3868138277.238678</c:v>
                </c:pt>
                <c:pt idx="20">
                  <c:v>3989490091.6727905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3B-49DB-B08F-786AB1F80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821568"/>
        <c:axId val="1697265104"/>
      </c:scatterChart>
      <c:valAx>
        <c:axId val="17008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265104"/>
        <c:crosses val="autoZero"/>
        <c:crossBetween val="midCat"/>
      </c:valAx>
      <c:valAx>
        <c:axId val="16972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82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525874890638671"/>
                  <c:y val="3.526356080489939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Sheet1!$T$24:$T$83</c:f>
              <c:numCache>
                <c:formatCode>General</c:formatCode>
                <c:ptCount val="60"/>
                <c:pt idx="0">
                  <c:v>4.2190000000000003</c:v>
                </c:pt>
                <c:pt idx="1">
                  <c:v>12.53</c:v>
                </c:pt>
                <c:pt idx="2">
                  <c:v>20.846599999999999</c:v>
                </c:pt>
                <c:pt idx="3">
                  <c:v>29.178100000000001</c:v>
                </c:pt>
                <c:pt idx="4">
                  <c:v>37.4998</c:v>
                </c:pt>
                <c:pt idx="5">
                  <c:v>45.817300000000003</c:v>
                </c:pt>
                <c:pt idx="6">
                  <c:v>54.134599999999999</c:v>
                </c:pt>
                <c:pt idx="7">
                  <c:v>62.454500000000003</c:v>
                </c:pt>
                <c:pt idx="8">
                  <c:v>70.778599999999997</c:v>
                </c:pt>
                <c:pt idx="9">
                  <c:v>79.097200000000001</c:v>
                </c:pt>
                <c:pt idx="10">
                  <c:v>87.419700000000006</c:v>
                </c:pt>
                <c:pt idx="11">
                  <c:v>95.749099999999999</c:v>
                </c:pt>
                <c:pt idx="12">
                  <c:v>104.0694</c:v>
                </c:pt>
                <c:pt idx="13">
                  <c:v>112.3946</c:v>
                </c:pt>
                <c:pt idx="14">
                  <c:v>120.7186</c:v>
                </c:pt>
                <c:pt idx="15">
                  <c:v>129.0463</c:v>
                </c:pt>
                <c:pt idx="16">
                  <c:v>137.3784</c:v>
                </c:pt>
                <c:pt idx="17">
                  <c:v>145.70490000000001</c:v>
                </c:pt>
                <c:pt idx="18">
                  <c:v>154.02780000000001</c:v>
                </c:pt>
                <c:pt idx="19">
                  <c:v>162.3528</c:v>
                </c:pt>
                <c:pt idx="20">
                  <c:v>170.67779999999999</c:v>
                </c:pt>
                <c:pt idx="21">
                  <c:v>179.01820000000001</c:v>
                </c:pt>
                <c:pt idx="22">
                  <c:v>187.34870000000001</c:v>
                </c:pt>
                <c:pt idx="23">
                  <c:v>195.6842</c:v>
                </c:pt>
                <c:pt idx="24">
                  <c:v>204.02440000000001</c:v>
                </c:pt>
                <c:pt idx="25">
                  <c:v>212.36539999999999</c:v>
                </c:pt>
                <c:pt idx="26">
                  <c:v>220.70349999999999</c:v>
                </c:pt>
                <c:pt idx="27">
                  <c:v>229.04310000000001</c:v>
                </c:pt>
                <c:pt idx="28">
                  <c:v>237.3861</c:v>
                </c:pt>
                <c:pt idx="29">
                  <c:v>245.7251</c:v>
                </c:pt>
                <c:pt idx="30">
                  <c:v>254.06960000000001</c:v>
                </c:pt>
                <c:pt idx="31">
                  <c:v>262.39359999999999</c:v>
                </c:pt>
                <c:pt idx="32">
                  <c:v>270.76650000000001</c:v>
                </c:pt>
                <c:pt idx="33">
                  <c:v>279.13260000000002</c:v>
                </c:pt>
                <c:pt idx="34">
                  <c:v>287.48750000000001</c:v>
                </c:pt>
                <c:pt idx="35">
                  <c:v>295.84300000000002</c:v>
                </c:pt>
                <c:pt idx="36">
                  <c:v>304.20659999999998</c:v>
                </c:pt>
                <c:pt idx="37">
                  <c:v>312.5693</c:v>
                </c:pt>
                <c:pt idx="38">
                  <c:v>320.92959999999999</c:v>
                </c:pt>
                <c:pt idx="39">
                  <c:v>329.29329999999999</c:v>
                </c:pt>
                <c:pt idx="40">
                  <c:v>337.65159999999997</c:v>
                </c:pt>
                <c:pt idx="41">
                  <c:v>346.01429999999999</c:v>
                </c:pt>
                <c:pt idx="42">
                  <c:v>354.37979999999999</c:v>
                </c:pt>
                <c:pt idx="43">
                  <c:v>362.73770000000002</c:v>
                </c:pt>
                <c:pt idx="44">
                  <c:v>371.10550000000001</c:v>
                </c:pt>
                <c:pt idx="45">
                  <c:v>379.47199999999998</c:v>
                </c:pt>
                <c:pt idx="46">
                  <c:v>387.82940000000002</c:v>
                </c:pt>
                <c:pt idx="47">
                  <c:v>396.19810000000001</c:v>
                </c:pt>
                <c:pt idx="48">
                  <c:v>404.57029999999997</c:v>
                </c:pt>
                <c:pt idx="49">
                  <c:v>412.94110000000001</c:v>
                </c:pt>
                <c:pt idx="50">
                  <c:v>421.31319999999999</c:v>
                </c:pt>
                <c:pt idx="51">
                  <c:v>429.68</c:v>
                </c:pt>
                <c:pt idx="52">
                  <c:v>438.05160000000001</c:v>
                </c:pt>
                <c:pt idx="53">
                  <c:v>446.42630000000003</c:v>
                </c:pt>
                <c:pt idx="54">
                  <c:v>454.80250000000001</c:v>
                </c:pt>
                <c:pt idx="55">
                  <c:v>463.17989999999998</c:v>
                </c:pt>
                <c:pt idx="56">
                  <c:v>471.55419999999998</c:v>
                </c:pt>
                <c:pt idx="57">
                  <c:v>479.9221</c:v>
                </c:pt>
                <c:pt idx="58">
                  <c:v>488.30119999999999</c:v>
                </c:pt>
                <c:pt idx="59">
                  <c:v>496.00459999999998</c:v>
                </c:pt>
              </c:numCache>
            </c:numRef>
          </c:xVal>
          <c:yVal>
            <c:numRef>
              <c:f>Sheet1!$V$24:$V$83</c:f>
              <c:numCache>
                <c:formatCode>General</c:formatCode>
                <c:ptCount val="60"/>
                <c:pt idx="0">
                  <c:v>26249100</c:v>
                </c:pt>
                <c:pt idx="1">
                  <c:v>26260300</c:v>
                </c:pt>
                <c:pt idx="2">
                  <c:v>26237500</c:v>
                </c:pt>
                <c:pt idx="3">
                  <c:v>26124300</c:v>
                </c:pt>
                <c:pt idx="4">
                  <c:v>26070300</c:v>
                </c:pt>
                <c:pt idx="5">
                  <c:v>26042000</c:v>
                </c:pt>
                <c:pt idx="6">
                  <c:v>26014700</c:v>
                </c:pt>
                <c:pt idx="7">
                  <c:v>25971900</c:v>
                </c:pt>
                <c:pt idx="8">
                  <c:v>25903200</c:v>
                </c:pt>
                <c:pt idx="9">
                  <c:v>25868200</c:v>
                </c:pt>
                <c:pt idx="10">
                  <c:v>25809300</c:v>
                </c:pt>
                <c:pt idx="11">
                  <c:v>25709000</c:v>
                </c:pt>
                <c:pt idx="12">
                  <c:v>25663600</c:v>
                </c:pt>
                <c:pt idx="13">
                  <c:v>25588100</c:v>
                </c:pt>
                <c:pt idx="14">
                  <c:v>25520400</c:v>
                </c:pt>
                <c:pt idx="15">
                  <c:v>25430500</c:v>
                </c:pt>
                <c:pt idx="16">
                  <c:v>25313500</c:v>
                </c:pt>
                <c:pt idx="17">
                  <c:v>25230300</c:v>
                </c:pt>
                <c:pt idx="18">
                  <c:v>25169400</c:v>
                </c:pt>
                <c:pt idx="19">
                  <c:v>25094900</c:v>
                </c:pt>
                <c:pt idx="20">
                  <c:v>25021600</c:v>
                </c:pt>
                <c:pt idx="21">
                  <c:v>24853800</c:v>
                </c:pt>
                <c:pt idx="22">
                  <c:v>24746200</c:v>
                </c:pt>
                <c:pt idx="23">
                  <c:v>24609100</c:v>
                </c:pt>
                <c:pt idx="24">
                  <c:v>24442900</c:v>
                </c:pt>
                <c:pt idx="25">
                  <c:v>24271500</c:v>
                </c:pt>
                <c:pt idx="26">
                  <c:v>24118300</c:v>
                </c:pt>
                <c:pt idx="27">
                  <c:v>23955300</c:v>
                </c:pt>
                <c:pt idx="28">
                  <c:v>23772500</c:v>
                </c:pt>
                <c:pt idx="29">
                  <c:v>23613000</c:v>
                </c:pt>
                <c:pt idx="30">
                  <c:v>23421000</c:v>
                </c:pt>
                <c:pt idx="31">
                  <c:v>23353300</c:v>
                </c:pt>
                <c:pt idx="32">
                  <c:v>22988500</c:v>
                </c:pt>
                <c:pt idx="33">
                  <c:v>22664800</c:v>
                </c:pt>
                <c:pt idx="34">
                  <c:v>22409400</c:v>
                </c:pt>
                <c:pt idx="35">
                  <c:v>22149900</c:v>
                </c:pt>
                <c:pt idx="36">
                  <c:v>21841700</c:v>
                </c:pt>
                <c:pt idx="37">
                  <c:v>21538700</c:v>
                </c:pt>
                <c:pt idx="38">
                  <c:v>21250700</c:v>
                </c:pt>
                <c:pt idx="39">
                  <c:v>20941900</c:v>
                </c:pt>
                <c:pt idx="40">
                  <c:v>20665900</c:v>
                </c:pt>
                <c:pt idx="41">
                  <c:v>20362800</c:v>
                </c:pt>
                <c:pt idx="42">
                  <c:v>20042700</c:v>
                </c:pt>
                <c:pt idx="43">
                  <c:v>19769200</c:v>
                </c:pt>
                <c:pt idx="44">
                  <c:v>19435100</c:v>
                </c:pt>
                <c:pt idx="45">
                  <c:v>19109200</c:v>
                </c:pt>
                <c:pt idx="46">
                  <c:v>18838800</c:v>
                </c:pt>
                <c:pt idx="47">
                  <c:v>18499500</c:v>
                </c:pt>
                <c:pt idx="48">
                  <c:v>18138900</c:v>
                </c:pt>
                <c:pt idx="49">
                  <c:v>17786700</c:v>
                </c:pt>
                <c:pt idx="50">
                  <c:v>17426600</c:v>
                </c:pt>
                <c:pt idx="51">
                  <c:v>17098700</c:v>
                </c:pt>
                <c:pt idx="52">
                  <c:v>16742300</c:v>
                </c:pt>
                <c:pt idx="53">
                  <c:v>16366100</c:v>
                </c:pt>
                <c:pt idx="54">
                  <c:v>15981200</c:v>
                </c:pt>
                <c:pt idx="55">
                  <c:v>15589500</c:v>
                </c:pt>
                <c:pt idx="56">
                  <c:v>15216000</c:v>
                </c:pt>
                <c:pt idx="57">
                  <c:v>14881300</c:v>
                </c:pt>
                <c:pt idx="58">
                  <c:v>14478700</c:v>
                </c:pt>
                <c:pt idx="59">
                  <c:v>14108700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2-4971-8722-6BEA2566882F}"/>
            </c:ext>
          </c:extLst>
        </c:ser>
        <c:ser>
          <c:idx val="1"/>
          <c:order val="1"/>
          <c:tx>
            <c:v>GK estim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Sheet1!$X$40:$X$60</c:f>
              <c:numCache>
                <c:formatCode>General</c:formatCode>
                <c:ptCount val="21"/>
                <c:pt idx="0">
                  <c:v>0</c:v>
                </c:pt>
                <c:pt idx="1">
                  <c:v>10.349</c:v>
                </c:pt>
                <c:pt idx="2">
                  <c:v>16.34</c:v>
                </c:pt>
                <c:pt idx="3">
                  <c:v>26.143999999999998</c:v>
                </c:pt>
                <c:pt idx="4">
                  <c:v>40.85</c:v>
                </c:pt>
                <c:pt idx="5">
                  <c:v>57.19</c:v>
                </c:pt>
                <c:pt idx="6">
                  <c:v>86.057000000000002</c:v>
                </c:pt>
                <c:pt idx="7">
                  <c:v>122.004</c:v>
                </c:pt>
                <c:pt idx="8">
                  <c:v>153.05000000000001</c:v>
                </c:pt>
                <c:pt idx="9">
                  <c:v>177.56</c:v>
                </c:pt>
                <c:pt idx="10">
                  <c:v>200.98</c:v>
                </c:pt>
                <c:pt idx="11">
                  <c:v>233.66</c:v>
                </c:pt>
                <c:pt idx="12">
                  <c:v>269.06299999999999</c:v>
                </c:pt>
                <c:pt idx="13">
                  <c:v>301.19799999999998</c:v>
                </c:pt>
                <c:pt idx="14">
                  <c:v>337.89</c:v>
                </c:pt>
                <c:pt idx="15">
                  <c:v>369.82600000000002</c:v>
                </c:pt>
                <c:pt idx="16">
                  <c:v>403.05</c:v>
                </c:pt>
                <c:pt idx="17">
                  <c:v>430.82799999999997</c:v>
                </c:pt>
                <c:pt idx="18">
                  <c:v>458.60599999999999</c:v>
                </c:pt>
                <c:pt idx="19">
                  <c:v>480.93700000000001</c:v>
                </c:pt>
                <c:pt idx="20">
                  <c:v>498.911</c:v>
                </c:pt>
              </c:numCache>
            </c:numRef>
          </c:xVal>
          <c:yVal>
            <c:numRef>
              <c:f>Sheet1!$Y$40:$Y$60</c:f>
              <c:numCache>
                <c:formatCode>General</c:formatCode>
                <c:ptCount val="21"/>
                <c:pt idx="0">
                  <c:v>26077000</c:v>
                </c:pt>
                <c:pt idx="1">
                  <c:v>26100301.683311637</c:v>
                </c:pt>
                <c:pt idx="2">
                  <c:v>26108410.4568372</c:v>
                </c:pt>
                <c:pt idx="3">
                  <c:v>26113168.846943233</c:v>
                </c:pt>
                <c:pt idx="4">
                  <c:v>26100495.345232502</c:v>
                </c:pt>
                <c:pt idx="5">
                  <c:v>26058531.4062557</c:v>
                </c:pt>
                <c:pt idx="6">
                  <c:v>25912669.778973214</c:v>
                </c:pt>
                <c:pt idx="7">
                  <c:v>25602977.144832592</c:v>
                </c:pt>
                <c:pt idx="8">
                  <c:v>25221192.281692501</c:v>
                </c:pt>
                <c:pt idx="9">
                  <c:v>24844941.295483202</c:v>
                </c:pt>
                <c:pt idx="10">
                  <c:v>24423725.709534802</c:v>
                </c:pt>
                <c:pt idx="11">
                  <c:v>23735199.994837198</c:v>
                </c:pt>
                <c:pt idx="12">
                  <c:v>22856824.508129854</c:v>
                </c:pt>
                <c:pt idx="13">
                  <c:v>21940242.55168255</c:v>
                </c:pt>
                <c:pt idx="14">
                  <c:v>20754878.367627703</c:v>
                </c:pt>
                <c:pt idx="15">
                  <c:v>19602697.922220211</c:v>
                </c:pt>
                <c:pt idx="16">
                  <c:v>18285061.206692498</c:v>
                </c:pt>
                <c:pt idx="17">
                  <c:v>17090272.85640661</c:v>
                </c:pt>
                <c:pt idx="18">
                  <c:v>15810663.704559732</c:v>
                </c:pt>
                <c:pt idx="19">
                  <c:v>14720470.941229852</c:v>
                </c:pt>
                <c:pt idx="20">
                  <c:v>13803168.109624077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C2-4971-8722-6BEA25668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224047"/>
        <c:axId val="1759137615"/>
      </c:scatterChart>
      <c:valAx>
        <c:axId val="2036224047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137615"/>
        <c:crosses val="autoZero"/>
        <c:crossBetween val="midCat"/>
        <c:majorUnit val="50"/>
      </c:valAx>
      <c:valAx>
        <c:axId val="175913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22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-45 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lift_dist_fits!$B$2:$B$96</c:f>
              <c:numCache>
                <c:formatCode>General</c:formatCode>
                <c:ptCount val="95"/>
                <c:pt idx="0">
                  <c:v>5.4999999999999997E-3</c:v>
                </c:pt>
                <c:pt idx="1">
                  <c:v>2.1700000000000001E-2</c:v>
                </c:pt>
                <c:pt idx="2">
                  <c:v>3.49E-2</c:v>
                </c:pt>
                <c:pt idx="3">
                  <c:v>4.9500000000000002E-2</c:v>
                </c:pt>
                <c:pt idx="4">
                  <c:v>6.4000000000000001E-2</c:v>
                </c:pt>
                <c:pt idx="5">
                  <c:v>7.8600000000000003E-2</c:v>
                </c:pt>
                <c:pt idx="6">
                  <c:v>9.3799999999999994E-2</c:v>
                </c:pt>
                <c:pt idx="7">
                  <c:v>0.10829999999999999</c:v>
                </c:pt>
                <c:pt idx="8">
                  <c:v>0.12239999999999999</c:v>
                </c:pt>
                <c:pt idx="9">
                  <c:v>0.13700000000000001</c:v>
                </c:pt>
                <c:pt idx="10">
                  <c:v>0.1512</c:v>
                </c:pt>
                <c:pt idx="11">
                  <c:v>0.16589999999999999</c:v>
                </c:pt>
                <c:pt idx="12">
                  <c:v>0.17949999999999999</c:v>
                </c:pt>
                <c:pt idx="13">
                  <c:v>0.19239999999999999</c:v>
                </c:pt>
                <c:pt idx="14">
                  <c:v>0.1988</c:v>
                </c:pt>
                <c:pt idx="15">
                  <c:v>0.21129999999999999</c:v>
                </c:pt>
                <c:pt idx="16">
                  <c:v>0.22320000000000001</c:v>
                </c:pt>
                <c:pt idx="17">
                  <c:v>0.23430000000000001</c:v>
                </c:pt>
                <c:pt idx="18">
                  <c:v>0.24660000000000001</c:v>
                </c:pt>
                <c:pt idx="19">
                  <c:v>0.25729999999999997</c:v>
                </c:pt>
                <c:pt idx="20">
                  <c:v>0.26319999999999999</c:v>
                </c:pt>
                <c:pt idx="21">
                  <c:v>0.27260000000000001</c:v>
                </c:pt>
                <c:pt idx="22">
                  <c:v>0.28389999999999999</c:v>
                </c:pt>
                <c:pt idx="23">
                  <c:v>0.29480000000000001</c:v>
                </c:pt>
                <c:pt idx="24">
                  <c:v>0.30459999999999998</c:v>
                </c:pt>
                <c:pt idx="25">
                  <c:v>0.31709999999999999</c:v>
                </c:pt>
                <c:pt idx="26">
                  <c:v>0.32700000000000001</c:v>
                </c:pt>
                <c:pt idx="27">
                  <c:v>0.33579999999999999</c:v>
                </c:pt>
                <c:pt idx="28">
                  <c:v>0.3453</c:v>
                </c:pt>
                <c:pt idx="29">
                  <c:v>0.35360000000000003</c:v>
                </c:pt>
                <c:pt idx="30">
                  <c:v>0.3659</c:v>
                </c:pt>
                <c:pt idx="31">
                  <c:v>0.37480000000000002</c:v>
                </c:pt>
                <c:pt idx="32">
                  <c:v>0.38340000000000002</c:v>
                </c:pt>
                <c:pt idx="33">
                  <c:v>0.39900000000000002</c:v>
                </c:pt>
                <c:pt idx="34">
                  <c:v>0.40989999999999999</c:v>
                </c:pt>
                <c:pt idx="35">
                  <c:v>0.42220000000000002</c:v>
                </c:pt>
                <c:pt idx="36">
                  <c:v>0.43230000000000002</c:v>
                </c:pt>
                <c:pt idx="37">
                  <c:v>0.439</c:v>
                </c:pt>
                <c:pt idx="38">
                  <c:v>0.44769999999999999</c:v>
                </c:pt>
                <c:pt idx="39">
                  <c:v>0.45500000000000002</c:v>
                </c:pt>
                <c:pt idx="40">
                  <c:v>0.46379999999999999</c:v>
                </c:pt>
                <c:pt idx="41">
                  <c:v>0.4708</c:v>
                </c:pt>
                <c:pt idx="42">
                  <c:v>0.47799999999999998</c:v>
                </c:pt>
                <c:pt idx="43">
                  <c:v>0.49</c:v>
                </c:pt>
                <c:pt idx="44">
                  <c:v>0.49830000000000002</c:v>
                </c:pt>
                <c:pt idx="45">
                  <c:v>0.50819999999999999</c:v>
                </c:pt>
                <c:pt idx="46">
                  <c:v>0.51880000000000004</c:v>
                </c:pt>
                <c:pt idx="47">
                  <c:v>0.52969999999999995</c:v>
                </c:pt>
                <c:pt idx="48">
                  <c:v>0.53680000000000005</c:v>
                </c:pt>
                <c:pt idx="49">
                  <c:v>0.54700000000000004</c:v>
                </c:pt>
                <c:pt idx="50">
                  <c:v>0.55030000000000001</c:v>
                </c:pt>
                <c:pt idx="51">
                  <c:v>0.55810000000000004</c:v>
                </c:pt>
                <c:pt idx="52">
                  <c:v>0.5746</c:v>
                </c:pt>
                <c:pt idx="53">
                  <c:v>0.58760000000000001</c:v>
                </c:pt>
                <c:pt idx="54">
                  <c:v>0.60040000000000004</c:v>
                </c:pt>
                <c:pt idx="55">
                  <c:v>0.61229999999999996</c:v>
                </c:pt>
                <c:pt idx="56">
                  <c:v>0.62339999999999995</c:v>
                </c:pt>
                <c:pt idx="57">
                  <c:v>0.63249999999999995</c:v>
                </c:pt>
                <c:pt idx="58">
                  <c:v>0.64329999999999998</c:v>
                </c:pt>
                <c:pt idx="59">
                  <c:v>0.65380000000000005</c:v>
                </c:pt>
                <c:pt idx="60">
                  <c:v>0.66049999999999998</c:v>
                </c:pt>
                <c:pt idx="61">
                  <c:v>0.67069999999999996</c:v>
                </c:pt>
                <c:pt idx="62">
                  <c:v>0.68259999999999998</c:v>
                </c:pt>
                <c:pt idx="63">
                  <c:v>0.69169999999999998</c:v>
                </c:pt>
                <c:pt idx="64">
                  <c:v>0.69910000000000005</c:v>
                </c:pt>
                <c:pt idx="65">
                  <c:v>0.70789999999999997</c:v>
                </c:pt>
                <c:pt idx="66">
                  <c:v>0.7177</c:v>
                </c:pt>
                <c:pt idx="67">
                  <c:v>0.72489999999999999</c:v>
                </c:pt>
                <c:pt idx="68">
                  <c:v>0.73319999999999996</c:v>
                </c:pt>
                <c:pt idx="69">
                  <c:v>0.74439999999999995</c:v>
                </c:pt>
                <c:pt idx="70">
                  <c:v>0.78839999999999999</c:v>
                </c:pt>
                <c:pt idx="71">
                  <c:v>0.79479999999999995</c:v>
                </c:pt>
                <c:pt idx="72">
                  <c:v>0.80530000000000002</c:v>
                </c:pt>
                <c:pt idx="73">
                  <c:v>0.81430000000000002</c:v>
                </c:pt>
                <c:pt idx="74">
                  <c:v>0.82310000000000005</c:v>
                </c:pt>
                <c:pt idx="75">
                  <c:v>0.83260000000000001</c:v>
                </c:pt>
                <c:pt idx="76">
                  <c:v>0.84140000000000004</c:v>
                </c:pt>
                <c:pt idx="77">
                  <c:v>0.84889999999999999</c:v>
                </c:pt>
                <c:pt idx="78">
                  <c:v>0.85589999999999999</c:v>
                </c:pt>
                <c:pt idx="79">
                  <c:v>0.86670000000000003</c:v>
                </c:pt>
                <c:pt idx="80">
                  <c:v>0.87529999999999997</c:v>
                </c:pt>
                <c:pt idx="81">
                  <c:v>0.88560000000000005</c:v>
                </c:pt>
                <c:pt idx="82">
                  <c:v>0.89590000000000003</c:v>
                </c:pt>
                <c:pt idx="83">
                  <c:v>0.90269999999999995</c:v>
                </c:pt>
                <c:pt idx="84">
                  <c:v>0.91320000000000001</c:v>
                </c:pt>
                <c:pt idx="85">
                  <c:v>0.92179999999999995</c:v>
                </c:pt>
                <c:pt idx="86">
                  <c:v>0.93079999999999996</c:v>
                </c:pt>
                <c:pt idx="87">
                  <c:v>0.93910000000000005</c:v>
                </c:pt>
                <c:pt idx="88">
                  <c:v>0.94750000000000001</c:v>
                </c:pt>
                <c:pt idx="89">
                  <c:v>0.95409999999999995</c:v>
                </c:pt>
                <c:pt idx="90">
                  <c:v>0.96260000000000001</c:v>
                </c:pt>
                <c:pt idx="91">
                  <c:v>0.97370000000000001</c:v>
                </c:pt>
                <c:pt idx="92">
                  <c:v>0.98070000000000002</c:v>
                </c:pt>
                <c:pt idx="93">
                  <c:v>0.98829999999999996</c:v>
                </c:pt>
                <c:pt idx="94">
                  <c:v>0.99609999999999999</c:v>
                </c:pt>
              </c:numCache>
            </c:numRef>
          </c:xVal>
          <c:yVal>
            <c:numRef>
              <c:f>lift_dist_fits!$C$2:$C$96</c:f>
              <c:numCache>
                <c:formatCode>General</c:formatCode>
                <c:ptCount val="95"/>
                <c:pt idx="0">
                  <c:v>2.1473</c:v>
                </c:pt>
                <c:pt idx="1">
                  <c:v>2.141</c:v>
                </c:pt>
                <c:pt idx="2">
                  <c:v>2.1383999999999999</c:v>
                </c:pt>
                <c:pt idx="3">
                  <c:v>2.1261999999999999</c:v>
                </c:pt>
                <c:pt idx="4">
                  <c:v>2.1147999999999998</c:v>
                </c:pt>
                <c:pt idx="5">
                  <c:v>2.1000999999999999</c:v>
                </c:pt>
                <c:pt idx="6">
                  <c:v>2.0884999999999998</c:v>
                </c:pt>
                <c:pt idx="7">
                  <c:v>2.0672999999999999</c:v>
                </c:pt>
                <c:pt idx="8">
                  <c:v>2.048</c:v>
                </c:pt>
                <c:pt idx="9">
                  <c:v>2.0287999999999999</c:v>
                </c:pt>
                <c:pt idx="10">
                  <c:v>2.0011000000000001</c:v>
                </c:pt>
                <c:pt idx="11">
                  <c:v>1.9798</c:v>
                </c:pt>
                <c:pt idx="12">
                  <c:v>1.95</c:v>
                </c:pt>
                <c:pt idx="13">
                  <c:v>1.9215</c:v>
                </c:pt>
                <c:pt idx="14">
                  <c:v>1.8956999999999999</c:v>
                </c:pt>
                <c:pt idx="15">
                  <c:v>1.8774999999999999</c:v>
                </c:pt>
                <c:pt idx="16">
                  <c:v>1.8480000000000001</c:v>
                </c:pt>
                <c:pt idx="17">
                  <c:v>1.8189</c:v>
                </c:pt>
                <c:pt idx="18">
                  <c:v>1.7948</c:v>
                </c:pt>
                <c:pt idx="19">
                  <c:v>1.7830999999999999</c:v>
                </c:pt>
                <c:pt idx="20">
                  <c:v>1.7452000000000001</c:v>
                </c:pt>
                <c:pt idx="21">
                  <c:v>1.7188000000000001</c:v>
                </c:pt>
                <c:pt idx="22">
                  <c:v>1.6892</c:v>
                </c:pt>
                <c:pt idx="23">
                  <c:v>1.6576</c:v>
                </c:pt>
                <c:pt idx="24">
                  <c:v>1.6244000000000001</c:v>
                </c:pt>
                <c:pt idx="25">
                  <c:v>1.5928</c:v>
                </c:pt>
                <c:pt idx="26">
                  <c:v>1.5725</c:v>
                </c:pt>
                <c:pt idx="27">
                  <c:v>1.5378000000000001</c:v>
                </c:pt>
                <c:pt idx="28">
                  <c:v>1.5144</c:v>
                </c:pt>
                <c:pt idx="29">
                  <c:v>1.4857</c:v>
                </c:pt>
                <c:pt idx="30">
                  <c:v>1.4518</c:v>
                </c:pt>
                <c:pt idx="31">
                  <c:v>1.4277</c:v>
                </c:pt>
                <c:pt idx="32">
                  <c:v>1.3980999999999999</c:v>
                </c:pt>
                <c:pt idx="33">
                  <c:v>1.3532</c:v>
                </c:pt>
                <c:pt idx="34">
                  <c:v>1.3224</c:v>
                </c:pt>
                <c:pt idx="35">
                  <c:v>1.2924</c:v>
                </c:pt>
                <c:pt idx="36">
                  <c:v>1.2773000000000001</c:v>
                </c:pt>
                <c:pt idx="37">
                  <c:v>1.2464999999999999</c:v>
                </c:pt>
                <c:pt idx="38">
                  <c:v>1.2194</c:v>
                </c:pt>
                <c:pt idx="39">
                  <c:v>1.1942999999999999</c:v>
                </c:pt>
                <c:pt idx="40">
                  <c:v>1.1694</c:v>
                </c:pt>
                <c:pt idx="41">
                  <c:v>1.1334</c:v>
                </c:pt>
                <c:pt idx="42">
                  <c:v>1.1077999999999999</c:v>
                </c:pt>
                <c:pt idx="43">
                  <c:v>1.0854999999999999</c:v>
                </c:pt>
                <c:pt idx="44">
                  <c:v>1.0532999999999999</c:v>
                </c:pt>
                <c:pt idx="45">
                  <c:v>1.0262</c:v>
                </c:pt>
                <c:pt idx="46">
                  <c:v>0.99519999999999997</c:v>
                </c:pt>
                <c:pt idx="47">
                  <c:v>0.97619999999999996</c:v>
                </c:pt>
                <c:pt idx="48">
                  <c:v>0.93959999999999999</c:v>
                </c:pt>
                <c:pt idx="49">
                  <c:v>0.90869999999999995</c:v>
                </c:pt>
                <c:pt idx="50">
                  <c:v>0.88729999999999998</c:v>
                </c:pt>
                <c:pt idx="51">
                  <c:v>0.87439999999999996</c:v>
                </c:pt>
                <c:pt idx="52">
                  <c:v>0.81410000000000005</c:v>
                </c:pt>
                <c:pt idx="53">
                  <c:v>0.77239999999999998</c:v>
                </c:pt>
                <c:pt idx="54">
                  <c:v>0.73029999999999995</c:v>
                </c:pt>
                <c:pt idx="55">
                  <c:v>0.7</c:v>
                </c:pt>
                <c:pt idx="56">
                  <c:v>0.67830000000000001</c:v>
                </c:pt>
                <c:pt idx="57">
                  <c:v>0.64590000000000003</c:v>
                </c:pt>
                <c:pt idx="58">
                  <c:v>0.61880000000000002</c:v>
                </c:pt>
                <c:pt idx="59">
                  <c:v>0.59219999999999995</c:v>
                </c:pt>
                <c:pt idx="60">
                  <c:v>0.55689999999999995</c:v>
                </c:pt>
                <c:pt idx="61">
                  <c:v>0.52649999999999997</c:v>
                </c:pt>
                <c:pt idx="62">
                  <c:v>0.49430000000000002</c:v>
                </c:pt>
                <c:pt idx="63">
                  <c:v>0.46879999999999999</c:v>
                </c:pt>
                <c:pt idx="64">
                  <c:v>0.436</c:v>
                </c:pt>
                <c:pt idx="65">
                  <c:v>0.40839999999999999</c:v>
                </c:pt>
                <c:pt idx="66">
                  <c:v>0.38540000000000002</c:v>
                </c:pt>
                <c:pt idx="67">
                  <c:v>0.35160000000000002</c:v>
                </c:pt>
                <c:pt idx="68">
                  <c:v>0.3241</c:v>
                </c:pt>
                <c:pt idx="69">
                  <c:v>0.29389999999999999</c:v>
                </c:pt>
                <c:pt idx="70">
                  <c:v>0.14940000000000001</c:v>
                </c:pt>
                <c:pt idx="71">
                  <c:v>0.1246</c:v>
                </c:pt>
                <c:pt idx="72">
                  <c:v>9.2700000000000005E-2</c:v>
                </c:pt>
                <c:pt idx="73">
                  <c:v>5.6399999999999999E-2</c:v>
                </c:pt>
                <c:pt idx="74">
                  <c:v>2.7400000000000001E-2</c:v>
                </c:pt>
                <c:pt idx="75">
                  <c:v>-4.7999999999999996E-3</c:v>
                </c:pt>
                <c:pt idx="76">
                  <c:v>-3.5099999999999999E-2</c:v>
                </c:pt>
                <c:pt idx="77">
                  <c:v>-6.7199999999999996E-2</c:v>
                </c:pt>
                <c:pt idx="78">
                  <c:v>-9.7199999999999995E-2</c:v>
                </c:pt>
                <c:pt idx="79">
                  <c:v>-0.1232</c:v>
                </c:pt>
                <c:pt idx="80">
                  <c:v>-0.15479999999999999</c:v>
                </c:pt>
                <c:pt idx="81">
                  <c:v>-0.19289999999999999</c:v>
                </c:pt>
                <c:pt idx="82">
                  <c:v>-0.221</c:v>
                </c:pt>
                <c:pt idx="83">
                  <c:v>-0.25609999999999999</c:v>
                </c:pt>
                <c:pt idx="84">
                  <c:v>-0.29409999999999997</c:v>
                </c:pt>
                <c:pt idx="85">
                  <c:v>-0.31919999999999998</c:v>
                </c:pt>
                <c:pt idx="86">
                  <c:v>-0.3569</c:v>
                </c:pt>
                <c:pt idx="87">
                  <c:v>-0.38900000000000001</c:v>
                </c:pt>
                <c:pt idx="88">
                  <c:v>-0.41389999999999999</c:v>
                </c:pt>
                <c:pt idx="89">
                  <c:v>-0.44440000000000002</c:v>
                </c:pt>
                <c:pt idx="90">
                  <c:v>-0.47770000000000001</c:v>
                </c:pt>
                <c:pt idx="91">
                  <c:v>-0.50619999999999998</c:v>
                </c:pt>
                <c:pt idx="92">
                  <c:v>-0.54649999999999999</c:v>
                </c:pt>
                <c:pt idx="93">
                  <c:v>-0.57450000000000001</c:v>
                </c:pt>
                <c:pt idx="94">
                  <c:v>-0.59830000000000005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1-4E3F-809A-ECDDFF9221C3}"/>
            </c:ext>
          </c:extLst>
        </c:ser>
        <c:ser>
          <c:idx val="2"/>
          <c:order val="1"/>
          <c:tx>
            <c:v>-30 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lift_dist_fits!$G$2:$G$88</c:f>
              <c:numCache>
                <c:formatCode>General</c:formatCode>
                <c:ptCount val="87"/>
                <c:pt idx="0">
                  <c:v>7.0000000000000001E-3</c:v>
                </c:pt>
                <c:pt idx="1">
                  <c:v>2.1499999999999998E-2</c:v>
                </c:pt>
                <c:pt idx="2">
                  <c:v>3.61E-2</c:v>
                </c:pt>
                <c:pt idx="3">
                  <c:v>5.0599999999999999E-2</c:v>
                </c:pt>
                <c:pt idx="4">
                  <c:v>6.5199999999999994E-2</c:v>
                </c:pt>
                <c:pt idx="5">
                  <c:v>7.9699999999999993E-2</c:v>
                </c:pt>
                <c:pt idx="6">
                  <c:v>9.3700000000000006E-2</c:v>
                </c:pt>
                <c:pt idx="7">
                  <c:v>0.1089</c:v>
                </c:pt>
                <c:pt idx="8">
                  <c:v>0.1234</c:v>
                </c:pt>
                <c:pt idx="9">
                  <c:v>0.13800000000000001</c:v>
                </c:pt>
                <c:pt idx="10">
                  <c:v>0.1525</c:v>
                </c:pt>
                <c:pt idx="11">
                  <c:v>0.1671</c:v>
                </c:pt>
                <c:pt idx="12">
                  <c:v>0.1817</c:v>
                </c:pt>
                <c:pt idx="13">
                  <c:v>0.1963</c:v>
                </c:pt>
                <c:pt idx="14">
                  <c:v>0.2109</c:v>
                </c:pt>
                <c:pt idx="15">
                  <c:v>0.22550000000000001</c:v>
                </c:pt>
                <c:pt idx="16">
                  <c:v>0.24010000000000001</c:v>
                </c:pt>
                <c:pt idx="17">
                  <c:v>0.25469999999999998</c:v>
                </c:pt>
                <c:pt idx="18">
                  <c:v>0.26929999999999998</c:v>
                </c:pt>
                <c:pt idx="19">
                  <c:v>0.28389999999999999</c:v>
                </c:pt>
                <c:pt idx="20">
                  <c:v>0.29849999999999999</c:v>
                </c:pt>
                <c:pt idx="21">
                  <c:v>0.30959999999999999</c:v>
                </c:pt>
                <c:pt idx="22">
                  <c:v>0.32069999999999999</c:v>
                </c:pt>
                <c:pt idx="23">
                  <c:v>0.3327</c:v>
                </c:pt>
                <c:pt idx="24">
                  <c:v>0.34489999999999998</c:v>
                </c:pt>
                <c:pt idx="25">
                  <c:v>0.35630000000000001</c:v>
                </c:pt>
                <c:pt idx="26">
                  <c:v>0.36909999999999998</c:v>
                </c:pt>
                <c:pt idx="27">
                  <c:v>0.38279999999999997</c:v>
                </c:pt>
                <c:pt idx="28">
                  <c:v>0.39629999999999999</c:v>
                </c:pt>
                <c:pt idx="29">
                  <c:v>0.40939999999999999</c:v>
                </c:pt>
                <c:pt idx="30">
                  <c:v>0.42030000000000001</c:v>
                </c:pt>
                <c:pt idx="31">
                  <c:v>0.43130000000000002</c:v>
                </c:pt>
                <c:pt idx="32">
                  <c:v>0.44419999999999998</c:v>
                </c:pt>
                <c:pt idx="33">
                  <c:v>0.45789999999999997</c:v>
                </c:pt>
                <c:pt idx="34">
                  <c:v>0.47060000000000002</c:v>
                </c:pt>
                <c:pt idx="35">
                  <c:v>0.4829</c:v>
                </c:pt>
                <c:pt idx="36">
                  <c:v>0.49519999999999997</c:v>
                </c:pt>
                <c:pt idx="37">
                  <c:v>0.50770000000000004</c:v>
                </c:pt>
                <c:pt idx="38">
                  <c:v>0.52</c:v>
                </c:pt>
                <c:pt idx="39">
                  <c:v>0.53110000000000002</c:v>
                </c:pt>
                <c:pt idx="40">
                  <c:v>0.54349999999999998</c:v>
                </c:pt>
                <c:pt idx="41">
                  <c:v>0.5544</c:v>
                </c:pt>
                <c:pt idx="42">
                  <c:v>0.56799999999999995</c:v>
                </c:pt>
                <c:pt idx="43">
                  <c:v>0.57830000000000004</c:v>
                </c:pt>
                <c:pt idx="44">
                  <c:v>0.58909999999999996</c:v>
                </c:pt>
                <c:pt idx="45">
                  <c:v>0.60209999999999997</c:v>
                </c:pt>
                <c:pt idx="46">
                  <c:v>0.6149</c:v>
                </c:pt>
                <c:pt idx="47">
                  <c:v>0.62629999999999997</c:v>
                </c:pt>
                <c:pt idx="48">
                  <c:v>0.63939999999999997</c:v>
                </c:pt>
                <c:pt idx="49">
                  <c:v>0.64610000000000001</c:v>
                </c:pt>
                <c:pt idx="50">
                  <c:v>0.65369999999999995</c:v>
                </c:pt>
                <c:pt idx="51">
                  <c:v>0.66820000000000002</c:v>
                </c:pt>
                <c:pt idx="52">
                  <c:v>0.67679999999999996</c:v>
                </c:pt>
                <c:pt idx="53">
                  <c:v>0.68579999999999997</c:v>
                </c:pt>
                <c:pt idx="54">
                  <c:v>0.69579999999999997</c:v>
                </c:pt>
                <c:pt idx="55">
                  <c:v>0.70709999999999995</c:v>
                </c:pt>
                <c:pt idx="56">
                  <c:v>0.71730000000000005</c:v>
                </c:pt>
                <c:pt idx="57">
                  <c:v>0.72819999999999996</c:v>
                </c:pt>
                <c:pt idx="58">
                  <c:v>0.73809999999999998</c:v>
                </c:pt>
                <c:pt idx="59">
                  <c:v>0.74709999999999999</c:v>
                </c:pt>
                <c:pt idx="60">
                  <c:v>0.75349999999999995</c:v>
                </c:pt>
                <c:pt idx="61">
                  <c:v>0.76649999999999996</c:v>
                </c:pt>
                <c:pt idx="62">
                  <c:v>0.77700000000000002</c:v>
                </c:pt>
                <c:pt idx="63">
                  <c:v>0.78600000000000003</c:v>
                </c:pt>
                <c:pt idx="64">
                  <c:v>0.79549999999999998</c:v>
                </c:pt>
                <c:pt idx="65">
                  <c:v>0.80630000000000002</c:v>
                </c:pt>
                <c:pt idx="66">
                  <c:v>0.81489999999999996</c:v>
                </c:pt>
                <c:pt idx="67">
                  <c:v>0.82430000000000003</c:v>
                </c:pt>
                <c:pt idx="68">
                  <c:v>0.83069999999999999</c:v>
                </c:pt>
                <c:pt idx="69">
                  <c:v>0.84119999999999995</c:v>
                </c:pt>
                <c:pt idx="70">
                  <c:v>0.84909999999999997</c:v>
                </c:pt>
                <c:pt idx="71">
                  <c:v>0.85580000000000001</c:v>
                </c:pt>
                <c:pt idx="72">
                  <c:v>0.86599999999999999</c:v>
                </c:pt>
                <c:pt idx="73">
                  <c:v>0.87570000000000003</c:v>
                </c:pt>
                <c:pt idx="74">
                  <c:v>0.88519999999999999</c:v>
                </c:pt>
                <c:pt idx="75">
                  <c:v>0.89729999999999999</c:v>
                </c:pt>
                <c:pt idx="76">
                  <c:v>0.90610000000000002</c:v>
                </c:pt>
                <c:pt idx="77">
                  <c:v>0.91649999999999998</c:v>
                </c:pt>
                <c:pt idx="78">
                  <c:v>0.92900000000000005</c:v>
                </c:pt>
                <c:pt idx="79">
                  <c:v>0.93769999999999998</c:v>
                </c:pt>
                <c:pt idx="80">
                  <c:v>0.94640000000000002</c:v>
                </c:pt>
                <c:pt idx="81">
                  <c:v>0.95299999999999996</c:v>
                </c:pt>
                <c:pt idx="82">
                  <c:v>0.96319999999999995</c:v>
                </c:pt>
                <c:pt idx="83">
                  <c:v>0.97199999999999998</c:v>
                </c:pt>
                <c:pt idx="84">
                  <c:v>0.9798</c:v>
                </c:pt>
                <c:pt idx="85">
                  <c:v>0.99019999999999997</c:v>
                </c:pt>
                <c:pt idx="86">
                  <c:v>0.99760000000000004</c:v>
                </c:pt>
              </c:numCache>
            </c:numRef>
          </c:xVal>
          <c:yVal>
            <c:numRef>
              <c:f>lift_dist_fits!$H$2:$H$88</c:f>
              <c:numCache>
                <c:formatCode>General</c:formatCode>
                <c:ptCount val="87"/>
                <c:pt idx="0">
                  <c:v>1.7975000000000001</c:v>
                </c:pt>
                <c:pt idx="1">
                  <c:v>1.7951999999999999</c:v>
                </c:pt>
                <c:pt idx="2">
                  <c:v>1.7901</c:v>
                </c:pt>
                <c:pt idx="3">
                  <c:v>1.7825</c:v>
                </c:pt>
                <c:pt idx="4">
                  <c:v>1.7766</c:v>
                </c:pt>
                <c:pt idx="5">
                  <c:v>1.77</c:v>
                </c:pt>
                <c:pt idx="6">
                  <c:v>1.7643</c:v>
                </c:pt>
                <c:pt idx="7">
                  <c:v>1.7539</c:v>
                </c:pt>
                <c:pt idx="8">
                  <c:v>1.7464999999999999</c:v>
                </c:pt>
                <c:pt idx="9">
                  <c:v>1.7383999999999999</c:v>
                </c:pt>
                <c:pt idx="10">
                  <c:v>1.7265999999999999</c:v>
                </c:pt>
                <c:pt idx="11">
                  <c:v>1.714</c:v>
                </c:pt>
                <c:pt idx="12">
                  <c:v>1.7005999999999999</c:v>
                </c:pt>
                <c:pt idx="13">
                  <c:v>1.6869000000000001</c:v>
                </c:pt>
                <c:pt idx="14">
                  <c:v>1.6691</c:v>
                </c:pt>
                <c:pt idx="15">
                  <c:v>1.6500999999999999</c:v>
                </c:pt>
                <c:pt idx="16">
                  <c:v>1.63</c:v>
                </c:pt>
                <c:pt idx="17">
                  <c:v>1.6084000000000001</c:v>
                </c:pt>
                <c:pt idx="18">
                  <c:v>1.5874999999999999</c:v>
                </c:pt>
                <c:pt idx="19">
                  <c:v>1.5603</c:v>
                </c:pt>
                <c:pt idx="20">
                  <c:v>1.5355000000000001</c:v>
                </c:pt>
                <c:pt idx="21">
                  <c:v>1.5133000000000001</c:v>
                </c:pt>
                <c:pt idx="22">
                  <c:v>1.4930000000000001</c:v>
                </c:pt>
                <c:pt idx="23">
                  <c:v>1.4743999999999999</c:v>
                </c:pt>
                <c:pt idx="24">
                  <c:v>1.4442999999999999</c:v>
                </c:pt>
                <c:pt idx="25">
                  <c:v>1.4211</c:v>
                </c:pt>
                <c:pt idx="26">
                  <c:v>1.3954</c:v>
                </c:pt>
                <c:pt idx="27">
                  <c:v>1.367</c:v>
                </c:pt>
                <c:pt idx="28">
                  <c:v>1.3424</c:v>
                </c:pt>
                <c:pt idx="29">
                  <c:v>1.3166</c:v>
                </c:pt>
                <c:pt idx="30">
                  <c:v>1.2873000000000001</c:v>
                </c:pt>
                <c:pt idx="31">
                  <c:v>1.2602</c:v>
                </c:pt>
                <c:pt idx="32">
                  <c:v>1.2275</c:v>
                </c:pt>
                <c:pt idx="33">
                  <c:v>1.1994</c:v>
                </c:pt>
                <c:pt idx="34">
                  <c:v>1.1728000000000001</c:v>
                </c:pt>
                <c:pt idx="35">
                  <c:v>1.1442000000000001</c:v>
                </c:pt>
                <c:pt idx="36">
                  <c:v>1.1153999999999999</c:v>
                </c:pt>
                <c:pt idx="37">
                  <c:v>1.0871999999999999</c:v>
                </c:pt>
                <c:pt idx="38">
                  <c:v>1.0575000000000001</c:v>
                </c:pt>
                <c:pt idx="39">
                  <c:v>1.0304</c:v>
                </c:pt>
                <c:pt idx="40">
                  <c:v>1.0011000000000001</c:v>
                </c:pt>
                <c:pt idx="41">
                  <c:v>0.97399999999999998</c:v>
                </c:pt>
                <c:pt idx="42">
                  <c:v>0.94130000000000003</c:v>
                </c:pt>
                <c:pt idx="43">
                  <c:v>0.91920000000000002</c:v>
                </c:pt>
                <c:pt idx="44">
                  <c:v>0.88539999999999996</c:v>
                </c:pt>
                <c:pt idx="45">
                  <c:v>0.84730000000000005</c:v>
                </c:pt>
                <c:pt idx="46">
                  <c:v>0.81789999999999996</c:v>
                </c:pt>
                <c:pt idx="47">
                  <c:v>0.78910000000000002</c:v>
                </c:pt>
                <c:pt idx="48">
                  <c:v>0.75939999999999996</c:v>
                </c:pt>
                <c:pt idx="49">
                  <c:v>0.73329999999999995</c:v>
                </c:pt>
                <c:pt idx="50">
                  <c:v>0.7016</c:v>
                </c:pt>
                <c:pt idx="51">
                  <c:v>0.68379999999999996</c:v>
                </c:pt>
                <c:pt idx="52">
                  <c:v>0.64780000000000004</c:v>
                </c:pt>
                <c:pt idx="53">
                  <c:v>0.62219999999999998</c:v>
                </c:pt>
                <c:pt idx="54">
                  <c:v>0.59389999999999998</c:v>
                </c:pt>
                <c:pt idx="55">
                  <c:v>0.56269999999999998</c:v>
                </c:pt>
                <c:pt idx="56">
                  <c:v>0.53369999999999995</c:v>
                </c:pt>
                <c:pt idx="57">
                  <c:v>0.50260000000000005</c:v>
                </c:pt>
                <c:pt idx="58">
                  <c:v>0.48010000000000003</c:v>
                </c:pt>
                <c:pt idx="59">
                  <c:v>0.44469999999999998</c:v>
                </c:pt>
                <c:pt idx="60">
                  <c:v>0.4239</c:v>
                </c:pt>
                <c:pt idx="61">
                  <c:v>0.39369999999999999</c:v>
                </c:pt>
                <c:pt idx="62">
                  <c:v>0.36209999999999998</c:v>
                </c:pt>
                <c:pt idx="63">
                  <c:v>0.32940000000000003</c:v>
                </c:pt>
                <c:pt idx="64">
                  <c:v>0.29809999999999998</c:v>
                </c:pt>
                <c:pt idx="65">
                  <c:v>0.26869999999999999</c:v>
                </c:pt>
                <c:pt idx="66">
                  <c:v>0.2409</c:v>
                </c:pt>
                <c:pt idx="67">
                  <c:v>0.20899999999999999</c:v>
                </c:pt>
                <c:pt idx="68">
                  <c:v>0.1903</c:v>
                </c:pt>
                <c:pt idx="69">
                  <c:v>0.16020000000000001</c:v>
                </c:pt>
                <c:pt idx="70">
                  <c:v>0.13020000000000001</c:v>
                </c:pt>
                <c:pt idx="71">
                  <c:v>0.1022</c:v>
                </c:pt>
                <c:pt idx="72">
                  <c:v>8.3400000000000002E-2</c:v>
                </c:pt>
                <c:pt idx="73">
                  <c:v>5.1799999999999999E-2</c:v>
                </c:pt>
                <c:pt idx="74">
                  <c:v>2.2599999999999999E-2</c:v>
                </c:pt>
                <c:pt idx="75">
                  <c:v>-8.3000000000000001E-3</c:v>
                </c:pt>
                <c:pt idx="76">
                  <c:v>-4.6300000000000001E-2</c:v>
                </c:pt>
                <c:pt idx="77">
                  <c:v>-7.5399999999999995E-2</c:v>
                </c:pt>
                <c:pt idx="78">
                  <c:v>-0.11070000000000001</c:v>
                </c:pt>
                <c:pt idx="79">
                  <c:v>-0.14349999999999999</c:v>
                </c:pt>
                <c:pt idx="80">
                  <c:v>-0.17080000000000001</c:v>
                </c:pt>
                <c:pt idx="81">
                  <c:v>-0.2009</c:v>
                </c:pt>
                <c:pt idx="82">
                  <c:v>-0.22140000000000001</c:v>
                </c:pt>
                <c:pt idx="83">
                  <c:v>-0.25540000000000002</c:v>
                </c:pt>
                <c:pt idx="84">
                  <c:v>-0.2823</c:v>
                </c:pt>
                <c:pt idx="85">
                  <c:v>-0.31169999999999998</c:v>
                </c:pt>
                <c:pt idx="86">
                  <c:v>-0.33529999999999999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71-4E3F-809A-ECDDFF9221C3}"/>
            </c:ext>
          </c:extLst>
        </c:ser>
        <c:ser>
          <c:idx val="1"/>
          <c:order val="2"/>
          <c:tx>
            <c:v>0 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lift_dist_fits!$L$2:$L$77</c:f>
              <c:numCache>
                <c:formatCode>General</c:formatCode>
                <c:ptCount val="76"/>
                <c:pt idx="0">
                  <c:v>5.8999999999999999E-3</c:v>
                </c:pt>
                <c:pt idx="1">
                  <c:v>2.1399999999999999E-2</c:v>
                </c:pt>
                <c:pt idx="2">
                  <c:v>3.3099999999999997E-2</c:v>
                </c:pt>
                <c:pt idx="3">
                  <c:v>5.1400000000000001E-2</c:v>
                </c:pt>
                <c:pt idx="4">
                  <c:v>6.5500000000000003E-2</c:v>
                </c:pt>
                <c:pt idx="5">
                  <c:v>8.3699999999999997E-2</c:v>
                </c:pt>
                <c:pt idx="6">
                  <c:v>9.8900000000000002E-2</c:v>
                </c:pt>
                <c:pt idx="7">
                  <c:v>0.1086</c:v>
                </c:pt>
                <c:pt idx="8">
                  <c:v>0.1236</c:v>
                </c:pt>
                <c:pt idx="9">
                  <c:v>0.13819999999999999</c:v>
                </c:pt>
                <c:pt idx="10">
                  <c:v>0.1527</c:v>
                </c:pt>
                <c:pt idx="11">
                  <c:v>0.1673</c:v>
                </c:pt>
                <c:pt idx="12">
                  <c:v>0.18179999999999999</c:v>
                </c:pt>
                <c:pt idx="13">
                  <c:v>0.19639999999999999</c:v>
                </c:pt>
                <c:pt idx="14">
                  <c:v>0.21129999999999999</c:v>
                </c:pt>
                <c:pt idx="15">
                  <c:v>0.22550000000000001</c:v>
                </c:pt>
                <c:pt idx="16">
                  <c:v>0.24</c:v>
                </c:pt>
                <c:pt idx="17">
                  <c:v>0.25459999999999999</c:v>
                </c:pt>
                <c:pt idx="18">
                  <c:v>0.26910000000000001</c:v>
                </c:pt>
                <c:pt idx="19">
                  <c:v>0.28370000000000001</c:v>
                </c:pt>
                <c:pt idx="20">
                  <c:v>0.29820000000000002</c:v>
                </c:pt>
                <c:pt idx="21">
                  <c:v>0.31280000000000002</c:v>
                </c:pt>
                <c:pt idx="22">
                  <c:v>0.32729999999999998</c:v>
                </c:pt>
                <c:pt idx="23">
                  <c:v>0.34189999999999998</c:v>
                </c:pt>
                <c:pt idx="24">
                  <c:v>0.35639999999999999</c:v>
                </c:pt>
                <c:pt idx="25">
                  <c:v>0.371</c:v>
                </c:pt>
                <c:pt idx="26">
                  <c:v>0.3856</c:v>
                </c:pt>
                <c:pt idx="27">
                  <c:v>0.40010000000000001</c:v>
                </c:pt>
                <c:pt idx="28">
                  <c:v>0.4133</c:v>
                </c:pt>
                <c:pt idx="29">
                  <c:v>0.43680000000000002</c:v>
                </c:pt>
                <c:pt idx="30">
                  <c:v>0.45069999999999999</c:v>
                </c:pt>
                <c:pt idx="31">
                  <c:v>0.46589999999999998</c:v>
                </c:pt>
                <c:pt idx="32">
                  <c:v>0.48049999999999998</c:v>
                </c:pt>
                <c:pt idx="33">
                  <c:v>0.495</c:v>
                </c:pt>
                <c:pt idx="34">
                  <c:v>0.50960000000000005</c:v>
                </c:pt>
                <c:pt idx="35">
                  <c:v>0.5242</c:v>
                </c:pt>
                <c:pt idx="36">
                  <c:v>0.53900000000000003</c:v>
                </c:pt>
                <c:pt idx="37">
                  <c:v>0.55279999999999996</c:v>
                </c:pt>
                <c:pt idx="38">
                  <c:v>0.56789999999999996</c:v>
                </c:pt>
                <c:pt idx="39">
                  <c:v>0.58250000000000002</c:v>
                </c:pt>
                <c:pt idx="40">
                  <c:v>0.59699999999999998</c:v>
                </c:pt>
                <c:pt idx="41">
                  <c:v>0.61170000000000002</c:v>
                </c:pt>
                <c:pt idx="42">
                  <c:v>0.62619999999999998</c:v>
                </c:pt>
                <c:pt idx="43">
                  <c:v>0.64080000000000004</c:v>
                </c:pt>
                <c:pt idx="44">
                  <c:v>0.65539999999999998</c:v>
                </c:pt>
                <c:pt idx="45">
                  <c:v>0.67</c:v>
                </c:pt>
                <c:pt idx="46">
                  <c:v>0.68459999999999999</c:v>
                </c:pt>
                <c:pt idx="47">
                  <c:v>0.69920000000000004</c:v>
                </c:pt>
                <c:pt idx="48">
                  <c:v>0.71379999999999999</c:v>
                </c:pt>
                <c:pt idx="49">
                  <c:v>0.72840000000000005</c:v>
                </c:pt>
                <c:pt idx="50">
                  <c:v>0.74299999999999999</c:v>
                </c:pt>
                <c:pt idx="51">
                  <c:v>0.75760000000000005</c:v>
                </c:pt>
                <c:pt idx="52">
                  <c:v>0.7722</c:v>
                </c:pt>
                <c:pt idx="53">
                  <c:v>0.78680000000000005</c:v>
                </c:pt>
                <c:pt idx="54">
                  <c:v>0.79990000000000006</c:v>
                </c:pt>
                <c:pt idx="55">
                  <c:v>0.8135</c:v>
                </c:pt>
                <c:pt idx="56">
                  <c:v>0.82689999999999997</c:v>
                </c:pt>
                <c:pt idx="57">
                  <c:v>0.83989999999999998</c:v>
                </c:pt>
                <c:pt idx="58">
                  <c:v>0.85270000000000001</c:v>
                </c:pt>
                <c:pt idx="59">
                  <c:v>0.86599999999999999</c:v>
                </c:pt>
                <c:pt idx="60">
                  <c:v>0.87739999999999996</c:v>
                </c:pt>
                <c:pt idx="61">
                  <c:v>0.88880000000000003</c:v>
                </c:pt>
                <c:pt idx="62">
                  <c:v>0.90080000000000005</c:v>
                </c:pt>
                <c:pt idx="63">
                  <c:v>0.91520000000000001</c:v>
                </c:pt>
                <c:pt idx="64">
                  <c:v>0.9244</c:v>
                </c:pt>
                <c:pt idx="65">
                  <c:v>0.93430000000000002</c:v>
                </c:pt>
                <c:pt idx="66">
                  <c:v>0.94610000000000005</c:v>
                </c:pt>
                <c:pt idx="67">
                  <c:v>0.95399999999999996</c:v>
                </c:pt>
                <c:pt idx="68">
                  <c:v>0.96330000000000005</c:v>
                </c:pt>
                <c:pt idx="69">
                  <c:v>0.96799999999999997</c:v>
                </c:pt>
                <c:pt idx="70">
                  <c:v>0.97540000000000004</c:v>
                </c:pt>
                <c:pt idx="71">
                  <c:v>0.98089999999999999</c:v>
                </c:pt>
                <c:pt idx="72">
                  <c:v>0.98809999999999998</c:v>
                </c:pt>
                <c:pt idx="73">
                  <c:v>0.99109999999999998</c:v>
                </c:pt>
                <c:pt idx="74">
                  <c:v>0.99260000000000004</c:v>
                </c:pt>
                <c:pt idx="75">
                  <c:v>0.99660000000000004</c:v>
                </c:pt>
              </c:numCache>
            </c:numRef>
          </c:xVal>
          <c:yVal>
            <c:numRef>
              <c:f>lift_dist_fits!$M$2:$M$77</c:f>
              <c:numCache>
                <c:formatCode>General</c:formatCode>
                <c:ptCount val="76"/>
                <c:pt idx="0">
                  <c:v>1.2766</c:v>
                </c:pt>
                <c:pt idx="1">
                  <c:v>1.2755000000000001</c:v>
                </c:pt>
                <c:pt idx="2">
                  <c:v>1.2747999999999999</c:v>
                </c:pt>
                <c:pt idx="3">
                  <c:v>1.2734000000000001</c:v>
                </c:pt>
                <c:pt idx="4">
                  <c:v>1.2701</c:v>
                </c:pt>
                <c:pt idx="5">
                  <c:v>1.2662</c:v>
                </c:pt>
                <c:pt idx="6">
                  <c:v>1.266</c:v>
                </c:pt>
                <c:pt idx="7">
                  <c:v>1.2653000000000001</c:v>
                </c:pt>
                <c:pt idx="8">
                  <c:v>1.2643</c:v>
                </c:pt>
                <c:pt idx="9">
                  <c:v>1.2607999999999999</c:v>
                </c:pt>
                <c:pt idx="10">
                  <c:v>1.2572000000000001</c:v>
                </c:pt>
                <c:pt idx="11">
                  <c:v>1.256</c:v>
                </c:pt>
                <c:pt idx="12">
                  <c:v>1.25</c:v>
                </c:pt>
                <c:pt idx="13">
                  <c:v>1.2466999999999999</c:v>
                </c:pt>
                <c:pt idx="14">
                  <c:v>1.2433000000000001</c:v>
                </c:pt>
                <c:pt idx="15">
                  <c:v>1.2377</c:v>
                </c:pt>
                <c:pt idx="16">
                  <c:v>1.2322</c:v>
                </c:pt>
                <c:pt idx="17">
                  <c:v>1.2276</c:v>
                </c:pt>
                <c:pt idx="18">
                  <c:v>1.2215</c:v>
                </c:pt>
                <c:pt idx="19">
                  <c:v>1.2157</c:v>
                </c:pt>
                <c:pt idx="20">
                  <c:v>1.2093</c:v>
                </c:pt>
                <c:pt idx="21">
                  <c:v>1.2041999999999999</c:v>
                </c:pt>
                <c:pt idx="22">
                  <c:v>1.198</c:v>
                </c:pt>
                <c:pt idx="23">
                  <c:v>1.1929000000000001</c:v>
                </c:pt>
                <c:pt idx="24">
                  <c:v>1.1866000000000001</c:v>
                </c:pt>
                <c:pt idx="25">
                  <c:v>1.1757</c:v>
                </c:pt>
                <c:pt idx="26">
                  <c:v>1.1675</c:v>
                </c:pt>
                <c:pt idx="27">
                  <c:v>1.1587000000000001</c:v>
                </c:pt>
                <c:pt idx="28">
                  <c:v>1.1515</c:v>
                </c:pt>
                <c:pt idx="29">
                  <c:v>1.1387</c:v>
                </c:pt>
                <c:pt idx="30">
                  <c:v>1.1293</c:v>
                </c:pt>
                <c:pt idx="31">
                  <c:v>1.117</c:v>
                </c:pt>
                <c:pt idx="32">
                  <c:v>1.1084000000000001</c:v>
                </c:pt>
                <c:pt idx="33">
                  <c:v>1.097</c:v>
                </c:pt>
                <c:pt idx="34">
                  <c:v>1.0858000000000001</c:v>
                </c:pt>
                <c:pt idx="35">
                  <c:v>1.0725</c:v>
                </c:pt>
                <c:pt idx="36">
                  <c:v>1.0602</c:v>
                </c:pt>
                <c:pt idx="37">
                  <c:v>1.0462</c:v>
                </c:pt>
                <c:pt idx="38">
                  <c:v>1.0353000000000001</c:v>
                </c:pt>
                <c:pt idx="39">
                  <c:v>1.0213000000000001</c:v>
                </c:pt>
                <c:pt idx="40">
                  <c:v>1.0071000000000001</c:v>
                </c:pt>
                <c:pt idx="41">
                  <c:v>0.99109999999999998</c:v>
                </c:pt>
                <c:pt idx="42">
                  <c:v>0.9798</c:v>
                </c:pt>
                <c:pt idx="43">
                  <c:v>0.96030000000000004</c:v>
                </c:pt>
                <c:pt idx="44">
                  <c:v>0.94220000000000004</c:v>
                </c:pt>
                <c:pt idx="45">
                  <c:v>0.92659999999999998</c:v>
                </c:pt>
                <c:pt idx="46">
                  <c:v>0.90839999999999999</c:v>
                </c:pt>
                <c:pt idx="47">
                  <c:v>0.89119999999999999</c:v>
                </c:pt>
                <c:pt idx="48">
                  <c:v>0.87319999999999998</c:v>
                </c:pt>
                <c:pt idx="49">
                  <c:v>0.85189999999999999</c:v>
                </c:pt>
                <c:pt idx="50">
                  <c:v>0.83209999999999995</c:v>
                </c:pt>
                <c:pt idx="51">
                  <c:v>0.80710000000000004</c:v>
                </c:pt>
                <c:pt idx="52">
                  <c:v>0.78869999999999996</c:v>
                </c:pt>
                <c:pt idx="53">
                  <c:v>0.76770000000000005</c:v>
                </c:pt>
                <c:pt idx="54">
                  <c:v>0.74150000000000005</c:v>
                </c:pt>
                <c:pt idx="55">
                  <c:v>0.71699999999999997</c:v>
                </c:pt>
                <c:pt idx="56">
                  <c:v>0.69140000000000001</c:v>
                </c:pt>
                <c:pt idx="57">
                  <c:v>0.66559999999999997</c:v>
                </c:pt>
                <c:pt idx="58">
                  <c:v>0.63870000000000005</c:v>
                </c:pt>
                <c:pt idx="59">
                  <c:v>0.60950000000000004</c:v>
                </c:pt>
                <c:pt idx="60">
                  <c:v>0.58220000000000005</c:v>
                </c:pt>
                <c:pt idx="61">
                  <c:v>0.54869999999999997</c:v>
                </c:pt>
                <c:pt idx="62">
                  <c:v>0.5202</c:v>
                </c:pt>
                <c:pt idx="63">
                  <c:v>0.49130000000000001</c:v>
                </c:pt>
                <c:pt idx="64">
                  <c:v>0.4556</c:v>
                </c:pt>
                <c:pt idx="65">
                  <c:v>0.41899999999999998</c:v>
                </c:pt>
                <c:pt idx="66">
                  <c:v>0.38919999999999999</c:v>
                </c:pt>
                <c:pt idx="67">
                  <c:v>0.34870000000000001</c:v>
                </c:pt>
                <c:pt idx="68">
                  <c:v>0.30819999999999997</c:v>
                </c:pt>
                <c:pt idx="69">
                  <c:v>0.28179999999999999</c:v>
                </c:pt>
                <c:pt idx="70">
                  <c:v>0.2465</c:v>
                </c:pt>
                <c:pt idx="71">
                  <c:v>0.21510000000000001</c:v>
                </c:pt>
                <c:pt idx="72">
                  <c:v>0.17349999999999999</c:v>
                </c:pt>
                <c:pt idx="73">
                  <c:v>0.151</c:v>
                </c:pt>
                <c:pt idx="74">
                  <c:v>0.12609999999999999</c:v>
                </c:pt>
                <c:pt idx="75">
                  <c:v>-3.5000000000000003E-2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71-4E3F-809A-ECDDFF9221C3}"/>
            </c:ext>
          </c:extLst>
        </c:ser>
        <c:ser>
          <c:idx val="3"/>
          <c:order val="3"/>
          <c:tx>
            <c:v>30 deg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lift_dist_fits!$Q$2:$Q$85</c:f>
              <c:numCache>
                <c:formatCode>General</c:formatCode>
                <c:ptCount val="84"/>
                <c:pt idx="0">
                  <c:v>5.7999999999999996E-3</c:v>
                </c:pt>
                <c:pt idx="1">
                  <c:v>2.0299999999999999E-2</c:v>
                </c:pt>
                <c:pt idx="2">
                  <c:v>3.3399999999999999E-2</c:v>
                </c:pt>
                <c:pt idx="3">
                  <c:v>4.9799999999999997E-2</c:v>
                </c:pt>
                <c:pt idx="4">
                  <c:v>6.4199999999999993E-2</c:v>
                </c:pt>
                <c:pt idx="5">
                  <c:v>7.8700000000000006E-2</c:v>
                </c:pt>
                <c:pt idx="6">
                  <c:v>9.3200000000000005E-2</c:v>
                </c:pt>
                <c:pt idx="7">
                  <c:v>0.1077</c:v>
                </c:pt>
                <c:pt idx="8">
                  <c:v>0.1222</c:v>
                </c:pt>
                <c:pt idx="9">
                  <c:v>0.1366</c:v>
                </c:pt>
                <c:pt idx="10">
                  <c:v>0.15110000000000001</c:v>
                </c:pt>
                <c:pt idx="11">
                  <c:v>0.1656</c:v>
                </c:pt>
                <c:pt idx="12">
                  <c:v>0.18</c:v>
                </c:pt>
                <c:pt idx="13">
                  <c:v>0.19520000000000001</c:v>
                </c:pt>
                <c:pt idx="14">
                  <c:v>0.20780000000000001</c:v>
                </c:pt>
                <c:pt idx="15">
                  <c:v>0.22120000000000001</c:v>
                </c:pt>
                <c:pt idx="16">
                  <c:v>0.2356</c:v>
                </c:pt>
                <c:pt idx="17">
                  <c:v>0.25009999999999999</c:v>
                </c:pt>
                <c:pt idx="18">
                  <c:v>0.26450000000000001</c:v>
                </c:pt>
                <c:pt idx="19">
                  <c:v>0.27900000000000003</c:v>
                </c:pt>
                <c:pt idx="20">
                  <c:v>0.29349999999999998</c:v>
                </c:pt>
                <c:pt idx="21">
                  <c:v>0.30620000000000003</c:v>
                </c:pt>
                <c:pt idx="22">
                  <c:v>0.32369999999999999</c:v>
                </c:pt>
                <c:pt idx="23">
                  <c:v>0.33760000000000001</c:v>
                </c:pt>
                <c:pt idx="24">
                  <c:v>0.35160000000000002</c:v>
                </c:pt>
                <c:pt idx="25">
                  <c:v>0.36609999999999998</c:v>
                </c:pt>
                <c:pt idx="26">
                  <c:v>0.38059999999999999</c:v>
                </c:pt>
                <c:pt idx="27">
                  <c:v>0.39510000000000001</c:v>
                </c:pt>
                <c:pt idx="28">
                  <c:v>0.40960000000000002</c:v>
                </c:pt>
                <c:pt idx="29">
                  <c:v>0.42409999999999998</c:v>
                </c:pt>
                <c:pt idx="30">
                  <c:v>0.43419999999999997</c:v>
                </c:pt>
                <c:pt idx="31">
                  <c:v>0.45319999999999999</c:v>
                </c:pt>
                <c:pt idx="32">
                  <c:v>0.46779999999999999</c:v>
                </c:pt>
                <c:pt idx="33">
                  <c:v>0.4829</c:v>
                </c:pt>
                <c:pt idx="34">
                  <c:v>0.49669999999999997</c:v>
                </c:pt>
                <c:pt idx="35">
                  <c:v>0.51139999999999997</c:v>
                </c:pt>
                <c:pt idx="36">
                  <c:v>0.52600000000000002</c:v>
                </c:pt>
                <c:pt idx="37">
                  <c:v>0.54059999999999997</c:v>
                </c:pt>
                <c:pt idx="38">
                  <c:v>0.55510000000000004</c:v>
                </c:pt>
                <c:pt idx="39">
                  <c:v>0.56969999999999998</c:v>
                </c:pt>
                <c:pt idx="40">
                  <c:v>0.58430000000000004</c:v>
                </c:pt>
                <c:pt idx="41">
                  <c:v>0.5988</c:v>
                </c:pt>
                <c:pt idx="42">
                  <c:v>0.61339999999999995</c:v>
                </c:pt>
                <c:pt idx="43">
                  <c:v>0.628</c:v>
                </c:pt>
                <c:pt idx="44">
                  <c:v>0.64259999999999995</c:v>
                </c:pt>
                <c:pt idx="45">
                  <c:v>0.65720000000000001</c:v>
                </c:pt>
                <c:pt idx="46">
                  <c:v>0.67179999999999995</c:v>
                </c:pt>
                <c:pt idx="47">
                  <c:v>0.68640000000000001</c:v>
                </c:pt>
                <c:pt idx="48">
                  <c:v>0.70099999999999996</c:v>
                </c:pt>
                <c:pt idx="49">
                  <c:v>0.71560000000000001</c:v>
                </c:pt>
                <c:pt idx="50">
                  <c:v>0.73019999999999996</c:v>
                </c:pt>
                <c:pt idx="51">
                  <c:v>0.74480000000000002</c:v>
                </c:pt>
                <c:pt idx="52">
                  <c:v>0.75760000000000005</c:v>
                </c:pt>
                <c:pt idx="53">
                  <c:v>0.76939999999999997</c:v>
                </c:pt>
                <c:pt idx="54">
                  <c:v>0.7802</c:v>
                </c:pt>
                <c:pt idx="55">
                  <c:v>0.79139999999999999</c:v>
                </c:pt>
                <c:pt idx="56">
                  <c:v>0.80089999999999995</c:v>
                </c:pt>
                <c:pt idx="57">
                  <c:v>0.81120000000000003</c:v>
                </c:pt>
                <c:pt idx="58">
                  <c:v>0.82189999999999996</c:v>
                </c:pt>
                <c:pt idx="59">
                  <c:v>0.83160000000000001</c:v>
                </c:pt>
                <c:pt idx="60">
                  <c:v>0.83919999999999995</c:v>
                </c:pt>
                <c:pt idx="61">
                  <c:v>0.84750000000000003</c:v>
                </c:pt>
                <c:pt idx="62">
                  <c:v>0.85589999999999999</c:v>
                </c:pt>
                <c:pt idx="63">
                  <c:v>0.86199999999999999</c:v>
                </c:pt>
                <c:pt idx="64">
                  <c:v>0.87039999999999995</c:v>
                </c:pt>
                <c:pt idx="65">
                  <c:v>0.88080000000000003</c:v>
                </c:pt>
                <c:pt idx="66">
                  <c:v>0.88970000000000005</c:v>
                </c:pt>
                <c:pt idx="67">
                  <c:v>0.89370000000000005</c:v>
                </c:pt>
                <c:pt idx="68">
                  <c:v>0.90459999999999996</c:v>
                </c:pt>
                <c:pt idx="69">
                  <c:v>0.92069999999999996</c:v>
                </c:pt>
                <c:pt idx="70">
                  <c:v>0.92410000000000003</c:v>
                </c:pt>
                <c:pt idx="71">
                  <c:v>0.93059999999999998</c:v>
                </c:pt>
                <c:pt idx="72">
                  <c:v>0.93610000000000004</c:v>
                </c:pt>
                <c:pt idx="73">
                  <c:v>0.93989999999999996</c:v>
                </c:pt>
                <c:pt idx="74">
                  <c:v>0.94550000000000001</c:v>
                </c:pt>
                <c:pt idx="75">
                  <c:v>0.9526</c:v>
                </c:pt>
                <c:pt idx="76">
                  <c:v>0.96020000000000005</c:v>
                </c:pt>
                <c:pt idx="77">
                  <c:v>0.96389999999999998</c:v>
                </c:pt>
                <c:pt idx="78">
                  <c:v>0.96919999999999995</c:v>
                </c:pt>
                <c:pt idx="79">
                  <c:v>0.98429999999999995</c:v>
                </c:pt>
                <c:pt idx="80">
                  <c:v>0.98040000000000005</c:v>
                </c:pt>
                <c:pt idx="81">
                  <c:v>0.99319999999999997</c:v>
                </c:pt>
                <c:pt idx="82">
                  <c:v>0.99529999999999996</c:v>
                </c:pt>
                <c:pt idx="83">
                  <c:v>0.99609999999999999</c:v>
                </c:pt>
              </c:numCache>
            </c:numRef>
          </c:xVal>
          <c:yVal>
            <c:numRef>
              <c:f>lift_dist_fits!$R$2:$R$85</c:f>
              <c:numCache>
                <c:formatCode>General</c:formatCode>
                <c:ptCount val="84"/>
                <c:pt idx="0">
                  <c:v>0.9032</c:v>
                </c:pt>
                <c:pt idx="1">
                  <c:v>0.9042</c:v>
                </c:pt>
                <c:pt idx="2">
                  <c:v>0.91220000000000001</c:v>
                </c:pt>
                <c:pt idx="3">
                  <c:v>0.9284</c:v>
                </c:pt>
                <c:pt idx="4">
                  <c:v>0.94199999999999995</c:v>
                </c:pt>
                <c:pt idx="5">
                  <c:v>0.95589999999999997</c:v>
                </c:pt>
                <c:pt idx="6">
                  <c:v>0.97119999999999995</c:v>
                </c:pt>
                <c:pt idx="7">
                  <c:v>0.9879</c:v>
                </c:pt>
                <c:pt idx="8">
                  <c:v>1.0017</c:v>
                </c:pt>
                <c:pt idx="9">
                  <c:v>1.0193000000000001</c:v>
                </c:pt>
                <c:pt idx="10">
                  <c:v>1.0450999999999999</c:v>
                </c:pt>
                <c:pt idx="11">
                  <c:v>1.0599000000000001</c:v>
                </c:pt>
                <c:pt idx="12">
                  <c:v>1.0838000000000001</c:v>
                </c:pt>
                <c:pt idx="13">
                  <c:v>1.0988</c:v>
                </c:pt>
                <c:pt idx="14">
                  <c:v>1.1153999999999999</c:v>
                </c:pt>
                <c:pt idx="15">
                  <c:v>1.1338999999999999</c:v>
                </c:pt>
                <c:pt idx="16">
                  <c:v>1.1487000000000001</c:v>
                </c:pt>
                <c:pt idx="17">
                  <c:v>1.167</c:v>
                </c:pt>
                <c:pt idx="18">
                  <c:v>1.1859999999999999</c:v>
                </c:pt>
                <c:pt idx="19">
                  <c:v>1.1949000000000001</c:v>
                </c:pt>
                <c:pt idx="20">
                  <c:v>1.2075</c:v>
                </c:pt>
                <c:pt idx="21">
                  <c:v>1.2101</c:v>
                </c:pt>
                <c:pt idx="22">
                  <c:v>1.2223999999999999</c:v>
                </c:pt>
                <c:pt idx="23">
                  <c:v>1.2311000000000001</c:v>
                </c:pt>
                <c:pt idx="24">
                  <c:v>1.2436</c:v>
                </c:pt>
                <c:pt idx="25">
                  <c:v>1.2526999999999999</c:v>
                </c:pt>
                <c:pt idx="26">
                  <c:v>1.2599</c:v>
                </c:pt>
                <c:pt idx="27">
                  <c:v>1.2613000000000001</c:v>
                </c:pt>
                <c:pt idx="28">
                  <c:v>1.2661</c:v>
                </c:pt>
                <c:pt idx="29">
                  <c:v>1.2665999999999999</c:v>
                </c:pt>
                <c:pt idx="30">
                  <c:v>1.2641</c:v>
                </c:pt>
                <c:pt idx="31">
                  <c:v>1.2635000000000001</c:v>
                </c:pt>
                <c:pt idx="32">
                  <c:v>1.2605</c:v>
                </c:pt>
                <c:pt idx="33">
                  <c:v>1.2558</c:v>
                </c:pt>
                <c:pt idx="34">
                  <c:v>1.2488999999999999</c:v>
                </c:pt>
                <c:pt idx="35">
                  <c:v>1.2421</c:v>
                </c:pt>
                <c:pt idx="36">
                  <c:v>1.2349000000000001</c:v>
                </c:pt>
                <c:pt idx="37">
                  <c:v>1.2249000000000001</c:v>
                </c:pt>
                <c:pt idx="38">
                  <c:v>1.2138</c:v>
                </c:pt>
                <c:pt idx="39">
                  <c:v>1.1994</c:v>
                </c:pt>
                <c:pt idx="40">
                  <c:v>1.1897</c:v>
                </c:pt>
                <c:pt idx="41">
                  <c:v>1.1825000000000001</c:v>
                </c:pt>
                <c:pt idx="42">
                  <c:v>1.1660999999999999</c:v>
                </c:pt>
                <c:pt idx="43">
                  <c:v>1.1482000000000001</c:v>
                </c:pt>
                <c:pt idx="44">
                  <c:v>1.1323000000000001</c:v>
                </c:pt>
                <c:pt idx="45">
                  <c:v>1.1186</c:v>
                </c:pt>
                <c:pt idx="46">
                  <c:v>1.1005</c:v>
                </c:pt>
                <c:pt idx="47">
                  <c:v>1.0859000000000001</c:v>
                </c:pt>
                <c:pt idx="48">
                  <c:v>1.0689</c:v>
                </c:pt>
                <c:pt idx="49">
                  <c:v>1.0424</c:v>
                </c:pt>
                <c:pt idx="50">
                  <c:v>1.0183</c:v>
                </c:pt>
                <c:pt idx="51">
                  <c:v>0.99380000000000002</c:v>
                </c:pt>
                <c:pt idx="52">
                  <c:v>0.9677</c:v>
                </c:pt>
                <c:pt idx="53">
                  <c:v>0.93930000000000002</c:v>
                </c:pt>
                <c:pt idx="54">
                  <c:v>0.91110000000000002</c:v>
                </c:pt>
                <c:pt idx="55">
                  <c:v>0.88400000000000001</c:v>
                </c:pt>
                <c:pt idx="56">
                  <c:v>0.85399999999999998</c:v>
                </c:pt>
                <c:pt idx="57">
                  <c:v>0.82620000000000005</c:v>
                </c:pt>
                <c:pt idx="58">
                  <c:v>0.79220000000000002</c:v>
                </c:pt>
                <c:pt idx="59">
                  <c:v>0.7621</c:v>
                </c:pt>
                <c:pt idx="60">
                  <c:v>0.73509999999999998</c:v>
                </c:pt>
                <c:pt idx="61">
                  <c:v>0.7026</c:v>
                </c:pt>
                <c:pt idx="62">
                  <c:v>0.67889999999999995</c:v>
                </c:pt>
                <c:pt idx="63">
                  <c:v>0.64749999999999996</c:v>
                </c:pt>
                <c:pt idx="64">
                  <c:v>0.60919999999999996</c:v>
                </c:pt>
                <c:pt idx="65">
                  <c:v>0.57720000000000005</c:v>
                </c:pt>
                <c:pt idx="66">
                  <c:v>0.54020000000000001</c:v>
                </c:pt>
                <c:pt idx="67">
                  <c:v>0.51649999999999996</c:v>
                </c:pt>
                <c:pt idx="68">
                  <c:v>0.45490000000000003</c:v>
                </c:pt>
                <c:pt idx="69">
                  <c:v>0.39479999999999998</c:v>
                </c:pt>
                <c:pt idx="70">
                  <c:v>0.3669</c:v>
                </c:pt>
                <c:pt idx="71">
                  <c:v>0.33600000000000002</c:v>
                </c:pt>
                <c:pt idx="72">
                  <c:v>0.30399999999999999</c:v>
                </c:pt>
                <c:pt idx="73">
                  <c:v>0.28270000000000001</c:v>
                </c:pt>
                <c:pt idx="74">
                  <c:v>0.25009999999999999</c:v>
                </c:pt>
                <c:pt idx="75">
                  <c:v>0.20230000000000001</c:v>
                </c:pt>
                <c:pt idx="76">
                  <c:v>0.1668</c:v>
                </c:pt>
                <c:pt idx="77">
                  <c:v>0.1326</c:v>
                </c:pt>
                <c:pt idx="78">
                  <c:v>9.0800000000000006E-2</c:v>
                </c:pt>
                <c:pt idx="79">
                  <c:v>-9.2999999999999992E-3</c:v>
                </c:pt>
                <c:pt idx="80">
                  <c:v>2.69E-2</c:v>
                </c:pt>
                <c:pt idx="81">
                  <c:v>-5.5500000000000001E-2</c:v>
                </c:pt>
                <c:pt idx="82">
                  <c:v>-8.3099999999999993E-2</c:v>
                </c:pt>
                <c:pt idx="83">
                  <c:v>-0.1095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71-4E3F-809A-ECDDFF9221C3}"/>
            </c:ext>
          </c:extLst>
        </c:ser>
        <c:ser>
          <c:idx val="4"/>
          <c:order val="4"/>
          <c:tx>
            <c:v>45 deg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lift_dist_fits!$V$2:$V$86</c:f>
              <c:numCache>
                <c:formatCode>General</c:formatCode>
                <c:ptCount val="85"/>
                <c:pt idx="0">
                  <c:v>4.7000000000000002E-3</c:v>
                </c:pt>
                <c:pt idx="1">
                  <c:v>1.9199999999999998E-2</c:v>
                </c:pt>
                <c:pt idx="2">
                  <c:v>3.3700000000000001E-2</c:v>
                </c:pt>
                <c:pt idx="3">
                  <c:v>4.8099999999999997E-2</c:v>
                </c:pt>
                <c:pt idx="4">
                  <c:v>6.2600000000000003E-2</c:v>
                </c:pt>
                <c:pt idx="5">
                  <c:v>7.5800000000000006E-2</c:v>
                </c:pt>
                <c:pt idx="6">
                  <c:v>8.9099999999999999E-2</c:v>
                </c:pt>
                <c:pt idx="7">
                  <c:v>0.1023</c:v>
                </c:pt>
                <c:pt idx="8">
                  <c:v>0.1142</c:v>
                </c:pt>
                <c:pt idx="9">
                  <c:v>0.12659999999999999</c:v>
                </c:pt>
                <c:pt idx="10">
                  <c:v>0.13980000000000001</c:v>
                </c:pt>
                <c:pt idx="11">
                  <c:v>0.15310000000000001</c:v>
                </c:pt>
                <c:pt idx="12">
                  <c:v>0.1678</c:v>
                </c:pt>
                <c:pt idx="13">
                  <c:v>0.1822</c:v>
                </c:pt>
                <c:pt idx="14">
                  <c:v>0.19550000000000001</c:v>
                </c:pt>
                <c:pt idx="15">
                  <c:v>0.2069</c:v>
                </c:pt>
                <c:pt idx="16">
                  <c:v>0.2213</c:v>
                </c:pt>
                <c:pt idx="17">
                  <c:v>0.23580000000000001</c:v>
                </c:pt>
                <c:pt idx="18">
                  <c:v>0.25019999999999998</c:v>
                </c:pt>
                <c:pt idx="19">
                  <c:v>0.26469999999999999</c:v>
                </c:pt>
                <c:pt idx="20">
                  <c:v>0.2792</c:v>
                </c:pt>
                <c:pt idx="21">
                  <c:v>0.29360000000000003</c:v>
                </c:pt>
                <c:pt idx="22">
                  <c:v>0.30809999999999998</c:v>
                </c:pt>
                <c:pt idx="23">
                  <c:v>0.3226</c:v>
                </c:pt>
                <c:pt idx="24">
                  <c:v>0.33710000000000001</c:v>
                </c:pt>
                <c:pt idx="25">
                  <c:v>0.35160000000000002</c:v>
                </c:pt>
                <c:pt idx="26">
                  <c:v>0.36609999999999998</c:v>
                </c:pt>
                <c:pt idx="27">
                  <c:v>0.38140000000000002</c:v>
                </c:pt>
                <c:pt idx="28">
                  <c:v>0.39379999999999998</c:v>
                </c:pt>
                <c:pt idx="29">
                  <c:v>0.40949999999999998</c:v>
                </c:pt>
                <c:pt idx="30">
                  <c:v>0.42409999999999998</c:v>
                </c:pt>
                <c:pt idx="31">
                  <c:v>0.43859999999999999</c:v>
                </c:pt>
                <c:pt idx="32">
                  <c:v>0.4531</c:v>
                </c:pt>
                <c:pt idx="33">
                  <c:v>0.46760000000000002</c:v>
                </c:pt>
                <c:pt idx="34">
                  <c:v>0.48220000000000002</c:v>
                </c:pt>
                <c:pt idx="35">
                  <c:v>0.49669999999999997</c:v>
                </c:pt>
                <c:pt idx="36">
                  <c:v>0.51129999999999998</c:v>
                </c:pt>
                <c:pt idx="37">
                  <c:v>0.52580000000000005</c:v>
                </c:pt>
                <c:pt idx="38">
                  <c:v>0.5403</c:v>
                </c:pt>
                <c:pt idx="39">
                  <c:v>0.55489999999999995</c:v>
                </c:pt>
                <c:pt idx="40">
                  <c:v>0.56940000000000002</c:v>
                </c:pt>
                <c:pt idx="41">
                  <c:v>0.58399999999999996</c:v>
                </c:pt>
                <c:pt idx="42">
                  <c:v>0.5958</c:v>
                </c:pt>
                <c:pt idx="43">
                  <c:v>0.61480000000000001</c:v>
                </c:pt>
                <c:pt idx="44">
                  <c:v>0.62909999999999999</c:v>
                </c:pt>
                <c:pt idx="45">
                  <c:v>0.64649999999999996</c:v>
                </c:pt>
                <c:pt idx="46">
                  <c:v>0.66110000000000002</c:v>
                </c:pt>
                <c:pt idx="47">
                  <c:v>0.67569999999999997</c:v>
                </c:pt>
                <c:pt idx="48">
                  <c:v>0.68899999999999995</c:v>
                </c:pt>
                <c:pt idx="49">
                  <c:v>0.70089999999999997</c:v>
                </c:pt>
                <c:pt idx="50">
                  <c:v>0.71479999999999999</c:v>
                </c:pt>
                <c:pt idx="51">
                  <c:v>0.72950000000000004</c:v>
                </c:pt>
                <c:pt idx="52">
                  <c:v>0.73799999999999999</c:v>
                </c:pt>
                <c:pt idx="53">
                  <c:v>0.74909999999999999</c:v>
                </c:pt>
                <c:pt idx="54">
                  <c:v>0.76180000000000003</c:v>
                </c:pt>
                <c:pt idx="55">
                  <c:v>0.7762</c:v>
                </c:pt>
                <c:pt idx="56">
                  <c:v>0.78469999999999995</c:v>
                </c:pt>
                <c:pt idx="57">
                  <c:v>0.79259999999999997</c:v>
                </c:pt>
                <c:pt idx="58">
                  <c:v>0.80259999999999998</c:v>
                </c:pt>
                <c:pt idx="59">
                  <c:v>0.81120000000000003</c:v>
                </c:pt>
                <c:pt idx="60">
                  <c:v>0.82240000000000002</c:v>
                </c:pt>
                <c:pt idx="61">
                  <c:v>0.83069999999999999</c:v>
                </c:pt>
                <c:pt idx="62">
                  <c:v>0.84130000000000005</c:v>
                </c:pt>
                <c:pt idx="63">
                  <c:v>0.8528</c:v>
                </c:pt>
                <c:pt idx="64">
                  <c:v>0.85919999999999996</c:v>
                </c:pt>
                <c:pt idx="65">
                  <c:v>0.86750000000000005</c:v>
                </c:pt>
                <c:pt idx="66">
                  <c:v>0.87749999999999995</c:v>
                </c:pt>
                <c:pt idx="67">
                  <c:v>0.88460000000000005</c:v>
                </c:pt>
                <c:pt idx="68">
                  <c:v>0.89439999999999997</c:v>
                </c:pt>
                <c:pt idx="69">
                  <c:v>0.89859999999999995</c:v>
                </c:pt>
                <c:pt idx="70">
                  <c:v>0.90249999999999997</c:v>
                </c:pt>
                <c:pt idx="71">
                  <c:v>0.91169999999999995</c:v>
                </c:pt>
                <c:pt idx="72">
                  <c:v>0.91830000000000001</c:v>
                </c:pt>
                <c:pt idx="73">
                  <c:v>0.92279999999999995</c:v>
                </c:pt>
                <c:pt idx="74">
                  <c:v>0.92889999999999995</c:v>
                </c:pt>
                <c:pt idx="75">
                  <c:v>0.94330000000000003</c:v>
                </c:pt>
                <c:pt idx="76">
                  <c:v>0.95230000000000004</c:v>
                </c:pt>
                <c:pt idx="77">
                  <c:v>0.9607</c:v>
                </c:pt>
                <c:pt idx="78">
                  <c:v>0.9677</c:v>
                </c:pt>
                <c:pt idx="79">
                  <c:v>0.9718</c:v>
                </c:pt>
                <c:pt idx="80">
                  <c:v>0.98140000000000005</c:v>
                </c:pt>
                <c:pt idx="81">
                  <c:v>0.9849</c:v>
                </c:pt>
                <c:pt idx="82">
                  <c:v>0.98980000000000001</c:v>
                </c:pt>
                <c:pt idx="83">
                  <c:v>0.99350000000000005</c:v>
                </c:pt>
                <c:pt idx="84">
                  <c:v>0.99670000000000003</c:v>
                </c:pt>
              </c:numCache>
            </c:numRef>
          </c:xVal>
          <c:yVal>
            <c:numRef>
              <c:f>lift_dist_fits!$W$2:$W$86</c:f>
              <c:numCache>
                <c:formatCode>General</c:formatCode>
                <c:ptCount val="85"/>
                <c:pt idx="0">
                  <c:v>0.64980000000000004</c:v>
                </c:pt>
                <c:pt idx="1">
                  <c:v>0.67220000000000002</c:v>
                </c:pt>
                <c:pt idx="2">
                  <c:v>0.69850000000000001</c:v>
                </c:pt>
                <c:pt idx="3">
                  <c:v>0.71940000000000004</c:v>
                </c:pt>
                <c:pt idx="4">
                  <c:v>0.748</c:v>
                </c:pt>
                <c:pt idx="5">
                  <c:v>0.77580000000000005</c:v>
                </c:pt>
                <c:pt idx="6">
                  <c:v>0.80169999999999997</c:v>
                </c:pt>
                <c:pt idx="7">
                  <c:v>0.82220000000000004</c:v>
                </c:pt>
                <c:pt idx="8">
                  <c:v>0.85370000000000001</c:v>
                </c:pt>
                <c:pt idx="9">
                  <c:v>0.8821</c:v>
                </c:pt>
                <c:pt idx="10">
                  <c:v>0.90759999999999996</c:v>
                </c:pt>
                <c:pt idx="11">
                  <c:v>0.93710000000000004</c:v>
                </c:pt>
                <c:pt idx="12">
                  <c:v>0.96789999999999998</c:v>
                </c:pt>
                <c:pt idx="13">
                  <c:v>0.99580000000000002</c:v>
                </c:pt>
                <c:pt idx="14">
                  <c:v>1.0124</c:v>
                </c:pt>
                <c:pt idx="15">
                  <c:v>1.0438000000000001</c:v>
                </c:pt>
                <c:pt idx="16">
                  <c:v>1.0682</c:v>
                </c:pt>
                <c:pt idx="17">
                  <c:v>1.0947</c:v>
                </c:pt>
                <c:pt idx="18">
                  <c:v>1.1158999999999999</c:v>
                </c:pt>
                <c:pt idx="19">
                  <c:v>1.139</c:v>
                </c:pt>
                <c:pt idx="20">
                  <c:v>1.1566000000000001</c:v>
                </c:pt>
                <c:pt idx="21">
                  <c:v>1.1766000000000001</c:v>
                </c:pt>
                <c:pt idx="22">
                  <c:v>1.1961999999999999</c:v>
                </c:pt>
                <c:pt idx="23">
                  <c:v>1.2060999999999999</c:v>
                </c:pt>
                <c:pt idx="24">
                  <c:v>1.2270000000000001</c:v>
                </c:pt>
                <c:pt idx="25">
                  <c:v>1.242</c:v>
                </c:pt>
                <c:pt idx="26">
                  <c:v>1.2536</c:v>
                </c:pt>
                <c:pt idx="27">
                  <c:v>1.2653000000000001</c:v>
                </c:pt>
                <c:pt idx="28">
                  <c:v>1.2789999999999999</c:v>
                </c:pt>
                <c:pt idx="29">
                  <c:v>1.2937000000000001</c:v>
                </c:pt>
                <c:pt idx="30">
                  <c:v>1.2921</c:v>
                </c:pt>
                <c:pt idx="31">
                  <c:v>1.2929999999999999</c:v>
                </c:pt>
                <c:pt idx="32">
                  <c:v>1.296</c:v>
                </c:pt>
                <c:pt idx="33">
                  <c:v>1.296</c:v>
                </c:pt>
                <c:pt idx="34">
                  <c:v>1.296</c:v>
                </c:pt>
                <c:pt idx="35">
                  <c:v>1.2937000000000001</c:v>
                </c:pt>
                <c:pt idx="36">
                  <c:v>1.2910999999999999</c:v>
                </c:pt>
                <c:pt idx="37">
                  <c:v>1.292</c:v>
                </c:pt>
                <c:pt idx="38">
                  <c:v>1.2895000000000001</c:v>
                </c:pt>
                <c:pt idx="39">
                  <c:v>1.2864</c:v>
                </c:pt>
                <c:pt idx="40">
                  <c:v>1.2777000000000001</c:v>
                </c:pt>
                <c:pt idx="41">
                  <c:v>1.2699</c:v>
                </c:pt>
                <c:pt idx="42">
                  <c:v>1.2622</c:v>
                </c:pt>
                <c:pt idx="43">
                  <c:v>1.2483</c:v>
                </c:pt>
                <c:pt idx="44">
                  <c:v>1.2374000000000001</c:v>
                </c:pt>
                <c:pt idx="45">
                  <c:v>1.2151000000000001</c:v>
                </c:pt>
                <c:pt idx="46">
                  <c:v>1.1980999999999999</c:v>
                </c:pt>
                <c:pt idx="47">
                  <c:v>1.1830000000000001</c:v>
                </c:pt>
                <c:pt idx="48">
                  <c:v>1.1618999999999999</c:v>
                </c:pt>
                <c:pt idx="49">
                  <c:v>1.135</c:v>
                </c:pt>
                <c:pt idx="50">
                  <c:v>1.1133999999999999</c:v>
                </c:pt>
                <c:pt idx="51">
                  <c:v>1.0881000000000001</c:v>
                </c:pt>
                <c:pt idx="52">
                  <c:v>1.0760000000000001</c:v>
                </c:pt>
                <c:pt idx="53">
                  <c:v>1.0422</c:v>
                </c:pt>
                <c:pt idx="54">
                  <c:v>1.016</c:v>
                </c:pt>
                <c:pt idx="55">
                  <c:v>0.9849</c:v>
                </c:pt>
                <c:pt idx="56">
                  <c:v>0.97719999999999996</c:v>
                </c:pt>
                <c:pt idx="57">
                  <c:v>0.94230000000000003</c:v>
                </c:pt>
                <c:pt idx="58">
                  <c:v>0.91190000000000004</c:v>
                </c:pt>
                <c:pt idx="59">
                  <c:v>0.88749999999999996</c:v>
                </c:pt>
                <c:pt idx="60">
                  <c:v>0.85680000000000001</c:v>
                </c:pt>
                <c:pt idx="61">
                  <c:v>0.83050000000000002</c:v>
                </c:pt>
                <c:pt idx="62">
                  <c:v>0.78869999999999996</c:v>
                </c:pt>
                <c:pt idx="63">
                  <c:v>0.75029999999999997</c:v>
                </c:pt>
                <c:pt idx="64">
                  <c:v>0.72440000000000004</c:v>
                </c:pt>
                <c:pt idx="65">
                  <c:v>0.68899999999999995</c:v>
                </c:pt>
                <c:pt idx="66">
                  <c:v>0.64829999999999999</c:v>
                </c:pt>
                <c:pt idx="67">
                  <c:v>0.61570000000000003</c:v>
                </c:pt>
                <c:pt idx="68">
                  <c:v>0.59179999999999999</c:v>
                </c:pt>
                <c:pt idx="69">
                  <c:v>0.56089999999999995</c:v>
                </c:pt>
                <c:pt idx="70">
                  <c:v>0.5212</c:v>
                </c:pt>
                <c:pt idx="71">
                  <c:v>0.48599999999999999</c:v>
                </c:pt>
                <c:pt idx="72">
                  <c:v>0.4556</c:v>
                </c:pt>
                <c:pt idx="73">
                  <c:v>0.41770000000000002</c:v>
                </c:pt>
                <c:pt idx="74">
                  <c:v>0.38969999999999999</c:v>
                </c:pt>
                <c:pt idx="75">
                  <c:v>0.31740000000000002</c:v>
                </c:pt>
                <c:pt idx="76">
                  <c:v>0.23089999999999999</c:v>
                </c:pt>
                <c:pt idx="77">
                  <c:v>0.1956</c:v>
                </c:pt>
                <c:pt idx="78">
                  <c:v>0.1595</c:v>
                </c:pt>
                <c:pt idx="79">
                  <c:v>0.12520000000000001</c:v>
                </c:pt>
                <c:pt idx="80">
                  <c:v>5.8200000000000002E-2</c:v>
                </c:pt>
                <c:pt idx="81">
                  <c:v>9.4000000000000004E-3</c:v>
                </c:pt>
                <c:pt idx="82">
                  <c:v>-2.4199999999999999E-2</c:v>
                </c:pt>
                <c:pt idx="83">
                  <c:v>-5.9200000000000003E-2</c:v>
                </c:pt>
                <c:pt idx="84">
                  <c:v>-8.7300000000000003E-2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171-4E3F-809A-ECDDFF9221C3}"/>
            </c:ext>
          </c:extLst>
        </c:ser>
        <c:ser>
          <c:idx val="5"/>
          <c:order val="5"/>
          <c:tx>
            <c:v>60 deg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lift_dist_fits!$AA$2:$AA$89</c:f>
              <c:numCache>
                <c:formatCode>General</c:formatCode>
                <c:ptCount val="88"/>
                <c:pt idx="0">
                  <c:v>4.7000000000000002E-3</c:v>
                </c:pt>
                <c:pt idx="1">
                  <c:v>1.9199999999999998E-2</c:v>
                </c:pt>
                <c:pt idx="2">
                  <c:v>3.3500000000000002E-2</c:v>
                </c:pt>
                <c:pt idx="3">
                  <c:v>4.8099999999999997E-2</c:v>
                </c:pt>
                <c:pt idx="4">
                  <c:v>6.2399999999999997E-2</c:v>
                </c:pt>
                <c:pt idx="5">
                  <c:v>7.6399999999999996E-2</c:v>
                </c:pt>
                <c:pt idx="6">
                  <c:v>9.0399999999999994E-2</c:v>
                </c:pt>
                <c:pt idx="7">
                  <c:v>0.1022</c:v>
                </c:pt>
                <c:pt idx="8">
                  <c:v>0.1139</c:v>
                </c:pt>
                <c:pt idx="9">
                  <c:v>0.125</c:v>
                </c:pt>
                <c:pt idx="10">
                  <c:v>0.13739999999999999</c:v>
                </c:pt>
                <c:pt idx="11">
                  <c:v>0.15110000000000001</c:v>
                </c:pt>
                <c:pt idx="12">
                  <c:v>0.16339999999999999</c:v>
                </c:pt>
                <c:pt idx="13">
                  <c:v>0.17599999999999999</c:v>
                </c:pt>
                <c:pt idx="14">
                  <c:v>0.18790000000000001</c:v>
                </c:pt>
                <c:pt idx="15">
                  <c:v>0.19969999999999999</c:v>
                </c:pt>
                <c:pt idx="16">
                  <c:v>0.2142</c:v>
                </c:pt>
                <c:pt idx="17">
                  <c:v>0.22839999999999999</c:v>
                </c:pt>
                <c:pt idx="18">
                  <c:v>0.24329999999999999</c:v>
                </c:pt>
                <c:pt idx="19">
                  <c:v>0.25700000000000001</c:v>
                </c:pt>
                <c:pt idx="20">
                  <c:v>0.26979999999999998</c:v>
                </c:pt>
                <c:pt idx="21">
                  <c:v>0.2878</c:v>
                </c:pt>
                <c:pt idx="22">
                  <c:v>0.30220000000000002</c:v>
                </c:pt>
                <c:pt idx="23">
                  <c:v>0.31669999999999998</c:v>
                </c:pt>
                <c:pt idx="24">
                  <c:v>0.33110000000000001</c:v>
                </c:pt>
                <c:pt idx="25">
                  <c:v>0.34560000000000002</c:v>
                </c:pt>
                <c:pt idx="26">
                  <c:v>0.36009999999999998</c:v>
                </c:pt>
                <c:pt idx="27">
                  <c:v>0.37459999999999999</c:v>
                </c:pt>
                <c:pt idx="28">
                  <c:v>0.38900000000000001</c:v>
                </c:pt>
                <c:pt idx="29">
                  <c:v>0.40350000000000003</c:v>
                </c:pt>
                <c:pt idx="30">
                  <c:v>0.41799999999999998</c:v>
                </c:pt>
                <c:pt idx="31">
                  <c:v>0.4325</c:v>
                </c:pt>
                <c:pt idx="32">
                  <c:v>0.44700000000000001</c:v>
                </c:pt>
                <c:pt idx="33">
                  <c:v>0.46150000000000002</c:v>
                </c:pt>
                <c:pt idx="34">
                  <c:v>0.47599999999999998</c:v>
                </c:pt>
                <c:pt idx="35">
                  <c:v>0.49</c:v>
                </c:pt>
                <c:pt idx="36">
                  <c:v>0.50680000000000003</c:v>
                </c:pt>
                <c:pt idx="37">
                  <c:v>0.52170000000000005</c:v>
                </c:pt>
                <c:pt idx="38">
                  <c:v>0.54169999999999996</c:v>
                </c:pt>
                <c:pt idx="39">
                  <c:v>0.55720000000000003</c:v>
                </c:pt>
                <c:pt idx="40">
                  <c:v>0.57079999999999997</c:v>
                </c:pt>
                <c:pt idx="41">
                  <c:v>0.58530000000000004</c:v>
                </c:pt>
                <c:pt idx="42">
                  <c:v>0.59989999999999999</c:v>
                </c:pt>
                <c:pt idx="43">
                  <c:v>0.61439999999999995</c:v>
                </c:pt>
                <c:pt idx="44">
                  <c:v>0.629</c:v>
                </c:pt>
                <c:pt idx="45">
                  <c:v>0.64359999999999995</c:v>
                </c:pt>
                <c:pt idx="46">
                  <c:v>0.65820000000000001</c:v>
                </c:pt>
                <c:pt idx="47">
                  <c:v>0.67279999999999995</c:v>
                </c:pt>
                <c:pt idx="48">
                  <c:v>0.68730000000000002</c:v>
                </c:pt>
                <c:pt idx="49">
                  <c:v>0.70040000000000002</c:v>
                </c:pt>
                <c:pt idx="50">
                  <c:v>0.71509999999999996</c:v>
                </c:pt>
                <c:pt idx="51">
                  <c:v>0.7298</c:v>
                </c:pt>
                <c:pt idx="52">
                  <c:v>0.74280000000000002</c:v>
                </c:pt>
                <c:pt idx="53">
                  <c:v>0.75070000000000003</c:v>
                </c:pt>
                <c:pt idx="54">
                  <c:v>0.76329999999999998</c:v>
                </c:pt>
                <c:pt idx="55">
                  <c:v>0.77559999999999996</c:v>
                </c:pt>
                <c:pt idx="56">
                  <c:v>0.78759999999999997</c:v>
                </c:pt>
                <c:pt idx="57">
                  <c:v>0.79869999999999997</c:v>
                </c:pt>
                <c:pt idx="58">
                  <c:v>0.80920000000000003</c:v>
                </c:pt>
                <c:pt idx="59">
                  <c:v>0.81769999999999998</c:v>
                </c:pt>
                <c:pt idx="60">
                  <c:v>0.8266</c:v>
                </c:pt>
                <c:pt idx="61">
                  <c:v>0.83260000000000001</c:v>
                </c:pt>
                <c:pt idx="62">
                  <c:v>0.84260000000000002</c:v>
                </c:pt>
                <c:pt idx="63">
                  <c:v>0.84970000000000001</c:v>
                </c:pt>
                <c:pt idx="64">
                  <c:v>0.85660000000000003</c:v>
                </c:pt>
                <c:pt idx="65">
                  <c:v>0.86570000000000003</c:v>
                </c:pt>
                <c:pt idx="66">
                  <c:v>0.87160000000000004</c:v>
                </c:pt>
                <c:pt idx="67">
                  <c:v>0.88039999999999996</c:v>
                </c:pt>
                <c:pt idx="68">
                  <c:v>0.89080000000000004</c:v>
                </c:pt>
                <c:pt idx="69">
                  <c:v>0.89810000000000001</c:v>
                </c:pt>
                <c:pt idx="70">
                  <c:v>0.90649999999999997</c:v>
                </c:pt>
                <c:pt idx="71">
                  <c:v>0.91110000000000002</c:v>
                </c:pt>
                <c:pt idx="72">
                  <c:v>0.91639999999999999</c:v>
                </c:pt>
                <c:pt idx="73">
                  <c:v>0.92259999999999998</c:v>
                </c:pt>
                <c:pt idx="74">
                  <c:v>0.9274</c:v>
                </c:pt>
                <c:pt idx="75">
                  <c:v>0.9355</c:v>
                </c:pt>
                <c:pt idx="76">
                  <c:v>0.93769999999999998</c:v>
                </c:pt>
                <c:pt idx="77">
                  <c:v>0.94320000000000004</c:v>
                </c:pt>
                <c:pt idx="78">
                  <c:v>0.94769999999999999</c:v>
                </c:pt>
                <c:pt idx="79">
                  <c:v>0.95420000000000005</c:v>
                </c:pt>
                <c:pt idx="80">
                  <c:v>0.95720000000000005</c:v>
                </c:pt>
                <c:pt idx="81">
                  <c:v>0.96289999999999998</c:v>
                </c:pt>
                <c:pt idx="82">
                  <c:v>0.97340000000000004</c:v>
                </c:pt>
                <c:pt idx="83">
                  <c:v>0.98029999999999995</c:v>
                </c:pt>
                <c:pt idx="84">
                  <c:v>0.98380000000000001</c:v>
                </c:pt>
                <c:pt idx="85">
                  <c:v>0.98740000000000006</c:v>
                </c:pt>
                <c:pt idx="86">
                  <c:v>0.99360000000000004</c:v>
                </c:pt>
                <c:pt idx="87">
                  <c:v>0.99660000000000004</c:v>
                </c:pt>
              </c:numCache>
            </c:numRef>
          </c:xVal>
          <c:yVal>
            <c:numRef>
              <c:f>lift_dist_fits!$AB$2:$AB$89</c:f>
              <c:numCache>
                <c:formatCode>General</c:formatCode>
                <c:ptCount val="88"/>
                <c:pt idx="0">
                  <c:v>0.55530000000000002</c:v>
                </c:pt>
                <c:pt idx="1">
                  <c:v>0.57279999999999998</c:v>
                </c:pt>
                <c:pt idx="2">
                  <c:v>0.59740000000000004</c:v>
                </c:pt>
                <c:pt idx="3">
                  <c:v>0.61429999999999996</c:v>
                </c:pt>
                <c:pt idx="4">
                  <c:v>0.64649999999999996</c:v>
                </c:pt>
                <c:pt idx="5">
                  <c:v>0.67249999999999999</c:v>
                </c:pt>
                <c:pt idx="6">
                  <c:v>0.70179999999999998</c:v>
                </c:pt>
                <c:pt idx="7">
                  <c:v>0.71930000000000005</c:v>
                </c:pt>
                <c:pt idx="8">
                  <c:v>0.75319999999999998</c:v>
                </c:pt>
                <c:pt idx="9">
                  <c:v>0.78029999999999999</c:v>
                </c:pt>
                <c:pt idx="10">
                  <c:v>0.80910000000000004</c:v>
                </c:pt>
                <c:pt idx="11">
                  <c:v>0.83809999999999996</c:v>
                </c:pt>
                <c:pt idx="12">
                  <c:v>0.86870000000000003</c:v>
                </c:pt>
                <c:pt idx="13">
                  <c:v>0.89649999999999996</c:v>
                </c:pt>
                <c:pt idx="14">
                  <c:v>0.91869999999999996</c:v>
                </c:pt>
                <c:pt idx="15">
                  <c:v>0.94550000000000001</c:v>
                </c:pt>
                <c:pt idx="16">
                  <c:v>0.9758</c:v>
                </c:pt>
                <c:pt idx="17">
                  <c:v>1.0017</c:v>
                </c:pt>
                <c:pt idx="18">
                  <c:v>1.0304</c:v>
                </c:pt>
                <c:pt idx="19">
                  <c:v>1.0565</c:v>
                </c:pt>
                <c:pt idx="20">
                  <c:v>1.0881000000000001</c:v>
                </c:pt>
                <c:pt idx="21">
                  <c:v>1.1122000000000001</c:v>
                </c:pt>
                <c:pt idx="22">
                  <c:v>1.1371</c:v>
                </c:pt>
                <c:pt idx="23">
                  <c:v>1.1566000000000001</c:v>
                </c:pt>
                <c:pt idx="24">
                  <c:v>1.1813</c:v>
                </c:pt>
                <c:pt idx="25">
                  <c:v>1.1952</c:v>
                </c:pt>
                <c:pt idx="26">
                  <c:v>1.2133</c:v>
                </c:pt>
                <c:pt idx="27">
                  <c:v>1.2354000000000001</c:v>
                </c:pt>
                <c:pt idx="28">
                  <c:v>1.2534000000000001</c:v>
                </c:pt>
                <c:pt idx="29">
                  <c:v>1.2652000000000001</c:v>
                </c:pt>
                <c:pt idx="30">
                  <c:v>1.2701</c:v>
                </c:pt>
                <c:pt idx="31">
                  <c:v>1.2891999999999999</c:v>
                </c:pt>
                <c:pt idx="32">
                  <c:v>1.2950999999999999</c:v>
                </c:pt>
                <c:pt idx="33">
                  <c:v>1.3017000000000001</c:v>
                </c:pt>
                <c:pt idx="34">
                  <c:v>1.3095000000000001</c:v>
                </c:pt>
                <c:pt idx="35">
                  <c:v>1.3145</c:v>
                </c:pt>
                <c:pt idx="36">
                  <c:v>1.3149999999999999</c:v>
                </c:pt>
                <c:pt idx="37">
                  <c:v>1.3149999999999999</c:v>
                </c:pt>
                <c:pt idx="38">
                  <c:v>1.3118000000000001</c:v>
                </c:pt>
                <c:pt idx="39">
                  <c:v>1.3073999999999999</c:v>
                </c:pt>
                <c:pt idx="40">
                  <c:v>1.3021</c:v>
                </c:pt>
                <c:pt idx="41">
                  <c:v>1.2915000000000001</c:v>
                </c:pt>
                <c:pt idx="42">
                  <c:v>1.2882</c:v>
                </c:pt>
                <c:pt idx="43">
                  <c:v>1.2847999999999999</c:v>
                </c:pt>
                <c:pt idx="44">
                  <c:v>1.2706</c:v>
                </c:pt>
                <c:pt idx="45">
                  <c:v>1.2553000000000001</c:v>
                </c:pt>
                <c:pt idx="46">
                  <c:v>1.2427999999999999</c:v>
                </c:pt>
                <c:pt idx="47">
                  <c:v>1.2283999999999999</c:v>
                </c:pt>
                <c:pt idx="48">
                  <c:v>1.2112000000000001</c:v>
                </c:pt>
                <c:pt idx="49">
                  <c:v>1.1892</c:v>
                </c:pt>
                <c:pt idx="50">
                  <c:v>1.17</c:v>
                </c:pt>
                <c:pt idx="51">
                  <c:v>1.1438999999999999</c:v>
                </c:pt>
                <c:pt idx="52">
                  <c:v>1.1168</c:v>
                </c:pt>
                <c:pt idx="53">
                  <c:v>1.0932999999999999</c:v>
                </c:pt>
                <c:pt idx="54">
                  <c:v>1.0810999999999999</c:v>
                </c:pt>
                <c:pt idx="55">
                  <c:v>1.0468</c:v>
                </c:pt>
                <c:pt idx="56">
                  <c:v>1.0189999999999999</c:v>
                </c:pt>
                <c:pt idx="57">
                  <c:v>0.98599999999999999</c:v>
                </c:pt>
                <c:pt idx="58">
                  <c:v>0.95879999999999999</c:v>
                </c:pt>
                <c:pt idx="59">
                  <c:v>0.93220000000000003</c:v>
                </c:pt>
                <c:pt idx="60">
                  <c:v>0.89670000000000005</c:v>
                </c:pt>
                <c:pt idx="61">
                  <c:v>0.87849999999999995</c:v>
                </c:pt>
                <c:pt idx="62">
                  <c:v>0.85029999999999994</c:v>
                </c:pt>
                <c:pt idx="63">
                  <c:v>0.82340000000000002</c:v>
                </c:pt>
                <c:pt idx="64">
                  <c:v>0.78959999999999997</c:v>
                </c:pt>
                <c:pt idx="65">
                  <c:v>0.76329999999999998</c:v>
                </c:pt>
                <c:pt idx="66">
                  <c:v>0.73409999999999997</c:v>
                </c:pt>
                <c:pt idx="67">
                  <c:v>0.69040000000000001</c:v>
                </c:pt>
                <c:pt idx="68">
                  <c:v>0.6482</c:v>
                </c:pt>
                <c:pt idx="69">
                  <c:v>0.60160000000000002</c:v>
                </c:pt>
                <c:pt idx="70">
                  <c:v>0.57630000000000003</c:v>
                </c:pt>
                <c:pt idx="71">
                  <c:v>0.54090000000000005</c:v>
                </c:pt>
                <c:pt idx="72">
                  <c:v>0.50629999999999997</c:v>
                </c:pt>
                <c:pt idx="73">
                  <c:v>0.48699999999999999</c:v>
                </c:pt>
                <c:pt idx="74">
                  <c:v>0.4456</c:v>
                </c:pt>
                <c:pt idx="75">
                  <c:v>0.41070000000000001</c:v>
                </c:pt>
                <c:pt idx="76">
                  <c:v>0.38790000000000002</c:v>
                </c:pt>
                <c:pt idx="77">
                  <c:v>0.34920000000000001</c:v>
                </c:pt>
                <c:pt idx="78">
                  <c:v>0.31280000000000002</c:v>
                </c:pt>
                <c:pt idx="79">
                  <c:v>0.2883</c:v>
                </c:pt>
                <c:pt idx="80">
                  <c:v>0.24859999999999999</c:v>
                </c:pt>
                <c:pt idx="81">
                  <c:v>0.21759999999999999</c:v>
                </c:pt>
                <c:pt idx="82">
                  <c:v>0.13600000000000001</c:v>
                </c:pt>
                <c:pt idx="83">
                  <c:v>9.06E-2</c:v>
                </c:pt>
                <c:pt idx="84">
                  <c:v>5.2699999999999997E-2</c:v>
                </c:pt>
                <c:pt idx="85">
                  <c:v>8.9999999999999993E-3</c:v>
                </c:pt>
                <c:pt idx="86">
                  <c:v>-2.29E-2</c:v>
                </c:pt>
                <c:pt idx="87">
                  <c:v>-5.79E-2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171-4E3F-809A-ECDDFF9221C3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lift_dist_fits!$AI$47:$AR$47</c:f>
              <c:numCache>
                <c:formatCode>General</c:formatCode>
                <c:ptCount val="10"/>
                <c:pt idx="0">
                  <c:v>0</c:v>
                </c:pt>
                <c:pt idx="1">
                  <c:v>0.11</c:v>
                </c:pt>
                <c:pt idx="2">
                  <c:v>0.24</c:v>
                </c:pt>
                <c:pt idx="3">
                  <c:v>0.31</c:v>
                </c:pt>
                <c:pt idx="4">
                  <c:v>0.44</c:v>
                </c:pt>
                <c:pt idx="5">
                  <c:v>0.5</c:v>
                </c:pt>
                <c:pt idx="6">
                  <c:v>0.67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lift_dist_fits!$AI$48:$AR$48</c:f>
              <c:numCache>
                <c:formatCode>General</c:formatCode>
                <c:ptCount val="10"/>
                <c:pt idx="0">
                  <c:v>0.89610000000000001</c:v>
                </c:pt>
                <c:pt idx="1">
                  <c:v>0.99262426000000004</c:v>
                </c:pt>
                <c:pt idx="2">
                  <c:v>1.1530726499999999</c:v>
                </c:pt>
                <c:pt idx="3">
                  <c:v>1.2166727900000001</c:v>
                </c:pt>
                <c:pt idx="4">
                  <c:v>1.26174604</c:v>
                </c:pt>
                <c:pt idx="5">
                  <c:v>1.2496281300000001</c:v>
                </c:pt>
                <c:pt idx="6">
                  <c:v>1.10629562</c:v>
                </c:pt>
                <c:pt idx="7">
                  <c:v>1.06200502</c:v>
                </c:pt>
                <c:pt idx="8">
                  <c:v>0.85262954000000002</c:v>
                </c:pt>
                <c:pt idx="9">
                  <c:v>0.49379799000000002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171-4E3F-809A-ECDDFF9221C3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lift_dist_fits!$AG$54:$AG$63</c:f>
              <c:numCache>
                <c:formatCode>General</c:formatCode>
                <c:ptCount val="10"/>
                <c:pt idx="0">
                  <c:v>0</c:v>
                </c:pt>
                <c:pt idx="1">
                  <c:v>0.11</c:v>
                </c:pt>
                <c:pt idx="2">
                  <c:v>0.24</c:v>
                </c:pt>
                <c:pt idx="3">
                  <c:v>0.31</c:v>
                </c:pt>
                <c:pt idx="4">
                  <c:v>0.44</c:v>
                </c:pt>
                <c:pt idx="5">
                  <c:v>0.5</c:v>
                </c:pt>
                <c:pt idx="6">
                  <c:v>0.67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lift_dist_fits!$AH$54:$AH$63</c:f>
              <c:numCache>
                <c:formatCode>General</c:formatCode>
                <c:ptCount val="10"/>
                <c:pt idx="0">
                  <c:v>2.15</c:v>
                </c:pt>
                <c:pt idx="1">
                  <c:v>2.0641172600000002</c:v>
                </c:pt>
                <c:pt idx="2">
                  <c:v>1.80391422</c:v>
                </c:pt>
                <c:pt idx="3">
                  <c:v>1.6201735900000001</c:v>
                </c:pt>
                <c:pt idx="4">
                  <c:v>1.2381182399999999</c:v>
                </c:pt>
                <c:pt idx="5">
                  <c:v>1.05338975</c:v>
                </c:pt>
                <c:pt idx="6">
                  <c:v>0.52336996000000002</c:v>
                </c:pt>
                <c:pt idx="7">
                  <c:v>0.42896971</c:v>
                </c:pt>
                <c:pt idx="8">
                  <c:v>0.10746896</c:v>
                </c:pt>
                <c:pt idx="9">
                  <c:v>-0.23736889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171-4E3F-809A-ECDDFF922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458880"/>
        <c:axId val="877834016"/>
      </c:scatterChart>
      <c:scatterChart>
        <c:scatterStyle val="lineMarker"/>
        <c:varyColors val="0"/>
        <c:ser>
          <c:idx val="6"/>
          <c:order val="6"/>
          <c:tx>
            <c:v>-45 sc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lift_dist_fits!$AG$4:$AG$44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</c:numCache>
            </c:numRef>
          </c:xVal>
          <c:yVal>
            <c:numRef>
              <c:f>lift_dist_fits!$AH$4:$AH$44</c:f>
              <c:numCache>
                <c:formatCode>General</c:formatCode>
                <c:ptCount val="41"/>
                <c:pt idx="0">
                  <c:v>2.15</c:v>
                </c:pt>
                <c:pt idx="1">
                  <c:v>2.1446880586328123</c:v>
                </c:pt>
                <c:pt idx="2">
                  <c:v>2.1304073131250001</c:v>
                </c:pt>
                <c:pt idx="3">
                  <c:v>2.1079349805078125</c:v>
                </c:pt>
                <c:pt idx="4">
                  <c:v>2.0780127099999999</c:v>
                </c:pt>
                <c:pt idx="5">
                  <c:v>2.0413465830078126</c:v>
                </c:pt>
                <c:pt idx="6">
                  <c:v>1.9986071131249998</c:v>
                </c:pt>
                <c:pt idx="7">
                  <c:v>1.9504292461328125</c:v>
                </c:pt>
                <c:pt idx="8">
                  <c:v>1.8974123599999999</c:v>
                </c:pt>
                <c:pt idx="9">
                  <c:v>1.8401202648828126</c:v>
                </c:pt>
                <c:pt idx="10">
                  <c:v>1.7790812031250001</c:v>
                </c:pt>
                <c:pt idx="11">
                  <c:v>1.7147878492578126</c:v>
                </c:pt>
                <c:pt idx="12">
                  <c:v>1.6476973099999999</c:v>
                </c:pt>
                <c:pt idx="13">
                  <c:v>1.5782311242578124</c:v>
                </c:pt>
                <c:pt idx="14">
                  <c:v>1.5067752631249998</c:v>
                </c:pt>
                <c:pt idx="15">
                  <c:v>1.4336801298828123</c:v>
                </c:pt>
                <c:pt idx="16">
                  <c:v>1.3592605599999998</c:v>
                </c:pt>
                <c:pt idx="17">
                  <c:v>1.2837958211328124</c:v>
                </c:pt>
                <c:pt idx="18">
                  <c:v>1.207529613125</c:v>
                </c:pt>
                <c:pt idx="19">
                  <c:v>1.1306700680078123</c:v>
                </c:pt>
                <c:pt idx="20">
                  <c:v>1.0533897499999996</c:v>
                </c:pt>
                <c:pt idx="21">
                  <c:v>0.9758256555078122</c:v>
                </c:pt>
                <c:pt idx="22">
                  <c:v>0.89807921312499972</c:v>
                </c:pt>
                <c:pt idx="23">
                  <c:v>0.8202162836328124</c:v>
                </c:pt>
                <c:pt idx="24">
                  <c:v>0.74226715999999948</c:v>
                </c:pt>
                <c:pt idx="25">
                  <c:v>0.66422656738281205</c:v>
                </c:pt>
                <c:pt idx="26">
                  <c:v>0.58605366312499951</c:v>
                </c:pt>
                <c:pt idx="27">
                  <c:v>0.50767203675781225</c:v>
                </c:pt>
                <c:pt idx="28">
                  <c:v>0.42896970999999962</c:v>
                </c:pt>
                <c:pt idx="29">
                  <c:v>0.34979913675781171</c:v>
                </c:pt>
                <c:pt idx="30">
                  <c:v>0.26997720312500006</c:v>
                </c:pt>
                <c:pt idx="31">
                  <c:v>0.18928522738281184</c:v>
                </c:pt>
                <c:pt idx="32">
                  <c:v>0.10746895999999895</c:v>
                </c:pt>
                <c:pt idx="33">
                  <c:v>2.4238583632811839E-2</c:v>
                </c:pt>
                <c:pt idx="34">
                  <c:v>-6.073128687500029E-2</c:v>
                </c:pt>
                <c:pt idx="35">
                  <c:v>-0.1478016044921886</c:v>
                </c:pt>
                <c:pt idx="36">
                  <c:v>-0.23736889000000128</c:v>
                </c:pt>
                <c:pt idx="37">
                  <c:v>-0.32986523199218754</c:v>
                </c:pt>
                <c:pt idx="38">
                  <c:v>-0.42575828687500117</c:v>
                </c:pt>
                <c:pt idx="39">
                  <c:v>-0.52555127886719033</c:v>
                </c:pt>
                <c:pt idx="40">
                  <c:v>-0.62978299999999976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171-4E3F-809A-ECDDFF9221C3}"/>
            </c:ext>
          </c:extLst>
        </c:ser>
        <c:ser>
          <c:idx val="7"/>
          <c:order val="7"/>
          <c:tx>
            <c:v>-30 sc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lift_dist_fits!$AG$4:$AG$44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</c:numCache>
            </c:numRef>
          </c:xVal>
          <c:yVal>
            <c:numRef>
              <c:f>lift_dist_fits!$AI$4:$AI$44</c:f>
              <c:numCache>
                <c:formatCode>General</c:formatCode>
                <c:ptCount val="41"/>
                <c:pt idx="0">
                  <c:v>1.8021</c:v>
                </c:pt>
                <c:pt idx="1">
                  <c:v>1.7982522750000001</c:v>
                </c:pt>
                <c:pt idx="2">
                  <c:v>1.790584</c:v>
                </c:pt>
                <c:pt idx="3">
                  <c:v>1.77919575</c:v>
                </c:pt>
                <c:pt idx="4">
                  <c:v>1.7641880999999999</c:v>
                </c:pt>
                <c:pt idx="5">
                  <c:v>1.7456616250000001</c:v>
                </c:pt>
                <c:pt idx="6">
                  <c:v>1.7237169000000001</c:v>
                </c:pt>
                <c:pt idx="7">
                  <c:v>1.6984545</c:v>
                </c:pt>
                <c:pt idx="8">
                  <c:v>1.669975</c:v>
                </c:pt>
                <c:pt idx="9">
                  <c:v>1.638378975</c:v>
                </c:pt>
                <c:pt idx="10">
                  <c:v>1.6037670000000002</c:v>
                </c:pt>
                <c:pt idx="11">
                  <c:v>1.56623965</c:v>
                </c:pt>
                <c:pt idx="12">
                  <c:v>1.5258975000000001</c:v>
                </c:pt>
                <c:pt idx="13">
                  <c:v>1.482841125</c:v>
                </c:pt>
                <c:pt idx="14">
                  <c:v>1.4371711</c:v>
                </c:pt>
                <c:pt idx="15">
                  <c:v>1.3889879999999999</c:v>
                </c:pt>
                <c:pt idx="16">
                  <c:v>1.3383924</c:v>
                </c:pt>
                <c:pt idx="17">
                  <c:v>1.2854848749999999</c:v>
                </c:pt>
                <c:pt idx="18">
                  <c:v>1.2303659999999998</c:v>
                </c:pt>
                <c:pt idx="19">
                  <c:v>1.1731363499999998</c:v>
                </c:pt>
                <c:pt idx="20">
                  <c:v>1.1138964999999998</c:v>
                </c:pt>
                <c:pt idx="21">
                  <c:v>1.0527470249999997</c:v>
                </c:pt>
                <c:pt idx="22">
                  <c:v>0.98978849999999974</c:v>
                </c:pt>
                <c:pt idx="23">
                  <c:v>0.92512149999999971</c:v>
                </c:pt>
                <c:pt idx="24">
                  <c:v>0.85884659999999946</c:v>
                </c:pt>
                <c:pt idx="25">
                  <c:v>0.79106437499999949</c:v>
                </c:pt>
                <c:pt idx="26">
                  <c:v>0.72187539999999939</c:v>
                </c:pt>
                <c:pt idx="27">
                  <c:v>0.65138024999999944</c:v>
                </c:pt>
                <c:pt idx="28">
                  <c:v>0.57967949999999946</c:v>
                </c:pt>
                <c:pt idx="29">
                  <c:v>0.50687372499999905</c:v>
                </c:pt>
                <c:pt idx="30">
                  <c:v>0.43306349999999938</c:v>
                </c:pt>
                <c:pt idx="31">
                  <c:v>0.35834939999999893</c:v>
                </c:pt>
                <c:pt idx="32">
                  <c:v>0.28283199999999886</c:v>
                </c:pt>
                <c:pt idx="33">
                  <c:v>0.20661187499999878</c:v>
                </c:pt>
                <c:pt idx="34">
                  <c:v>0.12978959999999873</c:v>
                </c:pt>
                <c:pt idx="35">
                  <c:v>5.2465749999998978E-2</c:v>
                </c:pt>
                <c:pt idx="36">
                  <c:v>-2.5259100000001533E-2</c:v>
                </c:pt>
                <c:pt idx="37">
                  <c:v>-0.10328437500000165</c:v>
                </c:pt>
                <c:pt idx="38">
                  <c:v>-0.18150950000000154</c:v>
                </c:pt>
                <c:pt idx="39">
                  <c:v>-0.25983390000000139</c:v>
                </c:pt>
                <c:pt idx="40">
                  <c:v>-0.33815700000000093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171-4E3F-809A-ECDDFF9221C3}"/>
            </c:ext>
          </c:extLst>
        </c:ser>
        <c:ser>
          <c:idx val="8"/>
          <c:order val="8"/>
          <c:tx>
            <c:v>0 sc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lift_dist_fits!$AG$4:$AG$44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</c:numCache>
            </c:numRef>
          </c:xVal>
          <c:yVal>
            <c:numRef>
              <c:f>lift_dist_fits!$AJ$4:$AJ$44</c:f>
              <c:numCache>
                <c:formatCode>General</c:formatCode>
                <c:ptCount val="41"/>
                <c:pt idx="0">
                  <c:v>1.2614000000000001</c:v>
                </c:pt>
                <c:pt idx="1">
                  <c:v>1.2739923343583741</c:v>
                </c:pt>
                <c:pt idx="2">
                  <c:v>1.2783275327796875</c:v>
                </c:pt>
                <c:pt idx="3">
                  <c:v>1.2770275676238039</c:v>
                </c:pt>
                <c:pt idx="4">
                  <c:v>1.2721137709000001</c:v>
                </c:pt>
                <c:pt idx="5">
                  <c:v>1.2650895717620851</c:v>
                </c:pt>
                <c:pt idx="6">
                  <c:v>1.2570178382046877</c:v>
                </c:pt>
                <c:pt idx="7">
                  <c:v>1.2485928229607179</c:v>
                </c:pt>
                <c:pt idx="8">
                  <c:v>1.2402067136000001</c:v>
                </c:pt>
                <c:pt idx="9">
                  <c:v>1.2320107868290773</c:v>
                </c:pt>
                <c:pt idx="10">
                  <c:v>1.2239711669921876</c:v>
                </c:pt>
                <c:pt idx="11">
                  <c:v>1.2159191887734133</c:v>
                </c:pt>
                <c:pt idx="12">
                  <c:v>1.2075963641000003</c:v>
                </c:pt>
                <c:pt idx="13">
                  <c:v>1.198693953246851</c:v>
                </c:pt>
                <c:pt idx="14">
                  <c:v>1.1888871401421874</c:v>
                </c:pt>
                <c:pt idx="15">
                  <c:v>1.1778638118743896</c:v>
                </c:pt>
                <c:pt idx="16">
                  <c:v>1.1653479423999997</c:v>
                </c:pt>
                <c:pt idx="17">
                  <c:v>1.151117580452905</c:v>
                </c:pt>
                <c:pt idx="18">
                  <c:v>1.1350174416546877</c:v>
                </c:pt>
                <c:pt idx="19">
                  <c:v>1.1169661048261486</c:v>
                </c:pt>
                <c:pt idx="20">
                  <c:v>1.0969578125000001</c:v>
                </c:pt>
                <c:pt idx="21">
                  <c:v>1.0750588756347406</c:v>
                </c:pt>
                <c:pt idx="22">
                  <c:v>1.0513986825296882</c:v>
                </c:pt>
                <c:pt idx="23">
                  <c:v>1.026155311941187</c:v>
                </c:pt>
                <c:pt idx="24">
                  <c:v>0.99953575039999998</c:v>
                </c:pt>
                <c:pt idx="25">
                  <c:v>0.97175071372985711</c:v>
                </c:pt>
                <c:pt idx="26">
                  <c:v>0.94298407276718521</c:v>
                </c:pt>
                <c:pt idx="27">
                  <c:v>0.91335688328200537</c:v>
                </c:pt>
                <c:pt idx="28">
                  <c:v>0.88288602010000106</c:v>
                </c:pt>
                <c:pt idx="29">
                  <c:v>0.85143741542575702</c:v>
                </c:pt>
                <c:pt idx="30">
                  <c:v>0.81867390136718798</c:v>
                </c:pt>
                <c:pt idx="31">
                  <c:v>0.78399765666110943</c:v>
                </c:pt>
                <c:pt idx="32">
                  <c:v>0.74648725760000167</c:v>
                </c:pt>
                <c:pt idx="33">
                  <c:v>0.70482933315993346</c:v>
                </c:pt>
                <c:pt idx="34">
                  <c:v>0.65724482432968312</c:v>
                </c:pt>
                <c:pt idx="35">
                  <c:v>0.60140984764097827</c:v>
                </c:pt>
                <c:pt idx="36">
                  <c:v>0.53437116289999609</c:v>
                </c:pt>
                <c:pt idx="37">
                  <c:v>0.45245624511989524</c:v>
                </c:pt>
                <c:pt idx="38">
                  <c:v>0.35117796065468332</c:v>
                </c:pt>
                <c:pt idx="39">
                  <c:v>0.22513384753414978</c:v>
                </c:pt>
                <c:pt idx="40">
                  <c:v>6.789999999999341E-2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171-4E3F-809A-ECDDFF9221C3}"/>
            </c:ext>
          </c:extLst>
        </c:ser>
        <c:ser>
          <c:idx val="9"/>
          <c:order val="9"/>
          <c:tx>
            <c:v>30 sc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lift_dist_fits!$AG$4:$AG$44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</c:numCache>
            </c:numRef>
          </c:xVal>
          <c:yVal>
            <c:numRef>
              <c:f>lift_dist_fits!$AK$4:$AK$44</c:f>
              <c:numCache>
                <c:formatCode>General</c:formatCode>
                <c:ptCount val="41"/>
                <c:pt idx="0">
                  <c:v>0.89610000000000001</c:v>
                </c:pt>
                <c:pt idx="1">
                  <c:v>0.90769406563183597</c:v>
                </c:pt>
                <c:pt idx="2">
                  <c:v>0.92688255709375</c:v>
                </c:pt>
                <c:pt idx="3">
                  <c:v>0.95169490877050777</c:v>
                </c:pt>
                <c:pt idx="4">
                  <c:v>0.98039873700000002</c:v>
                </c:pt>
                <c:pt idx="5">
                  <c:v>1.0114850799560546</c:v>
                </c:pt>
                <c:pt idx="6">
                  <c:v>1.04365363753125</c:v>
                </c:pt>
                <c:pt idx="7">
                  <c:v>1.0757980112197265</c:v>
                </c:pt>
                <c:pt idx="8">
                  <c:v>1.1069909440000001</c:v>
                </c:pt>
                <c:pt idx="9">
                  <c:v>1.1364695602177735</c:v>
                </c:pt>
                <c:pt idx="10">
                  <c:v>1.1636206054687499</c:v>
                </c:pt>
                <c:pt idx="11">
                  <c:v>1.1879656864814454</c:v>
                </c:pt>
                <c:pt idx="12">
                  <c:v>1.2091465110000001</c:v>
                </c:pt>
                <c:pt idx="13">
                  <c:v>1.2269101276669923</c:v>
                </c:pt>
                <c:pt idx="14">
                  <c:v>1.24109416590625</c:v>
                </c:pt>
                <c:pt idx="15">
                  <c:v>1.2516120758056641</c:v>
                </c:pt>
                <c:pt idx="16">
                  <c:v>1.2584383680000002</c:v>
                </c:pt>
                <c:pt idx="17">
                  <c:v>1.261593853553711</c:v>
                </c:pt>
                <c:pt idx="18">
                  <c:v>1.2611308838437501</c:v>
                </c:pt>
                <c:pt idx="19">
                  <c:v>1.2571185904423829</c:v>
                </c:pt>
                <c:pt idx="20">
                  <c:v>1.2496281250000001</c:v>
                </c:pt>
                <c:pt idx="21">
                  <c:v>1.2387178991279297</c:v>
                </c:pt>
                <c:pt idx="22">
                  <c:v>1.2244188242812506</c:v>
                </c:pt>
                <c:pt idx="23">
                  <c:v>1.2067195516416014</c:v>
                </c:pt>
                <c:pt idx="24">
                  <c:v>1.1855517120000001</c:v>
                </c:pt>
                <c:pt idx="25">
                  <c:v>1.1607751556396491</c:v>
                </c:pt>
                <c:pt idx="26">
                  <c:v>1.1321631922187514</c:v>
                </c:pt>
                <c:pt idx="27">
                  <c:v>1.09938783065332</c:v>
                </c:pt>
                <c:pt idx="28">
                  <c:v>1.0620050189999997</c:v>
                </c:pt>
                <c:pt idx="29">
                  <c:v>1.0194398843388672</c:v>
                </c:pt>
                <c:pt idx="30">
                  <c:v>0.9709719726562499</c:v>
                </c:pt>
                <c:pt idx="31">
                  <c:v>0.91572048872753897</c:v>
                </c:pt>
                <c:pt idx="32">
                  <c:v>0.85262953600000024</c:v>
                </c:pt>
                <c:pt idx="33">
                  <c:v>0.78045335647558622</c:v>
                </c:pt>
                <c:pt idx="34">
                  <c:v>0.69774157059374831</c:v>
                </c:pt>
                <c:pt idx="35">
                  <c:v>0.60282441711425694</c:v>
                </c:pt>
                <c:pt idx="36">
                  <c:v>0.49379799299999733</c:v>
                </c:pt>
                <c:pt idx="37">
                  <c:v>0.36850949329980354</c:v>
                </c:pt>
                <c:pt idx="38">
                  <c:v>0.22454245103125203</c:v>
                </c:pt>
                <c:pt idx="39">
                  <c:v>5.9201977063475075E-2</c:v>
                </c:pt>
                <c:pt idx="40">
                  <c:v>-0.13050000000000195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171-4E3F-809A-ECDDFF9221C3}"/>
            </c:ext>
          </c:extLst>
        </c:ser>
        <c:ser>
          <c:idx val="10"/>
          <c:order val="10"/>
          <c:tx>
            <c:v>45 sc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lift_dist_fits!$AG$4:$AG$44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</c:numCache>
            </c:numRef>
          </c:xVal>
          <c:yVal>
            <c:numRef>
              <c:f>lift_dist_fits!$AL$4:$AL$44</c:f>
              <c:numCache>
                <c:formatCode>General</c:formatCode>
                <c:ptCount val="41"/>
                <c:pt idx="0">
                  <c:v>0.64049999999999996</c:v>
                </c:pt>
                <c:pt idx="1">
                  <c:v>0.6804756773818359</c:v>
                </c:pt>
                <c:pt idx="2">
                  <c:v>0.72580912371874995</c:v>
                </c:pt>
                <c:pt idx="3">
                  <c:v>0.77475281753613279</c:v>
                </c:pt>
                <c:pt idx="4">
                  <c:v>0.82577541899999996</c:v>
                </c:pt>
                <c:pt idx="5">
                  <c:v>0.87754806823730469</c:v>
                </c:pt>
                <c:pt idx="6">
                  <c:v>0.92893068365624987</c:v>
                </c:pt>
                <c:pt idx="7">
                  <c:v>0.97895826026660149</c:v>
                </c:pt>
                <c:pt idx="8">
                  <c:v>1.0268271679999998</c:v>
                </c:pt>
                <c:pt idx="9">
                  <c:v>1.0718814500302734</c:v>
                </c:pt>
                <c:pt idx="10">
                  <c:v>1.1135991210937499</c:v>
                </c:pt>
                <c:pt idx="11">
                  <c:v>1.1515784658095702</c:v>
                </c:pt>
                <c:pt idx="12">
                  <c:v>1.1855243369999999</c:v>
                </c:pt>
                <c:pt idx="13">
                  <c:v>1.215234454010742</c:v>
                </c:pt>
                <c:pt idx="14">
                  <c:v>1.24058570103125</c:v>
                </c:pt>
                <c:pt idx="15">
                  <c:v>1.2615204254150389</c:v>
                </c:pt>
                <c:pt idx="16">
                  <c:v>1.2780327359999999</c:v>
                </c:pt>
                <c:pt idx="17">
                  <c:v>1.2901548014287108</c:v>
                </c:pt>
                <c:pt idx="18">
                  <c:v>1.2979431484687498</c:v>
                </c:pt>
                <c:pt idx="19">
                  <c:v>1.3014649603330075</c:v>
                </c:pt>
                <c:pt idx="20">
                  <c:v>1.3007843749999997</c:v>
                </c:pt>
                <c:pt idx="21">
                  <c:v>1.2959487835341794</c:v>
                </c:pt>
                <c:pt idx="22">
                  <c:v>1.2869751284062496</c:v>
                </c:pt>
                <c:pt idx="23">
                  <c:v>1.2738362018134763</c:v>
                </c:pt>
                <c:pt idx="24">
                  <c:v>1.256446943999999</c:v>
                </c:pt>
                <c:pt idx="25">
                  <c:v>1.2346507415771479</c:v>
                </c:pt>
                <c:pt idx="26">
                  <c:v>1.2082057258437497</c:v>
                </c:pt>
                <c:pt idx="27">
                  <c:v>1.176771071106445</c:v>
                </c:pt>
                <c:pt idx="28">
                  <c:v>1.1398932929999988</c:v>
                </c:pt>
                <c:pt idx="29">
                  <c:v>1.0969925468076167</c:v>
                </c:pt>
                <c:pt idx="30">
                  <c:v>1.0473489257812489</c:v>
                </c:pt>
                <c:pt idx="31">
                  <c:v>0.99008875946191111</c:v>
                </c:pt>
                <c:pt idx="32">
                  <c:v>0.92417091199999779</c:v>
                </c:pt>
                <c:pt idx="33">
                  <c:v>0.84837308047558435</c:v>
                </c:pt>
                <c:pt idx="34">
                  <c:v>0.7612780932187454</c:v>
                </c:pt>
                <c:pt idx="35">
                  <c:v>0.6612602081298794</c:v>
                </c:pt>
                <c:pt idx="36">
                  <c:v>0.54647141099999608</c:v>
                </c:pt>
                <c:pt idx="37">
                  <c:v>0.41482771383104866</c:v>
                </c:pt>
                <c:pt idx="38">
                  <c:v>0.26399545315624529</c:v>
                </c:pt>
                <c:pt idx="39">
                  <c:v>9.1377588360347262E-2</c:v>
                </c:pt>
                <c:pt idx="40">
                  <c:v>-0.10590000000000555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171-4E3F-809A-ECDDFF9221C3}"/>
            </c:ext>
          </c:extLst>
        </c:ser>
        <c:ser>
          <c:idx val="11"/>
          <c:order val="11"/>
          <c:tx>
            <c:v>60 sc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lift_dist_fits!$AG$4:$AG$44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</c:numCache>
            </c:numRef>
          </c:xVal>
          <c:yVal>
            <c:numRef>
              <c:f>lift_dist_fits!$AM$4:$AM$44</c:f>
              <c:numCache>
                <c:formatCode>General</c:formatCode>
                <c:ptCount val="41"/>
                <c:pt idx="0">
                  <c:v>0.54849999999999999</c:v>
                </c:pt>
                <c:pt idx="1">
                  <c:v>0.58139184959960932</c:v>
                </c:pt>
                <c:pt idx="2">
                  <c:v>0.62287818718749999</c:v>
                </c:pt>
                <c:pt idx="3">
                  <c:v>0.67071560895507809</c:v>
                </c:pt>
                <c:pt idx="4">
                  <c:v>0.72292498999999999</c:v>
                </c:pt>
                <c:pt idx="5">
                  <c:v>0.77777531127929689</c:v>
                </c:pt>
                <c:pt idx="6">
                  <c:v>0.83376748656249999</c:v>
                </c:pt>
                <c:pt idx="7">
                  <c:v>0.88961818938476556</c:v>
                </c:pt>
                <c:pt idx="8">
                  <c:v>0.94424368000000003</c:v>
                </c:pt>
                <c:pt idx="9">
                  <c:v>0.99674363233398433</c:v>
                </c:pt>
                <c:pt idx="10">
                  <c:v>1.0463849609375</c:v>
                </c:pt>
                <c:pt idx="11">
                  <c:v>1.0925856479394531</c:v>
                </c:pt>
                <c:pt idx="12">
                  <c:v>1.1348985700000001</c:v>
                </c:pt>
                <c:pt idx="13">
                  <c:v>1.1729953252636718</c:v>
                </c:pt>
                <c:pt idx="14">
                  <c:v>1.2066500603125001</c:v>
                </c:pt>
                <c:pt idx="15">
                  <c:v>1.2357232971191405</c:v>
                </c:pt>
                <c:pt idx="16">
                  <c:v>1.2601457600000003</c:v>
                </c:pt>
                <c:pt idx="17">
                  <c:v>1.2799022025683595</c:v>
                </c:pt>
                <c:pt idx="18">
                  <c:v>1.2950152346874999</c:v>
                </c:pt>
                <c:pt idx="19">
                  <c:v>1.3055291494238281</c:v>
                </c:pt>
                <c:pt idx="20">
                  <c:v>1.3114937499999999</c:v>
                </c:pt>
                <c:pt idx="21">
                  <c:v>1.3129481767480473</c:v>
                </c:pt>
                <c:pt idx="22">
                  <c:v>1.3099047340625001</c:v>
                </c:pt>
                <c:pt idx="23">
                  <c:v>1.3023327173535151</c:v>
                </c:pt>
                <c:pt idx="24">
                  <c:v>1.2901422400000009</c:v>
                </c:pt>
                <c:pt idx="25">
                  <c:v>1.2731680603027351</c:v>
                </c:pt>
                <c:pt idx="26">
                  <c:v>1.2511534084375013</c:v>
                </c:pt>
                <c:pt idx="27">
                  <c:v>1.2237338134082043</c:v>
                </c:pt>
                <c:pt idx="28">
                  <c:v>1.1904209299999995</c:v>
                </c:pt>
                <c:pt idx="29">
                  <c:v>1.1505863657324211</c:v>
                </c:pt>
                <c:pt idx="30">
                  <c:v>1.1034455078124987</c:v>
                </c:pt>
                <c:pt idx="31">
                  <c:v>1.04804135008789</c:v>
                </c:pt>
                <c:pt idx="32">
                  <c:v>0.98322831999999971</c:v>
                </c:pt>
                <c:pt idx="33">
                  <c:v>0.90765610553710852</c:v>
                </c:pt>
                <c:pt idx="34">
                  <c:v>0.81975348218749866</c:v>
                </c:pt>
                <c:pt idx="35">
                  <c:v>0.71771213989257665</c:v>
                </c:pt>
                <c:pt idx="36">
                  <c:v>0.5994705099999974</c:v>
                </c:pt>
                <c:pt idx="37">
                  <c:v>0.46269759221679108</c:v>
                </c:pt>
                <c:pt idx="38">
                  <c:v>0.30477678156249821</c:v>
                </c:pt>
                <c:pt idx="39">
                  <c:v>0.12278969532226158</c:v>
                </c:pt>
                <c:pt idx="40">
                  <c:v>-8.6500000000005128E-2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171-4E3F-809A-ECDDFF9221C3}"/>
            </c:ext>
          </c:extLst>
        </c:ser>
        <c:ser>
          <c:idx val="14"/>
          <c:order val="14"/>
          <c:tx>
            <c:v>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lift_dist_fits!$AL$53:$BA$53</c:f>
              <c:numCache>
                <c:formatCode>General</c:formatCode>
                <c:ptCount val="16"/>
                <c:pt idx="0">
                  <c:v>0.9375</c:v>
                </c:pt>
                <c:pt idx="1">
                  <c:v>0.87499999999999989</c:v>
                </c:pt>
                <c:pt idx="2">
                  <c:v>0.8125</c:v>
                </c:pt>
                <c:pt idx="3">
                  <c:v>0.75</c:v>
                </c:pt>
                <c:pt idx="4">
                  <c:v>0.6875</c:v>
                </c:pt>
                <c:pt idx="5">
                  <c:v>0.625</c:v>
                </c:pt>
                <c:pt idx="6">
                  <c:v>0.5625</c:v>
                </c:pt>
                <c:pt idx="7">
                  <c:v>0.5</c:v>
                </c:pt>
                <c:pt idx="8">
                  <c:v>0.43749999999999994</c:v>
                </c:pt>
                <c:pt idx="9">
                  <c:v>0.375</c:v>
                </c:pt>
                <c:pt idx="10">
                  <c:v>0.3125</c:v>
                </c:pt>
                <c:pt idx="11">
                  <c:v>0.25</c:v>
                </c:pt>
                <c:pt idx="12">
                  <c:v>0.1875</c:v>
                </c:pt>
                <c:pt idx="13">
                  <c:v>0.125</c:v>
                </c:pt>
                <c:pt idx="14">
                  <c:v>6.25E-2</c:v>
                </c:pt>
                <c:pt idx="15">
                  <c:v>0</c:v>
                </c:pt>
              </c:numCache>
            </c:numRef>
          </c:xVal>
          <c:yVal>
            <c:numRef>
              <c:f>lift_dist_fits!$AL$54:$BA$54</c:f>
              <c:numCache>
                <c:formatCode>General</c:formatCode>
                <c:ptCount val="16"/>
                <c:pt idx="0">
                  <c:v>0.40407443999999998</c:v>
                </c:pt>
                <c:pt idx="1">
                  <c:v>0.60073078999999996</c:v>
                </c:pt>
                <c:pt idx="2">
                  <c:v>0.72554215</c:v>
                </c:pt>
                <c:pt idx="3">
                  <c:v>0.81797836999999995</c:v>
                </c:pt>
                <c:pt idx="4">
                  <c:v>0.89763535000000005</c:v>
                </c:pt>
                <c:pt idx="5">
                  <c:v>0.97128767000000005</c:v>
                </c:pt>
                <c:pt idx="6">
                  <c:v>1.0386502399999999</c:v>
                </c:pt>
                <c:pt idx="7">
                  <c:v>1.09680574</c:v>
                </c:pt>
                <c:pt idx="8">
                  <c:v>1.14332163</c:v>
                </c:pt>
                <c:pt idx="9">
                  <c:v>1.1780490400000001</c:v>
                </c:pt>
                <c:pt idx="10">
                  <c:v>1.2036007399999999</c:v>
                </c:pt>
                <c:pt idx="11">
                  <c:v>1.2245158700000001</c:v>
                </c:pt>
                <c:pt idx="12">
                  <c:v>1.2451044899999999</c:v>
                </c:pt>
                <c:pt idx="13">
                  <c:v>1.2659725500000001</c:v>
                </c:pt>
                <c:pt idx="14">
                  <c:v>1.2792372400000001</c:v>
                </c:pt>
                <c:pt idx="15">
                  <c:v>1.26241358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53-4A27-AFE0-5D591A22D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458880"/>
        <c:axId val="877834016"/>
      </c:scatterChart>
      <c:valAx>
        <c:axId val="874458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34016"/>
        <c:crosses val="autoZero"/>
        <c:crossBetween val="midCat"/>
      </c:valAx>
      <c:valAx>
        <c:axId val="8778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5888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631062461656265"/>
                  <c:y val="8.8349184525712124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Sheet2!$L$2:$L$69</c:f>
              <c:numCache>
                <c:formatCode>General</c:formatCode>
                <c:ptCount val="68"/>
                <c:pt idx="0">
                  <c:v>5.6000000000000001E-2</c:v>
                </c:pt>
                <c:pt idx="1">
                  <c:v>0.26200000000000001</c:v>
                </c:pt>
                <c:pt idx="2">
                  <c:v>0.47199999999999998</c:v>
                </c:pt>
                <c:pt idx="3">
                  <c:v>0.68</c:v>
                </c:pt>
                <c:pt idx="4">
                  <c:v>0.88900000000000001</c:v>
                </c:pt>
                <c:pt idx="5">
                  <c:v>1.0980000000000001</c:v>
                </c:pt>
                <c:pt idx="6">
                  <c:v>1.3069999999999999</c:v>
                </c:pt>
                <c:pt idx="7">
                  <c:v>1.5169999999999999</c:v>
                </c:pt>
                <c:pt idx="8">
                  <c:v>1.7250000000000001</c:v>
                </c:pt>
                <c:pt idx="9">
                  <c:v>1.9339999999999999</c:v>
                </c:pt>
                <c:pt idx="10">
                  <c:v>2.1429999999999998</c:v>
                </c:pt>
                <c:pt idx="11">
                  <c:v>2.3519999999999999</c:v>
                </c:pt>
                <c:pt idx="12">
                  <c:v>2.5609999999999999</c:v>
                </c:pt>
                <c:pt idx="13">
                  <c:v>2.77</c:v>
                </c:pt>
                <c:pt idx="14">
                  <c:v>2.9790000000000001</c:v>
                </c:pt>
                <c:pt idx="15">
                  <c:v>3.1869999999999998</c:v>
                </c:pt>
                <c:pt idx="16">
                  <c:v>3.3959999999999999</c:v>
                </c:pt>
                <c:pt idx="17">
                  <c:v>3.605</c:v>
                </c:pt>
                <c:pt idx="18">
                  <c:v>3.8140000000000001</c:v>
                </c:pt>
                <c:pt idx="19">
                  <c:v>4.0229999999999997</c:v>
                </c:pt>
                <c:pt idx="20">
                  <c:v>4.2320000000000002</c:v>
                </c:pt>
                <c:pt idx="21">
                  <c:v>4.4409999999999998</c:v>
                </c:pt>
                <c:pt idx="22">
                  <c:v>4.6500000000000004</c:v>
                </c:pt>
                <c:pt idx="23">
                  <c:v>4.859</c:v>
                </c:pt>
                <c:pt idx="24">
                  <c:v>5.0679999999999996</c:v>
                </c:pt>
                <c:pt idx="25">
                  <c:v>5.2770000000000001</c:v>
                </c:pt>
                <c:pt idx="26">
                  <c:v>5.4859999999999998</c:v>
                </c:pt>
                <c:pt idx="27">
                  <c:v>5.6950000000000003</c:v>
                </c:pt>
                <c:pt idx="28">
                  <c:v>5.9039999999999999</c:v>
                </c:pt>
                <c:pt idx="29">
                  <c:v>6.1130000000000004</c:v>
                </c:pt>
                <c:pt idx="30">
                  <c:v>6.3220000000000001</c:v>
                </c:pt>
                <c:pt idx="31">
                  <c:v>6.5309999999999997</c:v>
                </c:pt>
                <c:pt idx="32">
                  <c:v>6.74</c:v>
                </c:pt>
                <c:pt idx="33">
                  <c:v>6.9489999999999998</c:v>
                </c:pt>
                <c:pt idx="34">
                  <c:v>7.1580000000000004</c:v>
                </c:pt>
                <c:pt idx="35">
                  <c:v>7.367</c:v>
                </c:pt>
                <c:pt idx="36">
                  <c:v>7.5759999999999996</c:v>
                </c:pt>
                <c:pt idx="37">
                  <c:v>7.7850000000000001</c:v>
                </c:pt>
                <c:pt idx="38">
                  <c:v>7.9939999999999998</c:v>
                </c:pt>
                <c:pt idx="39">
                  <c:v>8.2029999999999994</c:v>
                </c:pt>
                <c:pt idx="40">
                  <c:v>8.4130000000000003</c:v>
                </c:pt>
                <c:pt idx="41">
                  <c:v>8.6219999999999999</c:v>
                </c:pt>
                <c:pt idx="42">
                  <c:v>8.8309999999999995</c:v>
                </c:pt>
                <c:pt idx="43">
                  <c:v>9.0399999999999991</c:v>
                </c:pt>
                <c:pt idx="44">
                  <c:v>9.2490000000000006</c:v>
                </c:pt>
                <c:pt idx="45">
                  <c:v>9.4580000000000002</c:v>
                </c:pt>
                <c:pt idx="46">
                  <c:v>9.6669999999999998</c:v>
                </c:pt>
                <c:pt idx="47">
                  <c:v>9.8759999999999994</c:v>
                </c:pt>
                <c:pt idx="48">
                  <c:v>10.085000000000001</c:v>
                </c:pt>
                <c:pt idx="49">
                  <c:v>10.294</c:v>
                </c:pt>
                <c:pt idx="50">
                  <c:v>10.503</c:v>
                </c:pt>
                <c:pt idx="51">
                  <c:v>10.712999999999999</c:v>
                </c:pt>
                <c:pt idx="52">
                  <c:v>10.922000000000001</c:v>
                </c:pt>
                <c:pt idx="53">
                  <c:v>11.131</c:v>
                </c:pt>
                <c:pt idx="54">
                  <c:v>11.34</c:v>
                </c:pt>
                <c:pt idx="55">
                  <c:v>11.548999999999999</c:v>
                </c:pt>
                <c:pt idx="56">
                  <c:v>11.757999999999999</c:v>
                </c:pt>
                <c:pt idx="57">
                  <c:v>11.968</c:v>
                </c:pt>
                <c:pt idx="58">
                  <c:v>12.177</c:v>
                </c:pt>
                <c:pt idx="59">
                  <c:v>12.385999999999999</c:v>
                </c:pt>
                <c:pt idx="60">
                  <c:v>12.595000000000001</c:v>
                </c:pt>
                <c:pt idx="61">
                  <c:v>12.804</c:v>
                </c:pt>
                <c:pt idx="62">
                  <c:v>13.013</c:v>
                </c:pt>
                <c:pt idx="63">
                  <c:v>13.223000000000001</c:v>
                </c:pt>
                <c:pt idx="64">
                  <c:v>13.432</c:v>
                </c:pt>
                <c:pt idx="65">
                  <c:v>13.641</c:v>
                </c:pt>
                <c:pt idx="66">
                  <c:v>13.851000000000001</c:v>
                </c:pt>
                <c:pt idx="67">
                  <c:v>13.983000000000001</c:v>
                </c:pt>
              </c:numCache>
            </c:numRef>
          </c:xVal>
          <c:yVal>
            <c:numRef>
              <c:f>Sheet2!$M$2:$M$69</c:f>
              <c:numCache>
                <c:formatCode>General</c:formatCode>
                <c:ptCount val="68"/>
                <c:pt idx="0">
                  <c:v>2E-3</c:v>
                </c:pt>
                <c:pt idx="1">
                  <c:v>1.6E-2</c:v>
                </c:pt>
                <c:pt idx="2">
                  <c:v>2.1000000000000001E-2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5.2999999999999999E-2</c:v>
                </c:pt>
                <c:pt idx="6">
                  <c:v>6.4000000000000001E-2</c:v>
                </c:pt>
                <c:pt idx="7">
                  <c:v>7.6999999999999999E-2</c:v>
                </c:pt>
                <c:pt idx="8">
                  <c:v>8.8999999999999996E-2</c:v>
                </c:pt>
                <c:pt idx="9">
                  <c:v>9.8000000000000004E-2</c:v>
                </c:pt>
                <c:pt idx="10">
                  <c:v>0.111</c:v>
                </c:pt>
                <c:pt idx="11">
                  <c:v>0.122</c:v>
                </c:pt>
                <c:pt idx="12">
                  <c:v>0.13100000000000001</c:v>
                </c:pt>
                <c:pt idx="13">
                  <c:v>0.14199999999999999</c:v>
                </c:pt>
                <c:pt idx="14">
                  <c:v>0.15</c:v>
                </c:pt>
                <c:pt idx="15">
                  <c:v>0.16600000000000001</c:v>
                </c:pt>
                <c:pt idx="16">
                  <c:v>0.17899999999999999</c:v>
                </c:pt>
                <c:pt idx="17">
                  <c:v>0.188</c:v>
                </c:pt>
                <c:pt idx="18">
                  <c:v>0.19800000000000001</c:v>
                </c:pt>
                <c:pt idx="19">
                  <c:v>0.21</c:v>
                </c:pt>
                <c:pt idx="20">
                  <c:v>0.221</c:v>
                </c:pt>
                <c:pt idx="21">
                  <c:v>0.23300000000000001</c:v>
                </c:pt>
                <c:pt idx="22">
                  <c:v>0.24199999999999999</c:v>
                </c:pt>
                <c:pt idx="23">
                  <c:v>0.253</c:v>
                </c:pt>
                <c:pt idx="24">
                  <c:v>0.26200000000000001</c:v>
                </c:pt>
                <c:pt idx="25">
                  <c:v>0.27200000000000002</c:v>
                </c:pt>
                <c:pt idx="26">
                  <c:v>0.28100000000000003</c:v>
                </c:pt>
                <c:pt idx="27">
                  <c:v>0.28999999999999998</c:v>
                </c:pt>
                <c:pt idx="28">
                  <c:v>0.29899999999999999</c:v>
                </c:pt>
                <c:pt idx="29">
                  <c:v>0.309</c:v>
                </c:pt>
                <c:pt idx="30">
                  <c:v>0.31900000000000001</c:v>
                </c:pt>
                <c:pt idx="31">
                  <c:v>0.33</c:v>
                </c:pt>
                <c:pt idx="32">
                  <c:v>0.34</c:v>
                </c:pt>
                <c:pt idx="33">
                  <c:v>0.35099999999999998</c:v>
                </c:pt>
                <c:pt idx="34">
                  <c:v>0.36099999999999999</c:v>
                </c:pt>
                <c:pt idx="35">
                  <c:v>0.36899999999999999</c:v>
                </c:pt>
                <c:pt idx="36">
                  <c:v>0.377</c:v>
                </c:pt>
                <c:pt idx="37">
                  <c:v>0.38400000000000001</c:v>
                </c:pt>
                <c:pt idx="38">
                  <c:v>0.39200000000000002</c:v>
                </c:pt>
                <c:pt idx="39">
                  <c:v>0.39900000000000002</c:v>
                </c:pt>
                <c:pt idx="40">
                  <c:v>0.40699999999999997</c:v>
                </c:pt>
                <c:pt idx="41">
                  <c:v>0.41599999999999998</c:v>
                </c:pt>
                <c:pt idx="42">
                  <c:v>0.42599999999999999</c:v>
                </c:pt>
                <c:pt idx="43">
                  <c:v>0.435</c:v>
                </c:pt>
                <c:pt idx="44">
                  <c:v>0.44400000000000001</c:v>
                </c:pt>
                <c:pt idx="45">
                  <c:v>0.45200000000000001</c:v>
                </c:pt>
                <c:pt idx="46">
                  <c:v>0.46</c:v>
                </c:pt>
                <c:pt idx="47">
                  <c:v>0.46700000000000003</c:v>
                </c:pt>
                <c:pt idx="48">
                  <c:v>0.47499999999999998</c:v>
                </c:pt>
                <c:pt idx="49">
                  <c:v>0.48299999999999998</c:v>
                </c:pt>
                <c:pt idx="50">
                  <c:v>0.49099999999999999</c:v>
                </c:pt>
                <c:pt idx="51">
                  <c:v>0.496</c:v>
                </c:pt>
                <c:pt idx="52">
                  <c:v>0.501</c:v>
                </c:pt>
                <c:pt idx="53">
                  <c:v>0.50900000000000001</c:v>
                </c:pt>
                <c:pt idx="54">
                  <c:v>0.51700000000000002</c:v>
                </c:pt>
                <c:pt idx="55">
                  <c:v>0.52500000000000002</c:v>
                </c:pt>
                <c:pt idx="56">
                  <c:v>0.53</c:v>
                </c:pt>
                <c:pt idx="57">
                  <c:v>0.53800000000000003</c:v>
                </c:pt>
                <c:pt idx="58">
                  <c:v>0.54600000000000004</c:v>
                </c:pt>
                <c:pt idx="59">
                  <c:v>0.55300000000000005</c:v>
                </c:pt>
                <c:pt idx="60">
                  <c:v>0.56000000000000005</c:v>
                </c:pt>
                <c:pt idx="61">
                  <c:v>0.56599999999999995</c:v>
                </c:pt>
                <c:pt idx="62">
                  <c:v>0.57299999999999995</c:v>
                </c:pt>
                <c:pt idx="63">
                  <c:v>0.57899999999999996</c:v>
                </c:pt>
                <c:pt idx="64">
                  <c:v>0.58399999999999996</c:v>
                </c:pt>
                <c:pt idx="65">
                  <c:v>0.58899999999999997</c:v>
                </c:pt>
                <c:pt idx="66">
                  <c:v>0.59299999999999997</c:v>
                </c:pt>
                <c:pt idx="67">
                  <c:v>0.59499999999999997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C5-4B98-BB29-046C53678E07}"/>
            </c:ext>
          </c:extLst>
        </c:ser>
        <c:ser>
          <c:idx val="1"/>
          <c:order val="1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5255977009903638"/>
                  <c:y val="-0.6249498948937174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Sheet2!$B$2:$B$71</c:f>
              <c:numCache>
                <c:formatCode>General</c:formatCode>
                <c:ptCount val="70"/>
                <c:pt idx="0">
                  <c:v>0.111</c:v>
                </c:pt>
                <c:pt idx="1">
                  <c:v>0.30599999999999999</c:v>
                </c:pt>
                <c:pt idx="2">
                  <c:v>0.502</c:v>
                </c:pt>
                <c:pt idx="3">
                  <c:v>0.69099999999999995</c:v>
                </c:pt>
                <c:pt idx="4">
                  <c:v>0.85299999999999998</c:v>
                </c:pt>
                <c:pt idx="5">
                  <c:v>0.97799999999999998</c:v>
                </c:pt>
                <c:pt idx="6">
                  <c:v>1.163</c:v>
                </c:pt>
                <c:pt idx="7">
                  <c:v>1.361</c:v>
                </c:pt>
                <c:pt idx="8">
                  <c:v>1.5669999999999999</c:v>
                </c:pt>
                <c:pt idx="9">
                  <c:v>1.77</c:v>
                </c:pt>
                <c:pt idx="10">
                  <c:v>1.9650000000000001</c:v>
                </c:pt>
                <c:pt idx="11">
                  <c:v>2.1640000000000001</c:v>
                </c:pt>
                <c:pt idx="12">
                  <c:v>2.3740000000000001</c:v>
                </c:pt>
                <c:pt idx="13">
                  <c:v>2.5680000000000001</c:v>
                </c:pt>
                <c:pt idx="14">
                  <c:v>2.7749999999999999</c:v>
                </c:pt>
                <c:pt idx="15">
                  <c:v>2.9860000000000002</c:v>
                </c:pt>
                <c:pt idx="16">
                  <c:v>3.194</c:v>
                </c:pt>
                <c:pt idx="17">
                  <c:v>3.4020000000000001</c:v>
                </c:pt>
                <c:pt idx="18">
                  <c:v>3.613</c:v>
                </c:pt>
                <c:pt idx="19">
                  <c:v>3.819</c:v>
                </c:pt>
                <c:pt idx="20">
                  <c:v>4.024</c:v>
                </c:pt>
                <c:pt idx="21">
                  <c:v>4.2300000000000004</c:v>
                </c:pt>
                <c:pt idx="22">
                  <c:v>4.4349999999999996</c:v>
                </c:pt>
                <c:pt idx="23">
                  <c:v>4.6459999999999999</c:v>
                </c:pt>
                <c:pt idx="24">
                  <c:v>4.8520000000000003</c:v>
                </c:pt>
                <c:pt idx="25">
                  <c:v>5.0579999999999998</c:v>
                </c:pt>
                <c:pt idx="26">
                  <c:v>5.2679999999999998</c:v>
                </c:pt>
                <c:pt idx="27">
                  <c:v>5.4790000000000001</c:v>
                </c:pt>
                <c:pt idx="28">
                  <c:v>5.6349999999999998</c:v>
                </c:pt>
                <c:pt idx="29">
                  <c:v>5.8070000000000004</c:v>
                </c:pt>
                <c:pt idx="30">
                  <c:v>6.0179999999999998</c:v>
                </c:pt>
                <c:pt idx="31">
                  <c:v>6.218</c:v>
                </c:pt>
                <c:pt idx="32">
                  <c:v>6.35</c:v>
                </c:pt>
                <c:pt idx="33">
                  <c:v>6.5570000000000004</c:v>
                </c:pt>
                <c:pt idx="34">
                  <c:v>6.7670000000000003</c:v>
                </c:pt>
                <c:pt idx="35">
                  <c:v>6.9779999999999998</c:v>
                </c:pt>
                <c:pt idx="36">
                  <c:v>7.1890000000000001</c:v>
                </c:pt>
                <c:pt idx="37">
                  <c:v>7.399</c:v>
                </c:pt>
                <c:pt idx="38">
                  <c:v>7.61</c:v>
                </c:pt>
                <c:pt idx="39">
                  <c:v>7.82</c:v>
                </c:pt>
                <c:pt idx="40">
                  <c:v>8.0310000000000006</c:v>
                </c:pt>
                <c:pt idx="41">
                  <c:v>8.2409999999999997</c:v>
                </c:pt>
                <c:pt idx="42">
                  <c:v>8.452</c:v>
                </c:pt>
                <c:pt idx="43">
                  <c:v>8.6620000000000008</c:v>
                </c:pt>
                <c:pt idx="44">
                  <c:v>8.8719999999999999</c:v>
                </c:pt>
                <c:pt idx="45">
                  <c:v>9.0830000000000002</c:v>
                </c:pt>
                <c:pt idx="46">
                  <c:v>9.2929999999999993</c:v>
                </c:pt>
                <c:pt idx="47">
                  <c:v>9.5039999999999996</c:v>
                </c:pt>
                <c:pt idx="48">
                  <c:v>9.7140000000000004</c:v>
                </c:pt>
                <c:pt idx="49">
                  <c:v>9.9239999999999995</c:v>
                </c:pt>
                <c:pt idx="50">
                  <c:v>10.135</c:v>
                </c:pt>
                <c:pt idx="51">
                  <c:v>10.345000000000001</c:v>
                </c:pt>
                <c:pt idx="52">
                  <c:v>10.555</c:v>
                </c:pt>
                <c:pt idx="53">
                  <c:v>10.766</c:v>
                </c:pt>
                <c:pt idx="54">
                  <c:v>10.976000000000001</c:v>
                </c:pt>
                <c:pt idx="55">
                  <c:v>11.186</c:v>
                </c:pt>
                <c:pt idx="56">
                  <c:v>11.396000000000001</c:v>
                </c:pt>
                <c:pt idx="57">
                  <c:v>11.606999999999999</c:v>
                </c:pt>
                <c:pt idx="58">
                  <c:v>11.817</c:v>
                </c:pt>
                <c:pt idx="59">
                  <c:v>12.026999999999999</c:v>
                </c:pt>
                <c:pt idx="60">
                  <c:v>12.237</c:v>
                </c:pt>
                <c:pt idx="61">
                  <c:v>12.446999999999999</c:v>
                </c:pt>
                <c:pt idx="62">
                  <c:v>12.657</c:v>
                </c:pt>
                <c:pt idx="63">
                  <c:v>12.867000000000001</c:v>
                </c:pt>
                <c:pt idx="64">
                  <c:v>13.077</c:v>
                </c:pt>
                <c:pt idx="65">
                  <c:v>13.287000000000001</c:v>
                </c:pt>
                <c:pt idx="66">
                  <c:v>13.497</c:v>
                </c:pt>
                <c:pt idx="67">
                  <c:v>13.707000000000001</c:v>
                </c:pt>
                <c:pt idx="68">
                  <c:v>13.917</c:v>
                </c:pt>
                <c:pt idx="69">
                  <c:v>14.068</c:v>
                </c:pt>
              </c:numCache>
            </c:numRef>
          </c:xVal>
          <c:yVal>
            <c:numRef>
              <c:f>Sheet2!$C$2:$C$71</c:f>
              <c:numCache>
                <c:formatCode>General</c:formatCode>
                <c:ptCount val="70"/>
                <c:pt idx="0">
                  <c:v>0.99099999999999999</c:v>
                </c:pt>
                <c:pt idx="1">
                  <c:v>0.97299999999999998</c:v>
                </c:pt>
                <c:pt idx="2">
                  <c:v>0.95199999999999996</c:v>
                </c:pt>
                <c:pt idx="3">
                  <c:v>0.93200000000000005</c:v>
                </c:pt>
                <c:pt idx="4">
                  <c:v>0.91</c:v>
                </c:pt>
                <c:pt idx="5">
                  <c:v>0.89700000000000002</c:v>
                </c:pt>
                <c:pt idx="6">
                  <c:v>0.88200000000000001</c:v>
                </c:pt>
                <c:pt idx="7">
                  <c:v>0.86</c:v>
                </c:pt>
                <c:pt idx="8">
                  <c:v>0.84</c:v>
                </c:pt>
                <c:pt idx="9">
                  <c:v>0.82099999999999995</c:v>
                </c:pt>
                <c:pt idx="10">
                  <c:v>0.79900000000000004</c:v>
                </c:pt>
                <c:pt idx="11">
                  <c:v>0.77800000000000002</c:v>
                </c:pt>
                <c:pt idx="12">
                  <c:v>0.76</c:v>
                </c:pt>
                <c:pt idx="13">
                  <c:v>0.74</c:v>
                </c:pt>
                <c:pt idx="14">
                  <c:v>0.71899999999999997</c:v>
                </c:pt>
                <c:pt idx="15">
                  <c:v>0.70199999999999996</c:v>
                </c:pt>
                <c:pt idx="16">
                  <c:v>0.68200000000000005</c:v>
                </c:pt>
                <c:pt idx="17">
                  <c:v>0.66300000000000003</c:v>
                </c:pt>
                <c:pt idx="18">
                  <c:v>0.64800000000000002</c:v>
                </c:pt>
                <c:pt idx="19">
                  <c:v>0.629</c:v>
                </c:pt>
                <c:pt idx="20">
                  <c:v>0.61099999999999999</c:v>
                </c:pt>
                <c:pt idx="21">
                  <c:v>0.59299999999999997</c:v>
                </c:pt>
                <c:pt idx="22">
                  <c:v>0.57399999999999995</c:v>
                </c:pt>
                <c:pt idx="23">
                  <c:v>0.55500000000000005</c:v>
                </c:pt>
                <c:pt idx="24">
                  <c:v>0.53500000000000003</c:v>
                </c:pt>
                <c:pt idx="25">
                  <c:v>0.51600000000000001</c:v>
                </c:pt>
                <c:pt idx="26">
                  <c:v>0.501</c:v>
                </c:pt>
                <c:pt idx="27">
                  <c:v>0.48499999999999999</c:v>
                </c:pt>
                <c:pt idx="28">
                  <c:v>0.46899999999999997</c:v>
                </c:pt>
                <c:pt idx="29">
                  <c:v>0.45800000000000002</c:v>
                </c:pt>
                <c:pt idx="30">
                  <c:v>0.442</c:v>
                </c:pt>
                <c:pt idx="31">
                  <c:v>0.42499999999999999</c:v>
                </c:pt>
                <c:pt idx="32">
                  <c:v>0.40799999999999997</c:v>
                </c:pt>
                <c:pt idx="33">
                  <c:v>0.40300000000000002</c:v>
                </c:pt>
                <c:pt idx="34">
                  <c:v>0.39100000000000001</c:v>
                </c:pt>
                <c:pt idx="35">
                  <c:v>0.373</c:v>
                </c:pt>
                <c:pt idx="36">
                  <c:v>0.35699999999999998</c:v>
                </c:pt>
                <c:pt idx="37">
                  <c:v>0.34200000000000003</c:v>
                </c:pt>
                <c:pt idx="38">
                  <c:v>0.32500000000000001</c:v>
                </c:pt>
                <c:pt idx="39">
                  <c:v>0.309</c:v>
                </c:pt>
                <c:pt idx="40">
                  <c:v>0.29799999999999999</c:v>
                </c:pt>
                <c:pt idx="41">
                  <c:v>0.28299999999999997</c:v>
                </c:pt>
                <c:pt idx="42">
                  <c:v>0.26700000000000002</c:v>
                </c:pt>
                <c:pt idx="43">
                  <c:v>0.253</c:v>
                </c:pt>
                <c:pt idx="44">
                  <c:v>0.24199999999999999</c:v>
                </c:pt>
                <c:pt idx="45">
                  <c:v>0.22800000000000001</c:v>
                </c:pt>
                <c:pt idx="46">
                  <c:v>0.214</c:v>
                </c:pt>
                <c:pt idx="47">
                  <c:v>0.2</c:v>
                </c:pt>
                <c:pt idx="48">
                  <c:v>0.187</c:v>
                </c:pt>
                <c:pt idx="49">
                  <c:v>0.17599999999999999</c:v>
                </c:pt>
                <c:pt idx="50">
                  <c:v>0.16500000000000001</c:v>
                </c:pt>
                <c:pt idx="51">
                  <c:v>0.154</c:v>
                </c:pt>
                <c:pt idx="52">
                  <c:v>0.13900000000000001</c:v>
                </c:pt>
                <c:pt idx="53">
                  <c:v>0.127</c:v>
                </c:pt>
                <c:pt idx="54">
                  <c:v>0.115</c:v>
                </c:pt>
                <c:pt idx="55">
                  <c:v>0.105</c:v>
                </c:pt>
                <c:pt idx="56">
                  <c:v>9.6000000000000002E-2</c:v>
                </c:pt>
                <c:pt idx="57">
                  <c:v>8.7999999999999995E-2</c:v>
                </c:pt>
                <c:pt idx="58">
                  <c:v>7.6999999999999999E-2</c:v>
                </c:pt>
                <c:pt idx="59">
                  <c:v>6.7000000000000004E-2</c:v>
                </c:pt>
                <c:pt idx="60">
                  <c:v>5.6000000000000001E-2</c:v>
                </c:pt>
                <c:pt idx="61">
                  <c:v>5.0999999999999997E-2</c:v>
                </c:pt>
                <c:pt idx="62">
                  <c:v>4.4999999999999998E-2</c:v>
                </c:pt>
                <c:pt idx="63">
                  <c:v>3.5000000000000003E-2</c:v>
                </c:pt>
                <c:pt idx="64">
                  <c:v>2.8000000000000001E-2</c:v>
                </c:pt>
                <c:pt idx="65">
                  <c:v>2.4E-2</c:v>
                </c:pt>
                <c:pt idx="66">
                  <c:v>1.7999999999999999E-2</c:v>
                </c:pt>
                <c:pt idx="67">
                  <c:v>1.4999999999999999E-2</c:v>
                </c:pt>
                <c:pt idx="68">
                  <c:v>0.01</c:v>
                </c:pt>
                <c:pt idx="69">
                  <c:v>8.9999999999999993E-3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C5-4B98-BB29-046C53678E07}"/>
            </c:ext>
          </c:extLst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821453118008754"/>
                  <c:y val="4.813692596067460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Sheet2!$Q$2:$Q$68</c:f>
              <c:numCache>
                <c:formatCode>General</c:formatCode>
                <c:ptCount val="67"/>
                <c:pt idx="0">
                  <c:v>0.18099999999999999</c:v>
                </c:pt>
                <c:pt idx="1">
                  <c:v>0.39</c:v>
                </c:pt>
                <c:pt idx="2">
                  <c:v>0.59899999999999998</c:v>
                </c:pt>
                <c:pt idx="3">
                  <c:v>0.80800000000000005</c:v>
                </c:pt>
                <c:pt idx="4">
                  <c:v>1.0169999999999999</c:v>
                </c:pt>
                <c:pt idx="5">
                  <c:v>1.226</c:v>
                </c:pt>
                <c:pt idx="6">
                  <c:v>1.4350000000000001</c:v>
                </c:pt>
                <c:pt idx="7">
                  <c:v>1.6439999999999999</c:v>
                </c:pt>
                <c:pt idx="8">
                  <c:v>1.853</c:v>
                </c:pt>
                <c:pt idx="9">
                  <c:v>2.0619999999999998</c:v>
                </c:pt>
                <c:pt idx="10">
                  <c:v>2.2709999999999999</c:v>
                </c:pt>
                <c:pt idx="11">
                  <c:v>2.48</c:v>
                </c:pt>
                <c:pt idx="12">
                  <c:v>2.6890000000000001</c:v>
                </c:pt>
                <c:pt idx="13">
                  <c:v>2.8980000000000001</c:v>
                </c:pt>
                <c:pt idx="14">
                  <c:v>3.1070000000000002</c:v>
                </c:pt>
                <c:pt idx="15">
                  <c:v>3.3159999999999998</c:v>
                </c:pt>
                <c:pt idx="16">
                  <c:v>3.5249999999999999</c:v>
                </c:pt>
                <c:pt idx="17">
                  <c:v>3.734</c:v>
                </c:pt>
                <c:pt idx="18">
                  <c:v>3.9430000000000001</c:v>
                </c:pt>
                <c:pt idx="19">
                  <c:v>4.1520000000000001</c:v>
                </c:pt>
                <c:pt idx="20">
                  <c:v>4.3620000000000001</c:v>
                </c:pt>
                <c:pt idx="21">
                  <c:v>4.5709999999999997</c:v>
                </c:pt>
                <c:pt idx="22">
                  <c:v>4.78</c:v>
                </c:pt>
                <c:pt idx="23">
                  <c:v>4.9889999999999999</c:v>
                </c:pt>
                <c:pt idx="24">
                  <c:v>5.1980000000000004</c:v>
                </c:pt>
                <c:pt idx="25">
                  <c:v>5.407</c:v>
                </c:pt>
                <c:pt idx="26">
                  <c:v>5.6159999999999997</c:v>
                </c:pt>
                <c:pt idx="27">
                  <c:v>5.8250000000000002</c:v>
                </c:pt>
                <c:pt idx="28">
                  <c:v>6.0350000000000001</c:v>
                </c:pt>
                <c:pt idx="29">
                  <c:v>6.2439999999999998</c:v>
                </c:pt>
                <c:pt idx="30">
                  <c:v>6.4530000000000003</c:v>
                </c:pt>
                <c:pt idx="31">
                  <c:v>6.6619999999999999</c:v>
                </c:pt>
                <c:pt idx="32">
                  <c:v>6.8710000000000004</c:v>
                </c:pt>
                <c:pt idx="33">
                  <c:v>7.08</c:v>
                </c:pt>
                <c:pt idx="34">
                  <c:v>7.2889999999999997</c:v>
                </c:pt>
                <c:pt idx="35">
                  <c:v>7.4989999999999997</c:v>
                </c:pt>
                <c:pt idx="36">
                  <c:v>7.7080000000000002</c:v>
                </c:pt>
                <c:pt idx="37">
                  <c:v>7.9169999999999998</c:v>
                </c:pt>
                <c:pt idx="38">
                  <c:v>8.1259999999999994</c:v>
                </c:pt>
                <c:pt idx="39">
                  <c:v>8.3360000000000003</c:v>
                </c:pt>
                <c:pt idx="40">
                  <c:v>8.5449999999999999</c:v>
                </c:pt>
                <c:pt idx="41">
                  <c:v>8.7539999999999996</c:v>
                </c:pt>
                <c:pt idx="42">
                  <c:v>8.9629999999999992</c:v>
                </c:pt>
                <c:pt idx="43">
                  <c:v>9.173</c:v>
                </c:pt>
                <c:pt idx="44">
                  <c:v>9.3819999999999997</c:v>
                </c:pt>
                <c:pt idx="45">
                  <c:v>9.5909999999999993</c:v>
                </c:pt>
                <c:pt idx="46">
                  <c:v>9.8010000000000002</c:v>
                </c:pt>
                <c:pt idx="47">
                  <c:v>10.01</c:v>
                </c:pt>
                <c:pt idx="48">
                  <c:v>10.218999999999999</c:v>
                </c:pt>
                <c:pt idx="49">
                  <c:v>10.429</c:v>
                </c:pt>
                <c:pt idx="50">
                  <c:v>10.638</c:v>
                </c:pt>
                <c:pt idx="51">
                  <c:v>10.848000000000001</c:v>
                </c:pt>
                <c:pt idx="52">
                  <c:v>11.057</c:v>
                </c:pt>
                <c:pt idx="53">
                  <c:v>11.266</c:v>
                </c:pt>
                <c:pt idx="54">
                  <c:v>11.476000000000001</c:v>
                </c:pt>
                <c:pt idx="55">
                  <c:v>11.685</c:v>
                </c:pt>
                <c:pt idx="56">
                  <c:v>11.895</c:v>
                </c:pt>
                <c:pt idx="57">
                  <c:v>12.103999999999999</c:v>
                </c:pt>
                <c:pt idx="58">
                  <c:v>12.313000000000001</c:v>
                </c:pt>
                <c:pt idx="59">
                  <c:v>12.523</c:v>
                </c:pt>
                <c:pt idx="60">
                  <c:v>12.731999999999999</c:v>
                </c:pt>
                <c:pt idx="61">
                  <c:v>12.942</c:v>
                </c:pt>
                <c:pt idx="62">
                  <c:v>13.151999999999999</c:v>
                </c:pt>
                <c:pt idx="63">
                  <c:v>13.361000000000001</c:v>
                </c:pt>
                <c:pt idx="64">
                  <c:v>13.571</c:v>
                </c:pt>
                <c:pt idx="65">
                  <c:v>13.78</c:v>
                </c:pt>
                <c:pt idx="66">
                  <c:v>13.956</c:v>
                </c:pt>
              </c:numCache>
            </c:numRef>
          </c:xVal>
          <c:yVal>
            <c:numRef>
              <c:f>Sheet2!$R$2:$R$68</c:f>
              <c:numCache>
                <c:formatCode>General</c:formatCode>
                <c:ptCount val="67"/>
                <c:pt idx="0">
                  <c:v>4.0000000000000001E-3</c:v>
                </c:pt>
                <c:pt idx="1">
                  <c:v>1.2E-2</c:v>
                </c:pt>
                <c:pt idx="2">
                  <c:v>2.3E-2</c:v>
                </c:pt>
                <c:pt idx="3">
                  <c:v>3.9E-2</c:v>
                </c:pt>
                <c:pt idx="4">
                  <c:v>4.8000000000000001E-2</c:v>
                </c:pt>
                <c:pt idx="5">
                  <c:v>5.7000000000000002E-2</c:v>
                </c:pt>
                <c:pt idx="6">
                  <c:v>6.4000000000000001E-2</c:v>
                </c:pt>
                <c:pt idx="7">
                  <c:v>7.3999999999999996E-2</c:v>
                </c:pt>
                <c:pt idx="8">
                  <c:v>8.7999999999999995E-2</c:v>
                </c:pt>
                <c:pt idx="9">
                  <c:v>9.7000000000000003E-2</c:v>
                </c:pt>
                <c:pt idx="10">
                  <c:v>0.105</c:v>
                </c:pt>
                <c:pt idx="11">
                  <c:v>0.115</c:v>
                </c:pt>
                <c:pt idx="12">
                  <c:v>0.126</c:v>
                </c:pt>
                <c:pt idx="13">
                  <c:v>0.13500000000000001</c:v>
                </c:pt>
                <c:pt idx="14">
                  <c:v>0.14399999999999999</c:v>
                </c:pt>
                <c:pt idx="15">
                  <c:v>0.152</c:v>
                </c:pt>
                <c:pt idx="16">
                  <c:v>0.161</c:v>
                </c:pt>
                <c:pt idx="17">
                  <c:v>0.17</c:v>
                </c:pt>
                <c:pt idx="18">
                  <c:v>0.17899999999999999</c:v>
                </c:pt>
                <c:pt idx="19">
                  <c:v>0.185</c:v>
                </c:pt>
                <c:pt idx="20">
                  <c:v>0.193</c:v>
                </c:pt>
                <c:pt idx="21">
                  <c:v>0.20200000000000001</c:v>
                </c:pt>
                <c:pt idx="22">
                  <c:v>0.21099999999999999</c:v>
                </c:pt>
                <c:pt idx="23">
                  <c:v>0.218</c:v>
                </c:pt>
                <c:pt idx="24">
                  <c:v>0.223</c:v>
                </c:pt>
                <c:pt idx="25">
                  <c:v>0.23100000000000001</c:v>
                </c:pt>
                <c:pt idx="26">
                  <c:v>0.24</c:v>
                </c:pt>
                <c:pt idx="27">
                  <c:v>0.246</c:v>
                </c:pt>
                <c:pt idx="28">
                  <c:v>0.254</c:v>
                </c:pt>
                <c:pt idx="29">
                  <c:v>0.26200000000000001</c:v>
                </c:pt>
                <c:pt idx="30">
                  <c:v>0.27100000000000002</c:v>
                </c:pt>
                <c:pt idx="31">
                  <c:v>0.27800000000000002</c:v>
                </c:pt>
                <c:pt idx="32">
                  <c:v>0.28599999999999998</c:v>
                </c:pt>
                <c:pt idx="33">
                  <c:v>0.29299999999999998</c:v>
                </c:pt>
                <c:pt idx="34">
                  <c:v>0.3</c:v>
                </c:pt>
                <c:pt idx="35">
                  <c:v>0.30599999999999999</c:v>
                </c:pt>
                <c:pt idx="36">
                  <c:v>0.311</c:v>
                </c:pt>
                <c:pt idx="37">
                  <c:v>0.317</c:v>
                </c:pt>
                <c:pt idx="38">
                  <c:v>0.32100000000000001</c:v>
                </c:pt>
                <c:pt idx="39">
                  <c:v>0.32600000000000001</c:v>
                </c:pt>
                <c:pt idx="40">
                  <c:v>0.33300000000000002</c:v>
                </c:pt>
                <c:pt idx="41">
                  <c:v>0.33800000000000002</c:v>
                </c:pt>
                <c:pt idx="42">
                  <c:v>0.34399999999999997</c:v>
                </c:pt>
                <c:pt idx="43">
                  <c:v>0.34699999999999998</c:v>
                </c:pt>
                <c:pt idx="44">
                  <c:v>0.35199999999999998</c:v>
                </c:pt>
                <c:pt idx="45">
                  <c:v>0.35599999999999998</c:v>
                </c:pt>
                <c:pt idx="46">
                  <c:v>0.35799999999999998</c:v>
                </c:pt>
                <c:pt idx="47">
                  <c:v>0.36299999999999999</c:v>
                </c:pt>
                <c:pt idx="48">
                  <c:v>0.36699999999999999</c:v>
                </c:pt>
                <c:pt idx="49">
                  <c:v>0.371</c:v>
                </c:pt>
                <c:pt idx="50">
                  <c:v>0.375</c:v>
                </c:pt>
                <c:pt idx="51">
                  <c:v>0.379</c:v>
                </c:pt>
                <c:pt idx="52">
                  <c:v>0.38</c:v>
                </c:pt>
                <c:pt idx="53">
                  <c:v>0.38300000000000001</c:v>
                </c:pt>
                <c:pt idx="54">
                  <c:v>0.38700000000000001</c:v>
                </c:pt>
                <c:pt idx="55">
                  <c:v>0.39100000000000001</c:v>
                </c:pt>
                <c:pt idx="56">
                  <c:v>0.39300000000000002</c:v>
                </c:pt>
                <c:pt idx="57">
                  <c:v>0.39700000000000002</c:v>
                </c:pt>
                <c:pt idx="58">
                  <c:v>0.40200000000000002</c:v>
                </c:pt>
                <c:pt idx="59">
                  <c:v>0.40300000000000002</c:v>
                </c:pt>
                <c:pt idx="60">
                  <c:v>0.40300000000000002</c:v>
                </c:pt>
                <c:pt idx="61">
                  <c:v>0.40300000000000002</c:v>
                </c:pt>
                <c:pt idx="62">
                  <c:v>0.40300000000000002</c:v>
                </c:pt>
                <c:pt idx="63">
                  <c:v>0.40500000000000003</c:v>
                </c:pt>
                <c:pt idx="64">
                  <c:v>0.40699999999999997</c:v>
                </c:pt>
                <c:pt idx="65">
                  <c:v>0.41</c:v>
                </c:pt>
                <c:pt idx="66">
                  <c:v>0.41199999999999998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C5-4B98-BB29-046C53678E07}"/>
            </c:ext>
          </c:extLst>
        </c:ser>
        <c:ser>
          <c:idx val="3"/>
          <c:order val="3"/>
          <c:tx>
            <c:v>C4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037017560854102"/>
                  <c:y val="-1.4720651344488677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Sheet2!$G$2:$G$69</c:f>
              <c:numCache>
                <c:formatCode>General</c:formatCode>
                <c:ptCount val="68"/>
                <c:pt idx="0">
                  <c:v>8.4000000000000005E-2</c:v>
                </c:pt>
                <c:pt idx="1">
                  <c:v>0.29299999999999998</c:v>
                </c:pt>
                <c:pt idx="2">
                  <c:v>0.47499999999999998</c:v>
                </c:pt>
                <c:pt idx="3">
                  <c:v>0.65800000000000003</c:v>
                </c:pt>
                <c:pt idx="4">
                  <c:v>0.86699999999999999</c:v>
                </c:pt>
                <c:pt idx="5">
                  <c:v>1.0760000000000001</c:v>
                </c:pt>
                <c:pt idx="6">
                  <c:v>1.284</c:v>
                </c:pt>
                <c:pt idx="7">
                  <c:v>1.4930000000000001</c:v>
                </c:pt>
                <c:pt idx="8">
                  <c:v>1.704</c:v>
                </c:pt>
                <c:pt idx="9">
                  <c:v>1.91</c:v>
                </c:pt>
                <c:pt idx="10">
                  <c:v>2.1190000000000002</c:v>
                </c:pt>
                <c:pt idx="11">
                  <c:v>2.3279999999999998</c:v>
                </c:pt>
                <c:pt idx="12">
                  <c:v>2.536</c:v>
                </c:pt>
                <c:pt idx="13">
                  <c:v>2.7440000000000002</c:v>
                </c:pt>
                <c:pt idx="14">
                  <c:v>2.9529999999999998</c:v>
                </c:pt>
                <c:pt idx="15">
                  <c:v>3.1619999999999999</c:v>
                </c:pt>
                <c:pt idx="16">
                  <c:v>3.37</c:v>
                </c:pt>
                <c:pt idx="17">
                  <c:v>3.5790000000000002</c:v>
                </c:pt>
                <c:pt idx="18">
                  <c:v>3.7879999999999998</c:v>
                </c:pt>
                <c:pt idx="19">
                  <c:v>3.9969999999999999</c:v>
                </c:pt>
                <c:pt idx="20">
                  <c:v>4.2060000000000004</c:v>
                </c:pt>
                <c:pt idx="21">
                  <c:v>4.4139999999999997</c:v>
                </c:pt>
                <c:pt idx="22">
                  <c:v>4.6230000000000002</c:v>
                </c:pt>
                <c:pt idx="23">
                  <c:v>4.8319999999999999</c:v>
                </c:pt>
                <c:pt idx="24">
                  <c:v>5.0410000000000004</c:v>
                </c:pt>
                <c:pt idx="25">
                  <c:v>5.25</c:v>
                </c:pt>
                <c:pt idx="26">
                  <c:v>5.4589999999999996</c:v>
                </c:pt>
                <c:pt idx="27">
                  <c:v>5.6680000000000001</c:v>
                </c:pt>
                <c:pt idx="28">
                  <c:v>5.8760000000000003</c:v>
                </c:pt>
                <c:pt idx="29">
                  <c:v>6.085</c:v>
                </c:pt>
                <c:pt idx="30">
                  <c:v>6.2949999999999999</c:v>
                </c:pt>
                <c:pt idx="31">
                  <c:v>6.5030000000000001</c:v>
                </c:pt>
                <c:pt idx="32">
                  <c:v>6.7119999999999997</c:v>
                </c:pt>
                <c:pt idx="33">
                  <c:v>6.9210000000000003</c:v>
                </c:pt>
                <c:pt idx="34">
                  <c:v>7.13</c:v>
                </c:pt>
                <c:pt idx="35">
                  <c:v>7.34</c:v>
                </c:pt>
                <c:pt idx="36">
                  <c:v>7.5490000000000004</c:v>
                </c:pt>
                <c:pt idx="37">
                  <c:v>7.758</c:v>
                </c:pt>
                <c:pt idx="38">
                  <c:v>7.9669999999999996</c:v>
                </c:pt>
                <c:pt idx="39">
                  <c:v>8.1760000000000002</c:v>
                </c:pt>
                <c:pt idx="40">
                  <c:v>8.3970000000000002</c:v>
                </c:pt>
                <c:pt idx="41">
                  <c:v>8.5839999999999996</c:v>
                </c:pt>
                <c:pt idx="42">
                  <c:v>8.8030000000000008</c:v>
                </c:pt>
                <c:pt idx="43">
                  <c:v>9.0129999999999999</c:v>
                </c:pt>
                <c:pt idx="44">
                  <c:v>9.2219999999999995</c:v>
                </c:pt>
                <c:pt idx="45">
                  <c:v>9.4309999999999992</c:v>
                </c:pt>
                <c:pt idx="46">
                  <c:v>9.64</c:v>
                </c:pt>
                <c:pt idx="47">
                  <c:v>9.85</c:v>
                </c:pt>
                <c:pt idx="48">
                  <c:v>10.058999999999999</c:v>
                </c:pt>
                <c:pt idx="49">
                  <c:v>10.268000000000001</c:v>
                </c:pt>
                <c:pt idx="50">
                  <c:v>10.477</c:v>
                </c:pt>
                <c:pt idx="51">
                  <c:v>10.686</c:v>
                </c:pt>
                <c:pt idx="52">
                  <c:v>10.896000000000001</c:v>
                </c:pt>
                <c:pt idx="53">
                  <c:v>11.105</c:v>
                </c:pt>
                <c:pt idx="54">
                  <c:v>11.314</c:v>
                </c:pt>
                <c:pt idx="55">
                  <c:v>11.523</c:v>
                </c:pt>
                <c:pt idx="56">
                  <c:v>11.733000000000001</c:v>
                </c:pt>
                <c:pt idx="57">
                  <c:v>11.942</c:v>
                </c:pt>
                <c:pt idx="58">
                  <c:v>12.151</c:v>
                </c:pt>
                <c:pt idx="59">
                  <c:v>12.36</c:v>
                </c:pt>
                <c:pt idx="60">
                  <c:v>12.57</c:v>
                </c:pt>
                <c:pt idx="61">
                  <c:v>12.779</c:v>
                </c:pt>
                <c:pt idx="62">
                  <c:v>12.988</c:v>
                </c:pt>
                <c:pt idx="63">
                  <c:v>13.198</c:v>
                </c:pt>
                <c:pt idx="64">
                  <c:v>13.407</c:v>
                </c:pt>
                <c:pt idx="65">
                  <c:v>13.616</c:v>
                </c:pt>
                <c:pt idx="66">
                  <c:v>13.826000000000001</c:v>
                </c:pt>
                <c:pt idx="67">
                  <c:v>13.974</c:v>
                </c:pt>
              </c:numCache>
            </c:numRef>
          </c:xVal>
          <c:yVal>
            <c:numRef>
              <c:f>Sheet2!$H$2:$H$69</c:f>
              <c:numCache>
                <c:formatCode>General</c:formatCode>
                <c:ptCount val="68"/>
                <c:pt idx="0">
                  <c:v>0.01</c:v>
                </c:pt>
                <c:pt idx="1">
                  <c:v>2.1999999999999999E-2</c:v>
                </c:pt>
                <c:pt idx="2">
                  <c:v>0.04</c:v>
                </c:pt>
                <c:pt idx="3">
                  <c:v>6.0999999999999999E-2</c:v>
                </c:pt>
                <c:pt idx="4">
                  <c:v>7.6999999999999999E-2</c:v>
                </c:pt>
                <c:pt idx="5">
                  <c:v>9.2999999999999999E-2</c:v>
                </c:pt>
                <c:pt idx="6">
                  <c:v>0.109</c:v>
                </c:pt>
                <c:pt idx="7">
                  <c:v>0.123</c:v>
                </c:pt>
                <c:pt idx="8">
                  <c:v>0.14000000000000001</c:v>
                </c:pt>
                <c:pt idx="9">
                  <c:v>0.159</c:v>
                </c:pt>
                <c:pt idx="10">
                  <c:v>0.17399999999999999</c:v>
                </c:pt>
                <c:pt idx="11">
                  <c:v>0.189</c:v>
                </c:pt>
                <c:pt idx="12">
                  <c:v>0.20599999999999999</c:v>
                </c:pt>
                <c:pt idx="13">
                  <c:v>0.221</c:v>
                </c:pt>
                <c:pt idx="14">
                  <c:v>0.23799999999999999</c:v>
                </c:pt>
                <c:pt idx="15">
                  <c:v>0.253</c:v>
                </c:pt>
                <c:pt idx="16">
                  <c:v>0.26700000000000002</c:v>
                </c:pt>
                <c:pt idx="17">
                  <c:v>0.28199999999999997</c:v>
                </c:pt>
                <c:pt idx="18">
                  <c:v>0.29599999999999999</c:v>
                </c:pt>
                <c:pt idx="19">
                  <c:v>0.308</c:v>
                </c:pt>
                <c:pt idx="20">
                  <c:v>0.31900000000000001</c:v>
                </c:pt>
                <c:pt idx="21">
                  <c:v>0.33100000000000002</c:v>
                </c:pt>
                <c:pt idx="22">
                  <c:v>0.34699999999999998</c:v>
                </c:pt>
                <c:pt idx="23">
                  <c:v>0.35899999999999999</c:v>
                </c:pt>
                <c:pt idx="24">
                  <c:v>0.37</c:v>
                </c:pt>
                <c:pt idx="25">
                  <c:v>0.38100000000000001</c:v>
                </c:pt>
                <c:pt idx="26">
                  <c:v>0.39300000000000002</c:v>
                </c:pt>
                <c:pt idx="27">
                  <c:v>0.40500000000000003</c:v>
                </c:pt>
                <c:pt idx="28">
                  <c:v>0.41599999999999998</c:v>
                </c:pt>
                <c:pt idx="29">
                  <c:v>0.42499999999999999</c:v>
                </c:pt>
                <c:pt idx="30">
                  <c:v>0.433</c:v>
                </c:pt>
                <c:pt idx="31">
                  <c:v>0.44500000000000001</c:v>
                </c:pt>
                <c:pt idx="32">
                  <c:v>0.45400000000000001</c:v>
                </c:pt>
                <c:pt idx="33">
                  <c:v>0.46400000000000002</c:v>
                </c:pt>
                <c:pt idx="34">
                  <c:v>0.47499999999999998</c:v>
                </c:pt>
                <c:pt idx="35">
                  <c:v>0.48299999999999998</c:v>
                </c:pt>
                <c:pt idx="36">
                  <c:v>0.49</c:v>
                </c:pt>
                <c:pt idx="37">
                  <c:v>0.499</c:v>
                </c:pt>
                <c:pt idx="38">
                  <c:v>0.50600000000000001</c:v>
                </c:pt>
                <c:pt idx="39">
                  <c:v>0.51400000000000001</c:v>
                </c:pt>
                <c:pt idx="40">
                  <c:v>0.51900000000000002</c:v>
                </c:pt>
                <c:pt idx="41">
                  <c:v>0.52500000000000002</c:v>
                </c:pt>
                <c:pt idx="42">
                  <c:v>0.53700000000000003</c:v>
                </c:pt>
                <c:pt idx="43">
                  <c:v>0.54200000000000004</c:v>
                </c:pt>
                <c:pt idx="44">
                  <c:v>0.55000000000000004</c:v>
                </c:pt>
                <c:pt idx="45">
                  <c:v>0.55400000000000005</c:v>
                </c:pt>
                <c:pt idx="46">
                  <c:v>0.55800000000000005</c:v>
                </c:pt>
                <c:pt idx="47">
                  <c:v>0.56599999999999995</c:v>
                </c:pt>
                <c:pt idx="48">
                  <c:v>0.57399999999999995</c:v>
                </c:pt>
                <c:pt idx="49">
                  <c:v>0.57899999999999996</c:v>
                </c:pt>
                <c:pt idx="50">
                  <c:v>0.58799999999999997</c:v>
                </c:pt>
                <c:pt idx="51">
                  <c:v>0.59299999999999997</c:v>
                </c:pt>
                <c:pt idx="52">
                  <c:v>0.59799999999999998</c:v>
                </c:pt>
                <c:pt idx="53">
                  <c:v>0.60399999999999998</c:v>
                </c:pt>
                <c:pt idx="54">
                  <c:v>0.60899999999999999</c:v>
                </c:pt>
                <c:pt idx="55">
                  <c:v>0.61399999999999999</c:v>
                </c:pt>
                <c:pt idx="56">
                  <c:v>0.62</c:v>
                </c:pt>
                <c:pt idx="57">
                  <c:v>0.624</c:v>
                </c:pt>
                <c:pt idx="58">
                  <c:v>0.63</c:v>
                </c:pt>
                <c:pt idx="59">
                  <c:v>0.63500000000000001</c:v>
                </c:pt>
                <c:pt idx="60">
                  <c:v>0.64</c:v>
                </c:pt>
                <c:pt idx="61">
                  <c:v>0.64400000000000002</c:v>
                </c:pt>
                <c:pt idx="62">
                  <c:v>0.64700000000000002</c:v>
                </c:pt>
                <c:pt idx="63">
                  <c:v>0.65100000000000002</c:v>
                </c:pt>
                <c:pt idx="64">
                  <c:v>0.65600000000000003</c:v>
                </c:pt>
                <c:pt idx="65">
                  <c:v>0.66</c:v>
                </c:pt>
                <c:pt idx="66">
                  <c:v>0.66600000000000004</c:v>
                </c:pt>
                <c:pt idx="67">
                  <c:v>0.67100000000000004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C5-4B98-BB29-046C53678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7567"/>
        <c:axId val="572974431"/>
      </c:scatterChart>
      <c:valAx>
        <c:axId val="770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74431"/>
        <c:crosses val="autoZero"/>
        <c:crossBetween val="midCat"/>
      </c:valAx>
      <c:valAx>
        <c:axId val="5729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147637</xdr:rowOff>
    </xdr:from>
    <xdr:to>
      <xdr:col>16</xdr:col>
      <xdr:colOff>38100</xdr:colOff>
      <xdr:row>19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906CE-BFDA-4F91-90B5-A3FE7A744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6</xdr:row>
      <xdr:rowOff>91440</xdr:rowOff>
    </xdr:from>
    <xdr:to>
      <xdr:col>15</xdr:col>
      <xdr:colOff>30480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8F673-0B0C-4901-8606-5657A0283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2</xdr:row>
      <xdr:rowOff>0</xdr:rowOff>
    </xdr:from>
    <xdr:to>
      <xdr:col>11</xdr:col>
      <xdr:colOff>495300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26F6C-BF12-4919-97B6-8DCA0C64C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633412</xdr:colOff>
      <xdr:row>50</xdr:row>
      <xdr:rowOff>157163</xdr:rowOff>
    </xdr:from>
    <xdr:to>
      <xdr:col>10</xdr:col>
      <xdr:colOff>466725</xdr:colOff>
      <xdr:row>75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441226-A287-422E-860F-899302121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7</xdr:row>
      <xdr:rowOff>0</xdr:rowOff>
    </xdr:from>
    <xdr:to>
      <xdr:col>12</xdr:col>
      <xdr:colOff>114300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5322D-F516-44BF-AE7A-7868475A6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166687</xdr:rowOff>
    </xdr:from>
    <xdr:to>
      <xdr:col>11</xdr:col>
      <xdr:colOff>333375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20F49-D906-475B-9ABE-E60027EE9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6</xdr:row>
      <xdr:rowOff>33337</xdr:rowOff>
    </xdr:from>
    <xdr:to>
      <xdr:col>14</xdr:col>
      <xdr:colOff>361950</xdr:colOff>
      <xdr:row>20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546EF-8F52-427B-B803-E432D4189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2</xdr:row>
      <xdr:rowOff>166687</xdr:rowOff>
    </xdr:from>
    <xdr:to>
      <xdr:col>12</xdr:col>
      <xdr:colOff>133350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917C6C-A2D3-409A-B866-7270DAA89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3</xdr:row>
      <xdr:rowOff>80961</xdr:rowOff>
    </xdr:from>
    <xdr:to>
      <xdr:col>21</xdr:col>
      <xdr:colOff>142875</xdr:colOff>
      <xdr:row>21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B14BE-3E84-461E-883B-CE02D07B6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114300</xdr:colOff>
      <xdr:row>23</xdr:row>
      <xdr:rowOff>103822</xdr:rowOff>
    </xdr:from>
    <xdr:to>
      <xdr:col>29</xdr:col>
      <xdr:colOff>419100</xdr:colOff>
      <xdr:row>37</xdr:row>
      <xdr:rowOff>180022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4B16C0-C91F-479E-AA0B-B9D7C3D68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5</xdr:row>
      <xdr:rowOff>138112</xdr:rowOff>
    </xdr:from>
    <xdr:to>
      <xdr:col>19</xdr:col>
      <xdr:colOff>539750</xdr:colOff>
      <xdr:row>54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48B72-C8BC-4F74-A4E0-F8AE2CAA8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4</xdr:row>
      <xdr:rowOff>185737</xdr:rowOff>
    </xdr:from>
    <xdr:to>
      <xdr:col>13</xdr:col>
      <xdr:colOff>485774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F9889-A0C9-4ACE-AE24-B472F3A9C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146821</xdr:colOff>
      <xdr:row>12</xdr:row>
      <xdr:rowOff>67219</xdr:rowOff>
    </xdr:from>
    <xdr:to>
      <xdr:col>11</xdr:col>
      <xdr:colOff>558982</xdr:colOff>
      <xdr:row>32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CFB47-C83F-41C3-AF21-684C05136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148590</xdr:colOff>
      <xdr:row>46</xdr:row>
      <xdr:rowOff>179070</xdr:rowOff>
    </xdr:from>
    <xdr:to>
      <xdr:col>16</xdr:col>
      <xdr:colOff>453390</xdr:colOff>
      <xdr:row>61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397418-3E13-465A-9476-0497B71F1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49667</xdr:colOff>
      <xdr:row>19</xdr:row>
      <xdr:rowOff>46944</xdr:rowOff>
    </xdr:from>
    <xdr:to>
      <xdr:col>17</xdr:col>
      <xdr:colOff>1</xdr:colOff>
      <xdr:row>38</xdr:row>
      <xdr:rowOff>36467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87420A-AD6A-405A-89C9-24F7E50E1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228600</xdr:colOff>
      <xdr:row>19</xdr:row>
      <xdr:rowOff>72933</xdr:rowOff>
    </xdr:from>
    <xdr:to>
      <xdr:col>34</xdr:col>
      <xdr:colOff>605156</xdr:colOff>
      <xdr:row>38</xdr:row>
      <xdr:rowOff>70076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59DC70-6D30-4E7D-9594-B59E64CB4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97971</xdr:colOff>
      <xdr:row>12</xdr:row>
      <xdr:rowOff>1088</xdr:rowOff>
    </xdr:from>
    <xdr:to>
      <xdr:col>30</xdr:col>
      <xdr:colOff>120650</xdr:colOff>
      <xdr:row>32</xdr:row>
      <xdr:rowOff>168728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A24EB3-1434-4F80-ABF7-DB8C2AE91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448310</xdr:colOff>
      <xdr:row>19</xdr:row>
      <xdr:rowOff>170180</xdr:rowOff>
    </xdr:from>
    <xdr:to>
      <xdr:col>52</xdr:col>
      <xdr:colOff>827406</xdr:colOff>
      <xdr:row>38</xdr:row>
      <xdr:rowOff>171133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9278A6-4FE4-4A66-B2FF-2C1211AD1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781050</xdr:colOff>
      <xdr:row>16</xdr:row>
      <xdr:rowOff>138430</xdr:rowOff>
    </xdr:from>
    <xdr:to>
      <xdr:col>44</xdr:col>
      <xdr:colOff>51889</xdr:colOff>
      <xdr:row>37</xdr:row>
      <xdr:rowOff>119380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092E2C-E8B6-438F-A244-A62B05FC5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67</xdr:col>
      <xdr:colOff>358140</xdr:colOff>
      <xdr:row>19</xdr:row>
      <xdr:rowOff>53340</xdr:rowOff>
    </xdr:from>
    <xdr:to>
      <xdr:col>71</xdr:col>
      <xdr:colOff>737236</xdr:colOff>
      <xdr:row>38</xdr:row>
      <xdr:rowOff>54293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86C70F-B4AA-481C-8C4E-DE5D45E3D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59</xdr:col>
      <xdr:colOff>403860</xdr:colOff>
      <xdr:row>14</xdr:row>
      <xdr:rowOff>106680</xdr:rowOff>
    </xdr:from>
    <xdr:to>
      <xdr:col>66</xdr:col>
      <xdr:colOff>438604</xdr:colOff>
      <xdr:row>35</xdr:row>
      <xdr:rowOff>87630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1591EC-E1B5-40F1-88BF-A3AB9A875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79F16-7F44-44D9-8250-3F715847AF20}">
  <dimension ref="B2:M44"/>
  <sheetViews>
    <sheetView topLeftCell="A2" workbookViewId="0">
      <selection activeCell="E22" sqref="E22:M30"/>
    </sheetView>
  </sheetViews>
  <sheetFormatPr defaultRowHeight="14.4" x14ac:dyDescent="0.55000000000000004"/>
  <sheetData>
    <row r="2" spans="2:3" x14ac:dyDescent="0.55000000000000004">
      <c r="B2">
        <v>1.7100000000000001E-2</v>
      </c>
      <c r="C2">
        <v>0.99939999999999996</v>
      </c>
    </row>
    <row r="3" spans="2:3" x14ac:dyDescent="0.55000000000000004">
      <c r="B3">
        <v>4.5900000000000003E-2</v>
      </c>
      <c r="C3">
        <v>1.0047999999999999</v>
      </c>
    </row>
    <row r="4" spans="2:3" x14ac:dyDescent="0.55000000000000004">
      <c r="B4">
        <v>7.4700000000000003E-2</v>
      </c>
      <c r="C4">
        <v>1.0055000000000001</v>
      </c>
    </row>
    <row r="5" spans="2:3" x14ac:dyDescent="0.55000000000000004">
      <c r="B5">
        <v>0.10349999999999999</v>
      </c>
      <c r="C5">
        <v>1.0215000000000001</v>
      </c>
    </row>
    <row r="6" spans="2:3" x14ac:dyDescent="0.55000000000000004">
      <c r="B6">
        <v>0.1323</v>
      </c>
      <c r="C6">
        <v>1.0366</v>
      </c>
    </row>
    <row r="7" spans="2:3" x14ac:dyDescent="0.55000000000000004">
      <c r="B7">
        <v>0.161</v>
      </c>
      <c r="C7">
        <v>1.0353000000000001</v>
      </c>
    </row>
    <row r="8" spans="2:3" x14ac:dyDescent="0.55000000000000004">
      <c r="B8">
        <v>0.1898</v>
      </c>
      <c r="C8">
        <v>1.0414000000000001</v>
      </c>
    </row>
    <row r="9" spans="2:3" x14ac:dyDescent="0.55000000000000004">
      <c r="B9">
        <v>0.2208</v>
      </c>
      <c r="C9">
        <v>1.0515000000000001</v>
      </c>
    </row>
    <row r="10" spans="2:3" x14ac:dyDescent="0.55000000000000004">
      <c r="B10">
        <v>0.24410000000000001</v>
      </c>
      <c r="C10">
        <v>1.0545</v>
      </c>
    </row>
    <row r="11" spans="2:3" x14ac:dyDescent="0.55000000000000004">
      <c r="B11">
        <v>0.27610000000000001</v>
      </c>
      <c r="C11">
        <v>1.0615000000000001</v>
      </c>
    </row>
    <row r="12" spans="2:3" x14ac:dyDescent="0.55000000000000004">
      <c r="B12">
        <v>0.29849999999999999</v>
      </c>
      <c r="C12">
        <v>1.0640000000000001</v>
      </c>
    </row>
    <row r="13" spans="2:3" x14ac:dyDescent="0.55000000000000004">
      <c r="B13">
        <v>0.32040000000000002</v>
      </c>
      <c r="C13">
        <v>1.0714999999999999</v>
      </c>
    </row>
    <row r="14" spans="2:3" x14ac:dyDescent="0.55000000000000004">
      <c r="B14">
        <v>0.34499999999999997</v>
      </c>
      <c r="C14">
        <v>1.0734999999999999</v>
      </c>
    </row>
    <row r="15" spans="2:3" x14ac:dyDescent="0.55000000000000004">
      <c r="B15">
        <v>0.37509999999999999</v>
      </c>
      <c r="C15">
        <v>1.0739000000000001</v>
      </c>
    </row>
    <row r="16" spans="2:3" x14ac:dyDescent="0.55000000000000004">
      <c r="B16">
        <v>0.40389999999999998</v>
      </c>
      <c r="C16">
        <v>1.0763</v>
      </c>
    </row>
    <row r="17" spans="2:13" x14ac:dyDescent="0.55000000000000004">
      <c r="B17">
        <v>0.43309999999999998</v>
      </c>
      <c r="C17">
        <v>1.0767</v>
      </c>
    </row>
    <row r="18" spans="2:13" x14ac:dyDescent="0.55000000000000004">
      <c r="B18">
        <v>0.46460000000000001</v>
      </c>
      <c r="C18">
        <v>1.0686</v>
      </c>
    </row>
    <row r="19" spans="2:13" x14ac:dyDescent="0.55000000000000004">
      <c r="B19">
        <v>0.49330000000000002</v>
      </c>
      <c r="C19">
        <v>1.0631999999999999</v>
      </c>
    </row>
    <row r="20" spans="2:13" x14ac:dyDescent="0.55000000000000004">
      <c r="B20">
        <v>0.52210000000000001</v>
      </c>
      <c r="C20">
        <v>1.0569999999999999</v>
      </c>
    </row>
    <row r="21" spans="2:13" x14ac:dyDescent="0.55000000000000004">
      <c r="B21">
        <v>0.55079999999999996</v>
      </c>
      <c r="C21">
        <v>1.0516000000000001</v>
      </c>
    </row>
    <row r="22" spans="2:13" x14ac:dyDescent="0.55000000000000004">
      <c r="B22">
        <v>0.57950000000000002</v>
      </c>
      <c r="C22">
        <v>1.0424</v>
      </c>
      <c r="E22" t="s">
        <v>7</v>
      </c>
      <c r="F22" t="s">
        <v>8</v>
      </c>
      <c r="G22" t="s">
        <v>9</v>
      </c>
      <c r="H22" t="s">
        <v>11</v>
      </c>
      <c r="I22" t="s">
        <v>10</v>
      </c>
      <c r="J22" t="s">
        <v>12</v>
      </c>
    </row>
    <row r="23" spans="2:13" x14ac:dyDescent="0.55000000000000004">
      <c r="B23">
        <v>0.60829999999999995</v>
      </c>
      <c r="C23">
        <v>1.0309999999999999</v>
      </c>
      <c r="E23">
        <v>1</v>
      </c>
      <c r="F23">
        <v>0</v>
      </c>
      <c r="G23">
        <v>5.7889999999999997</v>
      </c>
      <c r="I23">
        <v>0</v>
      </c>
      <c r="M23">
        <f>I23/$L$28</f>
        <v>0</v>
      </c>
    </row>
    <row r="24" spans="2:13" x14ac:dyDescent="0.55000000000000004">
      <c r="B24">
        <v>0.63700000000000001</v>
      </c>
      <c r="C24">
        <v>1.0257000000000001</v>
      </c>
      <c r="E24">
        <v>0.92390000000000005</v>
      </c>
      <c r="F24">
        <v>0.76649999999999996</v>
      </c>
      <c r="G24">
        <v>6.5203654499999999</v>
      </c>
      <c r="H24">
        <v>1.1309</v>
      </c>
      <c r="I24">
        <f>H24/G24</f>
        <v>0.17344119875980266</v>
      </c>
      <c r="J24">
        <f>0.5*(G24+G23)*(E23-E24)</f>
        <v>0.46837135537249963</v>
      </c>
      <c r="K24">
        <f>0.5*(I24+I23)*J24</f>
        <v>4.0617444670279938E-2</v>
      </c>
      <c r="M24">
        <f t="shared" ref="M24:M27" si="0">I24/$L$28</f>
        <v>0.7240489768161017</v>
      </c>
    </row>
    <row r="25" spans="2:13" x14ac:dyDescent="0.55000000000000004">
      <c r="B25">
        <v>0.66569999999999996</v>
      </c>
      <c r="C25">
        <v>1.0082</v>
      </c>
      <c r="E25">
        <v>0.70709999999999995</v>
      </c>
      <c r="F25">
        <v>1.0912999999999999</v>
      </c>
      <c r="G25">
        <v>8.6031180500000008</v>
      </c>
      <c r="H25">
        <v>2.1246</v>
      </c>
      <c r="I25">
        <f t="shared" ref="I25:I27" si="1">H25/G25</f>
        <v>0.24695697393109697</v>
      </c>
      <c r="J25">
        <f>0.5*(G25+G24)*(E24-E25)</f>
        <v>1.6393856114000009</v>
      </c>
      <c r="K25">
        <f t="shared" ref="K25:K27" si="2">0.5*(I25+I24)*J25</f>
        <v>0.34459735768415684</v>
      </c>
      <c r="M25">
        <f t="shared" si="0"/>
        <v>1.0309485034178214</v>
      </c>
    </row>
    <row r="26" spans="2:13" x14ac:dyDescent="0.55000000000000004">
      <c r="B26">
        <v>0.69540000000000002</v>
      </c>
      <c r="C26">
        <v>0.99150000000000005</v>
      </c>
      <c r="E26">
        <v>0.38269999999999998</v>
      </c>
      <c r="F26">
        <v>1.1642999999999999</v>
      </c>
      <c r="G26">
        <v>11.72017758</v>
      </c>
      <c r="H26">
        <v>3.0880000000000001</v>
      </c>
      <c r="I26">
        <f t="shared" si="1"/>
        <v>0.26347723649422727</v>
      </c>
      <c r="J26">
        <f t="shared" ref="J26:J27" si="3">0.5*(G26+G25)*(E25-E26)</f>
        <v>3.2964385511859997</v>
      </c>
      <c r="K26">
        <f t="shared" si="2"/>
        <v>0.84130750454511272</v>
      </c>
      <c r="M26">
        <f t="shared" si="0"/>
        <v>1.0999141199558691</v>
      </c>
    </row>
    <row r="27" spans="2:13" x14ac:dyDescent="0.55000000000000004">
      <c r="B27">
        <v>0.72309999999999997</v>
      </c>
      <c r="C27">
        <v>0.97060000000000002</v>
      </c>
      <c r="E27">
        <v>0</v>
      </c>
      <c r="F27">
        <v>1.0687</v>
      </c>
      <c r="G27">
        <v>15.397</v>
      </c>
      <c r="H27">
        <v>3.7233999999999998</v>
      </c>
      <c r="I27">
        <f t="shared" si="1"/>
        <v>0.24182632980450736</v>
      </c>
      <c r="J27">
        <f t="shared" si="3"/>
        <v>5.1888719299329997</v>
      </c>
      <c r="K27">
        <f t="shared" si="2"/>
        <v>1.3109777456312712</v>
      </c>
      <c r="M27">
        <f t="shared" si="0"/>
        <v>1.0095300765571458</v>
      </c>
    </row>
    <row r="28" spans="2:13" x14ac:dyDescent="0.55000000000000004">
      <c r="B28">
        <v>0.75180000000000002</v>
      </c>
      <c r="C28">
        <v>0.93979999999999997</v>
      </c>
      <c r="J28">
        <f>SUM(J24:J27)</f>
        <v>10.593067447891499</v>
      </c>
      <c r="K28">
        <f>SUM(K24:K27)</f>
        <v>2.5375000525308207</v>
      </c>
      <c r="L28">
        <f>K28/J28</f>
        <v>0.23954346227030757</v>
      </c>
    </row>
    <row r="29" spans="2:13" x14ac:dyDescent="0.55000000000000004">
      <c r="B29">
        <v>0.78049999999999997</v>
      </c>
      <c r="C29">
        <v>0.91510000000000002</v>
      </c>
      <c r="L29">
        <v>0.22600000000000001</v>
      </c>
    </row>
    <row r="30" spans="2:13" x14ac:dyDescent="0.55000000000000004">
      <c r="B30">
        <v>0.80920000000000003</v>
      </c>
      <c r="C30">
        <v>0.88970000000000005</v>
      </c>
      <c r="L30">
        <f>(L29-L28)/L29*100</f>
        <v>-5.9926824204900706</v>
      </c>
    </row>
    <row r="31" spans="2:13" x14ac:dyDescent="0.55000000000000004">
      <c r="B31">
        <v>0.83720000000000006</v>
      </c>
      <c r="C31">
        <v>0.85799999999999998</v>
      </c>
    </row>
    <row r="32" spans="2:13" x14ac:dyDescent="0.55000000000000004">
      <c r="B32">
        <v>0.86570000000000003</v>
      </c>
      <c r="C32">
        <v>0.82089999999999996</v>
      </c>
    </row>
    <row r="33" spans="2:3" x14ac:dyDescent="0.55000000000000004">
      <c r="B33">
        <v>0.89390000000000003</v>
      </c>
      <c r="C33">
        <v>0.78320000000000001</v>
      </c>
    </row>
    <row r="34" spans="2:3" x14ac:dyDescent="0.55000000000000004">
      <c r="B34">
        <v>0.91320000000000001</v>
      </c>
      <c r="C34">
        <v>0.72299999999999998</v>
      </c>
    </row>
    <row r="35" spans="2:3" x14ac:dyDescent="0.55000000000000004">
      <c r="B35">
        <v>0.93469999999999998</v>
      </c>
      <c r="C35">
        <v>0.6532</v>
      </c>
    </row>
    <row r="36" spans="2:3" x14ac:dyDescent="0.55000000000000004">
      <c r="B36">
        <v>0.94940000000000002</v>
      </c>
      <c r="C36">
        <v>0.58309999999999995</v>
      </c>
    </row>
    <row r="37" spans="2:3" x14ac:dyDescent="0.55000000000000004">
      <c r="B37">
        <v>0.96230000000000004</v>
      </c>
      <c r="C37">
        <v>0.51839999999999997</v>
      </c>
    </row>
    <row r="38" spans="2:3" x14ac:dyDescent="0.55000000000000004">
      <c r="B38">
        <v>0.97099999999999997</v>
      </c>
      <c r="C38">
        <v>0.47470000000000001</v>
      </c>
    </row>
    <row r="39" spans="2:3" x14ac:dyDescent="0.55000000000000004">
      <c r="B39">
        <v>0.97689999999999999</v>
      </c>
      <c r="C39">
        <v>0.40289999999999998</v>
      </c>
    </row>
    <row r="40" spans="2:3" x14ac:dyDescent="0.55000000000000004">
      <c r="B40">
        <v>0.98660000000000003</v>
      </c>
      <c r="C40">
        <v>0.3251</v>
      </c>
    </row>
    <row r="41" spans="2:3" x14ac:dyDescent="0.55000000000000004">
      <c r="B41">
        <v>0.99129999999999996</v>
      </c>
      <c r="C41">
        <v>0.1971</v>
      </c>
    </row>
    <row r="42" spans="2:3" x14ac:dyDescent="0.55000000000000004">
      <c r="B42">
        <v>0.99199999999999999</v>
      </c>
      <c r="C42">
        <v>0.2732</v>
      </c>
    </row>
    <row r="43" spans="2:3" x14ac:dyDescent="0.55000000000000004">
      <c r="B43">
        <v>0.99529999999999996</v>
      </c>
      <c r="C43">
        <v>1.2699999999999999E-2</v>
      </c>
    </row>
    <row r="44" spans="2:3" x14ac:dyDescent="0.55000000000000004">
      <c r="B44">
        <v>0.99719999999999998</v>
      </c>
      <c r="C44">
        <v>0.1038</v>
      </c>
    </row>
  </sheetData>
  <sortState xmlns:xlrd2="http://schemas.microsoft.com/office/spreadsheetml/2017/richdata2" ref="B2:C44">
    <sortCondition ref="B2:B44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A7D2-E7A1-4E9B-994D-4C768BBAAD30}">
  <dimension ref="A1:BT43"/>
  <sheetViews>
    <sheetView tabSelected="1" topLeftCell="H7" zoomScale="50" zoomScaleNormal="50" workbookViewId="0">
      <selection activeCell="U40" sqref="U40"/>
    </sheetView>
  </sheetViews>
  <sheetFormatPr defaultRowHeight="14.4" x14ac:dyDescent="0.55000000000000004"/>
  <cols>
    <col min="2" max="2" width="11.68359375" bestFit="1" customWidth="1"/>
    <col min="3" max="3" width="12.68359375" bestFit="1" customWidth="1"/>
    <col min="6" max="6" width="12" bestFit="1" customWidth="1"/>
    <col min="8" max="8" width="12.68359375" bestFit="1" customWidth="1"/>
    <col min="18" max="18" width="12.68359375" bestFit="1" customWidth="1"/>
    <col min="36" max="36" width="12" bestFit="1" customWidth="1"/>
    <col min="38" max="39" width="12" bestFit="1" customWidth="1"/>
    <col min="42" max="43" width="12" bestFit="1" customWidth="1"/>
    <col min="48" max="48" width="11" bestFit="1" customWidth="1"/>
    <col min="53" max="53" width="12.68359375" bestFit="1" customWidth="1"/>
    <col min="54" max="54" width="12" bestFit="1" customWidth="1"/>
    <col min="72" max="72" width="12" bestFit="1" customWidth="1"/>
  </cols>
  <sheetData>
    <row r="1" spans="1:72" ht="18.3" x14ac:dyDescent="0.7">
      <c r="A1" s="6" t="s">
        <v>25</v>
      </c>
      <c r="B1" s="6"/>
      <c r="C1" s="6"/>
      <c r="T1" s="6" t="s">
        <v>26</v>
      </c>
      <c r="AL1" s="6" t="s">
        <v>30</v>
      </c>
      <c r="BD1" s="6" t="s">
        <v>31</v>
      </c>
    </row>
    <row r="2" spans="1:72" x14ac:dyDescent="0.55000000000000004">
      <c r="B2">
        <f>B3/41.665</f>
        <v>0.9375</v>
      </c>
      <c r="C2">
        <f t="shared" ref="C2:Q2" si="0">C3/41.665</f>
        <v>0.87499999999999989</v>
      </c>
      <c r="D2">
        <f t="shared" si="0"/>
        <v>0.8125</v>
      </c>
      <c r="E2">
        <f t="shared" si="0"/>
        <v>0.75</v>
      </c>
      <c r="F2">
        <f t="shared" si="0"/>
        <v>0.6875</v>
      </c>
      <c r="G2">
        <f t="shared" si="0"/>
        <v>0.625</v>
      </c>
      <c r="H2">
        <f t="shared" si="0"/>
        <v>0.5625</v>
      </c>
      <c r="I2">
        <f t="shared" si="0"/>
        <v>0.5</v>
      </c>
      <c r="J2">
        <f t="shared" si="0"/>
        <v>0.43749999999999994</v>
      </c>
      <c r="K2">
        <f t="shared" si="0"/>
        <v>0.375</v>
      </c>
      <c r="L2">
        <f t="shared" si="0"/>
        <v>0.3125</v>
      </c>
      <c r="M2">
        <f t="shared" si="0"/>
        <v>0.25</v>
      </c>
      <c r="N2">
        <f t="shared" si="0"/>
        <v>0.1875</v>
      </c>
      <c r="O2">
        <f t="shared" si="0"/>
        <v>0.125</v>
      </c>
      <c r="P2">
        <f t="shared" si="0"/>
        <v>6.25E-2</v>
      </c>
      <c r="Q2">
        <f t="shared" si="0"/>
        <v>0</v>
      </c>
      <c r="T2">
        <f>T3/41.665</f>
        <v>0.9375</v>
      </c>
      <c r="U2">
        <f t="shared" ref="U2" si="1">U3/41.665</f>
        <v>0.87499999999999989</v>
      </c>
      <c r="V2">
        <f t="shared" ref="V2" si="2">V3/41.665</f>
        <v>0.8125</v>
      </c>
      <c r="W2">
        <f t="shared" ref="W2" si="3">W3/41.665</f>
        <v>0.75</v>
      </c>
      <c r="X2">
        <f t="shared" ref="X2" si="4">X3/41.665</f>
        <v>0.6875</v>
      </c>
      <c r="Y2">
        <f t="shared" ref="Y2" si="5">Y3/41.665</f>
        <v>0.625</v>
      </c>
      <c r="Z2">
        <f t="shared" ref="Z2" si="6">Z3/41.665</f>
        <v>0.5625</v>
      </c>
      <c r="AA2">
        <f t="shared" ref="AA2" si="7">AA3/41.665</f>
        <v>0.5</v>
      </c>
      <c r="AB2">
        <f t="shared" ref="AB2" si="8">AB3/41.665</f>
        <v>0.43749999999999994</v>
      </c>
      <c r="AC2">
        <f t="shared" ref="AC2" si="9">AC3/41.665</f>
        <v>0.375</v>
      </c>
      <c r="AD2">
        <f t="shared" ref="AD2" si="10">AD3/41.665</f>
        <v>0.3125</v>
      </c>
      <c r="AE2">
        <f t="shared" ref="AE2" si="11">AE3/41.665</f>
        <v>0.25</v>
      </c>
      <c r="AF2">
        <f t="shared" ref="AF2" si="12">AF3/41.665</f>
        <v>0.1875</v>
      </c>
      <c r="AG2">
        <f t="shared" ref="AG2" si="13">AG3/41.665</f>
        <v>0.125</v>
      </c>
      <c r="AH2">
        <f t="shared" ref="AH2" si="14">AH3/41.665</f>
        <v>6.25E-2</v>
      </c>
      <c r="AI2">
        <f t="shared" ref="AI2" si="15">AI3/41.665</f>
        <v>0</v>
      </c>
      <c r="AL2">
        <f>AL3/41.665</f>
        <v>0.9375</v>
      </c>
      <c r="AM2">
        <f t="shared" ref="AM2" si="16">AM3/41.665</f>
        <v>0.87499999999999989</v>
      </c>
      <c r="AN2">
        <f t="shared" ref="AN2" si="17">AN3/41.665</f>
        <v>0.8125</v>
      </c>
      <c r="AO2">
        <f t="shared" ref="AO2" si="18">AO3/41.665</f>
        <v>0.75</v>
      </c>
      <c r="AP2">
        <f t="shared" ref="AP2" si="19">AP3/41.665</f>
        <v>0.6875</v>
      </c>
      <c r="AQ2">
        <f t="shared" ref="AQ2" si="20">AQ3/41.665</f>
        <v>0.625</v>
      </c>
      <c r="AR2">
        <f t="shared" ref="AR2" si="21">AR3/41.665</f>
        <v>0.5625</v>
      </c>
      <c r="AS2">
        <f t="shared" ref="AS2" si="22">AS3/41.665</f>
        <v>0.5</v>
      </c>
      <c r="AT2">
        <f t="shared" ref="AT2" si="23">AT3/41.665</f>
        <v>0.43749999999999994</v>
      </c>
      <c r="AU2">
        <f t="shared" ref="AU2" si="24">AU3/41.665</f>
        <v>0.375</v>
      </c>
      <c r="AV2">
        <f t="shared" ref="AV2" si="25">AV3/41.665</f>
        <v>0.3125</v>
      </c>
      <c r="AW2">
        <f t="shared" ref="AW2" si="26">AW3/41.665</f>
        <v>0.25</v>
      </c>
      <c r="AX2">
        <f t="shared" ref="AX2" si="27">AX3/41.665</f>
        <v>0.1875</v>
      </c>
      <c r="AY2">
        <f t="shared" ref="AY2" si="28">AY3/41.665</f>
        <v>0.125</v>
      </c>
      <c r="AZ2">
        <f t="shared" ref="AZ2" si="29">AZ3/41.665</f>
        <v>6.25E-2</v>
      </c>
      <c r="BA2">
        <f t="shared" ref="BA2" si="30">BA3/41.665</f>
        <v>0</v>
      </c>
      <c r="BD2">
        <v>0.9375</v>
      </c>
      <c r="BE2">
        <v>0.87499999999999989</v>
      </c>
      <c r="BF2">
        <v>0.8125</v>
      </c>
      <c r="BG2">
        <v>0.75</v>
      </c>
      <c r="BH2">
        <v>0.6875</v>
      </c>
      <c r="BI2">
        <v>0.625</v>
      </c>
      <c r="BJ2">
        <v>0.5625</v>
      </c>
      <c r="BK2">
        <v>0.5</v>
      </c>
      <c r="BL2">
        <v>0.43749999999999994</v>
      </c>
      <c r="BM2">
        <v>0.375</v>
      </c>
      <c r="BN2">
        <v>0.3125</v>
      </c>
      <c r="BO2">
        <v>0.25</v>
      </c>
      <c r="BP2">
        <v>0.1875</v>
      </c>
      <c r="BQ2">
        <v>0.125</v>
      </c>
      <c r="BR2">
        <v>6.25E-2</v>
      </c>
      <c r="BS2">
        <v>0</v>
      </c>
    </row>
    <row r="3" spans="1:72" x14ac:dyDescent="0.55000000000000004">
      <c r="B3">
        <v>39.060937500000001</v>
      </c>
      <c r="C3">
        <v>36.456874999999997</v>
      </c>
      <c r="D3">
        <v>33.852812499999999</v>
      </c>
      <c r="E3">
        <v>31.248750000000001</v>
      </c>
      <c r="F3">
        <v>28.6446875</v>
      </c>
      <c r="G3">
        <v>26.040624999999999</v>
      </c>
      <c r="H3">
        <v>23.436562500000001</v>
      </c>
      <c r="I3">
        <v>20.8325</v>
      </c>
      <c r="J3">
        <v>18.228437499999998</v>
      </c>
      <c r="K3">
        <v>15.624375000000001</v>
      </c>
      <c r="L3">
        <v>13.020312499999999</v>
      </c>
      <c r="M3">
        <v>10.41625</v>
      </c>
      <c r="N3">
        <v>7.8121875000000003</v>
      </c>
      <c r="O3">
        <v>5.2081249999999999</v>
      </c>
      <c r="P3">
        <v>2.6040624999999999</v>
      </c>
      <c r="Q3">
        <v>0</v>
      </c>
      <c r="T3">
        <v>39.060937500000001</v>
      </c>
      <c r="U3">
        <v>36.456874999999997</v>
      </c>
      <c r="V3">
        <v>33.852812499999999</v>
      </c>
      <c r="W3">
        <v>31.248750000000001</v>
      </c>
      <c r="X3">
        <v>28.6446875</v>
      </c>
      <c r="Y3">
        <v>26.040624999999999</v>
      </c>
      <c r="Z3">
        <v>23.436562500000001</v>
      </c>
      <c r="AA3">
        <v>20.8325</v>
      </c>
      <c r="AB3">
        <v>18.228437499999998</v>
      </c>
      <c r="AC3">
        <v>15.624375000000001</v>
      </c>
      <c r="AD3">
        <v>13.020312499999999</v>
      </c>
      <c r="AE3">
        <v>10.41625</v>
      </c>
      <c r="AF3">
        <v>7.8121875000000003</v>
      </c>
      <c r="AG3">
        <v>5.2081249999999999</v>
      </c>
      <c r="AH3">
        <v>2.6040624999999999</v>
      </c>
      <c r="AI3">
        <v>0</v>
      </c>
      <c r="AK3">
        <v>40.556910000000002</v>
      </c>
      <c r="AL3">
        <v>39.060937500000001</v>
      </c>
      <c r="AM3">
        <v>36.456874999999997</v>
      </c>
      <c r="AN3">
        <v>33.852812499999999</v>
      </c>
      <c r="AO3">
        <v>31.248750000000001</v>
      </c>
      <c r="AP3">
        <v>28.6446875</v>
      </c>
      <c r="AQ3">
        <v>26.040624999999999</v>
      </c>
      <c r="AR3">
        <v>23.436562500000001</v>
      </c>
      <c r="AS3">
        <v>20.8325</v>
      </c>
      <c r="AT3">
        <v>18.228437499999998</v>
      </c>
      <c r="AU3">
        <v>15.624375000000001</v>
      </c>
      <c r="AV3">
        <v>13.020312499999999</v>
      </c>
      <c r="AW3">
        <v>10.41625</v>
      </c>
      <c r="AX3">
        <v>7.8121875000000003</v>
      </c>
      <c r="AY3">
        <v>5.2081249999999999</v>
      </c>
      <c r="AZ3">
        <v>2.6040624999999999</v>
      </c>
      <c r="BA3">
        <v>0</v>
      </c>
      <c r="BD3">
        <v>39.060937500000001</v>
      </c>
      <c r="BE3">
        <v>36.456874999999997</v>
      </c>
      <c r="BF3">
        <v>33.852812499999999</v>
      </c>
      <c r="BG3">
        <v>31.248750000000001</v>
      </c>
      <c r="BH3">
        <v>28.6446875</v>
      </c>
      <c r="BI3">
        <v>26.040624999999999</v>
      </c>
      <c r="BJ3">
        <v>23.436562500000001</v>
      </c>
      <c r="BK3">
        <v>20.8325</v>
      </c>
      <c r="BL3">
        <v>18.228437499999998</v>
      </c>
      <c r="BM3">
        <v>15.624375000000001</v>
      </c>
      <c r="BN3">
        <v>13.020312499999999</v>
      </c>
      <c r="BO3">
        <v>10.41625</v>
      </c>
      <c r="BP3">
        <v>7.8121875000000003</v>
      </c>
      <c r="BQ3">
        <v>5.2081249999999999</v>
      </c>
      <c r="BR3">
        <v>2.6040624999999999</v>
      </c>
      <c r="BS3">
        <v>0</v>
      </c>
    </row>
    <row r="4" spans="1:72" x14ac:dyDescent="0.55000000000000004">
      <c r="B4">
        <v>-6.038702E-2</v>
      </c>
      <c r="C4">
        <v>-7.2172189999999997E-2</v>
      </c>
      <c r="D4">
        <v>-7.8310850000000001E-2</v>
      </c>
      <c r="E4">
        <v>-8.1768690000000005E-2</v>
      </c>
      <c r="F4">
        <v>-8.3825410000000003E-2</v>
      </c>
      <c r="G4">
        <v>-8.5029400000000005E-2</v>
      </c>
      <c r="H4">
        <v>-8.5595500000000005E-2</v>
      </c>
      <c r="I4">
        <v>-8.5609640000000001E-2</v>
      </c>
      <c r="J4">
        <v>-8.5134970000000004E-2</v>
      </c>
      <c r="K4">
        <v>-8.4258330000000006E-2</v>
      </c>
      <c r="L4">
        <v>-8.3097470000000007E-2</v>
      </c>
      <c r="M4">
        <v>-8.1781590000000001E-2</v>
      </c>
      <c r="N4">
        <v>-8.0412600000000001E-2</v>
      </c>
      <c r="O4">
        <v>-7.901271E-2</v>
      </c>
      <c r="P4">
        <v>-7.7461829999999995E-2</v>
      </c>
      <c r="Q4">
        <v>-7.5427179999999996E-2</v>
      </c>
      <c r="T4">
        <v>-0.19154694</v>
      </c>
      <c r="U4">
        <v>-0.22090071999999999</v>
      </c>
      <c r="V4">
        <v>-0.23097803</v>
      </c>
      <c r="W4">
        <v>-0.23208076</v>
      </c>
      <c r="X4">
        <v>-0.22859325999999999</v>
      </c>
      <c r="Y4">
        <v>-0.22241762000000001</v>
      </c>
      <c r="Z4">
        <v>-0.21437650999999999</v>
      </c>
      <c r="AA4">
        <v>-0.20488844000000001</v>
      </c>
      <c r="AB4">
        <v>-0.19428174000000001</v>
      </c>
      <c r="AC4">
        <v>-0.18290803999999999</v>
      </c>
      <c r="AD4">
        <v>-0.17114404</v>
      </c>
      <c r="AE4">
        <v>-0.15933626000000001</v>
      </c>
      <c r="AF4">
        <v>-0.14772370000000001</v>
      </c>
      <c r="AG4">
        <v>-0.13636238000000001</v>
      </c>
      <c r="AH4">
        <v>-0.12506872999999999</v>
      </c>
      <c r="AI4">
        <v>-0.11339286</v>
      </c>
      <c r="AL4">
        <v>-2.274584E-2</v>
      </c>
      <c r="AM4">
        <v>-2.1173919999999999E-2</v>
      </c>
      <c r="AN4">
        <v>-1.6382399999999998E-2</v>
      </c>
      <c r="AO4">
        <v>-1.019307E-2</v>
      </c>
      <c r="AP4">
        <v>-3.3484299999999999E-3</v>
      </c>
      <c r="AQ4">
        <v>3.81198E-3</v>
      </c>
      <c r="AR4">
        <v>1.1094049999999999E-2</v>
      </c>
      <c r="AS4">
        <v>1.8351650000000001E-2</v>
      </c>
      <c r="AT4">
        <v>2.5462760000000001E-2</v>
      </c>
      <c r="AU4">
        <v>3.233635E-2</v>
      </c>
      <c r="AV4">
        <v>3.8924729999999998E-2</v>
      </c>
      <c r="AW4">
        <v>4.5225380000000003E-2</v>
      </c>
      <c r="AX4">
        <v>5.1261660000000001E-2</v>
      </c>
      <c r="AY4">
        <v>5.7035009999999997E-2</v>
      </c>
      <c r="AZ4">
        <v>6.2443739999999998E-2</v>
      </c>
      <c r="BA4">
        <v>6.7164479999999999E-2</v>
      </c>
      <c r="BD4">
        <v>-0.15658359999999999</v>
      </c>
      <c r="BE4">
        <v>-0.17352117</v>
      </c>
      <c r="BF4">
        <v>-0.1731133</v>
      </c>
      <c r="BG4">
        <v>-0.16475595000000001</v>
      </c>
      <c r="BH4">
        <v>-0.15239759</v>
      </c>
      <c r="BI4">
        <v>-0.13778944000000001</v>
      </c>
      <c r="BJ4">
        <v>-0.12177016</v>
      </c>
      <c r="BK4">
        <v>-0.10484216</v>
      </c>
      <c r="BL4">
        <v>-8.7407670000000007E-2</v>
      </c>
      <c r="BM4">
        <v>-6.9832039999999998E-2</v>
      </c>
      <c r="BN4">
        <v>-5.2428349999999999E-2</v>
      </c>
      <c r="BO4">
        <v>-3.542141E-2</v>
      </c>
      <c r="BP4">
        <v>-1.8929270000000002E-2</v>
      </c>
      <c r="BQ4">
        <v>-2.9879199999999998E-3</v>
      </c>
      <c r="BR4">
        <v>1.236277E-2</v>
      </c>
      <c r="BS4">
        <v>2.6919080000000001E-2</v>
      </c>
    </row>
    <row r="5" spans="1:72" x14ac:dyDescent="0.55000000000000004">
      <c r="C5">
        <f t="shared" ref="C5:Q5" si="31">0.5*(B4+C4)*(B3-C3)</f>
        <v>-0.17259623389531281</v>
      </c>
      <c r="D5">
        <f t="shared" si="31"/>
        <v>-0.19593362067499984</v>
      </c>
      <c r="E5">
        <f t="shared" si="31"/>
        <v>-0.20842856356562484</v>
      </c>
      <c r="F5">
        <f t="shared" si="31"/>
        <v>-0.21560869301562513</v>
      </c>
      <c r="G5">
        <f t="shared" si="31"/>
        <v>-0.21985423933281265</v>
      </c>
      <c r="H5">
        <f t="shared" si="31"/>
        <v>-0.22215895182812484</v>
      </c>
      <c r="I5">
        <f t="shared" si="31"/>
        <v>-0.22291444244062511</v>
      </c>
      <c r="J5">
        <f t="shared" si="31"/>
        <v>-0.22231481798906264</v>
      </c>
      <c r="K5">
        <f t="shared" si="31"/>
        <v>-0.22055537014062485</v>
      </c>
      <c r="L5">
        <f t="shared" si="31"/>
        <v>-0.2179024814687501</v>
      </c>
      <c r="M5">
        <f t="shared" si="31"/>
        <v>-0.214677688590625</v>
      </c>
      <c r="N5">
        <f t="shared" si="31"/>
        <v>-0.21118190394843747</v>
      </c>
      <c r="O5">
        <f t="shared" si="31"/>
        <v>-0.20757673566093751</v>
      </c>
      <c r="P5">
        <f t="shared" si="31"/>
        <v>-0.20373474090937499</v>
      </c>
      <c r="Q5">
        <f t="shared" si="31"/>
        <v>-0.19906626880156247</v>
      </c>
      <c r="T5">
        <v>5.0001139999999999E-2</v>
      </c>
      <c r="U5">
        <v>6.7788059999999997E-2</v>
      </c>
      <c r="V5">
        <v>8.2265359999999996E-2</v>
      </c>
      <c r="W5">
        <v>9.4994019999999998E-2</v>
      </c>
      <c r="X5">
        <v>0.10670839</v>
      </c>
      <c r="Y5">
        <v>0.11769998</v>
      </c>
      <c r="Z5">
        <v>0.12800550999999999</v>
      </c>
      <c r="AA5">
        <v>0.13755012999999999</v>
      </c>
      <c r="AB5">
        <v>0.14625815</v>
      </c>
      <c r="AC5">
        <v>0.15412527000000001</v>
      </c>
      <c r="AD5">
        <v>0.16124585999999999</v>
      </c>
      <c r="AE5">
        <v>0.1677901</v>
      </c>
      <c r="AF5">
        <v>0.17392672000000001</v>
      </c>
      <c r="AG5">
        <v>0.17968846999999999</v>
      </c>
      <c r="AH5">
        <v>0.18477859999999999</v>
      </c>
      <c r="AI5">
        <v>0.18831587</v>
      </c>
      <c r="AL5">
        <v>0.22567810999999999</v>
      </c>
      <c r="AM5">
        <v>0.27670291000000002</v>
      </c>
      <c r="AN5">
        <v>0.30734808000000002</v>
      </c>
      <c r="AO5">
        <v>0.32814004000000002</v>
      </c>
      <c r="AP5">
        <v>0.34365459999999998</v>
      </c>
      <c r="AQ5">
        <v>0.3558537</v>
      </c>
      <c r="AR5">
        <v>0.36546909999999999</v>
      </c>
      <c r="AS5">
        <v>0.37274206999999998</v>
      </c>
      <c r="AT5">
        <v>0.37783260000000002</v>
      </c>
      <c r="AU5">
        <v>0.38101679999999999</v>
      </c>
      <c r="AV5">
        <v>0.38273122999999998</v>
      </c>
      <c r="AW5">
        <v>0.38349887999999999</v>
      </c>
      <c r="AX5">
        <v>0.38375719000000003</v>
      </c>
      <c r="AY5">
        <v>0.38360208000000001</v>
      </c>
      <c r="AZ5">
        <v>0.38245804999999999</v>
      </c>
      <c r="BA5">
        <v>0.37867977000000003</v>
      </c>
      <c r="BD5">
        <v>9.1840350000000001E-2</v>
      </c>
      <c r="BE5">
        <v>0.12435566000000001</v>
      </c>
      <c r="BF5">
        <v>0.15061717999999999</v>
      </c>
      <c r="BG5">
        <v>0.17357716000000001</v>
      </c>
      <c r="BH5">
        <v>0.19460543999999999</v>
      </c>
      <c r="BI5">
        <v>0.21425227999999999</v>
      </c>
      <c r="BJ5">
        <v>0.23260489000000001</v>
      </c>
      <c r="BK5">
        <v>0.24954825999999999</v>
      </c>
      <c r="BL5">
        <v>0.26496217999999999</v>
      </c>
      <c r="BM5">
        <v>0.27884840999999999</v>
      </c>
      <c r="BN5">
        <v>0.29137816</v>
      </c>
      <c r="BO5">
        <v>0.30285209000000002</v>
      </c>
      <c r="BP5">
        <v>0.31356625999999999</v>
      </c>
      <c r="BQ5">
        <v>0.32357913999999999</v>
      </c>
      <c r="BR5">
        <v>0.33237707999999999</v>
      </c>
      <c r="BS5">
        <v>0.33843436999999998</v>
      </c>
    </row>
    <row r="6" spans="1:72" x14ac:dyDescent="0.55000000000000004">
      <c r="T6">
        <v>0.29154922999999999</v>
      </c>
      <c r="U6">
        <v>0.35647683000000002</v>
      </c>
      <c r="V6">
        <v>0.39550875000000002</v>
      </c>
      <c r="W6">
        <v>0.42206880000000002</v>
      </c>
      <c r="X6">
        <v>0.44201003999999999</v>
      </c>
      <c r="Y6">
        <v>0.45781759</v>
      </c>
      <c r="Z6">
        <v>0.47038752</v>
      </c>
      <c r="AA6">
        <v>0.47998869999999999</v>
      </c>
      <c r="AB6">
        <v>0.48679803999999999</v>
      </c>
      <c r="AC6">
        <v>0.49115858000000001</v>
      </c>
      <c r="AD6">
        <v>0.49363575999999998</v>
      </c>
      <c r="AE6">
        <v>0.49491646</v>
      </c>
      <c r="AF6">
        <v>0.49557712999999998</v>
      </c>
      <c r="AG6">
        <v>0.49573931999999998</v>
      </c>
      <c r="AH6">
        <v>0.49462592</v>
      </c>
      <c r="AI6">
        <v>0.49002459999999998</v>
      </c>
      <c r="AK6">
        <v>0.40634999999999999</v>
      </c>
      <c r="AL6">
        <v>0.47410206999999999</v>
      </c>
      <c r="AM6">
        <v>0.57457974000000001</v>
      </c>
      <c r="AN6">
        <v>0.63107855999999996</v>
      </c>
      <c r="AO6">
        <v>0.66647314000000002</v>
      </c>
      <c r="AP6">
        <v>0.69065761999999997</v>
      </c>
      <c r="AQ6">
        <v>0.70789542999999999</v>
      </c>
      <c r="AR6">
        <v>0.71984415999999996</v>
      </c>
      <c r="AS6">
        <v>0.72713247999999997</v>
      </c>
      <c r="AT6">
        <v>0.73020244999999995</v>
      </c>
      <c r="AU6">
        <v>0.72969726000000001</v>
      </c>
      <c r="AV6">
        <v>0.72653772999999999</v>
      </c>
      <c r="AW6">
        <v>0.72177237000000005</v>
      </c>
      <c r="AX6">
        <v>0.71625273</v>
      </c>
      <c r="AY6">
        <v>0.71016913999999998</v>
      </c>
      <c r="AZ6">
        <v>0.70247236000000002</v>
      </c>
      <c r="BA6">
        <v>0.69019505999999997</v>
      </c>
      <c r="BD6">
        <v>0.34026430000000002</v>
      </c>
      <c r="BE6">
        <v>0.42223250000000001</v>
      </c>
      <c r="BF6">
        <v>0.47434766</v>
      </c>
      <c r="BG6">
        <v>0.51191025999999995</v>
      </c>
      <c r="BH6">
        <v>0.54160845999999996</v>
      </c>
      <c r="BI6">
        <v>0.56629401000000001</v>
      </c>
      <c r="BJ6">
        <v>0.58697995000000003</v>
      </c>
      <c r="BK6">
        <v>0.60393867000000001</v>
      </c>
      <c r="BL6">
        <v>0.61733201999999998</v>
      </c>
      <c r="BM6">
        <v>0.62752887000000002</v>
      </c>
      <c r="BN6">
        <v>0.63518465999999996</v>
      </c>
      <c r="BO6">
        <v>0.64112559000000002</v>
      </c>
      <c r="BP6">
        <v>0.64606180000000002</v>
      </c>
      <c r="BQ6">
        <v>0.65014620999999995</v>
      </c>
      <c r="BR6">
        <v>0.65239139000000002</v>
      </c>
      <c r="BS6">
        <v>0.64994965999999998</v>
      </c>
    </row>
    <row r="7" spans="1:72" x14ac:dyDescent="0.55000000000000004">
      <c r="B7">
        <v>0.18116106000000001</v>
      </c>
      <c r="C7">
        <v>0.21651657999999999</v>
      </c>
      <c r="D7">
        <v>0.23493254</v>
      </c>
      <c r="E7">
        <v>0.24530608000000001</v>
      </c>
      <c r="F7">
        <v>0.25147624000000002</v>
      </c>
      <c r="G7">
        <v>0.25508820999999998</v>
      </c>
      <c r="H7">
        <v>0.25678651000000002</v>
      </c>
      <c r="I7">
        <v>0.25682893000000001</v>
      </c>
      <c r="J7">
        <v>0.25540491999999998</v>
      </c>
      <c r="K7">
        <v>0.25277497999999998</v>
      </c>
      <c r="L7">
        <v>0.24929241999999999</v>
      </c>
      <c r="M7">
        <v>0.24534476999999999</v>
      </c>
      <c r="N7">
        <v>0.24123781</v>
      </c>
      <c r="O7">
        <v>0.23703814000000001</v>
      </c>
      <c r="P7">
        <v>0.23238549</v>
      </c>
      <c r="Q7">
        <v>0.22628155</v>
      </c>
      <c r="T7">
        <v>0.77464540000000004</v>
      </c>
      <c r="U7">
        <v>0.93385437999999998</v>
      </c>
      <c r="V7">
        <v>1.02199554</v>
      </c>
      <c r="W7">
        <v>1.07621835</v>
      </c>
      <c r="X7">
        <v>1.11261334</v>
      </c>
      <c r="Y7">
        <v>1.13805281</v>
      </c>
      <c r="Z7">
        <v>1.15515155</v>
      </c>
      <c r="AA7">
        <v>1.16486584</v>
      </c>
      <c r="AB7">
        <v>1.16787782</v>
      </c>
      <c r="AC7">
        <v>1.1652251899999999</v>
      </c>
      <c r="AD7">
        <v>1.1584155599999999</v>
      </c>
      <c r="AE7">
        <v>1.1491691799999999</v>
      </c>
      <c r="AF7">
        <v>1.1388779499999999</v>
      </c>
      <c r="AG7">
        <v>1.12784102</v>
      </c>
      <c r="AH7">
        <v>1.1143205700000001</v>
      </c>
      <c r="AI7">
        <v>1.09344207</v>
      </c>
      <c r="AK7">
        <v>0.9</v>
      </c>
      <c r="AL7">
        <v>0.97094997000000005</v>
      </c>
      <c r="AM7">
        <v>1.17033341</v>
      </c>
      <c r="AN7">
        <v>1.27853952</v>
      </c>
      <c r="AO7">
        <v>1.34313935</v>
      </c>
      <c r="AP7">
        <v>1.3846636699999999</v>
      </c>
      <c r="AQ7">
        <v>1.41197887</v>
      </c>
      <c r="AR7">
        <v>1.4285942599999999</v>
      </c>
      <c r="AS7">
        <v>1.43591332</v>
      </c>
      <c r="AT7">
        <v>1.43494214</v>
      </c>
      <c r="AU7">
        <v>1.42705817</v>
      </c>
      <c r="AV7">
        <v>1.41415073</v>
      </c>
      <c r="AW7">
        <v>1.3983193700000001</v>
      </c>
      <c r="AX7">
        <v>1.38124381</v>
      </c>
      <c r="AY7">
        <v>1.3633032700000001</v>
      </c>
      <c r="AZ7">
        <v>1.3425009699999999</v>
      </c>
      <c r="BA7">
        <v>1.3132256499999999</v>
      </c>
      <c r="BD7">
        <v>0.83711219999999997</v>
      </c>
      <c r="BE7">
        <v>1.0179861699999999</v>
      </c>
      <c r="BF7">
        <v>1.1218086199999999</v>
      </c>
      <c r="BG7">
        <v>1.1885764700000001</v>
      </c>
      <c r="BH7">
        <v>1.23561451</v>
      </c>
      <c r="BI7">
        <v>1.27037746</v>
      </c>
      <c r="BJ7">
        <v>1.29573005</v>
      </c>
      <c r="BK7">
        <v>1.31271951</v>
      </c>
      <c r="BL7">
        <v>1.3220717099999999</v>
      </c>
      <c r="BM7">
        <v>1.32488977</v>
      </c>
      <c r="BN7">
        <v>1.32279766</v>
      </c>
      <c r="BO7">
        <v>1.31767258</v>
      </c>
      <c r="BP7">
        <v>1.3110528800000001</v>
      </c>
      <c r="BQ7">
        <v>1.3032803399999999</v>
      </c>
      <c r="BR7">
        <v>1.2924199999999999</v>
      </c>
      <c r="BS7">
        <v>1.27298025</v>
      </c>
    </row>
    <row r="8" spans="1:72" x14ac:dyDescent="0.55000000000000004">
      <c r="B8">
        <v>0.42270914999999998</v>
      </c>
      <c r="C8">
        <v>0.50520536000000005</v>
      </c>
      <c r="D8">
        <v>0.54817594000000003</v>
      </c>
      <c r="E8">
        <v>0.57238085999999999</v>
      </c>
      <c r="F8">
        <v>0.58677787999999997</v>
      </c>
      <c r="G8">
        <v>0.59520580999999995</v>
      </c>
      <c r="H8">
        <v>0.59916851999999998</v>
      </c>
      <c r="I8">
        <v>0.59926749999999995</v>
      </c>
      <c r="J8">
        <v>0.59594480999999999</v>
      </c>
      <c r="K8">
        <v>0.58980829000000001</v>
      </c>
      <c r="L8">
        <v>0.58168231999999997</v>
      </c>
      <c r="M8">
        <v>0.57247113000000005</v>
      </c>
      <c r="N8">
        <v>0.56288822000000005</v>
      </c>
      <c r="O8">
        <v>0.55308899</v>
      </c>
      <c r="P8">
        <v>0.54223281999999995</v>
      </c>
      <c r="Q8">
        <v>0.52799028999999997</v>
      </c>
      <c r="AL8">
        <f>0.5*(AL7+AK7)*(AK3-AL3)</f>
        <v>1.399444851997913</v>
      </c>
      <c r="AM8">
        <f t="shared" ref="AM8:BA8" si="32">0.5*(AM7+AL7)*(AL3-AM3)</f>
        <v>2.7880178758656302</v>
      </c>
      <c r="AN8">
        <f t="shared" si="32"/>
        <v>3.1885090821390603</v>
      </c>
      <c r="AO8">
        <f t="shared" si="32"/>
        <v>3.4135078162046848</v>
      </c>
      <c r="AP8">
        <f t="shared" si="32"/>
        <v>3.5516847758843761</v>
      </c>
      <c r="AQ8">
        <f t="shared" si="32"/>
        <v>3.6413159821593766</v>
      </c>
      <c r="AR8">
        <f t="shared" si="32"/>
        <v>3.6985149831703095</v>
      </c>
      <c r="AS8">
        <f t="shared" si="32"/>
        <v>3.7296783850218764</v>
      </c>
      <c r="AT8">
        <f t="shared" si="32"/>
        <v>3.7379435231531271</v>
      </c>
      <c r="AU8">
        <f t="shared" si="32"/>
        <v>3.7264138411296841</v>
      </c>
      <c r="AV8">
        <f t="shared" si="32"/>
        <v>3.6993427755781267</v>
      </c>
      <c r="AW8">
        <f t="shared" si="32"/>
        <v>3.6619239598906246</v>
      </c>
      <c r="AX8">
        <f t="shared" si="32"/>
        <v>3.6190781217093746</v>
      </c>
      <c r="AY8">
        <f t="shared" si="32"/>
        <v>3.573486065256251</v>
      </c>
      <c r="AZ8">
        <f t="shared" si="32"/>
        <v>3.5230416768624999</v>
      </c>
      <c r="BA8">
        <f t="shared" si="32"/>
        <v>3.4578390506968746</v>
      </c>
      <c r="BB8">
        <f>SUM(AL8:BA8)/41.665</f>
        <v>1.3058860618437484</v>
      </c>
    </row>
    <row r="9" spans="1:72" x14ac:dyDescent="0.55000000000000004">
      <c r="C9">
        <f>0.5*(C8+B8)*(B3-C3)</f>
        <v>1.2081736893484398</v>
      </c>
      <c r="D9">
        <f>0.5*(D8+C8)*(C3-D3)</f>
        <v>1.3715353707656239</v>
      </c>
      <c r="E9">
        <f t="shared" ref="E9:Q9" si="33">0.5*(E8+D8)*(D3-E3)</f>
        <v>1.4589999709999988</v>
      </c>
      <c r="F9">
        <f t="shared" si="33"/>
        <v>1.5092609031906259</v>
      </c>
      <c r="G9">
        <f t="shared" si="33"/>
        <v>1.5389797013703133</v>
      </c>
      <c r="H9">
        <f t="shared" si="33"/>
        <v>1.5551127018578113</v>
      </c>
      <c r="I9">
        <f t="shared" si="33"/>
        <v>1.5604011491656258</v>
      </c>
      <c r="J9">
        <f t="shared" si="33"/>
        <v>1.5562037780046882</v>
      </c>
      <c r="K9">
        <f t="shared" si="33"/>
        <v>1.5438875909843734</v>
      </c>
      <c r="L9">
        <f t="shared" si="33"/>
        <v>1.5253173833015632</v>
      </c>
      <c r="M9">
        <f t="shared" si="33"/>
        <v>1.5027438591953122</v>
      </c>
      <c r="N9">
        <f t="shared" si="33"/>
        <v>1.4782733536796873</v>
      </c>
      <c r="O9">
        <f t="shared" si="33"/>
        <v>1.4530372017078128</v>
      </c>
      <c r="P9">
        <f t="shared" si="33"/>
        <v>1.4261432254265625</v>
      </c>
      <c r="Q9">
        <f t="shared" si="33"/>
        <v>1.3934639336921875</v>
      </c>
    </row>
    <row r="13" spans="1:72" x14ac:dyDescent="0.55000000000000004">
      <c r="T13">
        <v>0</v>
      </c>
      <c r="AL13">
        <v>0</v>
      </c>
      <c r="AO13">
        <v>0.63158000000000003</v>
      </c>
      <c r="AP13">
        <v>1.19726</v>
      </c>
    </row>
    <row r="14" spans="1:72" x14ac:dyDescent="0.55000000000000004">
      <c r="C14">
        <v>-4</v>
      </c>
      <c r="D14">
        <v>0</v>
      </c>
      <c r="E14">
        <v>4</v>
      </c>
      <c r="N14" t="s">
        <v>24</v>
      </c>
      <c r="O14" t="s">
        <v>27</v>
      </c>
      <c r="P14" t="s">
        <v>28</v>
      </c>
      <c r="Q14" t="s">
        <v>29</v>
      </c>
      <c r="T14">
        <v>1.0910200000000001</v>
      </c>
      <c r="U14">
        <v>-0.10302</v>
      </c>
      <c r="V14">
        <v>0.18425</v>
      </c>
      <c r="W14">
        <v>0.47155999999999998</v>
      </c>
      <c r="AF14" t="s">
        <v>24</v>
      </c>
      <c r="AG14" t="s">
        <v>27</v>
      </c>
      <c r="AH14" t="s">
        <v>28</v>
      </c>
      <c r="AI14" t="s">
        <v>29</v>
      </c>
      <c r="AL14">
        <v>1.09101</v>
      </c>
      <c r="AM14">
        <v>5.8999999999999997E-2</v>
      </c>
      <c r="AN14">
        <v>0.34576000000000001</v>
      </c>
      <c r="AO14">
        <v>0.63158000000000003</v>
      </c>
      <c r="AP14">
        <v>1.19726</v>
      </c>
      <c r="AQ14">
        <f>0.5*(AP14+AP13)*(AL14-AL13)</f>
        <v>1.3062226325999999</v>
      </c>
      <c r="AX14" t="s">
        <v>24</v>
      </c>
      <c r="AY14" t="s">
        <v>27</v>
      </c>
      <c r="AZ14" t="s">
        <v>28</v>
      </c>
      <c r="BA14" t="s">
        <v>29</v>
      </c>
      <c r="BD14">
        <v>0</v>
      </c>
      <c r="BQ14" t="s">
        <v>24</v>
      </c>
      <c r="BR14" t="s">
        <v>27</v>
      </c>
      <c r="BS14" t="s">
        <v>28</v>
      </c>
      <c r="BT14" t="s">
        <v>29</v>
      </c>
    </row>
    <row r="15" spans="1:72" x14ac:dyDescent="0.55000000000000004">
      <c r="B15">
        <v>0</v>
      </c>
      <c r="E15">
        <v>0.50265000000000004</v>
      </c>
      <c r="N15">
        <v>-4</v>
      </c>
      <c r="O15">
        <v>-7.5980000000000006E-2</v>
      </c>
      <c r="P15">
        <v>-7.5357010000000002E-2</v>
      </c>
      <c r="Q15">
        <f>(P15-O15)/O15*100</f>
        <v>-0.81993945775204502</v>
      </c>
      <c r="T15">
        <v>3.2837499999999999</v>
      </c>
      <c r="U15">
        <v>-0.10671</v>
      </c>
      <c r="V15">
        <v>0.18731999999999999</v>
      </c>
      <c r="W15">
        <v>0.48148000000000002</v>
      </c>
      <c r="AF15">
        <v>-4</v>
      </c>
      <c r="AG15">
        <v>-0.14491000000000001</v>
      </c>
      <c r="AH15">
        <v>-0.16861993</v>
      </c>
      <c r="AI15">
        <f>(AH15-AG15)/AG15*100</f>
        <v>16.361831481609268</v>
      </c>
      <c r="AL15">
        <v>3.2837399999999999</v>
      </c>
      <c r="AM15">
        <v>5.8250000000000003E-2</v>
      </c>
      <c r="AN15">
        <v>0.35160999999999998</v>
      </c>
      <c r="AO15">
        <v>0.64415</v>
      </c>
      <c r="AP15">
        <v>1.22343</v>
      </c>
      <c r="AQ15">
        <f t="shared" ref="AQ15:AQ31" si="34">0.5*(AP15+AP14)*(AL15-AL14)</f>
        <v>2.6539597918500002</v>
      </c>
      <c r="AX15">
        <v>-4</v>
      </c>
      <c r="AY15">
        <v>3.0849999999999999E-2</v>
      </c>
      <c r="AZ15">
        <v>2.5071989999999999E-2</v>
      </c>
      <c r="BA15">
        <f>(AZ15-AY15)/AY15*100</f>
        <v>-18.729367909238253</v>
      </c>
      <c r="BD15">
        <v>1.09101</v>
      </c>
      <c r="BE15">
        <v>2.785E-2</v>
      </c>
      <c r="BF15">
        <v>0.31458999999999998</v>
      </c>
      <c r="BG15">
        <v>0.60060000000000002</v>
      </c>
      <c r="BH15">
        <v>1.1669799999999999</v>
      </c>
      <c r="BQ15">
        <v>-4</v>
      </c>
      <c r="BR15">
        <v>-3.7969999999999997E-2</v>
      </c>
      <c r="BS15">
        <v>-7.1383909999999995E-2</v>
      </c>
      <c r="BT15">
        <f>(BS15-BR15)/BR15*100</f>
        <v>88.000816434026859</v>
      </c>
    </row>
    <row r="16" spans="1:72" x14ac:dyDescent="0.55000000000000004">
      <c r="B16">
        <v>1.0910200000000001</v>
      </c>
      <c r="C16">
        <v>-7.1819999999999995E-2</v>
      </c>
      <c r="D16">
        <v>0.21553</v>
      </c>
      <c r="E16">
        <v>0.50265000000000004</v>
      </c>
      <c r="N16">
        <v>0</v>
      </c>
      <c r="O16">
        <v>0.22819999999999999</v>
      </c>
      <c r="P16">
        <v>0.22607102000000001</v>
      </c>
      <c r="Q16">
        <f t="shared" ref="Q16:Q19" si="35">(P16-O16)/O16*100</f>
        <v>-0.9329447852760625</v>
      </c>
      <c r="T16">
        <v>5.4764699999999999</v>
      </c>
      <c r="U16">
        <v>-0.11101999999999999</v>
      </c>
      <c r="V16">
        <v>0.18898999999999999</v>
      </c>
      <c r="W16">
        <v>0.48927999999999999</v>
      </c>
      <c r="AF16">
        <v>0</v>
      </c>
      <c r="AG16">
        <v>0.15922</v>
      </c>
      <c r="AH16">
        <v>0.13280808999999999</v>
      </c>
      <c r="AI16">
        <f t="shared" ref="AI16:AI19" si="36">(AH16-AG16)/AG16*100</f>
        <v>-16.588311769878164</v>
      </c>
      <c r="AL16">
        <v>5.4764600000000003</v>
      </c>
      <c r="AM16">
        <v>5.6599999999999998E-2</v>
      </c>
      <c r="AN16">
        <v>0.35600999999999999</v>
      </c>
      <c r="AO16">
        <v>0.65464</v>
      </c>
      <c r="AP16">
        <v>1.2461800000000001</v>
      </c>
      <c r="AQ16">
        <f t="shared" si="34"/>
        <v>2.7075816196000009</v>
      </c>
      <c r="AX16">
        <v>0</v>
      </c>
      <c r="AY16">
        <v>0.33495999999999998</v>
      </c>
      <c r="AZ16">
        <v>0.33679652999999998</v>
      </c>
      <c r="BA16">
        <f t="shared" ref="BA16:BA19" si="37">(AZ16-AY16)/AY16*100</f>
        <v>0.54828337711965691</v>
      </c>
      <c r="BD16">
        <v>3.2837399999999999</v>
      </c>
      <c r="BE16">
        <v>2.511E-2</v>
      </c>
      <c r="BF16">
        <v>0.31856000000000001</v>
      </c>
      <c r="BG16">
        <v>0.61140000000000005</v>
      </c>
      <c r="BH16">
        <v>1.1916</v>
      </c>
      <c r="BQ16">
        <v>0</v>
      </c>
      <c r="BR16">
        <v>0.26616000000000001</v>
      </c>
      <c r="BS16">
        <v>0.24034063</v>
      </c>
      <c r="BT16">
        <f t="shared" ref="BT16:BT19" si="38">(BS16-BR16)/BR16*100</f>
        <v>-9.7006950706342074</v>
      </c>
    </row>
    <row r="17" spans="2:72" x14ac:dyDescent="0.55000000000000004">
      <c r="B17">
        <v>3.2837499999999999</v>
      </c>
      <c r="C17">
        <v>-7.349E-2</v>
      </c>
      <c r="D17">
        <v>0.22056999999999999</v>
      </c>
      <c r="E17">
        <v>0.51448000000000005</v>
      </c>
      <c r="N17">
        <v>4</v>
      </c>
      <c r="O17">
        <v>0.53513999999999995</v>
      </c>
      <c r="P17">
        <v>0.52749904000000003</v>
      </c>
      <c r="Q17">
        <f t="shared" si="35"/>
        <v>-1.4278431812235899</v>
      </c>
      <c r="T17">
        <v>7.6691799999999999</v>
      </c>
      <c r="U17">
        <v>-0.11593000000000001</v>
      </c>
      <c r="V17">
        <v>0.18941</v>
      </c>
      <c r="W17">
        <v>0.49518000000000001</v>
      </c>
      <c r="AF17">
        <v>4</v>
      </c>
      <c r="AG17">
        <v>0.46498</v>
      </c>
      <c r="AH17">
        <v>0.43423611000000001</v>
      </c>
      <c r="AI17">
        <f t="shared" si="36"/>
        <v>-6.6118736289732887</v>
      </c>
      <c r="AL17">
        <v>7.6691700000000003</v>
      </c>
      <c r="AM17">
        <v>5.4330000000000003E-2</v>
      </c>
      <c r="AN17">
        <v>0.35896</v>
      </c>
      <c r="AO17">
        <v>0.66313</v>
      </c>
      <c r="AP17">
        <v>1.26606</v>
      </c>
      <c r="AQ17">
        <f t="shared" si="34"/>
        <v>2.7543068852000001</v>
      </c>
      <c r="AX17">
        <v>4</v>
      </c>
      <c r="AY17">
        <v>0.64193</v>
      </c>
      <c r="AZ17">
        <v>0.64852107000000003</v>
      </c>
      <c r="BA17">
        <f t="shared" si="37"/>
        <v>1.026758369292607</v>
      </c>
      <c r="BD17">
        <v>5.4764600000000003</v>
      </c>
      <c r="BE17">
        <v>2.0639999999999999E-2</v>
      </c>
      <c r="BF17">
        <v>0.32023000000000001</v>
      </c>
      <c r="BG17">
        <v>0.61924999999999997</v>
      </c>
      <c r="BH17">
        <v>1.2119</v>
      </c>
      <c r="BQ17">
        <v>4</v>
      </c>
      <c r="BR17">
        <v>0.57191000000000003</v>
      </c>
      <c r="BS17">
        <v>0.55206516999999999</v>
      </c>
      <c r="BT17">
        <f t="shared" si="38"/>
        <v>-3.4699218408490906</v>
      </c>
    </row>
    <row r="18" spans="2:72" x14ac:dyDescent="0.55000000000000004">
      <c r="B18">
        <v>5.4764699999999999</v>
      </c>
      <c r="C18">
        <v>-7.4980000000000005E-2</v>
      </c>
      <c r="D18">
        <v>0.22503999999999999</v>
      </c>
      <c r="E18">
        <v>0.52500999999999998</v>
      </c>
      <c r="N18">
        <v>8</v>
      </c>
      <c r="O18">
        <v>0.84521000000000002</v>
      </c>
      <c r="P18">
        <v>0.82892706000000005</v>
      </c>
      <c r="Q18">
        <f t="shared" si="35"/>
        <v>-1.9264963736822762</v>
      </c>
      <c r="T18">
        <v>9.8618699999999997</v>
      </c>
      <c r="U18">
        <v>-0.12138</v>
      </c>
      <c r="V18">
        <v>0.18886</v>
      </c>
      <c r="W18">
        <v>0.49979000000000001</v>
      </c>
      <c r="AF18">
        <v>8</v>
      </c>
      <c r="AG18">
        <v>0.77427000000000001</v>
      </c>
      <c r="AH18">
        <v>0.73566414000000002</v>
      </c>
      <c r="AI18">
        <f t="shared" si="36"/>
        <v>-4.9860978728350558</v>
      </c>
      <c r="AL18">
        <v>9.8618600000000001</v>
      </c>
      <c r="AM18">
        <v>5.1529999999999999E-2</v>
      </c>
      <c r="AN18">
        <v>0.36131000000000002</v>
      </c>
      <c r="AO18">
        <v>0.67064000000000001</v>
      </c>
      <c r="AP18">
        <v>1.2839</v>
      </c>
      <c r="AQ18">
        <f t="shared" si="34"/>
        <v>2.7956358961999999</v>
      </c>
      <c r="AX18">
        <v>8</v>
      </c>
      <c r="AY18">
        <v>0.95176000000000005</v>
      </c>
      <c r="AZ18">
        <v>0.96024560999999997</v>
      </c>
      <c r="BA18">
        <f t="shared" si="37"/>
        <v>0.89157035387071537</v>
      </c>
      <c r="BD18">
        <v>7.6691700000000003</v>
      </c>
      <c r="BE18">
        <v>1.4829999999999999E-2</v>
      </c>
      <c r="BF18">
        <v>0.31964999999999999</v>
      </c>
      <c r="BG18">
        <v>0.62431000000000003</v>
      </c>
      <c r="BH18">
        <v>1.2285600000000001</v>
      </c>
      <c r="BQ18">
        <v>8</v>
      </c>
      <c r="BR18">
        <v>0.88119000000000003</v>
      </c>
      <c r="BS18">
        <v>0.86378971000000004</v>
      </c>
      <c r="BT18">
        <f t="shared" si="38"/>
        <v>-1.974635436171539</v>
      </c>
    </row>
    <row r="19" spans="2:72" x14ac:dyDescent="0.55000000000000004">
      <c r="B19">
        <v>7.6691799999999999</v>
      </c>
      <c r="C19">
        <v>-7.6300000000000007E-2</v>
      </c>
      <c r="D19">
        <v>0.22903000000000001</v>
      </c>
      <c r="E19">
        <v>0.53439999999999999</v>
      </c>
      <c r="N19">
        <v>12</v>
      </c>
      <c r="O19">
        <v>1.1563399999999999</v>
      </c>
      <c r="P19">
        <v>1.1303550899999999</v>
      </c>
      <c r="Q19">
        <f t="shared" si="35"/>
        <v>-2.2471686528183779</v>
      </c>
      <c r="T19">
        <v>12.054550000000001</v>
      </c>
      <c r="U19">
        <v>-0.1273</v>
      </c>
      <c r="V19">
        <v>0.18712999999999999</v>
      </c>
      <c r="W19">
        <v>0.50239999999999996</v>
      </c>
      <c r="AF19">
        <v>12</v>
      </c>
      <c r="AG19">
        <v>1.08575</v>
      </c>
      <c r="AH19">
        <v>1.03709216</v>
      </c>
      <c r="AI19">
        <f t="shared" si="36"/>
        <v>-4.4814957402716971</v>
      </c>
      <c r="AL19">
        <v>12.054539999999999</v>
      </c>
      <c r="AM19">
        <v>4.8259999999999997E-2</v>
      </c>
      <c r="AN19">
        <v>0.36209000000000002</v>
      </c>
      <c r="AO19">
        <v>0.67588999999999999</v>
      </c>
      <c r="AP19">
        <v>1.2988</v>
      </c>
      <c r="AQ19">
        <f t="shared" si="34"/>
        <v>2.8315173179999991</v>
      </c>
      <c r="AX19">
        <v>12</v>
      </c>
      <c r="AY19">
        <v>1.2622199999999999</v>
      </c>
      <c r="AZ19">
        <v>1.27197015</v>
      </c>
      <c r="BA19">
        <f t="shared" si="37"/>
        <v>0.77246042686695859</v>
      </c>
      <c r="BD19">
        <v>9.8618600000000001</v>
      </c>
      <c r="BE19">
        <v>7.77E-3</v>
      </c>
      <c r="BF19">
        <v>0.31785000000000002</v>
      </c>
      <c r="BG19">
        <v>0.62778999999999996</v>
      </c>
      <c r="BH19">
        <v>1.24255</v>
      </c>
      <c r="BQ19">
        <v>12</v>
      </c>
      <c r="BR19">
        <v>1.1923299999999999</v>
      </c>
      <c r="BS19">
        <v>1.17551425</v>
      </c>
      <c r="BT19">
        <f t="shared" si="38"/>
        <v>-1.4103268390462296</v>
      </c>
    </row>
    <row r="20" spans="2:72" x14ac:dyDescent="0.55000000000000004">
      <c r="B20">
        <v>9.8618699999999997</v>
      </c>
      <c r="C20">
        <v>-7.7509999999999996E-2</v>
      </c>
      <c r="D20">
        <v>0.23269999999999999</v>
      </c>
      <c r="E20">
        <v>0.54315000000000002</v>
      </c>
      <c r="T20">
        <v>14.24722</v>
      </c>
      <c r="U20">
        <v>-0.13366</v>
      </c>
      <c r="V20">
        <v>0.18440000000000001</v>
      </c>
      <c r="W20">
        <v>0.50358999999999998</v>
      </c>
      <c r="AL20">
        <v>14.247210000000001</v>
      </c>
      <c r="AM20">
        <v>4.4479999999999999E-2</v>
      </c>
      <c r="AN20">
        <v>0.36218</v>
      </c>
      <c r="AO20">
        <v>0.67991999999999997</v>
      </c>
      <c r="AP20">
        <v>1.3107500000000001</v>
      </c>
      <c r="AQ20">
        <f t="shared" si="34"/>
        <v>2.8609409992500021</v>
      </c>
      <c r="BD20">
        <v>12.054539999999999</v>
      </c>
      <c r="BE20">
        <v>-3.3E-4</v>
      </c>
      <c r="BF20">
        <v>0.31378</v>
      </c>
      <c r="BG20">
        <v>0.62827999999999995</v>
      </c>
      <c r="BH20">
        <v>1.25298</v>
      </c>
    </row>
    <row r="21" spans="2:72" x14ac:dyDescent="0.55000000000000004">
      <c r="B21">
        <v>12.054550000000001</v>
      </c>
      <c r="C21">
        <v>-7.8560000000000005E-2</v>
      </c>
      <c r="D21">
        <v>0.23583000000000001</v>
      </c>
      <c r="E21">
        <v>0.55056000000000005</v>
      </c>
      <c r="T21">
        <v>16.439869999999999</v>
      </c>
      <c r="U21">
        <v>-0.14047000000000001</v>
      </c>
      <c r="V21">
        <v>0.18051</v>
      </c>
      <c r="W21">
        <v>0.50271999999999994</v>
      </c>
      <c r="AL21">
        <v>16.43985</v>
      </c>
      <c r="AM21">
        <v>4.0280000000000003E-2</v>
      </c>
      <c r="AN21">
        <v>0.36075000000000002</v>
      </c>
      <c r="AO21">
        <v>0.68167</v>
      </c>
      <c r="AP21">
        <v>1.3198700000000001</v>
      </c>
      <c r="AQ21">
        <f t="shared" si="34"/>
        <v>2.8840013183999993</v>
      </c>
      <c r="BD21">
        <v>14.247210000000001</v>
      </c>
      <c r="BE21">
        <v>-9.5899999999999996E-3</v>
      </c>
      <c r="BF21">
        <v>0.30846000000000001</v>
      </c>
      <c r="BG21">
        <v>0.62704000000000004</v>
      </c>
      <c r="BH21">
        <v>1.25987</v>
      </c>
    </row>
    <row r="22" spans="2:72" x14ac:dyDescent="0.55000000000000004">
      <c r="B22">
        <v>14.24722</v>
      </c>
      <c r="C22">
        <v>-7.9450000000000007E-2</v>
      </c>
      <c r="D22">
        <v>0.23855999999999999</v>
      </c>
      <c r="E22">
        <v>0.55710999999999999</v>
      </c>
      <c r="T22">
        <v>18.632490000000001</v>
      </c>
      <c r="U22">
        <v>-0.14771999999999999</v>
      </c>
      <c r="V22">
        <v>0.17571999999999999</v>
      </c>
      <c r="W22">
        <v>0.50073999999999996</v>
      </c>
      <c r="AL22">
        <v>18.632480000000001</v>
      </c>
      <c r="AM22">
        <v>3.5639999999999998E-2</v>
      </c>
      <c r="AN22">
        <v>0.35887999999999998</v>
      </c>
      <c r="AO22">
        <v>0.68269000000000002</v>
      </c>
      <c r="AP22">
        <v>1.3266500000000001</v>
      </c>
      <c r="AQ22">
        <f t="shared" si="34"/>
        <v>2.9014195738000019</v>
      </c>
      <c r="BD22">
        <v>16.43985</v>
      </c>
      <c r="BE22">
        <v>-1.9820000000000001E-2</v>
      </c>
      <c r="BF22">
        <v>0.30095</v>
      </c>
      <c r="BG22">
        <v>0.62273000000000001</v>
      </c>
      <c r="BH22">
        <v>1.2632399999999999</v>
      </c>
    </row>
    <row r="23" spans="2:72" x14ac:dyDescent="0.55000000000000004">
      <c r="B23">
        <v>16.439869999999999</v>
      </c>
      <c r="C23">
        <v>-8.0189999999999997E-2</v>
      </c>
      <c r="D23">
        <v>0.24074999999999999</v>
      </c>
      <c r="E23">
        <v>0.56230000000000002</v>
      </c>
      <c r="T23">
        <v>20.825099999999999</v>
      </c>
      <c r="U23">
        <v>-0.15528</v>
      </c>
      <c r="V23">
        <v>0.16968</v>
      </c>
      <c r="W23">
        <v>0.49621999999999999</v>
      </c>
      <c r="AL23">
        <v>20.825089999999999</v>
      </c>
      <c r="AM23">
        <v>3.0540000000000001E-2</v>
      </c>
      <c r="AN23">
        <v>0.35510999999999998</v>
      </c>
      <c r="AO23">
        <v>0.68062</v>
      </c>
      <c r="AP23">
        <v>1.32935</v>
      </c>
      <c r="AQ23">
        <f t="shared" si="34"/>
        <v>2.9117860799999979</v>
      </c>
      <c r="BD23">
        <v>18.632480000000001</v>
      </c>
      <c r="BE23">
        <v>-3.1140000000000001E-2</v>
      </c>
      <c r="BF23">
        <v>0.29244999999999999</v>
      </c>
      <c r="BG23">
        <v>0.61724999999999997</v>
      </c>
      <c r="BH23">
        <v>1.26376</v>
      </c>
    </row>
    <row r="24" spans="2:72" x14ac:dyDescent="0.55000000000000004">
      <c r="B24">
        <v>18.632490000000001</v>
      </c>
      <c r="C24">
        <v>-8.0790000000000001E-2</v>
      </c>
      <c r="D24">
        <v>0.24262</v>
      </c>
      <c r="E24">
        <v>0.56689999999999996</v>
      </c>
      <c r="T24">
        <v>23.017679999999999</v>
      </c>
      <c r="U24">
        <v>-0.16306999999999999</v>
      </c>
      <c r="V24">
        <v>0.16256000000000001</v>
      </c>
      <c r="W24">
        <v>0.49021999999999999</v>
      </c>
      <c r="AL24">
        <v>23.017669999999999</v>
      </c>
      <c r="AM24">
        <v>2.4930000000000001E-2</v>
      </c>
      <c r="AN24">
        <v>0.35049999999999998</v>
      </c>
      <c r="AO24">
        <v>0.67723</v>
      </c>
      <c r="AP24">
        <v>1.3284100000000001</v>
      </c>
      <c r="AQ24">
        <f t="shared" si="34"/>
        <v>2.9136757103999997</v>
      </c>
      <c r="BD24">
        <v>20.825089999999999</v>
      </c>
      <c r="BE24">
        <v>-4.3369999999999999E-2</v>
      </c>
      <c r="BF24">
        <v>0.28149999999999997</v>
      </c>
      <c r="BG24">
        <v>0.6079</v>
      </c>
      <c r="BH24">
        <v>1.25952</v>
      </c>
    </row>
    <row r="25" spans="2:72" x14ac:dyDescent="0.55000000000000004">
      <c r="B25">
        <v>20.825099999999999</v>
      </c>
      <c r="C25">
        <v>-8.1180000000000002E-2</v>
      </c>
      <c r="D25">
        <v>0.24374999999999999</v>
      </c>
      <c r="E25">
        <v>0.5696</v>
      </c>
      <c r="T25">
        <v>25.210239999999999</v>
      </c>
      <c r="U25">
        <v>-0.17101</v>
      </c>
      <c r="V25">
        <v>0.15407000000000001</v>
      </c>
      <c r="W25">
        <v>0.48105999999999999</v>
      </c>
      <c r="AL25">
        <v>25.210229999999999</v>
      </c>
      <c r="AM25">
        <v>1.8839999999999999E-2</v>
      </c>
      <c r="AN25">
        <v>0.34370000000000001</v>
      </c>
      <c r="AO25">
        <v>0.67005000000000003</v>
      </c>
      <c r="AP25">
        <v>1.3224</v>
      </c>
      <c r="AQ25">
        <f t="shared" si="34"/>
        <v>2.9060299868000001</v>
      </c>
      <c r="BD25">
        <v>23.017669999999999</v>
      </c>
      <c r="BE25">
        <v>-5.6640000000000003E-2</v>
      </c>
      <c r="BF25">
        <v>0.26917999999999997</v>
      </c>
      <c r="BG25">
        <v>0.59689999999999999</v>
      </c>
      <c r="BH25">
        <v>1.2512399999999999</v>
      </c>
    </row>
    <row r="26" spans="2:72" x14ac:dyDescent="0.55000000000000004">
      <c r="B26">
        <v>23.017679999999999</v>
      </c>
      <c r="C26">
        <v>-8.1339999999999996E-2</v>
      </c>
      <c r="D26">
        <v>0.24431</v>
      </c>
      <c r="E26">
        <v>0.57123999999999997</v>
      </c>
      <c r="T26">
        <v>27.402760000000001</v>
      </c>
      <c r="U26">
        <v>-0.17898</v>
      </c>
      <c r="V26">
        <v>0.14452999999999999</v>
      </c>
      <c r="W26">
        <v>0.47044000000000002</v>
      </c>
      <c r="AL26">
        <v>27.402750000000001</v>
      </c>
      <c r="AM26">
        <v>1.234E-2</v>
      </c>
      <c r="AN26">
        <v>0.33598</v>
      </c>
      <c r="AO26">
        <v>0.66161000000000003</v>
      </c>
      <c r="AP26">
        <v>1.31332</v>
      </c>
      <c r="AQ26">
        <f t="shared" si="34"/>
        <v>2.8894344072000027</v>
      </c>
      <c r="BD26">
        <v>25.210229999999999</v>
      </c>
      <c r="BE26">
        <v>-7.0779999999999996E-2</v>
      </c>
      <c r="BF26">
        <v>0.25430999999999998</v>
      </c>
      <c r="BG26">
        <v>0.58145000000000002</v>
      </c>
      <c r="BH26">
        <v>1.23719</v>
      </c>
    </row>
    <row r="27" spans="2:72" x14ac:dyDescent="0.55000000000000004">
      <c r="B27">
        <v>25.210239999999999</v>
      </c>
      <c r="C27">
        <v>-8.1220000000000001E-2</v>
      </c>
      <c r="D27">
        <v>0.24389</v>
      </c>
      <c r="E27">
        <v>0.57032000000000005</v>
      </c>
      <c r="T27">
        <v>29.59525</v>
      </c>
      <c r="U27">
        <v>-0.18633</v>
      </c>
      <c r="V27">
        <v>0.13339999999999999</v>
      </c>
      <c r="W27">
        <v>0.45534000000000002</v>
      </c>
      <c r="AL27">
        <v>29.59524</v>
      </c>
      <c r="AM27">
        <v>5.3899999999999998E-3</v>
      </c>
      <c r="AN27">
        <v>0.32513999999999998</v>
      </c>
      <c r="AO27">
        <v>0.64727000000000001</v>
      </c>
      <c r="AP27">
        <v>1.2954000000000001</v>
      </c>
      <c r="AQ27">
        <f t="shared" si="34"/>
        <v>2.8597962563999992</v>
      </c>
      <c r="BD27">
        <v>27.402750000000001</v>
      </c>
      <c r="BE27">
        <v>-8.566E-2</v>
      </c>
      <c r="BF27">
        <v>0.23802000000000001</v>
      </c>
      <c r="BG27">
        <v>0.56455</v>
      </c>
      <c r="BH27">
        <v>1.21966</v>
      </c>
    </row>
    <row r="28" spans="2:72" x14ac:dyDescent="0.55000000000000004">
      <c r="B28">
        <v>27.402760000000001</v>
      </c>
      <c r="C28">
        <v>-8.0820000000000003E-2</v>
      </c>
      <c r="D28">
        <v>0.24279000000000001</v>
      </c>
      <c r="E28">
        <v>0.56820999999999999</v>
      </c>
      <c r="T28">
        <v>31.787700000000001</v>
      </c>
      <c r="U28">
        <v>-0.19220999999999999</v>
      </c>
      <c r="V28">
        <v>0.12048</v>
      </c>
      <c r="W28">
        <v>0.43602999999999997</v>
      </c>
      <c r="AL28">
        <v>31.787680000000002</v>
      </c>
      <c r="AM28">
        <v>-1.8699999999999999E-3</v>
      </c>
      <c r="AN28">
        <v>0.31122</v>
      </c>
      <c r="AO28">
        <v>0.62763000000000002</v>
      </c>
      <c r="AP28">
        <v>1.266</v>
      </c>
      <c r="AQ28">
        <f t="shared" si="34"/>
        <v>2.8078579080000017</v>
      </c>
      <c r="BD28">
        <v>29.59524</v>
      </c>
      <c r="BE28">
        <v>-0.10091</v>
      </c>
      <c r="BF28">
        <v>0.21884000000000001</v>
      </c>
      <c r="BG28">
        <v>0.54137999999999997</v>
      </c>
      <c r="BH28">
        <v>1.1927399999999999</v>
      </c>
    </row>
    <row r="29" spans="2:72" x14ac:dyDescent="0.55000000000000004">
      <c r="B29">
        <v>29.59525</v>
      </c>
      <c r="C29">
        <v>-7.9880000000000007E-2</v>
      </c>
      <c r="D29">
        <v>0.23991999999999999</v>
      </c>
      <c r="E29">
        <v>0.56169999999999998</v>
      </c>
      <c r="T29">
        <v>33.9801</v>
      </c>
      <c r="U29">
        <v>-0.19533</v>
      </c>
      <c r="V29">
        <v>0.10553999999999999</v>
      </c>
      <c r="W29">
        <v>0.40899999999999997</v>
      </c>
      <c r="AL29">
        <v>33.980080000000001</v>
      </c>
      <c r="AM29">
        <v>-9.1900000000000003E-3</v>
      </c>
      <c r="AN29">
        <v>0.29196</v>
      </c>
      <c r="AO29">
        <v>0.59721999999999997</v>
      </c>
      <c r="AP29">
        <v>1.2189300000000001</v>
      </c>
      <c r="AQ29">
        <f t="shared" si="34"/>
        <v>2.7239802659999994</v>
      </c>
      <c r="BD29">
        <v>31.787680000000002</v>
      </c>
      <c r="BE29">
        <v>-0.1158</v>
      </c>
      <c r="BF29">
        <v>0.19700999999999999</v>
      </c>
      <c r="BG29">
        <v>0.51358000000000004</v>
      </c>
      <c r="BH29">
        <v>1.15513</v>
      </c>
    </row>
    <row r="30" spans="2:72" x14ac:dyDescent="0.55000000000000004">
      <c r="B30">
        <v>31.787700000000001</v>
      </c>
      <c r="C30">
        <v>-7.8119999999999995E-2</v>
      </c>
      <c r="D30">
        <v>0.23476</v>
      </c>
      <c r="E30">
        <v>0.55039000000000005</v>
      </c>
      <c r="T30">
        <v>36.172440000000002</v>
      </c>
      <c r="U30">
        <v>-0.1933</v>
      </c>
      <c r="V30">
        <v>8.8389999999999996E-2</v>
      </c>
      <c r="W30">
        <v>0.37358999999999998</v>
      </c>
      <c r="AL30">
        <v>36.172429999999999</v>
      </c>
      <c r="AM30">
        <v>-1.601E-2</v>
      </c>
      <c r="AN30">
        <v>0.26632</v>
      </c>
      <c r="AO30">
        <v>0.55486999999999997</v>
      </c>
      <c r="AP30">
        <v>1.1501300000000001</v>
      </c>
      <c r="AQ30">
        <f t="shared" si="34"/>
        <v>2.5969043454999974</v>
      </c>
      <c r="BD30">
        <v>33.980080000000001</v>
      </c>
      <c r="BE30">
        <v>-0.12923000000000001</v>
      </c>
      <c r="BF30">
        <v>0.17172000000000001</v>
      </c>
      <c r="BG30">
        <v>0.47616999999999998</v>
      </c>
      <c r="BH30">
        <v>1.1003000000000001</v>
      </c>
    </row>
    <row r="31" spans="2:72" x14ac:dyDescent="0.55000000000000004">
      <c r="B31">
        <v>33.9801</v>
      </c>
      <c r="C31">
        <v>-7.5179999999999997E-2</v>
      </c>
      <c r="D31">
        <v>0.22586000000000001</v>
      </c>
      <c r="E31">
        <v>0.53008999999999995</v>
      </c>
      <c r="T31">
        <v>38.364710000000002</v>
      </c>
      <c r="U31">
        <v>-0.18054000000000001</v>
      </c>
      <c r="V31">
        <v>6.8220000000000003E-2</v>
      </c>
      <c r="W31">
        <v>0.32080999999999998</v>
      </c>
      <c r="AL31">
        <v>38.364710000000002</v>
      </c>
      <c r="AM31">
        <v>-2.1170000000000001E-2</v>
      </c>
      <c r="AN31">
        <v>0.22813</v>
      </c>
      <c r="AO31">
        <v>0.48768</v>
      </c>
      <c r="AP31">
        <v>1.0460100000000001</v>
      </c>
      <c r="AQ31">
        <f t="shared" si="34"/>
        <v>2.4072768996000042</v>
      </c>
      <c r="BD31">
        <v>36.172429999999999</v>
      </c>
      <c r="BE31">
        <v>-0.13872999999999999</v>
      </c>
      <c r="BF31">
        <v>0.14296</v>
      </c>
      <c r="BG31">
        <v>0.42951</v>
      </c>
      <c r="BH31">
        <v>1.02573</v>
      </c>
    </row>
    <row r="32" spans="2:72" x14ac:dyDescent="0.55000000000000004">
      <c r="B32">
        <v>36.172440000000002</v>
      </c>
      <c r="C32">
        <v>-7.0360000000000006E-2</v>
      </c>
      <c r="D32">
        <v>0.21160000000000001</v>
      </c>
      <c r="E32">
        <v>0.49868000000000001</v>
      </c>
      <c r="T32">
        <v>40.556910000000002</v>
      </c>
      <c r="U32">
        <v>-0.14495</v>
      </c>
      <c r="V32">
        <v>4.3279999999999999E-2</v>
      </c>
      <c r="W32">
        <v>0.23988000000000001</v>
      </c>
      <c r="AL32">
        <v>40.556910000000002</v>
      </c>
      <c r="AM32">
        <v>-2.1479999999999999E-2</v>
      </c>
      <c r="AN32">
        <v>0.16616</v>
      </c>
      <c r="AO32">
        <v>0.40634999999999999</v>
      </c>
      <c r="AP32">
        <v>1.0820399999999999</v>
      </c>
      <c r="AQ32">
        <f>0.5*(AP32+AP31)*(AL32-AL31)</f>
        <v>2.3325556049999996</v>
      </c>
      <c r="BD32">
        <v>38.364710000000002</v>
      </c>
      <c r="BE32">
        <v>-0.13936000000000001</v>
      </c>
      <c r="BF32">
        <v>0.10927000000000001</v>
      </c>
      <c r="BG32">
        <v>0.36316999999999999</v>
      </c>
      <c r="BH32">
        <v>0.91703000000000001</v>
      </c>
    </row>
    <row r="33" spans="2:60" x14ac:dyDescent="0.55000000000000004">
      <c r="B33">
        <v>38.364710000000002</v>
      </c>
      <c r="C33">
        <v>-6.2080000000000003E-2</v>
      </c>
      <c r="D33">
        <v>0.18686</v>
      </c>
      <c r="E33">
        <v>0.44446999999999998</v>
      </c>
      <c r="AQ33">
        <f>SUM(AQ14:AQ32)/(AL32-AL13)</f>
        <v>1.2585989292527464</v>
      </c>
      <c r="BD33">
        <v>40.556910000000002</v>
      </c>
      <c r="BE33">
        <v>-0.11910999999999999</v>
      </c>
      <c r="BF33">
        <v>6.8190000000000001E-2</v>
      </c>
      <c r="BG33">
        <v>0.26756000000000002</v>
      </c>
      <c r="BH33">
        <v>0.89873000000000003</v>
      </c>
    </row>
    <row r="34" spans="2:60" x14ac:dyDescent="0.55000000000000004">
      <c r="B34">
        <v>40.556910000000002</v>
      </c>
      <c r="C34">
        <v>-4.6289999999999998E-2</v>
      </c>
      <c r="D34">
        <v>0.1406</v>
      </c>
      <c r="E34">
        <v>0.37378</v>
      </c>
    </row>
    <row r="40" spans="2:60" x14ac:dyDescent="0.55000000000000004">
      <c r="I40">
        <v>39.060937500000001</v>
      </c>
      <c r="J40">
        <v>36.456874999999997</v>
      </c>
      <c r="K40">
        <v>33.852812499999999</v>
      </c>
      <c r="L40">
        <v>31.248750000000001</v>
      </c>
      <c r="M40">
        <v>28.6446875</v>
      </c>
      <c r="N40">
        <v>26.040624999999999</v>
      </c>
      <c r="O40">
        <v>23.436562500000001</v>
      </c>
      <c r="P40">
        <v>20.8325</v>
      </c>
      <c r="Q40">
        <v>18.228437499999998</v>
      </c>
      <c r="R40">
        <v>15.624375000000001</v>
      </c>
      <c r="S40">
        <v>13.020312499999999</v>
      </c>
      <c r="T40">
        <v>10.41625</v>
      </c>
      <c r="U40">
        <v>7.8121875000000003</v>
      </c>
      <c r="V40">
        <v>5.2081249999999999</v>
      </c>
      <c r="W40">
        <v>2.6040624999999999</v>
      </c>
      <c r="X40">
        <v>0</v>
      </c>
    </row>
    <row r="41" spans="2:60" x14ac:dyDescent="0.55000000000000004">
      <c r="I41">
        <v>-4.6875</v>
      </c>
      <c r="J41">
        <v>-4.375</v>
      </c>
      <c r="K41">
        <v>-4.0625</v>
      </c>
      <c r="L41">
        <v>-3.75</v>
      </c>
      <c r="M41">
        <v>-3.4375</v>
      </c>
      <c r="N41">
        <v>-3.125</v>
      </c>
      <c r="O41">
        <v>-2.8125</v>
      </c>
      <c r="P41">
        <v>-2.5</v>
      </c>
      <c r="Q41">
        <v>-2.1875</v>
      </c>
      <c r="R41">
        <v>-1.875</v>
      </c>
      <c r="S41">
        <v>-1.5625</v>
      </c>
      <c r="T41">
        <v>-1.25</v>
      </c>
      <c r="U41">
        <v>-0.9375</v>
      </c>
      <c r="V41">
        <v>-0.625</v>
      </c>
      <c r="W41">
        <v>-0.3125</v>
      </c>
      <c r="X41">
        <v>0</v>
      </c>
    </row>
    <row r="42" spans="2:60" x14ac:dyDescent="0.55000000000000004">
      <c r="I42">
        <f>I40/(41.665)</f>
        <v>0.9375</v>
      </c>
      <c r="J42">
        <f t="shared" ref="J42:X42" si="39">J40/(41.665)</f>
        <v>0.87499999999999989</v>
      </c>
      <c r="K42">
        <f t="shared" si="39"/>
        <v>0.8125</v>
      </c>
      <c r="L42">
        <f t="shared" si="39"/>
        <v>0.75</v>
      </c>
      <c r="M42">
        <f t="shared" si="39"/>
        <v>0.6875</v>
      </c>
      <c r="N42">
        <f t="shared" si="39"/>
        <v>0.625</v>
      </c>
      <c r="O42">
        <f t="shared" si="39"/>
        <v>0.5625</v>
      </c>
      <c r="P42">
        <f t="shared" si="39"/>
        <v>0.5</v>
      </c>
      <c r="Q42">
        <f t="shared" si="39"/>
        <v>0.43749999999999994</v>
      </c>
      <c r="R42">
        <f t="shared" si="39"/>
        <v>0.375</v>
      </c>
      <c r="S42">
        <f t="shared" si="39"/>
        <v>0.3125</v>
      </c>
      <c r="T42">
        <f t="shared" si="39"/>
        <v>0.25</v>
      </c>
      <c r="U42">
        <f t="shared" si="39"/>
        <v>0.1875</v>
      </c>
      <c r="V42">
        <f t="shared" si="39"/>
        <v>0.125</v>
      </c>
      <c r="W42">
        <f t="shared" si="39"/>
        <v>6.25E-2</v>
      </c>
      <c r="X42">
        <f t="shared" si="39"/>
        <v>0</v>
      </c>
    </row>
    <row r="43" spans="2:60" x14ac:dyDescent="0.55000000000000004">
      <c r="I43">
        <f>-5*I42</f>
        <v>-4.6875</v>
      </c>
      <c r="J43">
        <f t="shared" ref="J43:X43" si="40">-5*J42</f>
        <v>-4.3749999999999991</v>
      </c>
      <c r="K43">
        <f t="shared" si="40"/>
        <v>-4.0625</v>
      </c>
      <c r="L43">
        <f t="shared" si="40"/>
        <v>-3.75</v>
      </c>
      <c r="M43">
        <f t="shared" si="40"/>
        <v>-3.4375</v>
      </c>
      <c r="N43">
        <f t="shared" si="40"/>
        <v>-3.125</v>
      </c>
      <c r="O43">
        <f t="shared" si="40"/>
        <v>-2.8125</v>
      </c>
      <c r="P43">
        <f t="shared" si="40"/>
        <v>-2.5</v>
      </c>
      <c r="Q43">
        <f t="shared" si="40"/>
        <v>-2.1874999999999996</v>
      </c>
      <c r="R43">
        <f t="shared" si="40"/>
        <v>-1.875</v>
      </c>
      <c r="S43">
        <f t="shared" si="40"/>
        <v>-1.5625</v>
      </c>
      <c r="T43">
        <f t="shared" si="40"/>
        <v>-1.25</v>
      </c>
      <c r="U43">
        <f t="shared" si="40"/>
        <v>-0.9375</v>
      </c>
      <c r="V43">
        <f t="shared" si="40"/>
        <v>-0.625</v>
      </c>
      <c r="W43">
        <f t="shared" si="40"/>
        <v>-0.3125</v>
      </c>
      <c r="X43">
        <f t="shared" si="40"/>
        <v>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0103-9F51-4210-BD61-5B8FF28ED53C}">
  <dimension ref="B2:Y52"/>
  <sheetViews>
    <sheetView topLeftCell="B4" zoomScale="90" zoomScaleNormal="90" workbookViewId="0">
      <selection activeCell="K33" sqref="K33"/>
    </sheetView>
  </sheetViews>
  <sheetFormatPr defaultRowHeight="14.4" x14ac:dyDescent="0.55000000000000004"/>
  <sheetData>
    <row r="2" spans="2:25" x14ac:dyDescent="0.55000000000000004">
      <c r="P2">
        <v>0</v>
      </c>
      <c r="R2">
        <v>0</v>
      </c>
      <c r="S2">
        <v>0</v>
      </c>
    </row>
    <row r="3" spans="2:25" x14ac:dyDescent="0.55000000000000004">
      <c r="B3">
        <v>5.44</v>
      </c>
      <c r="C3">
        <v>-3.0000000000000001E-3</v>
      </c>
      <c r="E3">
        <v>10.359</v>
      </c>
      <c r="F3">
        <v>0</v>
      </c>
      <c r="P3">
        <f>Q3*0.681818</f>
        <v>54.046315133100002</v>
      </c>
      <c r="Q3">
        <f>R3*1116.45</f>
        <v>79.267949999999999</v>
      </c>
      <c r="R3">
        <v>7.0999999999999994E-2</v>
      </c>
      <c r="S3">
        <v>-5.3999999999999999E-2</v>
      </c>
      <c r="U3">
        <f>V3*0.681818</f>
        <v>94.390747556400001</v>
      </c>
      <c r="V3">
        <f>W3*1116.45</f>
        <v>138.43979999999999</v>
      </c>
      <c r="W3">
        <v>0.124</v>
      </c>
      <c r="X3">
        <v>-8.9999999999999993E-3</v>
      </c>
      <c r="Y3">
        <f>W3*761.091378458353</f>
        <v>94.375330928835766</v>
      </c>
    </row>
    <row r="4" spans="2:25" x14ac:dyDescent="0.55000000000000004">
      <c r="B4">
        <v>12.512</v>
      </c>
      <c r="C4">
        <v>-7.0000000000000001E-3</v>
      </c>
      <c r="E4">
        <v>32.283000000000001</v>
      </c>
      <c r="F4">
        <v>-1E-3</v>
      </c>
      <c r="P4">
        <f t="shared" ref="P4:P31" si="0">Q4*0.681818</f>
        <v>84.4949433771</v>
      </c>
      <c r="Q4">
        <f t="shared" ref="Q4:Q31" si="1">R4*1116.45</f>
        <v>123.92595</v>
      </c>
      <c r="R4">
        <v>0.111</v>
      </c>
      <c r="S4">
        <v>-0.09</v>
      </c>
      <c r="U4">
        <f t="shared" ref="U4:U43" si="2">V4*0.681818</f>
        <v>124.07816009430002</v>
      </c>
      <c r="V4">
        <f t="shared" ref="V4:V43" si="3">W4*1116.45</f>
        <v>181.98135000000002</v>
      </c>
      <c r="W4">
        <v>0.16300000000000001</v>
      </c>
      <c r="X4">
        <v>-1.4999999999999999E-2</v>
      </c>
      <c r="Y4">
        <f t="shared" ref="Y4:Y43" si="4">W4*761.091378458353</f>
        <v>124.05789468871154</v>
      </c>
    </row>
    <row r="5" spans="2:25" x14ac:dyDescent="0.55000000000000004">
      <c r="B5">
        <v>19.603000000000002</v>
      </c>
      <c r="C5">
        <v>-1.0999999999999999E-2</v>
      </c>
      <c r="E5">
        <v>54.265999999999998</v>
      </c>
      <c r="F5">
        <v>-4.0000000000000001E-3</v>
      </c>
      <c r="P5">
        <f t="shared" si="0"/>
        <v>114.182355915</v>
      </c>
      <c r="Q5">
        <f t="shared" si="1"/>
        <v>167.4675</v>
      </c>
      <c r="R5">
        <v>0.15</v>
      </c>
      <c r="S5">
        <v>-0.128</v>
      </c>
      <c r="U5">
        <f t="shared" si="2"/>
        <v>153.76557263220002</v>
      </c>
      <c r="V5">
        <f t="shared" si="3"/>
        <v>225.52290000000002</v>
      </c>
      <c r="W5">
        <v>0.20200000000000001</v>
      </c>
      <c r="X5">
        <v>-1.7999999999999999E-2</v>
      </c>
      <c r="Y5">
        <f t="shared" si="4"/>
        <v>153.7404584485873</v>
      </c>
    </row>
    <row r="6" spans="2:25" x14ac:dyDescent="0.55000000000000004">
      <c r="B6">
        <v>27.7</v>
      </c>
      <c r="C6">
        <v>-1.6E-2</v>
      </c>
      <c r="E6">
        <v>76.265000000000001</v>
      </c>
      <c r="F6">
        <v>-8.0000000000000002E-3</v>
      </c>
      <c r="P6">
        <f t="shared" si="0"/>
        <v>141.58612133460002</v>
      </c>
      <c r="Q6">
        <f t="shared" si="1"/>
        <v>207.65970000000002</v>
      </c>
      <c r="R6">
        <v>0.186</v>
      </c>
      <c r="S6">
        <v>-0.16700000000000001</v>
      </c>
      <c r="U6">
        <f t="shared" si="2"/>
        <v>184.21420087620001</v>
      </c>
      <c r="V6">
        <f t="shared" si="3"/>
        <v>270.18090000000001</v>
      </c>
      <c r="W6">
        <v>0.24199999999999999</v>
      </c>
      <c r="X6">
        <v>-2.1999999999999999E-2</v>
      </c>
      <c r="Y6">
        <f t="shared" si="4"/>
        <v>184.18411358692143</v>
      </c>
    </row>
    <row r="7" spans="2:25" x14ac:dyDescent="0.55000000000000004">
      <c r="B7">
        <v>34.779000000000003</v>
      </c>
      <c r="C7">
        <v>-0.02</v>
      </c>
      <c r="E7">
        <v>98.263000000000005</v>
      </c>
      <c r="F7">
        <v>-1.0999999999999999E-2</v>
      </c>
      <c r="P7">
        <f t="shared" si="0"/>
        <v>166.7062396359</v>
      </c>
      <c r="Q7">
        <f t="shared" si="1"/>
        <v>244.50255000000001</v>
      </c>
      <c r="R7">
        <v>0.219</v>
      </c>
      <c r="S7">
        <v>-0.20399999999999999</v>
      </c>
      <c r="U7">
        <f t="shared" si="2"/>
        <v>213.90161341410004</v>
      </c>
      <c r="V7">
        <f t="shared" si="3"/>
        <v>313.72245000000004</v>
      </c>
      <c r="W7">
        <v>0.28100000000000003</v>
      </c>
      <c r="X7">
        <v>-2.7E-2</v>
      </c>
      <c r="Y7">
        <f t="shared" si="4"/>
        <v>213.86667734679722</v>
      </c>
    </row>
    <row r="8" spans="2:25" x14ac:dyDescent="0.55000000000000004">
      <c r="B8">
        <v>40.863999999999997</v>
      </c>
      <c r="C8">
        <v>-2.5000000000000001E-2</v>
      </c>
      <c r="E8">
        <v>120.255</v>
      </c>
      <c r="F8">
        <v>-1.4E-2</v>
      </c>
      <c r="P8">
        <f t="shared" si="0"/>
        <v>188.7814951128</v>
      </c>
      <c r="Q8">
        <f t="shared" si="1"/>
        <v>276.87959999999998</v>
      </c>
      <c r="R8">
        <v>0.248</v>
      </c>
      <c r="S8">
        <v>-0.24</v>
      </c>
      <c r="U8">
        <f t="shared" si="2"/>
        <v>243.58902595200001</v>
      </c>
      <c r="V8">
        <f t="shared" si="3"/>
        <v>357.26400000000001</v>
      </c>
      <c r="W8">
        <v>0.32</v>
      </c>
      <c r="X8">
        <v>-3.1E-2</v>
      </c>
      <c r="Y8">
        <f t="shared" si="4"/>
        <v>243.54924110667298</v>
      </c>
    </row>
    <row r="9" spans="2:25" x14ac:dyDescent="0.55000000000000004">
      <c r="B9">
        <v>47.956000000000003</v>
      </c>
      <c r="C9">
        <v>-2.9000000000000001E-2</v>
      </c>
      <c r="E9">
        <v>142.24700000000001</v>
      </c>
      <c r="F9">
        <v>-1.7999999999999999E-2</v>
      </c>
      <c r="P9">
        <f t="shared" si="0"/>
        <v>211.61796629580002</v>
      </c>
      <c r="Q9">
        <f t="shared" si="1"/>
        <v>310.37310000000002</v>
      </c>
      <c r="R9">
        <v>0.27800000000000002</v>
      </c>
      <c r="S9">
        <v>-0.27700000000000002</v>
      </c>
      <c r="U9">
        <f t="shared" si="2"/>
        <v>274.03765419600001</v>
      </c>
      <c r="V9">
        <f t="shared" si="3"/>
        <v>401.92200000000003</v>
      </c>
      <c r="W9">
        <v>0.36</v>
      </c>
      <c r="X9">
        <v>-3.5000000000000003E-2</v>
      </c>
      <c r="Y9">
        <f t="shared" si="4"/>
        <v>273.99289624500705</v>
      </c>
    </row>
    <row r="10" spans="2:25" x14ac:dyDescent="0.55000000000000004">
      <c r="B10">
        <v>56.058</v>
      </c>
      <c r="C10">
        <v>-3.5000000000000003E-2</v>
      </c>
      <c r="E10">
        <v>164.232</v>
      </c>
      <c r="F10">
        <v>-2.1000000000000001E-2</v>
      </c>
      <c r="P10">
        <f t="shared" si="0"/>
        <v>233.69322177270001</v>
      </c>
      <c r="Q10">
        <f t="shared" si="1"/>
        <v>342.75015000000002</v>
      </c>
      <c r="R10">
        <v>0.307</v>
      </c>
      <c r="S10">
        <v>-0.314</v>
      </c>
      <c r="U10">
        <f t="shared" si="2"/>
        <v>303.72506673390006</v>
      </c>
      <c r="V10">
        <f t="shared" si="3"/>
        <v>445.46355000000005</v>
      </c>
      <c r="W10">
        <v>0.39900000000000002</v>
      </c>
      <c r="X10">
        <v>-0.04</v>
      </c>
      <c r="Y10">
        <f t="shared" si="4"/>
        <v>303.67546000488289</v>
      </c>
    </row>
    <row r="11" spans="2:25" x14ac:dyDescent="0.55000000000000004">
      <c r="B11">
        <v>63.158999999999999</v>
      </c>
      <c r="C11">
        <v>-0.04</v>
      </c>
      <c r="E11">
        <v>186.21700000000001</v>
      </c>
      <c r="F11">
        <v>-2.4E-2</v>
      </c>
      <c r="P11">
        <f t="shared" si="0"/>
        <v>253.48483013130004</v>
      </c>
      <c r="Q11">
        <f t="shared" si="1"/>
        <v>371.77785000000006</v>
      </c>
      <c r="R11">
        <v>0.33300000000000002</v>
      </c>
      <c r="S11">
        <v>-0.35</v>
      </c>
      <c r="U11">
        <f t="shared" si="2"/>
        <v>333.41247927180001</v>
      </c>
      <c r="V11">
        <f t="shared" si="3"/>
        <v>489.00510000000003</v>
      </c>
      <c r="W11">
        <v>0.438</v>
      </c>
      <c r="X11">
        <v>-4.2000000000000003E-2</v>
      </c>
      <c r="Y11">
        <f t="shared" si="4"/>
        <v>333.35802376475863</v>
      </c>
    </row>
    <row r="12" spans="2:25" x14ac:dyDescent="0.55000000000000004">
      <c r="B12">
        <v>70.257000000000005</v>
      </c>
      <c r="C12">
        <v>-4.3999999999999997E-2</v>
      </c>
      <c r="E12">
        <v>208.197</v>
      </c>
      <c r="F12">
        <v>-2.7E-2</v>
      </c>
      <c r="P12">
        <f t="shared" si="0"/>
        <v>274.03765419600001</v>
      </c>
      <c r="Q12">
        <f t="shared" si="1"/>
        <v>401.92200000000003</v>
      </c>
      <c r="R12">
        <v>0.36</v>
      </c>
      <c r="S12">
        <v>-0.38400000000000001</v>
      </c>
      <c r="U12">
        <f t="shared" si="2"/>
        <v>363.09989180970001</v>
      </c>
      <c r="V12">
        <f t="shared" si="3"/>
        <v>532.54665</v>
      </c>
      <c r="W12">
        <v>0.47699999999999998</v>
      </c>
      <c r="X12">
        <v>-4.5999999999999999E-2</v>
      </c>
      <c r="Y12">
        <f t="shared" si="4"/>
        <v>363.04058752463436</v>
      </c>
    </row>
    <row r="13" spans="2:25" x14ac:dyDescent="0.55000000000000004">
      <c r="B13">
        <v>77.347999999999999</v>
      </c>
      <c r="C13">
        <v>-4.9000000000000002E-2</v>
      </c>
      <c r="E13">
        <v>230.17699999999999</v>
      </c>
      <c r="F13">
        <v>-2.9000000000000001E-2</v>
      </c>
      <c r="P13">
        <f t="shared" si="0"/>
        <v>293.82926255460001</v>
      </c>
      <c r="Q13">
        <f t="shared" si="1"/>
        <v>430.94970000000001</v>
      </c>
      <c r="R13">
        <v>0.38600000000000001</v>
      </c>
      <c r="S13">
        <v>-0.42199999999999999</v>
      </c>
      <c r="U13">
        <f t="shared" si="2"/>
        <v>393.54852005370003</v>
      </c>
      <c r="V13">
        <f t="shared" si="3"/>
        <v>577.20465000000002</v>
      </c>
      <c r="W13">
        <v>0.51700000000000002</v>
      </c>
      <c r="X13">
        <v>-4.7E-2</v>
      </c>
      <c r="Y13">
        <f t="shared" si="4"/>
        <v>393.48424266296854</v>
      </c>
    </row>
    <row r="14" spans="2:25" x14ac:dyDescent="0.55000000000000004">
      <c r="B14">
        <v>83.436000000000007</v>
      </c>
      <c r="C14">
        <v>-5.2999999999999999E-2</v>
      </c>
      <c r="E14">
        <v>252.15299999999999</v>
      </c>
      <c r="F14">
        <v>-3.2000000000000001E-2</v>
      </c>
      <c r="P14">
        <f t="shared" si="0"/>
        <v>313.62087091320001</v>
      </c>
      <c r="Q14">
        <f t="shared" si="1"/>
        <v>459.97739999999999</v>
      </c>
      <c r="R14">
        <v>0.41199999999999998</v>
      </c>
      <c r="S14">
        <v>-0.46</v>
      </c>
      <c r="U14">
        <f t="shared" si="2"/>
        <v>423.23593259160003</v>
      </c>
      <c r="V14">
        <f t="shared" si="3"/>
        <v>620.74620000000004</v>
      </c>
      <c r="W14">
        <v>0.55600000000000005</v>
      </c>
      <c r="X14">
        <v>-0.05</v>
      </c>
      <c r="Y14">
        <f t="shared" si="4"/>
        <v>423.16680642284433</v>
      </c>
    </row>
    <row r="15" spans="2:25" x14ac:dyDescent="0.55000000000000004">
      <c r="B15">
        <v>89.552999999999997</v>
      </c>
      <c r="C15">
        <v>-5.8999999999999997E-2</v>
      </c>
      <c r="E15">
        <v>274.12700000000001</v>
      </c>
      <c r="F15">
        <v>-3.5000000000000003E-2</v>
      </c>
      <c r="P15">
        <f t="shared" si="0"/>
        <v>333.41247927180001</v>
      </c>
      <c r="Q15">
        <f t="shared" si="1"/>
        <v>489.00510000000003</v>
      </c>
      <c r="R15">
        <v>0.438</v>
      </c>
      <c r="S15">
        <v>-0.5</v>
      </c>
      <c r="U15">
        <f t="shared" si="2"/>
        <v>452.92334512949998</v>
      </c>
      <c r="V15">
        <f t="shared" si="3"/>
        <v>664.28774999999996</v>
      </c>
      <c r="W15">
        <v>0.59499999999999997</v>
      </c>
      <c r="X15">
        <v>-5.2999999999999999E-2</v>
      </c>
      <c r="Y15">
        <f t="shared" si="4"/>
        <v>452.84937018272001</v>
      </c>
    </row>
    <row r="16" spans="2:25" x14ac:dyDescent="0.55000000000000004">
      <c r="B16">
        <v>96.641000000000005</v>
      </c>
      <c r="C16">
        <v>-6.3E-2</v>
      </c>
      <c r="E16">
        <v>296.10300000000001</v>
      </c>
      <c r="F16">
        <v>-3.6999999999999998E-2</v>
      </c>
      <c r="P16">
        <f t="shared" si="0"/>
        <v>353.20408763040007</v>
      </c>
      <c r="Q16">
        <f t="shared" si="1"/>
        <v>518.03280000000007</v>
      </c>
      <c r="R16">
        <v>0.46400000000000002</v>
      </c>
      <c r="S16">
        <v>-0.53900000000000003</v>
      </c>
      <c r="U16">
        <f t="shared" si="2"/>
        <v>483.37197337350011</v>
      </c>
      <c r="V16">
        <f t="shared" si="3"/>
        <v>708.94575000000009</v>
      </c>
      <c r="W16">
        <v>0.63500000000000001</v>
      </c>
      <c r="X16">
        <v>-5.2999999999999999E-2</v>
      </c>
      <c r="Y16">
        <f t="shared" si="4"/>
        <v>483.29302532105419</v>
      </c>
    </row>
    <row r="17" spans="2:25" x14ac:dyDescent="0.55000000000000004">
      <c r="B17">
        <v>103.75700000000001</v>
      </c>
      <c r="C17">
        <v>-6.9000000000000006E-2</v>
      </c>
      <c r="E17">
        <v>318.077</v>
      </c>
      <c r="F17">
        <v>-0.04</v>
      </c>
      <c r="P17">
        <f t="shared" si="0"/>
        <v>370.71204887070002</v>
      </c>
      <c r="Q17">
        <f t="shared" si="1"/>
        <v>543.71114999999998</v>
      </c>
      <c r="R17">
        <v>0.48699999999999999</v>
      </c>
      <c r="S17">
        <v>-0.57399999999999995</v>
      </c>
      <c r="U17">
        <f t="shared" si="2"/>
        <v>513.05938591140011</v>
      </c>
      <c r="V17">
        <f t="shared" si="3"/>
        <v>752.48730000000012</v>
      </c>
      <c r="W17">
        <v>0.67400000000000004</v>
      </c>
      <c r="X17">
        <v>-5.1999999999999998E-2</v>
      </c>
      <c r="Y17">
        <f t="shared" si="4"/>
        <v>512.97558908092992</v>
      </c>
    </row>
    <row r="18" spans="2:25" x14ac:dyDescent="0.55000000000000004">
      <c r="B18">
        <v>109.85299999999999</v>
      </c>
      <c r="C18">
        <v>-7.3999999999999996E-2</v>
      </c>
      <c r="E18">
        <v>340.05</v>
      </c>
      <c r="F18">
        <v>-4.2000000000000003E-2</v>
      </c>
      <c r="P18">
        <f t="shared" si="0"/>
        <v>388.22001011100002</v>
      </c>
      <c r="Q18">
        <f t="shared" si="1"/>
        <v>569.3895</v>
      </c>
      <c r="R18">
        <v>0.51</v>
      </c>
      <c r="S18">
        <v>-0.61099999999999999</v>
      </c>
      <c r="U18">
        <f t="shared" si="2"/>
        <v>542.74679844930006</v>
      </c>
      <c r="V18">
        <f t="shared" si="3"/>
        <v>796.02885000000003</v>
      </c>
      <c r="W18">
        <v>0.71299999999999997</v>
      </c>
      <c r="X18">
        <v>-4.9000000000000002E-2</v>
      </c>
      <c r="Y18">
        <f t="shared" si="4"/>
        <v>542.65815284080566</v>
      </c>
    </row>
    <row r="19" spans="2:25" x14ac:dyDescent="0.55000000000000004">
      <c r="B19">
        <v>114.943</v>
      </c>
      <c r="C19">
        <v>-7.8E-2</v>
      </c>
      <c r="E19">
        <v>362.02499999999998</v>
      </c>
      <c r="F19">
        <v>-4.4999999999999998E-2</v>
      </c>
      <c r="P19">
        <f t="shared" si="0"/>
        <v>408.01161846960008</v>
      </c>
      <c r="Q19">
        <f t="shared" si="1"/>
        <v>598.41720000000009</v>
      </c>
      <c r="R19">
        <v>0.53600000000000003</v>
      </c>
      <c r="S19">
        <v>-0.65200000000000002</v>
      </c>
      <c r="U19">
        <f t="shared" si="2"/>
        <v>572.43421098720012</v>
      </c>
      <c r="V19">
        <f t="shared" si="3"/>
        <v>839.57040000000006</v>
      </c>
      <c r="W19">
        <v>0.752</v>
      </c>
      <c r="X19">
        <v>-4.7E-2</v>
      </c>
      <c r="Y19">
        <f t="shared" si="4"/>
        <v>572.3407166006815</v>
      </c>
    </row>
    <row r="20" spans="2:25" x14ac:dyDescent="0.55000000000000004">
      <c r="B20">
        <v>120.059</v>
      </c>
      <c r="C20">
        <v>-8.3000000000000004E-2</v>
      </c>
      <c r="E20">
        <v>383.995</v>
      </c>
      <c r="F20">
        <v>-4.8000000000000001E-2</v>
      </c>
      <c r="P20">
        <f t="shared" si="0"/>
        <v>428.56444253429999</v>
      </c>
      <c r="Q20">
        <f t="shared" si="1"/>
        <v>628.56134999999995</v>
      </c>
      <c r="R20">
        <v>0.56299999999999994</v>
      </c>
      <c r="S20">
        <v>-0.69599999999999995</v>
      </c>
      <c r="U20">
        <f t="shared" si="2"/>
        <v>602.88283923120014</v>
      </c>
      <c r="V20">
        <f t="shared" si="3"/>
        <v>884.22840000000008</v>
      </c>
      <c r="W20">
        <v>0.79200000000000004</v>
      </c>
      <c r="X20">
        <v>-4.2000000000000003E-2</v>
      </c>
      <c r="Y20">
        <f t="shared" si="4"/>
        <v>602.78437173901557</v>
      </c>
    </row>
    <row r="21" spans="2:25" x14ac:dyDescent="0.55000000000000004">
      <c r="B21">
        <v>125.67400000000001</v>
      </c>
      <c r="C21">
        <v>-8.7999999999999995E-2</v>
      </c>
      <c r="E21">
        <v>405.95800000000003</v>
      </c>
      <c r="F21">
        <v>-0.05</v>
      </c>
      <c r="P21">
        <f t="shared" si="0"/>
        <v>448.35605089290004</v>
      </c>
      <c r="Q21">
        <f t="shared" si="1"/>
        <v>657.58905000000004</v>
      </c>
      <c r="R21">
        <v>0.58899999999999997</v>
      </c>
      <c r="S21">
        <v>-0.73899999999999999</v>
      </c>
      <c r="U21">
        <f t="shared" si="2"/>
        <v>632.57025176910008</v>
      </c>
      <c r="V21">
        <f t="shared" si="3"/>
        <v>927.76994999999999</v>
      </c>
      <c r="W21">
        <v>0.83099999999999996</v>
      </c>
      <c r="X21">
        <v>-3.7999999999999999E-2</v>
      </c>
      <c r="Y21">
        <f t="shared" si="4"/>
        <v>632.4669354988913</v>
      </c>
    </row>
    <row r="22" spans="2:25" x14ac:dyDescent="0.55000000000000004">
      <c r="B22">
        <v>130.286</v>
      </c>
      <c r="C22">
        <v>-9.2999999999999999E-2</v>
      </c>
      <c r="E22">
        <v>427.90699999999998</v>
      </c>
      <c r="F22">
        <v>-5.0999999999999997E-2</v>
      </c>
      <c r="P22">
        <f t="shared" si="0"/>
        <v>468.14765925150004</v>
      </c>
      <c r="Q22">
        <f t="shared" si="1"/>
        <v>686.61675000000002</v>
      </c>
      <c r="R22">
        <v>0.61499999999999999</v>
      </c>
      <c r="S22">
        <v>-0.78300000000000003</v>
      </c>
      <c r="U22">
        <f t="shared" si="2"/>
        <v>662.25766430700003</v>
      </c>
      <c r="V22">
        <f t="shared" si="3"/>
        <v>971.31150000000002</v>
      </c>
      <c r="W22">
        <v>0.87</v>
      </c>
      <c r="X22">
        <v>-3.1E-2</v>
      </c>
      <c r="Y22">
        <f t="shared" si="4"/>
        <v>662.14949925876715</v>
      </c>
    </row>
    <row r="23" spans="2:25" x14ac:dyDescent="0.55000000000000004">
      <c r="B23">
        <v>136.399</v>
      </c>
      <c r="C23">
        <v>-9.9000000000000005E-2</v>
      </c>
      <c r="E23">
        <v>449.84199999999998</v>
      </c>
      <c r="F23">
        <v>-5.1999999999999998E-2</v>
      </c>
      <c r="P23">
        <f t="shared" si="0"/>
        <v>487.93926761010005</v>
      </c>
      <c r="Q23">
        <f t="shared" si="1"/>
        <v>715.64445000000001</v>
      </c>
      <c r="R23">
        <v>0.64100000000000001</v>
      </c>
      <c r="S23">
        <v>-0.82799999999999996</v>
      </c>
      <c r="U23">
        <f t="shared" si="2"/>
        <v>692.70629255100005</v>
      </c>
      <c r="V23">
        <f t="shared" si="3"/>
        <v>1015.9695</v>
      </c>
      <c r="W23">
        <v>0.91</v>
      </c>
      <c r="X23">
        <v>-2.5000000000000001E-2</v>
      </c>
      <c r="Y23">
        <f t="shared" si="4"/>
        <v>692.59315439710122</v>
      </c>
    </row>
    <row r="24" spans="2:25" x14ac:dyDescent="0.55000000000000004">
      <c r="B24">
        <v>139.501</v>
      </c>
      <c r="C24">
        <v>-0.10299999999999999</v>
      </c>
      <c r="E24">
        <v>471.762</v>
      </c>
      <c r="F24">
        <v>-5.2999999999999999E-2</v>
      </c>
      <c r="P24">
        <f t="shared" si="0"/>
        <v>505.44722885040005</v>
      </c>
      <c r="Q24">
        <f t="shared" si="1"/>
        <v>741.32280000000003</v>
      </c>
      <c r="R24">
        <v>0.66400000000000003</v>
      </c>
      <c r="S24">
        <v>-0.86799999999999999</v>
      </c>
      <c r="U24">
        <f t="shared" si="2"/>
        <v>722.39370508890011</v>
      </c>
      <c r="V24">
        <f t="shared" si="3"/>
        <v>1059.5110500000001</v>
      </c>
      <c r="W24">
        <v>0.94899999999999995</v>
      </c>
      <c r="X24">
        <v>-1.7999999999999999E-2</v>
      </c>
      <c r="Y24">
        <f t="shared" si="4"/>
        <v>722.27571815697695</v>
      </c>
    </row>
    <row r="25" spans="2:25" x14ac:dyDescent="0.55000000000000004">
      <c r="E25">
        <v>493.65600000000001</v>
      </c>
      <c r="F25">
        <v>-5.1999999999999998E-2</v>
      </c>
      <c r="P25">
        <f t="shared" si="0"/>
        <v>520.67154297240006</v>
      </c>
      <c r="Q25">
        <f t="shared" si="1"/>
        <v>763.65180000000009</v>
      </c>
      <c r="R25">
        <v>0.68400000000000005</v>
      </c>
      <c r="S25">
        <v>-0.9</v>
      </c>
      <c r="U25">
        <f t="shared" si="2"/>
        <v>752.08111762680005</v>
      </c>
      <c r="V25">
        <f t="shared" si="3"/>
        <v>1103.0526</v>
      </c>
      <c r="W25">
        <v>0.98799999999999999</v>
      </c>
      <c r="X25">
        <v>-0.01</v>
      </c>
      <c r="Y25">
        <f t="shared" si="4"/>
        <v>751.9582819168528</v>
      </c>
    </row>
    <row r="26" spans="2:25" x14ac:dyDescent="0.55000000000000004">
      <c r="E26">
        <v>515.53499999999997</v>
      </c>
      <c r="F26">
        <v>-5.0999999999999997E-2</v>
      </c>
      <c r="P26">
        <f t="shared" si="0"/>
        <v>535.1346413883</v>
      </c>
      <c r="Q26">
        <f t="shared" si="1"/>
        <v>784.86434999999994</v>
      </c>
      <c r="R26">
        <v>0.70299999999999996</v>
      </c>
      <c r="S26">
        <v>-0.93700000000000006</v>
      </c>
      <c r="U26">
        <f t="shared" si="2"/>
        <v>781.7685301647</v>
      </c>
      <c r="V26">
        <f t="shared" si="3"/>
        <v>1146.5941499999999</v>
      </c>
      <c r="W26">
        <v>1.0269999999999999</v>
      </c>
      <c r="X26">
        <v>-3.0000000000000001E-3</v>
      </c>
      <c r="Y26">
        <f t="shared" si="4"/>
        <v>781.64084567672842</v>
      </c>
    </row>
    <row r="27" spans="2:25" x14ac:dyDescent="0.55000000000000004">
      <c r="E27">
        <v>537.39800000000002</v>
      </c>
      <c r="F27">
        <v>-0.05</v>
      </c>
      <c r="P27">
        <f t="shared" si="0"/>
        <v>550.35895551030001</v>
      </c>
      <c r="Q27">
        <f t="shared" si="1"/>
        <v>807.19335000000001</v>
      </c>
      <c r="R27">
        <v>0.72299999999999998</v>
      </c>
      <c r="S27">
        <v>-0.97</v>
      </c>
      <c r="U27">
        <f t="shared" si="2"/>
        <v>812.21715840870002</v>
      </c>
      <c r="V27">
        <f t="shared" si="3"/>
        <v>1191.25215</v>
      </c>
      <c r="W27">
        <v>1.0669999999999999</v>
      </c>
      <c r="X27">
        <v>4.0000000000000001E-3</v>
      </c>
      <c r="Y27">
        <f t="shared" si="4"/>
        <v>812.0845008150626</v>
      </c>
    </row>
    <row r="28" spans="2:25" x14ac:dyDescent="0.55000000000000004">
      <c r="E28">
        <v>559.25099999999998</v>
      </c>
      <c r="F28">
        <v>-4.8000000000000001E-2</v>
      </c>
      <c r="P28">
        <f t="shared" si="0"/>
        <v>565.58326963230013</v>
      </c>
      <c r="Q28">
        <f t="shared" si="1"/>
        <v>829.52235000000007</v>
      </c>
      <c r="R28">
        <v>0.74299999999999999</v>
      </c>
      <c r="S28">
        <v>-1.0049999999999999</v>
      </c>
      <c r="U28">
        <f t="shared" si="2"/>
        <v>841.90457094660019</v>
      </c>
      <c r="V28">
        <f t="shared" si="3"/>
        <v>1234.7937000000002</v>
      </c>
      <c r="W28">
        <v>1.1060000000000001</v>
      </c>
      <c r="X28">
        <v>1.0999999999999999E-2</v>
      </c>
      <c r="Y28">
        <f t="shared" si="4"/>
        <v>841.76706457493844</v>
      </c>
    </row>
    <row r="29" spans="2:25" x14ac:dyDescent="0.55000000000000004">
      <c r="E29">
        <v>581.09100000000001</v>
      </c>
      <c r="F29">
        <v>-4.4999999999999998E-2</v>
      </c>
      <c r="P29">
        <f t="shared" si="0"/>
        <v>582.33001516650006</v>
      </c>
      <c r="Q29">
        <f t="shared" si="1"/>
        <v>854.08425</v>
      </c>
      <c r="R29">
        <v>0.76500000000000001</v>
      </c>
      <c r="S29">
        <v>-1.0449999999999999</v>
      </c>
      <c r="U29">
        <f t="shared" si="2"/>
        <v>871.59198348450013</v>
      </c>
      <c r="V29">
        <f t="shared" si="3"/>
        <v>1278.3352500000001</v>
      </c>
      <c r="W29">
        <v>1.145</v>
      </c>
      <c r="X29">
        <v>1.7000000000000001E-2</v>
      </c>
      <c r="Y29">
        <f t="shared" si="4"/>
        <v>871.44962833481418</v>
      </c>
    </row>
    <row r="30" spans="2:25" x14ac:dyDescent="0.55000000000000004">
      <c r="E30">
        <v>602.92200000000003</v>
      </c>
      <c r="F30">
        <v>-4.2000000000000003E-2</v>
      </c>
      <c r="P30">
        <f t="shared" si="0"/>
        <v>599.83797640680007</v>
      </c>
      <c r="Q30">
        <f t="shared" si="1"/>
        <v>879.76260000000002</v>
      </c>
      <c r="R30">
        <v>0.78800000000000003</v>
      </c>
      <c r="S30">
        <v>-1.0860000000000001</v>
      </c>
      <c r="U30">
        <f t="shared" si="2"/>
        <v>902.04061172850015</v>
      </c>
      <c r="V30">
        <f t="shared" si="3"/>
        <v>1322.9932500000002</v>
      </c>
      <c r="W30">
        <v>1.1850000000000001</v>
      </c>
      <c r="X30">
        <v>2.4E-2</v>
      </c>
      <c r="Y30">
        <f t="shared" si="4"/>
        <v>901.89328347314836</v>
      </c>
    </row>
    <row r="31" spans="2:25" x14ac:dyDescent="0.55000000000000004">
      <c r="E31">
        <v>624.74400000000003</v>
      </c>
      <c r="F31">
        <v>-3.9E-2</v>
      </c>
      <c r="P31">
        <f t="shared" si="0"/>
        <v>615.06229052880008</v>
      </c>
      <c r="Q31">
        <f t="shared" si="1"/>
        <v>902.09160000000008</v>
      </c>
      <c r="R31">
        <v>0.80800000000000005</v>
      </c>
      <c r="S31">
        <v>-1.1180000000000001</v>
      </c>
      <c r="U31">
        <f t="shared" si="2"/>
        <v>931.7280242664001</v>
      </c>
      <c r="V31">
        <f t="shared" si="3"/>
        <v>1366.5348000000001</v>
      </c>
      <c r="W31">
        <v>1.224</v>
      </c>
      <c r="X31">
        <v>2.9000000000000001E-2</v>
      </c>
      <c r="Y31">
        <f t="shared" si="4"/>
        <v>931.57584723302409</v>
      </c>
    </row>
    <row r="32" spans="2:25" x14ac:dyDescent="0.55000000000000004">
      <c r="E32">
        <v>646.55799999999999</v>
      </c>
      <c r="F32">
        <v>-3.5999999999999997E-2</v>
      </c>
      <c r="R32">
        <v>0.82799999999999996</v>
      </c>
      <c r="S32">
        <v>-1.1539999999999999</v>
      </c>
      <c r="U32">
        <f t="shared" si="2"/>
        <v>961.41543680430004</v>
      </c>
      <c r="V32">
        <f t="shared" si="3"/>
        <v>1410.07635</v>
      </c>
      <c r="W32">
        <v>1.2629999999999999</v>
      </c>
      <c r="X32">
        <v>3.4000000000000002E-2</v>
      </c>
      <c r="Y32">
        <f t="shared" si="4"/>
        <v>961.25841099289983</v>
      </c>
    </row>
    <row r="33" spans="5:25" x14ac:dyDescent="0.55000000000000004">
      <c r="E33">
        <v>668.37400000000002</v>
      </c>
      <c r="F33">
        <v>-3.2000000000000001E-2</v>
      </c>
      <c r="R33">
        <v>0.84699999999999998</v>
      </c>
      <c r="S33">
        <v>-1.1870000000000001</v>
      </c>
      <c r="U33">
        <f t="shared" si="2"/>
        <v>991.10284934220022</v>
      </c>
      <c r="V33">
        <f t="shared" si="3"/>
        <v>1453.6179000000002</v>
      </c>
      <c r="W33">
        <v>1.302</v>
      </c>
      <c r="X33">
        <v>3.7999999999999999E-2</v>
      </c>
      <c r="Y33">
        <f t="shared" si="4"/>
        <v>990.94097475277567</v>
      </c>
    </row>
    <row r="34" spans="5:25" x14ac:dyDescent="0.55000000000000004">
      <c r="E34">
        <v>690.18899999999996</v>
      </c>
      <c r="F34">
        <v>-2.9000000000000001E-2</v>
      </c>
      <c r="R34">
        <v>0.86699999999999999</v>
      </c>
      <c r="S34">
        <v>-1.2230000000000001</v>
      </c>
      <c r="U34">
        <f t="shared" si="2"/>
        <v>1021.5514775862001</v>
      </c>
      <c r="V34">
        <f t="shared" si="3"/>
        <v>1498.2759000000001</v>
      </c>
      <c r="W34">
        <v>1.3420000000000001</v>
      </c>
      <c r="X34">
        <v>0.04</v>
      </c>
      <c r="Y34">
        <f t="shared" si="4"/>
        <v>1021.3846298911099</v>
      </c>
    </row>
    <row r="35" spans="5:25" x14ac:dyDescent="0.55000000000000004">
      <c r="E35">
        <v>712.00400000000002</v>
      </c>
      <c r="F35">
        <v>-2.5000000000000001E-2</v>
      </c>
      <c r="R35">
        <v>0.89</v>
      </c>
      <c r="S35">
        <v>-1.262</v>
      </c>
      <c r="U35">
        <f t="shared" si="2"/>
        <v>1051.2388901241</v>
      </c>
      <c r="V35">
        <f t="shared" si="3"/>
        <v>1541.81745</v>
      </c>
      <c r="W35">
        <v>1.381</v>
      </c>
      <c r="X35">
        <v>4.1000000000000002E-2</v>
      </c>
      <c r="Y35">
        <f t="shared" si="4"/>
        <v>1051.0671936509855</v>
      </c>
    </row>
    <row r="36" spans="5:25" x14ac:dyDescent="0.55000000000000004">
      <c r="E36">
        <v>733.81700000000001</v>
      </c>
      <c r="F36">
        <v>-2.1999999999999999E-2</v>
      </c>
      <c r="R36">
        <v>0.91600000000000004</v>
      </c>
      <c r="S36">
        <v>-1.3080000000000001</v>
      </c>
      <c r="U36">
        <f t="shared" si="2"/>
        <v>1080.9263026619999</v>
      </c>
      <c r="V36">
        <f t="shared" si="3"/>
        <v>1585.3589999999999</v>
      </c>
      <c r="W36">
        <v>1.42</v>
      </c>
      <c r="X36">
        <v>4.2999999999999997E-2</v>
      </c>
      <c r="Y36">
        <f t="shared" si="4"/>
        <v>1080.7497574108613</v>
      </c>
    </row>
    <row r="37" spans="5:25" x14ac:dyDescent="0.55000000000000004">
      <c r="E37">
        <v>755.62599999999998</v>
      </c>
      <c r="F37">
        <v>-1.7999999999999999E-2</v>
      </c>
      <c r="R37">
        <v>0.93899999999999995</v>
      </c>
      <c r="S37">
        <v>-1.347</v>
      </c>
      <c r="U37">
        <f t="shared" si="2"/>
        <v>1111.3749309060001</v>
      </c>
      <c r="V37">
        <f t="shared" si="3"/>
        <v>1630.0170000000001</v>
      </c>
      <c r="W37">
        <v>1.46</v>
      </c>
      <c r="X37">
        <v>4.2999999999999997E-2</v>
      </c>
      <c r="Y37">
        <f t="shared" si="4"/>
        <v>1111.1934125491953</v>
      </c>
    </row>
    <row r="38" spans="5:25" x14ac:dyDescent="0.55000000000000004">
      <c r="E38">
        <v>777.43600000000004</v>
      </c>
      <c r="F38">
        <v>-1.4E-2</v>
      </c>
      <c r="R38">
        <v>0.96199999999999997</v>
      </c>
      <c r="S38">
        <v>-1.3879999999999999</v>
      </c>
      <c r="U38">
        <f t="shared" si="2"/>
        <v>1141.0623434439001</v>
      </c>
      <c r="V38">
        <f t="shared" si="3"/>
        <v>1673.5585500000002</v>
      </c>
      <c r="W38">
        <v>1.4990000000000001</v>
      </c>
      <c r="X38">
        <v>4.2000000000000003E-2</v>
      </c>
      <c r="Y38">
        <f t="shared" si="4"/>
        <v>1140.8759763090713</v>
      </c>
    </row>
    <row r="39" spans="5:25" x14ac:dyDescent="0.55000000000000004">
      <c r="E39">
        <v>797.26800000000003</v>
      </c>
      <c r="F39">
        <v>-1.0999999999999999E-2</v>
      </c>
      <c r="R39">
        <v>0.98799999999999999</v>
      </c>
      <c r="S39">
        <v>-1.4319999999999999</v>
      </c>
      <c r="U39">
        <f t="shared" si="2"/>
        <v>1170.7497559818</v>
      </c>
      <c r="V39">
        <f t="shared" si="3"/>
        <v>1717.1001000000001</v>
      </c>
      <c r="W39">
        <v>1.538</v>
      </c>
      <c r="X39">
        <v>0.04</v>
      </c>
      <c r="Y39">
        <f t="shared" si="4"/>
        <v>1170.558540068947</v>
      </c>
    </row>
    <row r="40" spans="5:25" x14ac:dyDescent="0.55000000000000004">
      <c r="E40">
        <v>846.846</v>
      </c>
      <c r="F40">
        <v>-3.0000000000000001E-3</v>
      </c>
      <c r="R40">
        <v>1.014</v>
      </c>
      <c r="S40">
        <v>-1.476</v>
      </c>
      <c r="U40">
        <f t="shared" si="2"/>
        <v>1200.4371685197</v>
      </c>
      <c r="V40">
        <f t="shared" si="3"/>
        <v>1760.64165</v>
      </c>
      <c r="W40">
        <v>1.577</v>
      </c>
      <c r="X40">
        <v>3.5999999999999997E-2</v>
      </c>
      <c r="Y40">
        <f t="shared" si="4"/>
        <v>1200.2411038288226</v>
      </c>
    </row>
    <row r="41" spans="5:25" x14ac:dyDescent="0.55000000000000004">
      <c r="E41">
        <v>868.68100000000004</v>
      </c>
      <c r="F41">
        <v>0</v>
      </c>
      <c r="R41">
        <v>1.0369999999999999</v>
      </c>
      <c r="S41">
        <v>-1.5149999999999999</v>
      </c>
      <c r="U41">
        <f t="shared" si="2"/>
        <v>1230.8857967637002</v>
      </c>
      <c r="V41">
        <f t="shared" si="3"/>
        <v>1805.2996500000002</v>
      </c>
      <c r="W41">
        <v>1.617</v>
      </c>
      <c r="X41">
        <v>3.2000000000000001E-2</v>
      </c>
      <c r="Y41">
        <f t="shared" si="4"/>
        <v>1230.6847589671568</v>
      </c>
    </row>
    <row r="42" spans="5:25" x14ac:dyDescent="0.55000000000000004">
      <c r="E42">
        <v>890.51700000000005</v>
      </c>
      <c r="F42">
        <v>2E-3</v>
      </c>
      <c r="R42">
        <v>1.0569999999999999</v>
      </c>
      <c r="S42">
        <v>-1.5469999999999999</v>
      </c>
      <c r="U42">
        <f t="shared" si="2"/>
        <v>1260.5732093016002</v>
      </c>
      <c r="V42">
        <f t="shared" si="3"/>
        <v>1848.8412000000001</v>
      </c>
      <c r="W42">
        <v>1.6559999999999999</v>
      </c>
      <c r="X42">
        <v>2.5000000000000001E-2</v>
      </c>
      <c r="Y42">
        <f t="shared" si="4"/>
        <v>1260.3673227270326</v>
      </c>
    </row>
    <row r="43" spans="5:25" x14ac:dyDescent="0.55000000000000004">
      <c r="E43">
        <v>912.37</v>
      </c>
      <c r="F43">
        <v>4.0000000000000001E-3</v>
      </c>
      <c r="R43">
        <v>1.0760000000000001</v>
      </c>
      <c r="S43">
        <v>-1.5760000000000001</v>
      </c>
      <c r="U43">
        <f t="shared" si="2"/>
        <v>1290.2606218395001</v>
      </c>
      <c r="V43">
        <f t="shared" si="3"/>
        <v>1892.3827500000002</v>
      </c>
      <c r="W43">
        <v>1.6950000000000001</v>
      </c>
      <c r="X43">
        <v>1.7999999999999999E-2</v>
      </c>
      <c r="Y43">
        <f t="shared" si="4"/>
        <v>1290.0498864869085</v>
      </c>
    </row>
    <row r="44" spans="5:25" x14ac:dyDescent="0.55000000000000004">
      <c r="E44">
        <v>934.23299999999995</v>
      </c>
      <c r="F44">
        <v>6.0000000000000001E-3</v>
      </c>
      <c r="W44">
        <v>1.7350000000000001</v>
      </c>
      <c r="X44">
        <v>7.0000000000000001E-3</v>
      </c>
    </row>
    <row r="45" spans="5:25" x14ac:dyDescent="0.55000000000000004">
      <c r="E45">
        <v>956.10400000000004</v>
      </c>
      <c r="F45">
        <v>7.0000000000000001E-3</v>
      </c>
      <c r="W45">
        <v>1.774</v>
      </c>
      <c r="X45">
        <v>-3.0000000000000001E-3</v>
      </c>
    </row>
    <row r="46" spans="5:25" x14ac:dyDescent="0.55000000000000004">
      <c r="E46">
        <v>977.98099999999999</v>
      </c>
      <c r="F46">
        <v>8.9999999999999993E-3</v>
      </c>
      <c r="W46">
        <v>1.8129999999999999</v>
      </c>
      <c r="X46">
        <v>-1.6E-2</v>
      </c>
    </row>
    <row r="47" spans="5:25" x14ac:dyDescent="0.55000000000000004">
      <c r="E47">
        <v>999.26499999999999</v>
      </c>
      <c r="F47">
        <v>0.01</v>
      </c>
      <c r="W47">
        <v>1.8520000000000001</v>
      </c>
      <c r="X47">
        <v>-3.1E-2</v>
      </c>
    </row>
    <row r="48" spans="5:25" x14ac:dyDescent="0.55000000000000004">
      <c r="E48">
        <v>1021.749</v>
      </c>
      <c r="F48">
        <v>0.01</v>
      </c>
      <c r="W48">
        <v>1.8919999999999999</v>
      </c>
      <c r="X48">
        <v>-4.5999999999999999E-2</v>
      </c>
    </row>
    <row r="49" spans="5:24" x14ac:dyDescent="0.55000000000000004">
      <c r="E49">
        <v>1043.643</v>
      </c>
      <c r="F49">
        <v>1.0999999999999999E-2</v>
      </c>
      <c r="W49">
        <v>1.931</v>
      </c>
      <c r="X49">
        <v>-6.4000000000000001E-2</v>
      </c>
    </row>
    <row r="50" spans="5:24" x14ac:dyDescent="0.55000000000000004">
      <c r="E50">
        <v>1063.546</v>
      </c>
      <c r="F50">
        <v>1.0999999999999999E-2</v>
      </c>
      <c r="W50">
        <v>1.97</v>
      </c>
      <c r="X50">
        <v>-8.5000000000000006E-2</v>
      </c>
    </row>
    <row r="51" spans="5:24" x14ac:dyDescent="0.55000000000000004">
      <c r="W51">
        <v>2.0099999999999998</v>
      </c>
      <c r="X51">
        <v>-0.107</v>
      </c>
    </row>
    <row r="52" spans="5:24" x14ac:dyDescent="0.55000000000000004">
      <c r="W52">
        <v>2.0459999999999998</v>
      </c>
      <c r="X52">
        <v>-0.127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688E-DDEB-4767-A049-51D03BAF72B6}">
  <dimension ref="B2:N45"/>
  <sheetViews>
    <sheetView topLeftCell="A2" workbookViewId="0">
      <selection activeCell="N9" sqref="N9"/>
    </sheetView>
  </sheetViews>
  <sheetFormatPr defaultRowHeight="14.4" x14ac:dyDescent="0.55000000000000004"/>
  <sheetData>
    <row r="2" spans="2:14" x14ac:dyDescent="0.55000000000000004">
      <c r="B2">
        <v>1.2E-2</v>
      </c>
      <c r="C2">
        <v>0.2</v>
      </c>
    </row>
    <row r="3" spans="2:14" x14ac:dyDescent="0.55000000000000004">
      <c r="B3">
        <v>3.4000000000000002E-2</v>
      </c>
      <c r="C3">
        <v>0.2</v>
      </c>
    </row>
    <row r="4" spans="2:14" x14ac:dyDescent="0.55000000000000004">
      <c r="B4">
        <v>5.6000000000000001E-2</v>
      </c>
      <c r="C4">
        <v>0.19900000000000001</v>
      </c>
    </row>
    <row r="5" spans="2:14" x14ac:dyDescent="0.55000000000000004">
      <c r="B5">
        <v>7.8E-2</v>
      </c>
      <c r="C5">
        <v>0.19800000000000001</v>
      </c>
    </row>
    <row r="6" spans="2:14" x14ac:dyDescent="0.55000000000000004">
      <c r="B6">
        <v>0.1</v>
      </c>
      <c r="C6">
        <v>0.19700000000000001</v>
      </c>
    </row>
    <row r="7" spans="2:14" x14ac:dyDescent="0.55000000000000004">
      <c r="B7">
        <v>0.122</v>
      </c>
      <c r="C7">
        <v>0.19600000000000001</v>
      </c>
    </row>
    <row r="8" spans="2:14" x14ac:dyDescent="0.55000000000000004">
      <c r="B8">
        <v>0.14399999999999999</v>
      </c>
      <c r="C8">
        <v>0.19500000000000001</v>
      </c>
    </row>
    <row r="9" spans="2:14" x14ac:dyDescent="0.55000000000000004">
      <c r="B9">
        <v>0.16600000000000001</v>
      </c>
      <c r="C9">
        <v>0.193</v>
      </c>
    </row>
    <row r="10" spans="2:14" x14ac:dyDescent="0.55000000000000004">
      <c r="B10">
        <v>0.188</v>
      </c>
      <c r="C10">
        <v>0.192</v>
      </c>
    </row>
    <row r="11" spans="2:14" x14ac:dyDescent="0.55000000000000004">
      <c r="B11">
        <v>0.21</v>
      </c>
      <c r="C11">
        <v>0.191</v>
      </c>
      <c r="M11">
        <v>0.1</v>
      </c>
      <c r="N11">
        <v>0.14743658000000001</v>
      </c>
    </row>
    <row r="12" spans="2:14" x14ac:dyDescent="0.55000000000000004">
      <c r="B12">
        <v>0.23200000000000001</v>
      </c>
      <c r="C12">
        <v>0.189</v>
      </c>
      <c r="M12">
        <v>0.7</v>
      </c>
      <c r="N12">
        <v>0.1</v>
      </c>
    </row>
    <row r="13" spans="2:14" x14ac:dyDescent="0.55000000000000004">
      <c r="B13">
        <v>0.254</v>
      </c>
      <c r="C13">
        <v>0.187</v>
      </c>
      <c r="M13">
        <v>0.9</v>
      </c>
      <c r="N13">
        <v>4.9000000000000002E-2</v>
      </c>
    </row>
    <row r="14" spans="2:14" x14ac:dyDescent="0.55000000000000004">
      <c r="B14">
        <v>0.27600000000000002</v>
      </c>
      <c r="C14">
        <v>0.185</v>
      </c>
    </row>
    <row r="15" spans="2:14" x14ac:dyDescent="0.55000000000000004">
      <c r="B15">
        <v>0.29799999999999999</v>
      </c>
      <c r="C15">
        <v>0.183</v>
      </c>
    </row>
    <row r="16" spans="2:14" x14ac:dyDescent="0.55000000000000004">
      <c r="B16">
        <v>0.32100000000000001</v>
      </c>
      <c r="C16">
        <v>0.18099999999999999</v>
      </c>
    </row>
    <row r="17" spans="2:3" x14ac:dyDescent="0.55000000000000004">
      <c r="B17">
        <v>0.34200000000000003</v>
      </c>
      <c r="C17">
        <v>0.17899999999999999</v>
      </c>
    </row>
    <row r="18" spans="2:3" x14ac:dyDescent="0.55000000000000004">
      <c r="B18">
        <v>0.36399999999999999</v>
      </c>
      <c r="C18">
        <v>0.17599999999999999</v>
      </c>
    </row>
    <row r="19" spans="2:3" x14ac:dyDescent="0.55000000000000004">
      <c r="B19">
        <v>0.38600000000000001</v>
      </c>
      <c r="C19">
        <v>0.17199999999999999</v>
      </c>
    </row>
    <row r="20" spans="2:3" x14ac:dyDescent="0.55000000000000004">
      <c r="B20">
        <v>0.40799999999999997</v>
      </c>
      <c r="C20">
        <v>0.16900000000000001</v>
      </c>
    </row>
    <row r="21" spans="2:3" x14ac:dyDescent="0.55000000000000004">
      <c r="B21">
        <v>0.43</v>
      </c>
      <c r="C21">
        <v>0.16400000000000001</v>
      </c>
    </row>
    <row r="22" spans="2:3" x14ac:dyDescent="0.55000000000000004">
      <c r="B22">
        <v>0.45200000000000001</v>
      </c>
      <c r="C22">
        <v>0.16</v>
      </c>
    </row>
    <row r="23" spans="2:3" x14ac:dyDescent="0.55000000000000004">
      <c r="B23">
        <v>0.47399999999999998</v>
      </c>
      <c r="C23">
        <v>0.155</v>
      </c>
    </row>
    <row r="24" spans="2:3" x14ac:dyDescent="0.55000000000000004">
      <c r="B24">
        <v>0.496</v>
      </c>
      <c r="C24">
        <v>0.14899999999999999</v>
      </c>
    </row>
    <row r="25" spans="2:3" x14ac:dyDescent="0.55000000000000004">
      <c r="B25">
        <v>0.51800000000000002</v>
      </c>
      <c r="C25">
        <v>0.14399999999999999</v>
      </c>
    </row>
    <row r="26" spans="2:3" x14ac:dyDescent="0.55000000000000004">
      <c r="B26">
        <v>0.54</v>
      </c>
      <c r="C26">
        <v>0.13800000000000001</v>
      </c>
    </row>
    <row r="27" spans="2:3" x14ac:dyDescent="0.55000000000000004">
      <c r="B27">
        <v>0.56100000000000005</v>
      </c>
      <c r="C27">
        <v>0.13200000000000001</v>
      </c>
    </row>
    <row r="28" spans="2:3" x14ac:dyDescent="0.55000000000000004">
      <c r="B28">
        <v>0.58299999999999996</v>
      </c>
      <c r="C28">
        <v>0.125</v>
      </c>
    </row>
    <row r="29" spans="2:3" x14ac:dyDescent="0.55000000000000004">
      <c r="B29">
        <v>0.60499999999999998</v>
      </c>
      <c r="C29">
        <v>0.11700000000000001</v>
      </c>
    </row>
    <row r="30" spans="2:3" x14ac:dyDescent="0.55000000000000004">
      <c r="B30">
        <v>0.627</v>
      </c>
      <c r="C30">
        <v>0.109</v>
      </c>
    </row>
    <row r="31" spans="2:3" x14ac:dyDescent="0.55000000000000004">
      <c r="B31">
        <v>0.64800000000000002</v>
      </c>
      <c r="C31">
        <v>0.10100000000000001</v>
      </c>
    </row>
    <row r="32" spans="2:3" x14ac:dyDescent="0.55000000000000004">
      <c r="B32">
        <v>0.66900000000000004</v>
      </c>
      <c r="C32">
        <v>9.1999999999999998E-2</v>
      </c>
    </row>
    <row r="33" spans="2:3" x14ac:dyDescent="0.55000000000000004">
      <c r="B33">
        <v>0.68899999999999995</v>
      </c>
      <c r="C33">
        <v>8.4000000000000005E-2</v>
      </c>
    </row>
    <row r="34" spans="2:3" x14ac:dyDescent="0.55000000000000004">
      <c r="B34">
        <v>0.70699999999999996</v>
      </c>
      <c r="C34">
        <v>7.4999999999999997E-2</v>
      </c>
    </row>
    <row r="35" spans="2:3" x14ac:dyDescent="0.55000000000000004">
      <c r="B35">
        <v>0.72399999999999998</v>
      </c>
      <c r="C35">
        <v>6.6000000000000003E-2</v>
      </c>
    </row>
    <row r="36" spans="2:3" x14ac:dyDescent="0.55000000000000004">
      <c r="B36">
        <v>0.74</v>
      </c>
      <c r="C36">
        <v>5.8000000000000003E-2</v>
      </c>
    </row>
    <row r="37" spans="2:3" x14ac:dyDescent="0.55000000000000004">
      <c r="B37">
        <v>0.755</v>
      </c>
      <c r="C37">
        <v>4.9000000000000002E-2</v>
      </c>
    </row>
    <row r="38" spans="2:3" x14ac:dyDescent="0.55000000000000004">
      <c r="B38">
        <v>0.76900000000000002</v>
      </c>
      <c r="C38">
        <v>0.04</v>
      </c>
    </row>
    <row r="39" spans="2:3" x14ac:dyDescent="0.55000000000000004">
      <c r="B39">
        <v>0.78100000000000003</v>
      </c>
      <c r="C39">
        <v>3.1E-2</v>
      </c>
    </row>
    <row r="40" spans="2:3" x14ac:dyDescent="0.55000000000000004">
      <c r="B40">
        <v>0.79300000000000004</v>
      </c>
      <c r="C40">
        <v>2.1999999999999999E-2</v>
      </c>
    </row>
    <row r="41" spans="2:3" x14ac:dyDescent="0.55000000000000004">
      <c r="B41">
        <v>0.80300000000000005</v>
      </c>
      <c r="C41">
        <v>1.2999999999999999E-2</v>
      </c>
    </row>
    <row r="42" spans="2:3" x14ac:dyDescent="0.55000000000000004">
      <c r="B42">
        <v>0.81200000000000006</v>
      </c>
      <c r="C42">
        <v>4.0000000000000001E-3</v>
      </c>
    </row>
    <row r="43" spans="2:3" x14ac:dyDescent="0.55000000000000004">
      <c r="B43">
        <v>0.83299999999999996</v>
      </c>
      <c r="C43">
        <v>-1.7999999999999999E-2</v>
      </c>
    </row>
    <row r="44" spans="2:3" x14ac:dyDescent="0.55000000000000004">
      <c r="B44">
        <v>0.84199999999999997</v>
      </c>
      <c r="C44">
        <v>-2.7E-2</v>
      </c>
    </row>
    <row r="45" spans="2:3" x14ac:dyDescent="0.55000000000000004">
      <c r="B45">
        <v>0.84899999999999998</v>
      </c>
      <c r="C45">
        <v>-3.5000000000000003E-2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78954-A5E2-4D26-8651-A485C25D2EE0}">
  <dimension ref="B2:V52"/>
  <sheetViews>
    <sheetView topLeftCell="C46" zoomScale="80" zoomScaleNormal="80" workbookViewId="0">
      <selection activeCell="M59" sqref="M59"/>
    </sheetView>
  </sheetViews>
  <sheetFormatPr defaultRowHeight="14.4" x14ac:dyDescent="0.55000000000000004"/>
  <sheetData>
    <row r="2" spans="2:22" x14ac:dyDescent="0.55000000000000004">
      <c r="U2" t="s">
        <v>32</v>
      </c>
      <c r="V2">
        <f>3.596</f>
        <v>3.5960000000000001</v>
      </c>
    </row>
    <row r="3" spans="2:22" x14ac:dyDescent="0.55000000000000004">
      <c r="B3">
        <v>6.3689999999999998</v>
      </c>
      <c r="C3">
        <v>441.81</v>
      </c>
      <c r="E3">
        <v>8.9139999999999997</v>
      </c>
      <c r="F3">
        <v>-17.692</v>
      </c>
      <c r="H3">
        <v>4.5</v>
      </c>
      <c r="I3">
        <v>423.11099999999999</v>
      </c>
    </row>
    <row r="4" spans="2:22" x14ac:dyDescent="0.55000000000000004">
      <c r="B4">
        <v>21.454999999999998</v>
      </c>
      <c r="C4">
        <v>440.07499999999999</v>
      </c>
      <c r="E4">
        <v>24.007999999999999</v>
      </c>
      <c r="F4">
        <v>-17.134</v>
      </c>
      <c r="H4">
        <v>20.238</v>
      </c>
      <c r="I4">
        <v>422.71699999999998</v>
      </c>
    </row>
    <row r="5" spans="2:22" x14ac:dyDescent="0.55000000000000004">
      <c r="B5">
        <v>36.610999999999997</v>
      </c>
      <c r="C5">
        <v>437.83199999999999</v>
      </c>
      <c r="E5">
        <v>39.103999999999999</v>
      </c>
      <c r="F5">
        <v>-16.341000000000001</v>
      </c>
      <c r="H5">
        <v>35.036999999999999</v>
      </c>
      <c r="I5">
        <v>421.13099999999997</v>
      </c>
    </row>
    <row r="6" spans="2:22" x14ac:dyDescent="0.55000000000000004">
      <c r="B6">
        <v>51.622</v>
      </c>
      <c r="C6">
        <v>435.19200000000001</v>
      </c>
      <c r="E6">
        <v>54.201000000000001</v>
      </c>
      <c r="F6">
        <v>-15.361000000000001</v>
      </c>
      <c r="H6">
        <v>51.917999999999999</v>
      </c>
      <c r="I6">
        <v>418.83100000000002</v>
      </c>
    </row>
    <row r="7" spans="2:22" x14ac:dyDescent="0.55000000000000004">
      <c r="B7">
        <v>66.701999999999998</v>
      </c>
      <c r="C7">
        <v>432.03100000000001</v>
      </c>
      <c r="E7">
        <v>69.296999999999997</v>
      </c>
      <c r="F7">
        <v>-14.449</v>
      </c>
      <c r="H7">
        <v>68.795000000000002</v>
      </c>
      <c r="I7">
        <v>415.65199999999999</v>
      </c>
    </row>
    <row r="8" spans="2:22" x14ac:dyDescent="0.55000000000000004">
      <c r="B8">
        <v>81.781000000000006</v>
      </c>
      <c r="C8">
        <v>428.40300000000002</v>
      </c>
      <c r="E8">
        <v>84.393000000000001</v>
      </c>
      <c r="F8">
        <v>-13.776</v>
      </c>
      <c r="H8">
        <v>84.953000000000003</v>
      </c>
      <c r="I8">
        <v>412.346</v>
      </c>
    </row>
    <row r="9" spans="2:22" x14ac:dyDescent="0.55000000000000004">
      <c r="B9">
        <v>96.858000000000004</v>
      </c>
      <c r="C9">
        <v>424.30099999999999</v>
      </c>
      <c r="E9">
        <v>99.49</v>
      </c>
      <c r="F9">
        <v>-12.663</v>
      </c>
      <c r="H9">
        <v>103.71</v>
      </c>
      <c r="I9">
        <v>406.06</v>
      </c>
    </row>
    <row r="10" spans="2:22" x14ac:dyDescent="0.55000000000000004">
      <c r="B10">
        <v>111.931</v>
      </c>
      <c r="C10">
        <v>419.036</v>
      </c>
      <c r="E10">
        <v>114.587</v>
      </c>
      <c r="F10">
        <v>-11.45</v>
      </c>
      <c r="H10">
        <v>119.053</v>
      </c>
      <c r="I10">
        <v>402.32499999999999</v>
      </c>
    </row>
    <row r="11" spans="2:22" x14ac:dyDescent="0.55000000000000004">
      <c r="B11">
        <v>127.002</v>
      </c>
      <c r="C11">
        <v>413.58199999999999</v>
      </c>
      <c r="E11">
        <v>129.684</v>
      </c>
      <c r="F11">
        <v>-10.281000000000001</v>
      </c>
      <c r="H11">
        <v>134.13900000000001</v>
      </c>
      <c r="I11">
        <v>400.45699999999999</v>
      </c>
    </row>
    <row r="12" spans="2:22" x14ac:dyDescent="0.55000000000000004">
      <c r="B12">
        <v>142.07300000000001</v>
      </c>
      <c r="C12">
        <v>407.83800000000002</v>
      </c>
      <c r="E12">
        <v>144.78299999999999</v>
      </c>
      <c r="F12">
        <v>-8.6219999999999999</v>
      </c>
      <c r="H12">
        <v>148.137</v>
      </c>
      <c r="I12">
        <v>396.06700000000001</v>
      </c>
    </row>
    <row r="13" spans="2:22" x14ac:dyDescent="0.55000000000000004">
      <c r="B13">
        <v>157.143</v>
      </c>
      <c r="C13">
        <v>401.83</v>
      </c>
      <c r="E13">
        <v>159.887</v>
      </c>
      <c r="F13">
        <v>-5.7160000000000002</v>
      </c>
      <c r="H13">
        <v>166.43700000000001</v>
      </c>
      <c r="I13">
        <v>389.18400000000003</v>
      </c>
    </row>
    <row r="14" spans="2:22" x14ac:dyDescent="0.55000000000000004">
      <c r="B14">
        <v>172.21799999999999</v>
      </c>
      <c r="C14">
        <v>397.21300000000002</v>
      </c>
      <c r="E14">
        <v>174.98699999999999</v>
      </c>
      <c r="F14">
        <v>-4.0289999999999999</v>
      </c>
      <c r="H14">
        <v>184.38900000000001</v>
      </c>
      <c r="I14">
        <v>385.08199999999999</v>
      </c>
    </row>
    <row r="15" spans="2:22" x14ac:dyDescent="0.55000000000000004">
      <c r="B15">
        <v>187.279</v>
      </c>
      <c r="C15">
        <v>389.08199999999999</v>
      </c>
      <c r="E15">
        <v>190.08500000000001</v>
      </c>
      <c r="F15">
        <v>-2.488</v>
      </c>
      <c r="H15">
        <v>199.465</v>
      </c>
      <c r="I15">
        <v>380.839</v>
      </c>
    </row>
    <row r="16" spans="2:22" x14ac:dyDescent="0.55000000000000004">
      <c r="B16">
        <v>202.346</v>
      </c>
      <c r="C16">
        <v>382.30799999999999</v>
      </c>
      <c r="E16">
        <v>205.18199999999999</v>
      </c>
      <c r="F16">
        <v>-1.534</v>
      </c>
      <c r="H16">
        <v>214.535</v>
      </c>
      <c r="I16">
        <v>374.89699999999999</v>
      </c>
    </row>
    <row r="17" spans="2:9" x14ac:dyDescent="0.55000000000000004">
      <c r="B17">
        <v>217.41</v>
      </c>
      <c r="C17">
        <v>374.86099999999999</v>
      </c>
      <c r="E17">
        <v>220.28</v>
      </c>
      <c r="F17">
        <v>-0.25700000000000001</v>
      </c>
      <c r="H17">
        <v>229.59899999999999</v>
      </c>
      <c r="I17">
        <v>367.32900000000001</v>
      </c>
    </row>
    <row r="18" spans="2:9" x14ac:dyDescent="0.55000000000000004">
      <c r="B18">
        <v>232.46899999999999</v>
      </c>
      <c r="C18">
        <v>366.01799999999997</v>
      </c>
      <c r="E18">
        <v>235.376</v>
      </c>
      <c r="F18">
        <v>0.61499999999999999</v>
      </c>
      <c r="H18">
        <v>244.66</v>
      </c>
      <c r="I18">
        <v>359.16699999999997</v>
      </c>
    </row>
    <row r="19" spans="2:9" x14ac:dyDescent="0.55000000000000004">
      <c r="B19">
        <v>247.52699999999999</v>
      </c>
      <c r="C19">
        <v>357.00700000000001</v>
      </c>
      <c r="E19">
        <v>250.47300000000001</v>
      </c>
      <c r="F19">
        <v>1.831</v>
      </c>
      <c r="H19">
        <v>259.72399999999999</v>
      </c>
      <c r="I19">
        <v>351.63</v>
      </c>
    </row>
    <row r="20" spans="2:9" x14ac:dyDescent="0.55000000000000004">
      <c r="B20">
        <v>262.59500000000003</v>
      </c>
      <c r="C20">
        <v>350.529</v>
      </c>
      <c r="E20">
        <v>265.57400000000001</v>
      </c>
      <c r="F20">
        <v>3.9649999999999999</v>
      </c>
      <c r="H20">
        <v>274.79199999999997</v>
      </c>
      <c r="I20">
        <v>345.04599999999999</v>
      </c>
    </row>
    <row r="21" spans="2:9" x14ac:dyDescent="0.55000000000000004">
      <c r="B21">
        <v>277.65499999999997</v>
      </c>
      <c r="C21">
        <v>341.93599999999998</v>
      </c>
      <c r="E21">
        <v>280.673</v>
      </c>
      <c r="F21">
        <v>5.5419999999999998</v>
      </c>
      <c r="H21">
        <v>289.84800000000001</v>
      </c>
      <c r="I21">
        <v>335.608</v>
      </c>
    </row>
    <row r="22" spans="2:9" x14ac:dyDescent="0.55000000000000004">
      <c r="B22">
        <v>292.71800000000002</v>
      </c>
      <c r="C22">
        <v>334.22199999999998</v>
      </c>
      <c r="E22">
        <v>295.77199999999999</v>
      </c>
      <c r="F22">
        <v>7.1180000000000003</v>
      </c>
      <c r="H22">
        <v>304.91399999999999</v>
      </c>
      <c r="I22">
        <v>328.505</v>
      </c>
    </row>
    <row r="23" spans="2:9" x14ac:dyDescent="0.55000000000000004">
      <c r="B23">
        <v>307.77600000000001</v>
      </c>
      <c r="C23">
        <v>325.35500000000002</v>
      </c>
      <c r="E23">
        <v>310.86900000000003</v>
      </c>
      <c r="F23">
        <v>8.3249999999999993</v>
      </c>
      <c r="H23">
        <v>321.16300000000001</v>
      </c>
      <c r="I23">
        <v>322.25900000000001</v>
      </c>
    </row>
    <row r="24" spans="2:9" x14ac:dyDescent="0.55000000000000004">
      <c r="B24">
        <v>322.82900000000001</v>
      </c>
      <c r="C24">
        <v>314.96600000000001</v>
      </c>
      <c r="E24">
        <v>325.96499999999997</v>
      </c>
      <c r="F24">
        <v>9.1509999999999998</v>
      </c>
      <c r="H24">
        <v>337.512</v>
      </c>
      <c r="I24">
        <v>313.60899999999998</v>
      </c>
    </row>
    <row r="25" spans="2:9" x14ac:dyDescent="0.55000000000000004">
      <c r="B25">
        <v>337.88499999999999</v>
      </c>
      <c r="C25">
        <v>305.42200000000003</v>
      </c>
      <c r="E25">
        <v>341.06200000000001</v>
      </c>
      <c r="F25">
        <v>10.081</v>
      </c>
      <c r="H25">
        <v>353.69099999999997</v>
      </c>
      <c r="I25">
        <v>304.03899999999999</v>
      </c>
    </row>
    <row r="26" spans="2:9" x14ac:dyDescent="0.55000000000000004">
      <c r="B26">
        <v>352.93400000000003</v>
      </c>
      <c r="C26">
        <v>293.94499999999999</v>
      </c>
      <c r="E26">
        <v>356.15699999999998</v>
      </c>
      <c r="F26">
        <v>10.901</v>
      </c>
      <c r="H26">
        <v>368.52699999999999</v>
      </c>
      <c r="I26">
        <v>295.459</v>
      </c>
    </row>
    <row r="27" spans="2:9" x14ac:dyDescent="0.55000000000000004">
      <c r="B27">
        <v>367.98200000000003</v>
      </c>
      <c r="C27">
        <v>282.38299999999998</v>
      </c>
      <c r="E27">
        <v>371.25299999999999</v>
      </c>
      <c r="F27">
        <v>11.563000000000001</v>
      </c>
      <c r="H27">
        <v>384.47</v>
      </c>
      <c r="I27">
        <v>282.92899999999997</v>
      </c>
    </row>
    <row r="28" spans="2:9" x14ac:dyDescent="0.55000000000000004">
      <c r="B28">
        <v>383.02699999999999</v>
      </c>
      <c r="C28">
        <v>269.97300000000001</v>
      </c>
      <c r="E28">
        <v>386.346</v>
      </c>
      <c r="F28">
        <v>11.79</v>
      </c>
      <c r="H28">
        <v>400.33</v>
      </c>
      <c r="I28">
        <v>270.74200000000002</v>
      </c>
    </row>
    <row r="29" spans="2:9" x14ac:dyDescent="0.55000000000000004">
      <c r="B29">
        <v>405.95499999999998</v>
      </c>
      <c r="C29">
        <v>251.63499999999999</v>
      </c>
      <c r="E29">
        <v>401.44</v>
      </c>
      <c r="F29">
        <v>11.923999999999999</v>
      </c>
      <c r="H29">
        <v>418.18299999999999</v>
      </c>
      <c r="I29">
        <v>254.077</v>
      </c>
    </row>
    <row r="30" spans="2:9" x14ac:dyDescent="0.55000000000000004">
      <c r="B30">
        <v>419.92399999999998</v>
      </c>
      <c r="C30">
        <v>239.79499999999999</v>
      </c>
      <c r="E30">
        <v>416.53100000000001</v>
      </c>
      <c r="F30">
        <v>11.561</v>
      </c>
      <c r="H30">
        <v>431.79599999999999</v>
      </c>
      <c r="I30">
        <v>243.244</v>
      </c>
    </row>
    <row r="31" spans="2:9" x14ac:dyDescent="0.55000000000000004">
      <c r="B31">
        <v>433.166</v>
      </c>
      <c r="C31">
        <v>225.524</v>
      </c>
      <c r="E31">
        <v>431.62200000000001</v>
      </c>
      <c r="F31">
        <v>11.019</v>
      </c>
      <c r="H31">
        <v>446.96</v>
      </c>
      <c r="I31">
        <v>221.56899999999999</v>
      </c>
    </row>
    <row r="32" spans="2:9" x14ac:dyDescent="0.55000000000000004">
      <c r="B32">
        <v>446.31700000000001</v>
      </c>
      <c r="C32">
        <v>211.20599999999999</v>
      </c>
      <c r="E32">
        <v>446.709</v>
      </c>
      <c r="F32">
        <v>9.6039999999999992</v>
      </c>
      <c r="H32">
        <v>458.23099999999999</v>
      </c>
      <c r="I32">
        <v>202.31200000000001</v>
      </c>
    </row>
    <row r="33" spans="2:10" x14ac:dyDescent="0.55000000000000004">
      <c r="B33">
        <v>455.916</v>
      </c>
      <c r="C33">
        <v>192.1</v>
      </c>
      <c r="E33">
        <v>461.79700000000003</v>
      </c>
      <c r="F33">
        <v>8.2289999999999992</v>
      </c>
      <c r="H33">
        <v>471.87200000000001</v>
      </c>
      <c r="I33">
        <v>171.81100000000001</v>
      </c>
    </row>
    <row r="34" spans="2:10" x14ac:dyDescent="0.55000000000000004">
      <c r="B34">
        <v>467.07299999999998</v>
      </c>
      <c r="C34">
        <v>171.62899999999999</v>
      </c>
      <c r="E34">
        <v>476.88</v>
      </c>
      <c r="F34">
        <v>5.7350000000000003</v>
      </c>
      <c r="H34">
        <v>481.47399999999999</v>
      </c>
      <c r="I34">
        <v>153.84800000000001</v>
      </c>
    </row>
    <row r="35" spans="2:10" x14ac:dyDescent="0.55000000000000004">
      <c r="B35">
        <v>472.26799999999997</v>
      </c>
      <c r="C35">
        <v>157.84</v>
      </c>
      <c r="E35">
        <v>491.959</v>
      </c>
      <c r="F35">
        <v>2.1619999999999999</v>
      </c>
      <c r="H35">
        <v>481.00400000000002</v>
      </c>
      <c r="I35">
        <v>143.64400000000001</v>
      </c>
    </row>
    <row r="36" spans="2:10" x14ac:dyDescent="0.55000000000000004">
      <c r="B36">
        <v>477.108</v>
      </c>
      <c r="C36">
        <v>139.876</v>
      </c>
      <c r="H36">
        <v>484.84300000000002</v>
      </c>
      <c r="I36">
        <v>122.58199999999999</v>
      </c>
    </row>
    <row r="37" spans="2:10" x14ac:dyDescent="0.55000000000000004">
      <c r="B37">
        <v>482.52300000000002</v>
      </c>
      <c r="C37">
        <v>124.863</v>
      </c>
      <c r="H37">
        <v>489.97</v>
      </c>
      <c r="I37">
        <v>92.340999999999994</v>
      </c>
    </row>
    <row r="38" spans="2:10" x14ac:dyDescent="0.55000000000000004">
      <c r="B38">
        <v>487.745</v>
      </c>
      <c r="C38">
        <v>102.52500000000001</v>
      </c>
      <c r="H38">
        <v>492.47399999999999</v>
      </c>
      <c r="I38">
        <v>73.840999999999994</v>
      </c>
    </row>
    <row r="39" spans="2:10" x14ac:dyDescent="0.55000000000000004">
      <c r="B39">
        <v>491.53100000000001</v>
      </c>
      <c r="C39">
        <v>77.896000000000001</v>
      </c>
      <c r="H39">
        <v>494.9</v>
      </c>
      <c r="I39">
        <v>56.698999999999998</v>
      </c>
    </row>
    <row r="40" spans="2:10" x14ac:dyDescent="0.55000000000000004">
      <c r="B40">
        <v>494.387</v>
      </c>
      <c r="C40">
        <v>52.154000000000003</v>
      </c>
      <c r="H40">
        <v>497.32600000000002</v>
      </c>
      <c r="I40">
        <v>42.850999999999999</v>
      </c>
    </row>
    <row r="41" spans="2:10" x14ac:dyDescent="0.55000000000000004">
      <c r="B41">
        <v>491.13799999999998</v>
      </c>
      <c r="C41">
        <v>69</v>
      </c>
      <c r="H41">
        <v>497.11099999999999</v>
      </c>
      <c r="I41">
        <v>33.771999999999998</v>
      </c>
    </row>
    <row r="42" spans="2:10" x14ac:dyDescent="0.55000000000000004">
      <c r="B42">
        <v>497.81599999999997</v>
      </c>
      <c r="C42">
        <v>30.009</v>
      </c>
    </row>
    <row r="43" spans="2:10" x14ac:dyDescent="0.55000000000000004">
      <c r="B43">
        <v>497.41199999999998</v>
      </c>
      <c r="C43">
        <v>18.617999999999999</v>
      </c>
    </row>
    <row r="44" spans="2:10" x14ac:dyDescent="0.55000000000000004">
      <c r="D44">
        <v>500</v>
      </c>
      <c r="E44">
        <v>458</v>
      </c>
      <c r="F44">
        <v>368</v>
      </c>
      <c r="G44">
        <v>268</v>
      </c>
      <c r="H44">
        <v>186</v>
      </c>
      <c r="I44">
        <v>90</v>
      </c>
      <c r="J44">
        <v>0</v>
      </c>
    </row>
    <row r="45" spans="2:10" x14ac:dyDescent="0.55000000000000004">
      <c r="D45">
        <v>0</v>
      </c>
      <c r="E45">
        <f>3.6*54.34120418</f>
        <v>195.628335048</v>
      </c>
      <c r="F45">
        <f>3.6*82.34747066</f>
        <v>296.45089437600001</v>
      </c>
      <c r="G45">
        <f>3.6*101.78650615</f>
        <v>366.43142214</v>
      </c>
      <c r="H45">
        <f>3.6*113.02736226</f>
        <v>406.89850413600004</v>
      </c>
      <c r="I45">
        <f>3.6*122.18676518</f>
        <v>439.872354648</v>
      </c>
      <c r="J45">
        <f>3.6*127.60210341</f>
        <v>459.36757227599998</v>
      </c>
    </row>
    <row r="46" spans="2:10" x14ac:dyDescent="0.55000000000000004">
      <c r="D46">
        <v>0</v>
      </c>
      <c r="E46">
        <f>3.6*6.87596471</f>
        <v>24.753472956</v>
      </c>
      <c r="F46">
        <f>3.6*6.12698841</f>
        <v>22.057158275999999</v>
      </c>
      <c r="G46">
        <f>3.6*4.01817189</f>
        <v>14.465418803999999</v>
      </c>
      <c r="H46">
        <f>3.6*1.49573506</f>
        <v>5.3846462160000002</v>
      </c>
      <c r="I46">
        <f>3.6*-4.8081742</f>
        <v>-17.309427119999999</v>
      </c>
      <c r="J46">
        <f>3.6*-13.9146168</f>
        <v>-50.092620480000001</v>
      </c>
    </row>
    <row r="47" spans="2:10" x14ac:dyDescent="0.55000000000000004">
      <c r="D47">
        <f>D45+D46</f>
        <v>0</v>
      </c>
      <c r="E47">
        <f t="shared" ref="E47:J47" si="0">E45+E46</f>
        <v>220.38180800399999</v>
      </c>
      <c r="F47">
        <f t="shared" si="0"/>
        <v>318.508052652</v>
      </c>
      <c r="G47">
        <f t="shared" si="0"/>
        <v>380.89684094400002</v>
      </c>
      <c r="H47">
        <f t="shared" si="0"/>
        <v>412.28315035200006</v>
      </c>
      <c r="I47">
        <f t="shared" si="0"/>
        <v>422.56292752799999</v>
      </c>
      <c r="J47">
        <f t="shared" si="0"/>
        <v>409.27495179599998</v>
      </c>
    </row>
    <row r="49" spans="5:9" x14ac:dyDescent="0.55000000000000004">
      <c r="E49">
        <v>500</v>
      </c>
      <c r="F49">
        <v>461.94</v>
      </c>
      <c r="G49">
        <v>353.55</v>
      </c>
      <c r="H49">
        <v>191.34</v>
      </c>
      <c r="I49">
        <v>0</v>
      </c>
    </row>
    <row r="50" spans="5:9" x14ac:dyDescent="0.55000000000000004">
      <c r="E50">
        <v>0</v>
      </c>
      <c r="F50">
        <f>3.6*51.9704</f>
        <v>187.09343999999999</v>
      </c>
      <c r="G50">
        <f>3.6*82.0027</f>
        <v>295.20972</v>
      </c>
      <c r="H50">
        <f>3.6*106.4141</f>
        <v>383.09076000000005</v>
      </c>
      <c r="I50">
        <f>3.6*122.4845</f>
        <v>440.94420000000002</v>
      </c>
    </row>
    <row r="51" spans="5:9" x14ac:dyDescent="0.55000000000000004">
      <c r="E51">
        <v>0</v>
      </c>
      <c r="F51">
        <f>3.6*2.4966</f>
        <v>8.9877599999999997</v>
      </c>
      <c r="G51">
        <f>3.6*2.4899</f>
        <v>8.9636399999999998</v>
      </c>
      <c r="H51">
        <f>3.6*-0.5689</f>
        <v>-2.0480399999999999</v>
      </c>
      <c r="I51">
        <f>3.6*-4.3808</f>
        <v>-15.77088</v>
      </c>
    </row>
    <row r="52" spans="5:9" x14ac:dyDescent="0.55000000000000004">
      <c r="E52">
        <f>E50+E51</f>
        <v>0</v>
      </c>
      <c r="F52">
        <f t="shared" ref="F52:I52" si="1">F50+F51</f>
        <v>196.0812</v>
      </c>
      <c r="G52">
        <f t="shared" si="1"/>
        <v>304.17336</v>
      </c>
      <c r="H52">
        <f t="shared" si="1"/>
        <v>381.04272000000003</v>
      </c>
      <c r="I52">
        <f t="shared" si="1"/>
        <v>425.17332000000005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7400-79D6-41BD-BCD8-04AE8AF9D6C6}">
  <dimension ref="B2:C36"/>
  <sheetViews>
    <sheetView workbookViewId="0">
      <selection activeCell="P9" sqref="P9"/>
    </sheetView>
  </sheetViews>
  <sheetFormatPr defaultRowHeight="14.4" x14ac:dyDescent="0.55000000000000004"/>
  <sheetData>
    <row r="2" spans="2:3" x14ac:dyDescent="0.55000000000000004">
      <c r="B2">
        <v>1.7399999999999999E-2</v>
      </c>
      <c r="C2">
        <v>0.99650000000000005</v>
      </c>
    </row>
    <row r="3" spans="2:3" x14ac:dyDescent="0.55000000000000004">
      <c r="B3">
        <v>4.6800000000000001E-2</v>
      </c>
      <c r="C3">
        <v>1.0038</v>
      </c>
    </row>
    <row r="4" spans="2:3" x14ac:dyDescent="0.55000000000000004">
      <c r="B4">
        <v>8.1100000000000005E-2</v>
      </c>
      <c r="C4">
        <v>1.0185999999999999</v>
      </c>
    </row>
    <row r="5" spans="2:3" x14ac:dyDescent="0.55000000000000004">
      <c r="B5">
        <v>0.1222</v>
      </c>
      <c r="C5">
        <v>1.0293000000000001</v>
      </c>
    </row>
    <row r="6" spans="2:3" x14ac:dyDescent="0.55000000000000004">
      <c r="B6">
        <v>0.158</v>
      </c>
      <c r="C6">
        <v>1.0351999999999999</v>
      </c>
    </row>
    <row r="7" spans="2:3" x14ac:dyDescent="0.55000000000000004">
      <c r="B7">
        <v>0.19309999999999999</v>
      </c>
      <c r="C7">
        <v>1.0467</v>
      </c>
    </row>
    <row r="8" spans="2:3" x14ac:dyDescent="0.55000000000000004">
      <c r="B8">
        <v>0.23150000000000001</v>
      </c>
      <c r="C8">
        <v>1.0577000000000001</v>
      </c>
    </row>
    <row r="9" spans="2:3" x14ac:dyDescent="0.55000000000000004">
      <c r="B9">
        <v>0.2666</v>
      </c>
      <c r="C9">
        <v>1.0613999999999999</v>
      </c>
    </row>
    <row r="10" spans="2:3" x14ac:dyDescent="0.55000000000000004">
      <c r="B10">
        <v>0.30430000000000001</v>
      </c>
      <c r="C10">
        <v>1.0685</v>
      </c>
    </row>
    <row r="11" spans="2:3" x14ac:dyDescent="0.55000000000000004">
      <c r="B11">
        <v>0.33689999999999998</v>
      </c>
      <c r="C11">
        <v>1.0693999999999999</v>
      </c>
    </row>
    <row r="12" spans="2:3" x14ac:dyDescent="0.55000000000000004">
      <c r="B12">
        <v>0.37209999999999999</v>
      </c>
      <c r="C12">
        <v>1.0682</v>
      </c>
    </row>
    <row r="13" spans="2:3" x14ac:dyDescent="0.55000000000000004">
      <c r="B13">
        <v>0.40720000000000001</v>
      </c>
      <c r="C13">
        <v>1.0672999999999999</v>
      </c>
    </row>
    <row r="14" spans="2:3" x14ac:dyDescent="0.55000000000000004">
      <c r="B14">
        <v>0.44240000000000002</v>
      </c>
      <c r="C14">
        <v>1.0728</v>
      </c>
    </row>
    <row r="15" spans="2:3" x14ac:dyDescent="0.55000000000000004">
      <c r="B15">
        <v>0.47749999999999998</v>
      </c>
      <c r="C15">
        <v>1.0653999999999999</v>
      </c>
    </row>
    <row r="16" spans="2:3" x14ac:dyDescent="0.55000000000000004">
      <c r="B16">
        <v>0.51259999999999994</v>
      </c>
      <c r="C16">
        <v>1.0679000000000001</v>
      </c>
    </row>
    <row r="17" spans="2:3" x14ac:dyDescent="0.55000000000000004">
      <c r="B17">
        <v>0.54779999999999995</v>
      </c>
      <c r="C17">
        <v>1.0590999999999999</v>
      </c>
    </row>
    <row r="18" spans="2:3" x14ac:dyDescent="0.55000000000000004">
      <c r="B18">
        <v>0.59250000000000003</v>
      </c>
      <c r="C18">
        <v>1.0432999999999999</v>
      </c>
    </row>
    <row r="19" spans="2:3" x14ac:dyDescent="0.55000000000000004">
      <c r="B19">
        <v>0.62760000000000005</v>
      </c>
      <c r="C19">
        <v>1.0306999999999999</v>
      </c>
    </row>
    <row r="20" spans="2:3" x14ac:dyDescent="0.55000000000000004">
      <c r="B20">
        <v>0.66269999999999996</v>
      </c>
      <c r="C20">
        <v>1.0138</v>
      </c>
    </row>
    <row r="21" spans="2:3" x14ac:dyDescent="0.55000000000000004">
      <c r="B21">
        <v>0.69789999999999996</v>
      </c>
      <c r="C21">
        <v>1.0009999999999999</v>
      </c>
    </row>
    <row r="22" spans="2:3" x14ac:dyDescent="0.55000000000000004">
      <c r="B22">
        <v>0.73299999999999998</v>
      </c>
      <c r="C22">
        <v>0.98109999999999997</v>
      </c>
    </row>
    <row r="23" spans="2:3" x14ac:dyDescent="0.55000000000000004">
      <c r="B23">
        <v>0.76839999999999997</v>
      </c>
      <c r="C23">
        <v>0.95030000000000003</v>
      </c>
    </row>
    <row r="24" spans="2:3" x14ac:dyDescent="0.55000000000000004">
      <c r="B24">
        <v>0.80320000000000003</v>
      </c>
      <c r="C24">
        <v>0.91839999999999999</v>
      </c>
    </row>
    <row r="25" spans="2:3" x14ac:dyDescent="0.55000000000000004">
      <c r="B25">
        <v>0.83830000000000005</v>
      </c>
      <c r="C25">
        <v>0.87549999999999994</v>
      </c>
    </row>
    <row r="26" spans="2:3" x14ac:dyDescent="0.55000000000000004">
      <c r="B26">
        <v>0.87339999999999995</v>
      </c>
      <c r="C26">
        <v>0.81710000000000005</v>
      </c>
    </row>
    <row r="27" spans="2:3" x14ac:dyDescent="0.55000000000000004">
      <c r="B27">
        <v>0.90529999999999999</v>
      </c>
      <c r="C27">
        <v>0.76580000000000004</v>
      </c>
    </row>
    <row r="28" spans="2:3" x14ac:dyDescent="0.55000000000000004">
      <c r="B28">
        <v>0.93279999999999996</v>
      </c>
      <c r="C28">
        <v>0.6845</v>
      </c>
    </row>
    <row r="29" spans="2:3" x14ac:dyDescent="0.55000000000000004">
      <c r="B29">
        <v>0.94989999999999997</v>
      </c>
      <c r="C29">
        <v>0.59399999999999997</v>
      </c>
    </row>
    <row r="30" spans="2:3" x14ac:dyDescent="0.55000000000000004">
      <c r="B30">
        <v>0.96760000000000002</v>
      </c>
      <c r="C30">
        <v>0.50190000000000001</v>
      </c>
    </row>
    <row r="31" spans="2:3" x14ac:dyDescent="0.55000000000000004">
      <c r="B31">
        <v>0.97729999999999995</v>
      </c>
      <c r="C31">
        <v>0.42380000000000001</v>
      </c>
    </row>
    <row r="32" spans="2:3" x14ac:dyDescent="0.55000000000000004">
      <c r="B32">
        <v>0.9849</v>
      </c>
      <c r="C32">
        <v>0.35020000000000001</v>
      </c>
    </row>
    <row r="33" spans="2:3" x14ac:dyDescent="0.55000000000000004">
      <c r="B33">
        <v>0.98960000000000004</v>
      </c>
      <c r="C33">
        <v>0.28799999999999998</v>
      </c>
    </row>
    <row r="34" spans="2:3" x14ac:dyDescent="0.55000000000000004">
      <c r="B34">
        <v>0.99390000000000001</v>
      </c>
      <c r="C34">
        <v>0.19209999999999999</v>
      </c>
    </row>
    <row r="35" spans="2:3" x14ac:dyDescent="0.55000000000000004">
      <c r="B35">
        <v>0.99850000000000005</v>
      </c>
      <c r="C35">
        <v>6.9199999999999998E-2</v>
      </c>
    </row>
    <row r="36" spans="2:3" x14ac:dyDescent="0.55000000000000004">
      <c r="B36">
        <v>1.0005999999999999</v>
      </c>
      <c r="C36">
        <v>2.2700000000000001E-2</v>
      </c>
    </row>
  </sheetData>
  <sortState xmlns:xlrd2="http://schemas.microsoft.com/office/spreadsheetml/2017/richdata2" ref="B2:C36">
    <sortCondition ref="B2:B3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DB402-0906-43CB-9FC8-75EA10F924B3}">
  <dimension ref="B2:C48"/>
  <sheetViews>
    <sheetView workbookViewId="0">
      <selection activeCell="G31" sqref="G31"/>
    </sheetView>
  </sheetViews>
  <sheetFormatPr defaultRowHeight="14.4" x14ac:dyDescent="0.55000000000000004"/>
  <sheetData>
    <row r="2" spans="2:3" x14ac:dyDescent="0.55000000000000004">
      <c r="B2">
        <v>1.35E-2</v>
      </c>
      <c r="C2">
        <v>0.87180000000000002</v>
      </c>
    </row>
    <row r="3" spans="2:3" x14ac:dyDescent="0.55000000000000004">
      <c r="B3">
        <v>3.8699999999999998E-2</v>
      </c>
      <c r="C3">
        <v>0.879</v>
      </c>
    </row>
    <row r="4" spans="2:3" x14ac:dyDescent="0.55000000000000004">
      <c r="B4">
        <v>6.4399999999999999E-2</v>
      </c>
      <c r="C4">
        <v>0.89229999999999998</v>
      </c>
    </row>
    <row r="5" spans="2:3" x14ac:dyDescent="0.55000000000000004">
      <c r="B5">
        <v>9.0899999999999995E-2</v>
      </c>
      <c r="C5">
        <v>0.90810000000000002</v>
      </c>
    </row>
    <row r="6" spans="2:3" x14ac:dyDescent="0.55000000000000004">
      <c r="B6">
        <v>0.1104</v>
      </c>
      <c r="C6">
        <v>0.91410000000000002</v>
      </c>
    </row>
    <row r="7" spans="2:3" x14ac:dyDescent="0.55000000000000004">
      <c r="B7">
        <v>0.14380000000000001</v>
      </c>
      <c r="C7">
        <v>0.92689999999999995</v>
      </c>
    </row>
    <row r="8" spans="2:3" x14ac:dyDescent="0.55000000000000004">
      <c r="B8">
        <v>0.16919999999999999</v>
      </c>
      <c r="C8">
        <v>0.94010000000000005</v>
      </c>
    </row>
    <row r="9" spans="2:3" x14ac:dyDescent="0.55000000000000004">
      <c r="B9">
        <v>0.1946</v>
      </c>
      <c r="C9">
        <v>0.9637</v>
      </c>
    </row>
    <row r="10" spans="2:3" x14ac:dyDescent="0.55000000000000004">
      <c r="B10">
        <v>0.22</v>
      </c>
      <c r="C10">
        <v>0.98399999999999999</v>
      </c>
    </row>
    <row r="11" spans="2:3" x14ac:dyDescent="0.55000000000000004">
      <c r="B11">
        <v>0.2455</v>
      </c>
      <c r="C11">
        <v>0.99470000000000003</v>
      </c>
    </row>
    <row r="12" spans="2:3" x14ac:dyDescent="0.55000000000000004">
      <c r="B12">
        <v>0.27089999999999997</v>
      </c>
      <c r="C12">
        <v>1.0103</v>
      </c>
    </row>
    <row r="13" spans="2:3" x14ac:dyDescent="0.55000000000000004">
      <c r="B13">
        <v>0.29630000000000001</v>
      </c>
      <c r="C13">
        <v>1.0159</v>
      </c>
    </row>
    <row r="14" spans="2:3" x14ac:dyDescent="0.55000000000000004">
      <c r="B14">
        <v>0.32169999999999999</v>
      </c>
      <c r="C14">
        <v>1.0297000000000001</v>
      </c>
    </row>
    <row r="15" spans="2:3" x14ac:dyDescent="0.55000000000000004">
      <c r="B15">
        <v>0.34710000000000002</v>
      </c>
      <c r="C15">
        <v>1.0344</v>
      </c>
    </row>
    <row r="16" spans="2:3" x14ac:dyDescent="0.55000000000000004">
      <c r="B16">
        <v>0.3725</v>
      </c>
      <c r="C16">
        <v>1.0477000000000001</v>
      </c>
    </row>
    <row r="17" spans="2:3" x14ac:dyDescent="0.55000000000000004">
      <c r="B17">
        <v>0.39800000000000002</v>
      </c>
      <c r="C17">
        <v>1.0629999999999999</v>
      </c>
    </row>
    <row r="18" spans="2:3" x14ac:dyDescent="0.55000000000000004">
      <c r="B18">
        <v>0.4234</v>
      </c>
      <c r="C18">
        <v>1.0727</v>
      </c>
    </row>
    <row r="19" spans="2:3" x14ac:dyDescent="0.55000000000000004">
      <c r="B19">
        <v>0.44879999999999998</v>
      </c>
      <c r="C19">
        <v>1.0831999999999999</v>
      </c>
    </row>
    <row r="20" spans="2:3" x14ac:dyDescent="0.55000000000000004">
      <c r="B20">
        <v>0.47310000000000002</v>
      </c>
      <c r="C20">
        <v>1.0911999999999999</v>
      </c>
    </row>
    <row r="21" spans="2:3" x14ac:dyDescent="0.55000000000000004">
      <c r="B21">
        <v>0.49959999999999999</v>
      </c>
      <c r="C21">
        <v>1.0936999999999999</v>
      </c>
    </row>
    <row r="22" spans="2:3" x14ac:dyDescent="0.55000000000000004">
      <c r="B22">
        <v>0.52500000000000002</v>
      </c>
      <c r="C22">
        <v>1.1015999999999999</v>
      </c>
    </row>
    <row r="23" spans="2:3" x14ac:dyDescent="0.55000000000000004">
      <c r="B23">
        <v>0.55049999999999999</v>
      </c>
      <c r="C23">
        <v>1.1029</v>
      </c>
    </row>
    <row r="24" spans="2:3" x14ac:dyDescent="0.55000000000000004">
      <c r="B24">
        <v>0.57589999999999997</v>
      </c>
      <c r="C24">
        <v>1.111</v>
      </c>
    </row>
    <row r="25" spans="2:3" x14ac:dyDescent="0.55000000000000004">
      <c r="B25">
        <v>0.60129999999999995</v>
      </c>
      <c r="C25">
        <v>1.1153999999999999</v>
      </c>
    </row>
    <row r="26" spans="2:3" x14ac:dyDescent="0.55000000000000004">
      <c r="B26">
        <v>0.62670000000000003</v>
      </c>
      <c r="C26">
        <v>1.1158999999999999</v>
      </c>
    </row>
    <row r="27" spans="2:3" x14ac:dyDescent="0.55000000000000004">
      <c r="B27">
        <v>0.65210000000000001</v>
      </c>
      <c r="C27">
        <v>1.1185</v>
      </c>
    </row>
    <row r="28" spans="2:3" x14ac:dyDescent="0.55000000000000004">
      <c r="B28">
        <v>0.67749999999999999</v>
      </c>
      <c r="C28">
        <v>1.1133999999999999</v>
      </c>
    </row>
    <row r="29" spans="2:3" x14ac:dyDescent="0.55000000000000004">
      <c r="B29">
        <v>0.70299999999999996</v>
      </c>
      <c r="C29">
        <v>1.1128</v>
      </c>
    </row>
    <row r="30" spans="2:3" x14ac:dyDescent="0.55000000000000004">
      <c r="B30">
        <v>0.72840000000000005</v>
      </c>
      <c r="C30">
        <v>1.1048</v>
      </c>
    </row>
    <row r="31" spans="2:3" x14ac:dyDescent="0.55000000000000004">
      <c r="B31">
        <v>0.75380000000000003</v>
      </c>
      <c r="C31">
        <v>1.0914999999999999</v>
      </c>
    </row>
    <row r="32" spans="2:3" x14ac:dyDescent="0.55000000000000004">
      <c r="B32">
        <v>0.7792</v>
      </c>
      <c r="C32">
        <v>1.0772999999999999</v>
      </c>
    </row>
    <row r="33" spans="2:3" x14ac:dyDescent="0.55000000000000004">
      <c r="B33">
        <v>0.80459999999999998</v>
      </c>
      <c r="C33">
        <v>1.0510999999999999</v>
      </c>
    </row>
    <row r="34" spans="2:3" x14ac:dyDescent="0.55000000000000004">
      <c r="B34">
        <v>0.83</v>
      </c>
      <c r="C34">
        <v>1.0273000000000001</v>
      </c>
    </row>
    <row r="35" spans="2:3" x14ac:dyDescent="0.55000000000000004">
      <c r="B35">
        <v>0.85550000000000004</v>
      </c>
      <c r="C35">
        <v>0.99739999999999995</v>
      </c>
    </row>
    <row r="36" spans="2:3" x14ac:dyDescent="0.55000000000000004">
      <c r="B36">
        <v>0.87929999999999997</v>
      </c>
      <c r="C36">
        <v>0.9446</v>
      </c>
    </row>
    <row r="37" spans="2:3" x14ac:dyDescent="0.55000000000000004">
      <c r="B37">
        <v>0.89929999999999999</v>
      </c>
      <c r="C37">
        <v>0.88660000000000005</v>
      </c>
    </row>
    <row r="38" spans="2:3" x14ac:dyDescent="0.55000000000000004">
      <c r="B38">
        <v>0.9123</v>
      </c>
      <c r="C38">
        <v>0.84179999999999999</v>
      </c>
    </row>
    <row r="39" spans="2:3" x14ac:dyDescent="0.55000000000000004">
      <c r="B39">
        <v>0.92969999999999997</v>
      </c>
      <c r="C39">
        <v>0.78369999999999995</v>
      </c>
    </row>
    <row r="40" spans="2:3" x14ac:dyDescent="0.55000000000000004">
      <c r="B40">
        <v>0.94599999999999995</v>
      </c>
      <c r="C40">
        <v>0.72699999999999998</v>
      </c>
    </row>
    <row r="41" spans="2:3" x14ac:dyDescent="0.55000000000000004">
      <c r="B41">
        <v>0.95740000000000003</v>
      </c>
      <c r="C41">
        <v>0.65249999999999997</v>
      </c>
    </row>
    <row r="42" spans="2:3" x14ac:dyDescent="0.55000000000000004">
      <c r="B42">
        <v>0.97040000000000004</v>
      </c>
      <c r="C42">
        <v>0.58460000000000001</v>
      </c>
    </row>
    <row r="43" spans="2:3" x14ac:dyDescent="0.55000000000000004">
      <c r="B43">
        <v>0.9778</v>
      </c>
      <c r="C43">
        <v>0.52010000000000001</v>
      </c>
    </row>
    <row r="44" spans="2:3" x14ac:dyDescent="0.55000000000000004">
      <c r="B44">
        <v>0.9829</v>
      </c>
      <c r="C44">
        <v>0.46539999999999998</v>
      </c>
    </row>
    <row r="45" spans="2:3" x14ac:dyDescent="0.55000000000000004">
      <c r="B45">
        <v>0.99</v>
      </c>
      <c r="C45">
        <v>0.39219999999999999</v>
      </c>
    </row>
    <row r="46" spans="2:3" x14ac:dyDescent="0.55000000000000004">
      <c r="B46">
        <v>0.99429999999999996</v>
      </c>
      <c r="C46">
        <v>0.30809999999999998</v>
      </c>
    </row>
    <row r="47" spans="2:3" x14ac:dyDescent="0.55000000000000004">
      <c r="B47">
        <v>0.99519999999999997</v>
      </c>
      <c r="C47">
        <v>0.22689999999999999</v>
      </c>
    </row>
    <row r="48" spans="2:3" x14ac:dyDescent="0.55000000000000004">
      <c r="B48">
        <v>0.99680000000000002</v>
      </c>
      <c r="C48">
        <v>0.1575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6DAFA-7F17-4FE2-85E3-7718CB17FF94}">
  <dimension ref="B2:M51"/>
  <sheetViews>
    <sheetView topLeftCell="A2" workbookViewId="0">
      <selection activeCell="E22" sqref="E22:M31"/>
    </sheetView>
  </sheetViews>
  <sheetFormatPr defaultRowHeight="14.4" x14ac:dyDescent="0.55000000000000004"/>
  <sheetData>
    <row r="2" spans="2:3" x14ac:dyDescent="0.55000000000000004">
      <c r="B2">
        <v>-4.0000000000000001E-3</v>
      </c>
      <c r="C2">
        <v>0.82130000000000003</v>
      </c>
    </row>
    <row r="3" spans="2:3" x14ac:dyDescent="0.55000000000000004">
      <c r="B3">
        <v>1.83E-2</v>
      </c>
      <c r="C3">
        <v>0.83140000000000003</v>
      </c>
    </row>
    <row r="4" spans="2:3" x14ac:dyDescent="0.55000000000000004">
      <c r="B4">
        <v>4.3900000000000002E-2</v>
      </c>
      <c r="C4">
        <v>0.8427</v>
      </c>
    </row>
    <row r="5" spans="2:3" x14ac:dyDescent="0.55000000000000004">
      <c r="B5">
        <v>6.7799999999999999E-2</v>
      </c>
      <c r="C5">
        <v>0.85470000000000002</v>
      </c>
    </row>
    <row r="6" spans="2:3" x14ac:dyDescent="0.55000000000000004">
      <c r="B6">
        <v>0.1013</v>
      </c>
      <c r="C6">
        <v>0.87339999999999995</v>
      </c>
    </row>
    <row r="7" spans="2:3" x14ac:dyDescent="0.55000000000000004">
      <c r="B7">
        <v>0.12790000000000001</v>
      </c>
      <c r="C7">
        <v>0.87580000000000002</v>
      </c>
    </row>
    <row r="8" spans="2:3" x14ac:dyDescent="0.55000000000000004">
      <c r="B8">
        <v>0.15240000000000001</v>
      </c>
      <c r="C8">
        <v>0.89939999999999998</v>
      </c>
    </row>
    <row r="9" spans="2:3" x14ac:dyDescent="0.55000000000000004">
      <c r="B9">
        <v>0.1779</v>
      </c>
      <c r="C9">
        <v>0.91639999999999999</v>
      </c>
    </row>
    <row r="10" spans="2:3" x14ac:dyDescent="0.55000000000000004">
      <c r="B10">
        <v>0.20130000000000001</v>
      </c>
      <c r="C10">
        <v>0.93289999999999995</v>
      </c>
    </row>
    <row r="11" spans="2:3" x14ac:dyDescent="0.55000000000000004">
      <c r="B11">
        <v>0.23219999999999999</v>
      </c>
      <c r="C11">
        <v>0.94799999999999995</v>
      </c>
    </row>
    <row r="12" spans="2:3" x14ac:dyDescent="0.55000000000000004">
      <c r="B12">
        <v>0.25769999999999998</v>
      </c>
      <c r="C12">
        <v>0.96599999999999997</v>
      </c>
    </row>
    <row r="13" spans="2:3" x14ac:dyDescent="0.55000000000000004">
      <c r="B13">
        <v>0.2833</v>
      </c>
      <c r="C13">
        <v>0.97160000000000002</v>
      </c>
    </row>
    <row r="14" spans="2:3" x14ac:dyDescent="0.55000000000000004">
      <c r="B14">
        <v>0.30880000000000002</v>
      </c>
      <c r="C14">
        <v>0.99399999999999999</v>
      </c>
    </row>
    <row r="15" spans="2:3" x14ac:dyDescent="0.55000000000000004">
      <c r="B15">
        <v>0.33429999999999999</v>
      </c>
      <c r="C15">
        <v>1.0136000000000001</v>
      </c>
    </row>
    <row r="16" spans="2:3" x14ac:dyDescent="0.55000000000000004">
      <c r="B16">
        <v>0.3599</v>
      </c>
      <c r="C16">
        <v>1.0248999999999999</v>
      </c>
    </row>
    <row r="17" spans="2:13" x14ac:dyDescent="0.55000000000000004">
      <c r="B17">
        <v>0.38540000000000002</v>
      </c>
      <c r="C17">
        <v>1.0391999999999999</v>
      </c>
    </row>
    <row r="18" spans="2:13" x14ac:dyDescent="0.55000000000000004">
      <c r="B18">
        <v>0.41310000000000002</v>
      </c>
      <c r="C18">
        <v>1.0496000000000001</v>
      </c>
    </row>
    <row r="19" spans="2:13" x14ac:dyDescent="0.55000000000000004">
      <c r="B19">
        <v>0.4365</v>
      </c>
      <c r="C19">
        <v>1.0683</v>
      </c>
    </row>
    <row r="20" spans="2:13" x14ac:dyDescent="0.55000000000000004">
      <c r="B20">
        <v>0.46200000000000002</v>
      </c>
      <c r="C20">
        <v>1.0828</v>
      </c>
    </row>
    <row r="21" spans="2:13" x14ac:dyDescent="0.55000000000000004">
      <c r="B21">
        <v>0.4869</v>
      </c>
      <c r="C21">
        <v>1.0952999999999999</v>
      </c>
    </row>
    <row r="22" spans="2:13" x14ac:dyDescent="0.55000000000000004">
      <c r="B22">
        <v>0.5131</v>
      </c>
      <c r="C22">
        <v>1.1061000000000001</v>
      </c>
      <c r="E22" t="s">
        <v>7</v>
      </c>
      <c r="F22" t="s">
        <v>8</v>
      </c>
      <c r="G22" t="s">
        <v>9</v>
      </c>
      <c r="H22" t="s">
        <v>11</v>
      </c>
      <c r="I22" t="s">
        <v>10</v>
      </c>
      <c r="J22" t="s">
        <v>12</v>
      </c>
    </row>
    <row r="23" spans="2:13" x14ac:dyDescent="0.55000000000000004">
      <c r="B23">
        <v>0.53859999999999997</v>
      </c>
      <c r="C23">
        <v>1.1149</v>
      </c>
      <c r="E23">
        <v>1</v>
      </c>
      <c r="F23">
        <v>0</v>
      </c>
      <c r="G23">
        <v>5.5839999999999996</v>
      </c>
      <c r="I23">
        <v>0</v>
      </c>
      <c r="M23">
        <f>I23/$L$28</f>
        <v>0</v>
      </c>
    </row>
    <row r="24" spans="2:13" x14ac:dyDescent="0.55000000000000004">
      <c r="B24">
        <v>0.56420000000000003</v>
      </c>
      <c r="C24">
        <v>1.1255999999999999</v>
      </c>
      <c r="E24">
        <v>0.92390000000000005</v>
      </c>
      <c r="F24">
        <v>0.76649999999999996</v>
      </c>
      <c r="G24">
        <v>6.1759000000000004</v>
      </c>
      <c r="H24">
        <v>1.5824</v>
      </c>
      <c r="I24">
        <f>H24/G24</f>
        <v>0.25622176524878965</v>
      </c>
      <c r="J24">
        <f>0.5*(G24+G23)*(E23-E24)</f>
        <v>0.44746419499999968</v>
      </c>
      <c r="K24">
        <f>0.5*(I24+I23)*J24</f>
        <v>5.7325032964264278E-2</v>
      </c>
      <c r="M24">
        <f t="shared" ref="M24:M27" si="0">I24/$L$28</f>
        <v>0.98449042981643764</v>
      </c>
    </row>
    <row r="25" spans="2:13" x14ac:dyDescent="0.55000000000000004">
      <c r="B25">
        <v>0.5897</v>
      </c>
      <c r="C25">
        <v>1.1334</v>
      </c>
      <c r="E25">
        <v>0.70709999999999995</v>
      </c>
      <c r="F25">
        <v>1.0912999999999999</v>
      </c>
      <c r="G25">
        <v>7.8615000000000004</v>
      </c>
      <c r="H25">
        <v>2.4927000000000001</v>
      </c>
      <c r="I25">
        <f t="shared" ref="I25:I26" si="1">H25/G25</f>
        <v>0.31707689372257203</v>
      </c>
      <c r="J25">
        <f>0.5*(G25+G24)*(E24-E25)</f>
        <v>1.5216541600000009</v>
      </c>
      <c r="K25">
        <f t="shared" ref="K25:K27" si="2">0.5*(I25+I24)*J25</f>
        <v>0.43618114467309715</v>
      </c>
      <c r="M25">
        <f t="shared" si="0"/>
        <v>1.2183163560780692</v>
      </c>
    </row>
    <row r="26" spans="2:13" x14ac:dyDescent="0.55000000000000004">
      <c r="B26">
        <v>0.61529999999999996</v>
      </c>
      <c r="C26">
        <v>1.1436999999999999</v>
      </c>
      <c r="E26">
        <v>0.38269999999999998</v>
      </c>
      <c r="F26">
        <v>1.1642999999999999</v>
      </c>
      <c r="G26">
        <v>10.3843</v>
      </c>
      <c r="H26">
        <v>2.8405</v>
      </c>
      <c r="I26">
        <f t="shared" si="1"/>
        <v>0.27353793707808904</v>
      </c>
      <c r="J26">
        <f t="shared" ref="J26" si="3">0.5*(G26+G25)*(E25-E26)</f>
        <v>2.9594687599999996</v>
      </c>
      <c r="K26">
        <f t="shared" si="2"/>
        <v>0.87395307047362103</v>
      </c>
      <c r="M26">
        <f t="shared" si="0"/>
        <v>1.0510250016567697</v>
      </c>
    </row>
    <row r="27" spans="2:13" x14ac:dyDescent="0.55000000000000004">
      <c r="B27">
        <v>0.64080000000000004</v>
      </c>
      <c r="C27">
        <v>1.139</v>
      </c>
      <c r="E27">
        <v>0</v>
      </c>
      <c r="F27">
        <v>1.0687</v>
      </c>
      <c r="G27">
        <v>13.36</v>
      </c>
      <c r="H27">
        <v>2.8012000000000001</v>
      </c>
      <c r="I27">
        <f>H27/G27</f>
        <v>0.20967065868263474</v>
      </c>
      <c r="J27">
        <f>0.5*(G27+G26)*(E26-E27)</f>
        <v>4.5434718049999994</v>
      </c>
      <c r="K27">
        <f t="shared" si="2"/>
        <v>1.0977223153862454</v>
      </c>
      <c r="M27">
        <f t="shared" si="0"/>
        <v>0.80562537958448388</v>
      </c>
    </row>
    <row r="28" spans="2:13" x14ac:dyDescent="0.55000000000000004">
      <c r="B28">
        <v>0.66639999999999999</v>
      </c>
      <c r="C28">
        <v>1.1366000000000001</v>
      </c>
      <c r="J28">
        <f>SUM(J24:J27)</f>
        <v>9.4720589199999985</v>
      </c>
      <c r="K28">
        <f>SUM(K24:K27)</f>
        <v>2.4651815634972278</v>
      </c>
      <c r="L28">
        <f>K28/J28</f>
        <v>0.26025825898232779</v>
      </c>
    </row>
    <row r="29" spans="2:13" x14ac:dyDescent="0.55000000000000004">
      <c r="B29">
        <v>0.69189999999999996</v>
      </c>
      <c r="C29">
        <v>1.137</v>
      </c>
      <c r="L29">
        <v>0.24890000000000001</v>
      </c>
    </row>
    <row r="30" spans="2:13" x14ac:dyDescent="0.55000000000000004">
      <c r="B30">
        <v>0.71750000000000003</v>
      </c>
      <c r="C30">
        <v>1.1335</v>
      </c>
      <c r="L30">
        <f>(L29-L28)/L29*100</f>
        <v>-4.563382475824743</v>
      </c>
    </row>
    <row r="31" spans="2:13" x14ac:dyDescent="0.55000000000000004">
      <c r="B31">
        <v>0.74299999999999999</v>
      </c>
      <c r="C31">
        <v>1.1326000000000001</v>
      </c>
      <c r="G31">
        <v>6.1759000000000004</v>
      </c>
      <c r="H31">
        <v>7.8615000000000004</v>
      </c>
      <c r="I31">
        <v>10.3843</v>
      </c>
      <c r="J31">
        <v>13.36</v>
      </c>
    </row>
    <row r="32" spans="2:13" x14ac:dyDescent="0.55000000000000004">
      <c r="B32">
        <v>0.76639999999999997</v>
      </c>
      <c r="C32">
        <v>1.1181000000000001</v>
      </c>
    </row>
    <row r="33" spans="2:3" x14ac:dyDescent="0.55000000000000004">
      <c r="B33">
        <v>0.79410000000000003</v>
      </c>
      <c r="C33">
        <v>1.1012999999999999</v>
      </c>
    </row>
    <row r="34" spans="2:3" x14ac:dyDescent="0.55000000000000004">
      <c r="B34">
        <v>0.81969999999999998</v>
      </c>
      <c r="C34">
        <v>1.0775999999999999</v>
      </c>
    </row>
    <row r="35" spans="2:3" x14ac:dyDescent="0.55000000000000004">
      <c r="B35">
        <v>0.84530000000000005</v>
      </c>
      <c r="C35">
        <v>1.0492999999999999</v>
      </c>
    </row>
    <row r="36" spans="2:3" x14ac:dyDescent="0.55000000000000004">
      <c r="B36">
        <v>0.87090000000000001</v>
      </c>
      <c r="C36">
        <v>1.0048999999999999</v>
      </c>
    </row>
    <row r="37" spans="2:3" x14ac:dyDescent="0.55000000000000004">
      <c r="B37">
        <v>0.89649999999999996</v>
      </c>
      <c r="C37">
        <v>0.94989999999999997</v>
      </c>
    </row>
    <row r="38" spans="2:3" x14ac:dyDescent="0.55000000000000004">
      <c r="B38">
        <v>0.91459999999999997</v>
      </c>
      <c r="C38">
        <v>0.89559999999999995</v>
      </c>
    </row>
    <row r="39" spans="2:3" x14ac:dyDescent="0.55000000000000004">
      <c r="B39">
        <v>0.92830000000000001</v>
      </c>
      <c r="C39">
        <v>0.83889999999999998</v>
      </c>
    </row>
    <row r="40" spans="2:3" x14ac:dyDescent="0.55000000000000004">
      <c r="B40">
        <v>0.94379999999999997</v>
      </c>
      <c r="C40">
        <v>0.77580000000000005</v>
      </c>
    </row>
    <row r="41" spans="2:3" x14ac:dyDescent="0.55000000000000004">
      <c r="B41">
        <v>0.95569999999999999</v>
      </c>
      <c r="C41">
        <v>0.70350000000000001</v>
      </c>
    </row>
    <row r="42" spans="2:3" x14ac:dyDescent="0.55000000000000004">
      <c r="B42">
        <v>0.96660000000000001</v>
      </c>
      <c r="C42">
        <v>0.63949999999999996</v>
      </c>
    </row>
    <row r="43" spans="2:3" x14ac:dyDescent="0.55000000000000004">
      <c r="B43">
        <v>0.97499999999999998</v>
      </c>
      <c r="C43">
        <v>0.57289999999999996</v>
      </c>
    </row>
    <row r="44" spans="2:3" x14ac:dyDescent="0.55000000000000004">
      <c r="B44">
        <v>0.98040000000000005</v>
      </c>
      <c r="C44">
        <v>0.51690000000000003</v>
      </c>
    </row>
    <row r="45" spans="2:3" x14ac:dyDescent="0.55000000000000004">
      <c r="B45">
        <v>0.98629999999999995</v>
      </c>
      <c r="C45">
        <v>0.46629999999999999</v>
      </c>
    </row>
    <row r="46" spans="2:3" x14ac:dyDescent="0.55000000000000004">
      <c r="B46">
        <v>0.99270000000000003</v>
      </c>
      <c r="C46">
        <v>0.40179999999999999</v>
      </c>
    </row>
    <row r="47" spans="2:3" x14ac:dyDescent="0.55000000000000004">
      <c r="B47">
        <v>0.997</v>
      </c>
      <c r="C47">
        <v>0.19939999999999999</v>
      </c>
    </row>
    <row r="48" spans="2:3" x14ac:dyDescent="0.55000000000000004">
      <c r="B48">
        <v>0.99429999999999996</v>
      </c>
      <c r="C48">
        <v>0.3503</v>
      </c>
    </row>
    <row r="49" spans="2:3" x14ac:dyDescent="0.55000000000000004">
      <c r="B49">
        <v>0.996</v>
      </c>
      <c r="C49">
        <v>0.29570000000000002</v>
      </c>
    </row>
    <row r="50" spans="2:3" x14ac:dyDescent="0.55000000000000004">
      <c r="B50">
        <v>0.99929999999999997</v>
      </c>
      <c r="C50">
        <v>0.12839999999999999</v>
      </c>
    </row>
    <row r="51" spans="2:3" x14ac:dyDescent="0.55000000000000004">
      <c r="B51">
        <v>1.0009999999999999</v>
      </c>
      <c r="C51">
        <v>3.8899999999999997E-2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83C1-2B48-4A2C-A966-32C617DA8818}">
  <dimension ref="B2:M47"/>
  <sheetViews>
    <sheetView topLeftCell="A2" workbookViewId="0">
      <selection activeCell="O13" sqref="O13"/>
    </sheetView>
  </sheetViews>
  <sheetFormatPr defaultRowHeight="14.4" x14ac:dyDescent="0.55000000000000004"/>
  <sheetData>
    <row r="2" spans="2:3" x14ac:dyDescent="0.55000000000000004">
      <c r="B2">
        <v>8.8999999999999999E-3</v>
      </c>
      <c r="C2">
        <v>0.99550000000000005</v>
      </c>
    </row>
    <row r="3" spans="2:3" x14ac:dyDescent="0.55000000000000004">
      <c r="B3">
        <v>3.4500000000000003E-2</v>
      </c>
      <c r="C3">
        <v>1.0023</v>
      </c>
    </row>
    <row r="4" spans="2:3" x14ac:dyDescent="0.55000000000000004">
      <c r="B4">
        <v>6.0100000000000001E-2</v>
      </c>
      <c r="C4">
        <v>1.004</v>
      </c>
    </row>
    <row r="5" spans="2:3" x14ac:dyDescent="0.55000000000000004">
      <c r="B5">
        <v>8.5800000000000001E-2</v>
      </c>
      <c r="C5">
        <v>1.0096000000000001</v>
      </c>
    </row>
    <row r="6" spans="2:3" x14ac:dyDescent="0.55000000000000004">
      <c r="B6">
        <v>0.1114</v>
      </c>
      <c r="C6">
        <v>1.0230999999999999</v>
      </c>
    </row>
    <row r="7" spans="2:3" x14ac:dyDescent="0.55000000000000004">
      <c r="B7">
        <v>0.13700000000000001</v>
      </c>
      <c r="C7">
        <v>1.0334000000000001</v>
      </c>
    </row>
    <row r="8" spans="2:3" x14ac:dyDescent="0.55000000000000004">
      <c r="B8">
        <v>0.16270000000000001</v>
      </c>
      <c r="C8">
        <v>1.0385</v>
      </c>
    </row>
    <row r="9" spans="2:3" x14ac:dyDescent="0.55000000000000004">
      <c r="B9">
        <v>0.1883</v>
      </c>
      <c r="C9">
        <v>1.0482</v>
      </c>
    </row>
    <row r="10" spans="2:3" x14ac:dyDescent="0.55000000000000004">
      <c r="B10">
        <v>0.2268</v>
      </c>
      <c r="C10">
        <v>1.0599000000000001</v>
      </c>
    </row>
    <row r="11" spans="2:3" x14ac:dyDescent="0.55000000000000004">
      <c r="B11">
        <v>0.25240000000000001</v>
      </c>
      <c r="C11">
        <v>1.0670999999999999</v>
      </c>
    </row>
    <row r="12" spans="2:3" x14ac:dyDescent="0.55000000000000004">
      <c r="B12">
        <v>0.27810000000000001</v>
      </c>
      <c r="C12">
        <v>1.073</v>
      </c>
    </row>
    <row r="13" spans="2:3" x14ac:dyDescent="0.55000000000000004">
      <c r="B13">
        <v>0.30209999999999998</v>
      </c>
      <c r="C13">
        <v>1.0765</v>
      </c>
    </row>
    <row r="14" spans="2:3" x14ac:dyDescent="0.55000000000000004">
      <c r="B14">
        <v>0.33250000000000002</v>
      </c>
      <c r="C14">
        <v>1.0757000000000001</v>
      </c>
    </row>
    <row r="15" spans="2:3" x14ac:dyDescent="0.55000000000000004">
      <c r="B15">
        <v>0.35820000000000002</v>
      </c>
      <c r="C15">
        <v>1.0797000000000001</v>
      </c>
    </row>
    <row r="16" spans="2:3" x14ac:dyDescent="0.55000000000000004">
      <c r="B16">
        <v>0.38379999999999997</v>
      </c>
      <c r="C16">
        <v>1.0831</v>
      </c>
    </row>
    <row r="17" spans="2:13" x14ac:dyDescent="0.55000000000000004">
      <c r="B17">
        <v>0.40939999999999999</v>
      </c>
      <c r="C17">
        <v>1.0855999999999999</v>
      </c>
    </row>
    <row r="18" spans="2:13" x14ac:dyDescent="0.55000000000000004">
      <c r="B18">
        <v>0.43509999999999999</v>
      </c>
      <c r="C18">
        <v>1.0855999999999999</v>
      </c>
    </row>
    <row r="19" spans="2:13" x14ac:dyDescent="0.55000000000000004">
      <c r="B19">
        <v>0.4607</v>
      </c>
      <c r="C19">
        <v>1.0855999999999999</v>
      </c>
    </row>
    <row r="20" spans="2:13" x14ac:dyDescent="0.55000000000000004">
      <c r="B20">
        <v>0.48630000000000001</v>
      </c>
      <c r="C20">
        <v>1.089</v>
      </c>
    </row>
    <row r="21" spans="2:13" x14ac:dyDescent="0.55000000000000004">
      <c r="B21">
        <v>0.51190000000000002</v>
      </c>
      <c r="C21">
        <v>1.0895999999999999</v>
      </c>
    </row>
    <row r="22" spans="2:13" x14ac:dyDescent="0.55000000000000004">
      <c r="B22">
        <v>0.53759999999999997</v>
      </c>
      <c r="C22">
        <v>1.089</v>
      </c>
      <c r="E22" t="s">
        <v>7</v>
      </c>
      <c r="F22" t="s">
        <v>8</v>
      </c>
      <c r="G22" t="s">
        <v>9</v>
      </c>
      <c r="H22" t="s">
        <v>11</v>
      </c>
      <c r="I22" t="s">
        <v>10</v>
      </c>
      <c r="J22" t="s">
        <v>12</v>
      </c>
    </row>
    <row r="23" spans="2:13" x14ac:dyDescent="0.55000000000000004">
      <c r="B23">
        <v>0.56320000000000003</v>
      </c>
      <c r="C23">
        <v>1.0818000000000001</v>
      </c>
      <c r="E23">
        <v>1</v>
      </c>
      <c r="F23">
        <v>0</v>
      </c>
      <c r="G23">
        <v>4.7229999999999999</v>
      </c>
      <c r="I23">
        <v>0</v>
      </c>
      <c r="M23">
        <f>I23/$L$28</f>
        <v>0</v>
      </c>
    </row>
    <row r="24" spans="2:13" x14ac:dyDescent="0.55000000000000004">
      <c r="B24">
        <v>0.58879999999999999</v>
      </c>
      <c r="C24">
        <v>1.0779000000000001</v>
      </c>
      <c r="E24">
        <v>0.92390000000000005</v>
      </c>
      <c r="F24">
        <v>0.76649999999999996</v>
      </c>
      <c r="G24">
        <v>5.0269000000000004</v>
      </c>
      <c r="H24">
        <v>1.2892999999999999</v>
      </c>
      <c r="I24">
        <f>H24/G24</f>
        <v>0.25648013686367338</v>
      </c>
      <c r="J24">
        <f>0.5*(G24+G23)*(E23-E24)</f>
        <v>0.37098369499999972</v>
      </c>
      <c r="K24">
        <f>0.5*(I24+I23)*J24</f>
        <v>4.7574974433895599E-2</v>
      </c>
      <c r="M24">
        <f t="shared" ref="M24:M27" si="0">I24/$L$28</f>
        <v>0.73998544813947131</v>
      </c>
    </row>
    <row r="25" spans="2:13" x14ac:dyDescent="0.55000000000000004">
      <c r="B25">
        <v>0.61450000000000005</v>
      </c>
      <c r="C25">
        <v>1.0705</v>
      </c>
      <c r="E25">
        <v>0.70709999999999995</v>
      </c>
      <c r="F25">
        <v>1.0912999999999999</v>
      </c>
      <c r="G25">
        <v>5.8921000000000001</v>
      </c>
      <c r="H25">
        <v>2.1949999999999998</v>
      </c>
      <c r="I25">
        <f t="shared" ref="I25:I26" si="1">H25/G25</f>
        <v>0.37253271329407167</v>
      </c>
      <c r="J25">
        <f>0.5*(G25+G24)*(E24-E25)</f>
        <v>1.1836196000000005</v>
      </c>
      <c r="K25">
        <f t="shared" ref="K25:K27" si="2">0.5*(I25+I24)*J25</f>
        <v>0.37225596904928521</v>
      </c>
      <c r="M25">
        <f t="shared" si="0"/>
        <v>1.0748153450185218</v>
      </c>
    </row>
    <row r="26" spans="2:13" x14ac:dyDescent="0.55000000000000004">
      <c r="B26">
        <v>0.6401</v>
      </c>
      <c r="C26">
        <v>1.0616000000000001</v>
      </c>
      <c r="E26">
        <v>0.38269999999999998</v>
      </c>
      <c r="F26">
        <v>1.1642999999999999</v>
      </c>
      <c r="G26">
        <v>7.1871</v>
      </c>
      <c r="H26">
        <v>2.7589000000000001</v>
      </c>
      <c r="I26">
        <f t="shared" si="1"/>
        <v>0.38386831962822282</v>
      </c>
      <c r="J26">
        <f t="shared" ref="J26" si="3">0.5*(G26+G25)*(E25-E26)</f>
        <v>2.1214462399999996</v>
      </c>
      <c r="K26">
        <f t="shared" si="2"/>
        <v>0.80233206361255882</v>
      </c>
      <c r="M26">
        <f t="shared" si="0"/>
        <v>1.107520348359845</v>
      </c>
    </row>
    <row r="27" spans="2:13" x14ac:dyDescent="0.55000000000000004">
      <c r="B27">
        <v>0.66569999999999996</v>
      </c>
      <c r="C27">
        <v>1.0535000000000001</v>
      </c>
      <c r="E27">
        <v>0</v>
      </c>
      <c r="F27">
        <v>1.0687</v>
      </c>
      <c r="G27">
        <v>8.7147000000000006</v>
      </c>
      <c r="H27">
        <v>2.9933999999999998</v>
      </c>
      <c r="I27">
        <f>H27/G27</f>
        <v>0.34348858824744394</v>
      </c>
      <c r="J27">
        <f>0.5*(G27+G26)*(E26-E27)</f>
        <v>3.0428094300000001</v>
      </c>
      <c r="K27">
        <f t="shared" si="2"/>
        <v>1.1066042291298601</v>
      </c>
      <c r="M27">
        <f t="shared" si="0"/>
        <v>0.99101848592735797</v>
      </c>
    </row>
    <row r="28" spans="2:13" x14ac:dyDescent="0.55000000000000004">
      <c r="B28">
        <v>0.69130000000000003</v>
      </c>
      <c r="C28">
        <v>1.0428999999999999</v>
      </c>
      <c r="J28">
        <f>SUM(J24:J27)</f>
        <v>6.7188589649999999</v>
      </c>
      <c r="K28">
        <f>SUM(K24:K27)</f>
        <v>2.3287672362256</v>
      </c>
      <c r="L28">
        <f>K28/J28</f>
        <v>0.34660159535371349</v>
      </c>
    </row>
    <row r="29" spans="2:13" x14ac:dyDescent="0.55000000000000004">
      <c r="B29">
        <v>0.71689999999999998</v>
      </c>
      <c r="C29">
        <v>1.0274000000000001</v>
      </c>
      <c r="L29">
        <v>0.32802999999999999</v>
      </c>
    </row>
    <row r="30" spans="2:13" x14ac:dyDescent="0.55000000000000004">
      <c r="B30">
        <v>0.74260000000000004</v>
      </c>
      <c r="C30">
        <v>1.0055000000000001</v>
      </c>
      <c r="L30">
        <f>(L29-L28)/L29*100</f>
        <v>-5.6615539291264518</v>
      </c>
    </row>
    <row r="31" spans="2:13" x14ac:dyDescent="0.55000000000000004">
      <c r="B31">
        <v>0.76819999999999999</v>
      </c>
      <c r="C31">
        <v>0.97599999999999998</v>
      </c>
      <c r="G31">
        <v>6.1759000000000004</v>
      </c>
      <c r="H31">
        <v>7.8615000000000004</v>
      </c>
      <c r="I31">
        <v>10.3843</v>
      </c>
      <c r="J31">
        <v>13.36</v>
      </c>
    </row>
    <row r="32" spans="2:13" x14ac:dyDescent="0.55000000000000004">
      <c r="B32">
        <v>0.79379999999999995</v>
      </c>
      <c r="C32">
        <v>0.94899999999999995</v>
      </c>
    </row>
    <row r="33" spans="2:3" x14ac:dyDescent="0.55000000000000004">
      <c r="B33">
        <v>0.81940000000000002</v>
      </c>
      <c r="C33">
        <v>0.90949999999999998</v>
      </c>
    </row>
    <row r="34" spans="2:3" x14ac:dyDescent="0.55000000000000004">
      <c r="B34">
        <v>0.84499999999999997</v>
      </c>
      <c r="C34">
        <v>0.87019999999999997</v>
      </c>
    </row>
    <row r="35" spans="2:3" x14ac:dyDescent="0.55000000000000004">
      <c r="B35">
        <v>0.87060000000000004</v>
      </c>
      <c r="C35">
        <v>0.82169999999999999</v>
      </c>
    </row>
    <row r="36" spans="2:3" x14ac:dyDescent="0.55000000000000004">
      <c r="B36">
        <v>0.89300000000000002</v>
      </c>
      <c r="C36">
        <v>0.77939999999999998</v>
      </c>
    </row>
    <row r="37" spans="2:3" x14ac:dyDescent="0.55000000000000004">
      <c r="B37">
        <v>0.91210000000000002</v>
      </c>
      <c r="C37">
        <v>0.72170000000000001</v>
      </c>
    </row>
    <row r="38" spans="2:3" x14ac:dyDescent="0.55000000000000004">
      <c r="B38">
        <v>0.92969999999999997</v>
      </c>
      <c r="C38">
        <v>0.6714</v>
      </c>
    </row>
    <row r="39" spans="2:3" x14ac:dyDescent="0.55000000000000004">
      <c r="B39">
        <v>0.94410000000000005</v>
      </c>
      <c r="C39">
        <v>0.61009999999999998</v>
      </c>
    </row>
    <row r="40" spans="2:3" x14ac:dyDescent="0.55000000000000004">
      <c r="B40">
        <v>0.95740000000000003</v>
      </c>
      <c r="C40">
        <v>0.56259999999999999</v>
      </c>
    </row>
    <row r="41" spans="2:3" x14ac:dyDescent="0.55000000000000004">
      <c r="B41">
        <v>0.96799999999999997</v>
      </c>
      <c r="C41">
        <v>0.50529999999999997</v>
      </c>
    </row>
    <row r="42" spans="2:3" x14ac:dyDescent="0.55000000000000004">
      <c r="B42">
        <v>0.97760000000000002</v>
      </c>
      <c r="C42">
        <v>0.45090000000000002</v>
      </c>
    </row>
    <row r="43" spans="2:3" x14ac:dyDescent="0.55000000000000004">
      <c r="B43">
        <v>0.98399999999999999</v>
      </c>
      <c r="C43">
        <v>0.39360000000000001</v>
      </c>
    </row>
    <row r="44" spans="2:3" x14ac:dyDescent="0.55000000000000004">
      <c r="B44">
        <v>0.99029999999999996</v>
      </c>
      <c r="C44">
        <v>0.31919999999999998</v>
      </c>
    </row>
    <row r="45" spans="2:3" x14ac:dyDescent="0.55000000000000004">
      <c r="B45">
        <v>0.99509999999999998</v>
      </c>
      <c r="C45">
        <v>0.26729999999999998</v>
      </c>
    </row>
    <row r="46" spans="2:3" x14ac:dyDescent="0.55000000000000004">
      <c r="B46">
        <v>0.99609999999999999</v>
      </c>
      <c r="C46">
        <v>0.19439999999999999</v>
      </c>
    </row>
    <row r="47" spans="2:3" x14ac:dyDescent="0.55000000000000004">
      <c r="B47">
        <v>0.99970000000000003</v>
      </c>
      <c r="C47">
        <v>9.5600000000000004E-2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B5E8-E3D2-4471-9595-577E0F15766E}">
  <dimension ref="B2:G8"/>
  <sheetViews>
    <sheetView workbookViewId="0">
      <selection activeCell="F12" sqref="F12"/>
    </sheetView>
  </sheetViews>
  <sheetFormatPr defaultRowHeight="14.4" x14ac:dyDescent="0.55000000000000004"/>
  <sheetData>
    <row r="2" spans="2:7" x14ac:dyDescent="0.55000000000000004">
      <c r="B2" s="1" t="s">
        <v>6</v>
      </c>
      <c r="C2" s="1">
        <v>2.99</v>
      </c>
      <c r="D2" s="1">
        <v>4.45</v>
      </c>
      <c r="E2" s="1">
        <v>4.47</v>
      </c>
      <c r="F2" s="1">
        <v>4.66</v>
      </c>
      <c r="G2" s="1">
        <v>3.45</v>
      </c>
    </row>
    <row r="3" spans="2:7" x14ac:dyDescent="0.55000000000000004">
      <c r="B3" s="2" t="s">
        <v>0</v>
      </c>
      <c r="C3" s="1">
        <v>335.5</v>
      </c>
      <c r="D3" s="1">
        <v>282.3</v>
      </c>
      <c r="E3" s="1">
        <v>201.8</v>
      </c>
      <c r="F3" s="1">
        <v>288.39999999999998</v>
      </c>
      <c r="G3" s="1">
        <v>309.5</v>
      </c>
    </row>
    <row r="4" spans="2:7" x14ac:dyDescent="0.55000000000000004">
      <c r="B4" s="2" t="s">
        <v>1</v>
      </c>
      <c r="C4" s="1">
        <v>0.376</v>
      </c>
      <c r="D4" s="1">
        <v>0.40500000000000003</v>
      </c>
      <c r="E4" s="1">
        <v>0.54200000000000004</v>
      </c>
      <c r="F4" s="1">
        <v>0.442</v>
      </c>
      <c r="G4" s="1">
        <v>0.41799999999999998</v>
      </c>
    </row>
    <row r="5" spans="2:7" x14ac:dyDescent="0.55000000000000004">
      <c r="B5" s="2" t="s">
        <v>2</v>
      </c>
      <c r="C5" s="3">
        <f>SQRT(C3*C2)</f>
        <v>31.672464381541264</v>
      </c>
      <c r="D5" s="3">
        <f t="shared" ref="D5:G5" si="0">SQRT(D3*D2)</f>
        <v>35.443405592578152</v>
      </c>
      <c r="E5" s="3">
        <f t="shared" si="0"/>
        <v>30.034080641830872</v>
      </c>
      <c r="F5" s="3">
        <f t="shared" si="0"/>
        <v>36.659841789074868</v>
      </c>
      <c r="G5" s="3">
        <f t="shared" si="0"/>
        <v>32.676826651313618</v>
      </c>
    </row>
    <row r="6" spans="2:7" x14ac:dyDescent="0.55000000000000004">
      <c r="B6" s="2" t="s">
        <v>3</v>
      </c>
      <c r="C6" s="3">
        <f>2*C3/((1+C4)*C5)</f>
        <v>15.396507924448386</v>
      </c>
      <c r="D6" s="3">
        <f t="shared" ref="D6:G6" si="1">2*D3/((1+D4)*D5)</f>
        <v>11.337808178680682</v>
      </c>
      <c r="E6" s="3">
        <f t="shared" si="1"/>
        <v>8.7147000008214075</v>
      </c>
      <c r="F6" s="3">
        <f t="shared" si="1"/>
        <v>10.911121829205641</v>
      </c>
      <c r="G6" s="3">
        <f t="shared" si="1"/>
        <v>13.359018274897743</v>
      </c>
    </row>
    <row r="7" spans="2:7" x14ac:dyDescent="0.55000000000000004">
      <c r="B7" s="2" t="s">
        <v>4</v>
      </c>
      <c r="C7" s="3">
        <f>C6*C4</f>
        <v>5.789086979592593</v>
      </c>
      <c r="D7" s="3">
        <f t="shared" ref="D7:G7" si="2">D6*D4</f>
        <v>4.5918123123656764</v>
      </c>
      <c r="E7" s="3">
        <f t="shared" si="2"/>
        <v>4.7233674004452029</v>
      </c>
      <c r="F7" s="3">
        <f t="shared" si="2"/>
        <v>4.822715848508893</v>
      </c>
      <c r="G7" s="3">
        <f t="shared" si="2"/>
        <v>5.5840696389072564</v>
      </c>
    </row>
    <row r="8" spans="2:7" x14ac:dyDescent="0.55000000000000004">
      <c r="B8" s="2" t="s">
        <v>5</v>
      </c>
      <c r="C8" s="3">
        <v>-45.2</v>
      </c>
      <c r="D8" s="3">
        <v>-29.6</v>
      </c>
      <c r="E8" s="3">
        <v>0.9</v>
      </c>
      <c r="F8" s="3">
        <v>31</v>
      </c>
      <c r="G8" s="3">
        <v>46.4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35B4-5403-47C8-A0DC-63B7569968EB}">
  <dimension ref="B3:Y99"/>
  <sheetViews>
    <sheetView topLeftCell="A14" zoomScale="70" zoomScaleNormal="70" workbookViewId="0">
      <selection activeCell="M34" sqref="M34"/>
    </sheetView>
  </sheetViews>
  <sheetFormatPr defaultRowHeight="14.4" x14ac:dyDescent="0.55000000000000004"/>
  <cols>
    <col min="4" max="4" width="12" bestFit="1" customWidth="1"/>
    <col min="5" max="5" width="13.15625" customWidth="1"/>
    <col min="6" max="7" width="12.68359375" bestFit="1" customWidth="1"/>
    <col min="8" max="8" width="12" bestFit="1" customWidth="1"/>
    <col min="9" max="9" width="12.68359375" bestFit="1" customWidth="1"/>
    <col min="12" max="13" width="12" bestFit="1" customWidth="1"/>
    <col min="14" max="14" width="11.578125" bestFit="1" customWidth="1"/>
    <col min="15" max="16" width="12.68359375" bestFit="1" customWidth="1"/>
    <col min="17" max="17" width="12" bestFit="1" customWidth="1"/>
  </cols>
  <sheetData>
    <row r="3" spans="2:8" x14ac:dyDescent="0.55000000000000004">
      <c r="B3">
        <v>5.2347999999999999</v>
      </c>
      <c r="C3">
        <v>6.7308000000000003</v>
      </c>
      <c r="D3">
        <f>C3*10^10</f>
        <v>67308000000</v>
      </c>
      <c r="F3">
        <v>5.6871999999999998</v>
      </c>
      <c r="G3">
        <v>2.6755</v>
      </c>
      <c r="H3">
        <f>G3*10^10</f>
        <v>26755000000</v>
      </c>
    </row>
    <row r="4" spans="2:8" x14ac:dyDescent="0.55000000000000004">
      <c r="B4">
        <v>12.341100000000001</v>
      </c>
      <c r="C4">
        <v>6.4861000000000004</v>
      </c>
      <c r="D4">
        <f t="shared" ref="D4:D67" si="0">C4*10^10</f>
        <v>64861000000.000008</v>
      </c>
      <c r="F4">
        <v>12.685600000000001</v>
      </c>
      <c r="G4">
        <v>2.6661999999999999</v>
      </c>
      <c r="H4">
        <f t="shared" ref="H4:H67" si="1">G4*10^10</f>
        <v>26662000000</v>
      </c>
    </row>
    <row r="5" spans="2:8" x14ac:dyDescent="0.55000000000000004">
      <c r="B5">
        <v>19.451699999999999</v>
      </c>
      <c r="C5">
        <v>6.2336999999999998</v>
      </c>
      <c r="D5">
        <f t="shared" si="0"/>
        <v>62337000000</v>
      </c>
      <c r="F5">
        <v>19.663599999999999</v>
      </c>
      <c r="G5">
        <v>2.6671</v>
      </c>
      <c r="H5">
        <f t="shared" si="1"/>
        <v>26671000000</v>
      </c>
    </row>
    <row r="6" spans="2:8" x14ac:dyDescent="0.55000000000000004">
      <c r="B6">
        <v>26.541</v>
      </c>
      <c r="C6">
        <v>6.02</v>
      </c>
      <c r="D6">
        <f t="shared" si="0"/>
        <v>60199999999.999992</v>
      </c>
      <c r="F6">
        <v>26.635999999999999</v>
      </c>
      <c r="G6">
        <v>2.6707000000000001</v>
      </c>
      <c r="H6">
        <f t="shared" si="1"/>
        <v>26707000000</v>
      </c>
    </row>
    <row r="7" spans="2:8" x14ac:dyDescent="0.55000000000000004">
      <c r="B7">
        <v>33.636400000000002</v>
      </c>
      <c r="C7">
        <v>5.7953000000000001</v>
      </c>
      <c r="D7">
        <f t="shared" si="0"/>
        <v>57953000000</v>
      </c>
      <c r="F7">
        <v>33.612499999999997</v>
      </c>
      <c r="G7">
        <v>2.6722999999999999</v>
      </c>
      <c r="H7">
        <f t="shared" si="1"/>
        <v>26723000000</v>
      </c>
    </row>
    <row r="8" spans="2:8" x14ac:dyDescent="0.55000000000000004">
      <c r="B8">
        <v>40.717300000000002</v>
      </c>
      <c r="C8">
        <v>5.5970000000000004</v>
      </c>
      <c r="D8">
        <f t="shared" si="0"/>
        <v>55970000000.000008</v>
      </c>
      <c r="F8">
        <v>40.583599999999997</v>
      </c>
      <c r="G8">
        <v>2.6766000000000001</v>
      </c>
      <c r="H8">
        <f t="shared" si="1"/>
        <v>26766000000</v>
      </c>
    </row>
    <row r="9" spans="2:8" x14ac:dyDescent="0.55000000000000004">
      <c r="B9">
        <v>47.791899999999998</v>
      </c>
      <c r="C9">
        <v>5.4101999999999997</v>
      </c>
      <c r="D9">
        <f t="shared" si="0"/>
        <v>54102000000</v>
      </c>
      <c r="F9">
        <v>47.560299999999998</v>
      </c>
      <c r="G9">
        <v>2.6781000000000001</v>
      </c>
      <c r="H9">
        <f t="shared" si="1"/>
        <v>26781000000</v>
      </c>
    </row>
    <row r="10" spans="2:8" x14ac:dyDescent="0.55000000000000004">
      <c r="B10">
        <v>54.8581</v>
      </c>
      <c r="C10">
        <v>5.2385999999999999</v>
      </c>
      <c r="D10">
        <f t="shared" si="0"/>
        <v>52386000000</v>
      </c>
      <c r="F10">
        <v>55.575299999999999</v>
      </c>
      <c r="G10">
        <v>2.6871999999999998</v>
      </c>
      <c r="H10">
        <f t="shared" si="1"/>
        <v>26872000000</v>
      </c>
    </row>
    <row r="11" spans="2:8" x14ac:dyDescent="0.55000000000000004">
      <c r="B11">
        <v>61.918700000000001</v>
      </c>
      <c r="C11">
        <v>5.0773000000000001</v>
      </c>
      <c r="D11">
        <f t="shared" si="0"/>
        <v>50773000000</v>
      </c>
      <c r="F11">
        <v>67.648300000000006</v>
      </c>
      <c r="G11">
        <v>2.6945999999999999</v>
      </c>
      <c r="H11">
        <f t="shared" si="1"/>
        <v>26946000000</v>
      </c>
    </row>
    <row r="12" spans="2:8" x14ac:dyDescent="0.55000000000000004">
      <c r="B12">
        <v>68.978800000000007</v>
      </c>
      <c r="C12">
        <v>4.9169</v>
      </c>
      <c r="D12">
        <f t="shared" si="0"/>
        <v>49169000000</v>
      </c>
      <c r="F12">
        <v>75.459299999999999</v>
      </c>
      <c r="G12">
        <v>2.6879</v>
      </c>
      <c r="H12">
        <f t="shared" si="1"/>
        <v>26879000000</v>
      </c>
    </row>
    <row r="13" spans="2:8" x14ac:dyDescent="0.55000000000000004">
      <c r="B13">
        <v>76.037099999999995</v>
      </c>
      <c r="C13">
        <v>4.7596999999999996</v>
      </c>
      <c r="D13">
        <f t="shared" si="0"/>
        <v>47596999999.999992</v>
      </c>
      <c r="F13">
        <v>82.436899999999994</v>
      </c>
      <c r="G13">
        <v>2.6890000000000001</v>
      </c>
      <c r="H13">
        <f t="shared" si="1"/>
        <v>26890000000</v>
      </c>
    </row>
    <row r="14" spans="2:8" x14ac:dyDescent="0.55000000000000004">
      <c r="B14">
        <v>83.095200000000006</v>
      </c>
      <c r="C14">
        <v>4.6029</v>
      </c>
      <c r="D14">
        <f t="shared" si="0"/>
        <v>46029000000</v>
      </c>
      <c r="F14">
        <v>89.416300000000007</v>
      </c>
      <c r="G14">
        <v>2.6890999999999998</v>
      </c>
      <c r="H14">
        <f t="shared" si="1"/>
        <v>26891000000</v>
      </c>
    </row>
    <row r="15" spans="2:8" x14ac:dyDescent="0.55000000000000004">
      <c r="B15">
        <v>90.151399999999995</v>
      </c>
      <c r="C15">
        <v>4.4496000000000002</v>
      </c>
      <c r="D15">
        <f t="shared" si="0"/>
        <v>44496000000</v>
      </c>
      <c r="F15">
        <v>96.393799999999999</v>
      </c>
      <c r="G15">
        <v>2.6903000000000001</v>
      </c>
      <c r="H15">
        <f t="shared" si="1"/>
        <v>26903000000</v>
      </c>
    </row>
    <row r="16" spans="2:8" x14ac:dyDescent="0.55000000000000004">
      <c r="B16">
        <v>97.208100000000002</v>
      </c>
      <c r="C16">
        <v>4.2953000000000001</v>
      </c>
      <c r="D16">
        <f t="shared" si="0"/>
        <v>42953000000</v>
      </c>
      <c r="F16">
        <v>103.3618</v>
      </c>
      <c r="G16">
        <v>2.6960000000000002</v>
      </c>
      <c r="H16">
        <f t="shared" si="1"/>
        <v>26960000000</v>
      </c>
    </row>
    <row r="17" spans="2:22" x14ac:dyDescent="0.55000000000000004">
      <c r="B17">
        <v>104.25369999999999</v>
      </c>
      <c r="C17">
        <v>4.1612999999999998</v>
      </c>
      <c r="D17">
        <f t="shared" si="0"/>
        <v>41613000000</v>
      </c>
      <c r="F17">
        <v>110.33880000000001</v>
      </c>
      <c r="G17">
        <v>2.6974</v>
      </c>
      <c r="H17">
        <f t="shared" si="1"/>
        <v>26974000000</v>
      </c>
    </row>
    <row r="18" spans="2:22" x14ac:dyDescent="0.55000000000000004">
      <c r="B18">
        <v>111.30419999999999</v>
      </c>
      <c r="C18">
        <v>4.0183999999999997</v>
      </c>
      <c r="D18">
        <f t="shared" si="0"/>
        <v>40184000000</v>
      </c>
      <c r="F18">
        <v>117.3156</v>
      </c>
      <c r="G18">
        <v>2.6987999999999999</v>
      </c>
      <c r="H18">
        <f t="shared" si="1"/>
        <v>26988000000</v>
      </c>
    </row>
    <row r="19" spans="2:22" x14ac:dyDescent="0.55000000000000004">
      <c r="B19">
        <v>118.35080000000001</v>
      </c>
      <c r="C19">
        <v>3.8826999999999998</v>
      </c>
      <c r="D19">
        <f t="shared" si="0"/>
        <v>38827000000</v>
      </c>
      <c r="F19">
        <v>124.29040000000001</v>
      </c>
      <c r="G19">
        <v>2.7012999999999998</v>
      </c>
      <c r="H19">
        <f t="shared" si="1"/>
        <v>27013000000</v>
      </c>
    </row>
    <row r="20" spans="2:22" x14ac:dyDescent="0.55000000000000004">
      <c r="B20">
        <v>125.3963</v>
      </c>
      <c r="C20">
        <v>3.7488000000000001</v>
      </c>
      <c r="D20">
        <f t="shared" si="0"/>
        <v>37488000000</v>
      </c>
      <c r="F20">
        <v>131.2696</v>
      </c>
      <c r="G20">
        <v>2.7014999999999998</v>
      </c>
      <c r="H20">
        <f t="shared" si="1"/>
        <v>27014999999.999996</v>
      </c>
    </row>
    <row r="21" spans="2:22" x14ac:dyDescent="0.55000000000000004">
      <c r="B21">
        <v>132.4417</v>
      </c>
      <c r="C21">
        <v>3.6152000000000002</v>
      </c>
      <c r="D21">
        <f t="shared" si="0"/>
        <v>36152000000</v>
      </c>
      <c r="F21">
        <v>138.24709999999999</v>
      </c>
      <c r="G21">
        <v>2.7025999999999999</v>
      </c>
      <c r="H21">
        <f t="shared" si="1"/>
        <v>27026000000</v>
      </c>
    </row>
    <row r="22" spans="2:22" x14ac:dyDescent="0.55000000000000004">
      <c r="B22">
        <v>139.48230000000001</v>
      </c>
      <c r="C22">
        <v>3.4903</v>
      </c>
      <c r="D22">
        <f t="shared" si="0"/>
        <v>34903000000</v>
      </c>
      <c r="F22">
        <v>145.2192</v>
      </c>
      <c r="G22">
        <v>2.7063999999999999</v>
      </c>
      <c r="H22">
        <f t="shared" si="1"/>
        <v>27064000000</v>
      </c>
    </row>
    <row r="23" spans="2:22" x14ac:dyDescent="0.55000000000000004">
      <c r="B23">
        <v>146.51560000000001</v>
      </c>
      <c r="C23">
        <v>3.3786</v>
      </c>
      <c r="D23">
        <f t="shared" si="0"/>
        <v>33786000000</v>
      </c>
      <c r="F23">
        <v>152.1952</v>
      </c>
      <c r="G23">
        <v>2.7082000000000002</v>
      </c>
      <c r="H23">
        <f t="shared" si="1"/>
        <v>27082000000</v>
      </c>
      <c r="Q23">
        <f>9990000</f>
        <v>9990000</v>
      </c>
    </row>
    <row r="24" spans="2:22" x14ac:dyDescent="0.55000000000000004">
      <c r="B24">
        <v>153.55799999999999</v>
      </c>
      <c r="C24">
        <v>3.2505999999999999</v>
      </c>
      <c r="D24">
        <f t="shared" si="0"/>
        <v>32506000000</v>
      </c>
      <c r="F24">
        <v>159.17429999999999</v>
      </c>
      <c r="G24">
        <v>2.7086000000000001</v>
      </c>
      <c r="H24">
        <f t="shared" si="1"/>
        <v>27086000000</v>
      </c>
      <c r="K24">
        <v>0</v>
      </c>
      <c r="L24">
        <f>-289.96*K24^3 + 489270*K24^2 - 298860000*K24 + 67808000000</f>
        <v>67808000000</v>
      </c>
      <c r="M24">
        <f xml:space="preserve"> -0.00269128*K24^5 + 6.82705*K24^4 - 4579.69*K24^3 + 949862*K24^2 - 62464500*K24 + 27655600000</f>
        <v>27655600000</v>
      </c>
      <c r="N24">
        <f>1/M24</f>
        <v>3.6159041930025022E-11</v>
      </c>
      <c r="O24">
        <f>0.5*(N24+N25)*(K25-K24)</f>
        <v>3.7800444033523642E-10</v>
      </c>
      <c r="Q24">
        <f>L24/$Q$23</f>
        <v>6787.5875875875872</v>
      </c>
      <c r="T24">
        <v>4.2190000000000003</v>
      </c>
      <c r="U24">
        <v>26.249099999999999</v>
      </c>
      <c r="V24">
        <f>U24*10^6</f>
        <v>26249100</v>
      </c>
    </row>
    <row r="25" spans="2:22" x14ac:dyDescent="0.55000000000000004">
      <c r="B25">
        <v>160.59469999999999</v>
      </c>
      <c r="C25">
        <v>3.1326000000000001</v>
      </c>
      <c r="D25">
        <f t="shared" si="0"/>
        <v>31326000000</v>
      </c>
      <c r="F25">
        <v>166.1619</v>
      </c>
      <c r="G25">
        <v>2.7046000000000001</v>
      </c>
      <c r="H25">
        <f t="shared" si="1"/>
        <v>27046000000</v>
      </c>
      <c r="K25">
        <v>10.349</v>
      </c>
      <c r="L25">
        <f t="shared" ref="L25:L44" si="2">-289.96*K25^3 + 489270*K25^2 - 298860000*K25 + 67808000000</f>
        <v>64767178167.514954</v>
      </c>
      <c r="M25">
        <f t="shared" ref="M25:M44" si="3" xml:space="preserve"> -0.00269128*K25^5 + 6.82705*K25^4 - 4579.69*K25^3 + 949862*K25^2 - 62464500*K25 + 27655600000</f>
        <v>27105888700.068893</v>
      </c>
      <c r="N25">
        <f t="shared" ref="N25:N44" si="4">1/M25</f>
        <v>3.6892352472378383E-11</v>
      </c>
      <c r="O25">
        <f t="shared" ref="O25:O43" si="5">0.5*(N25+N26)*(K26-K25)</f>
        <v>2.2199621937776147E-10</v>
      </c>
      <c r="Q25">
        <f t="shared" ref="Q25:Q44" si="6">L25/$Q$23</f>
        <v>6483.2010177692646</v>
      </c>
      <c r="T25">
        <v>12.53</v>
      </c>
      <c r="U25">
        <v>26.260300000000001</v>
      </c>
      <c r="V25">
        <f t="shared" ref="V25:V83" si="7">U25*10^6</f>
        <v>26260300</v>
      </c>
    </row>
    <row r="26" spans="2:22" x14ac:dyDescent="0.55000000000000004">
      <c r="B26">
        <v>167.6336</v>
      </c>
      <c r="C26">
        <v>3.0108999999999999</v>
      </c>
      <c r="D26">
        <f t="shared" si="0"/>
        <v>30109000000</v>
      </c>
      <c r="F26">
        <v>173.15100000000001</v>
      </c>
      <c r="G26">
        <v>2.7</v>
      </c>
      <c r="H26">
        <f t="shared" si="1"/>
        <v>27000000000</v>
      </c>
      <c r="K26">
        <v>16.34</v>
      </c>
      <c r="L26">
        <f>-289.96*K26^3 + 489270*K26^2 - 298860000*K26 + 67808000000</f>
        <v>63053995526.370163</v>
      </c>
      <c r="M26">
        <f t="shared" si="3"/>
        <v>26869042736.589958</v>
      </c>
      <c r="N26">
        <f t="shared" si="4"/>
        <v>3.7217552177183125E-11</v>
      </c>
      <c r="O26">
        <f t="shared" si="5"/>
        <v>3.6677406629888395E-10</v>
      </c>
      <c r="Q26">
        <f t="shared" si="6"/>
        <v>6311.7112639009174</v>
      </c>
      <c r="T26">
        <v>20.846599999999999</v>
      </c>
      <c r="U26">
        <v>26.237500000000001</v>
      </c>
      <c r="V26">
        <f t="shared" si="7"/>
        <v>26237500</v>
      </c>
    </row>
    <row r="27" spans="2:22" x14ac:dyDescent="0.55000000000000004">
      <c r="B27">
        <v>174.6695</v>
      </c>
      <c r="C27">
        <v>2.8946000000000001</v>
      </c>
      <c r="D27">
        <f t="shared" si="0"/>
        <v>28946000000</v>
      </c>
      <c r="F27">
        <v>180.1437</v>
      </c>
      <c r="G27">
        <v>2.6934999999999998</v>
      </c>
      <c r="H27">
        <f t="shared" si="1"/>
        <v>26934999999.999996</v>
      </c>
      <c r="K27">
        <v>26.143999999999998</v>
      </c>
      <c r="L27">
        <f t="shared" si="2"/>
        <v>60323842994.854561</v>
      </c>
      <c r="M27">
        <f t="shared" si="3"/>
        <v>26593086236.996635</v>
      </c>
      <c r="N27">
        <f t="shared" si="4"/>
        <v>3.7603758777301579E-11</v>
      </c>
      <c r="O27">
        <f t="shared" si="5"/>
        <v>5.5507064066753009E-10</v>
      </c>
      <c r="Q27">
        <f t="shared" si="6"/>
        <v>6038.4227222076634</v>
      </c>
      <c r="T27">
        <v>29.178100000000001</v>
      </c>
      <c r="U27">
        <v>26.124300000000002</v>
      </c>
      <c r="V27">
        <f t="shared" si="7"/>
        <v>26124300</v>
      </c>
    </row>
    <row r="28" spans="2:22" x14ac:dyDescent="0.55000000000000004">
      <c r="B28">
        <v>181.70160000000001</v>
      </c>
      <c r="C28">
        <v>2.7852000000000001</v>
      </c>
      <c r="D28">
        <f t="shared" si="0"/>
        <v>27852000000</v>
      </c>
      <c r="F28">
        <v>187.1431</v>
      </c>
      <c r="G28">
        <v>2.6838000000000002</v>
      </c>
      <c r="H28">
        <f t="shared" si="1"/>
        <v>26838000000</v>
      </c>
      <c r="K28">
        <v>40.85</v>
      </c>
      <c r="L28">
        <f t="shared" si="2"/>
        <v>56396259063.17131</v>
      </c>
      <c r="M28">
        <f t="shared" si="3"/>
        <v>26395500800.98542</v>
      </c>
      <c r="N28">
        <f t="shared" si="4"/>
        <v>3.7885244441456747E-11</v>
      </c>
      <c r="O28">
        <f t="shared" si="5"/>
        <v>6.1893688730782069E-10</v>
      </c>
      <c r="Q28">
        <f t="shared" si="6"/>
        <v>5645.2711774946256</v>
      </c>
      <c r="T28">
        <v>37.4998</v>
      </c>
      <c r="U28">
        <v>26.0703</v>
      </c>
      <c r="V28">
        <f t="shared" si="7"/>
        <v>26070300</v>
      </c>
    </row>
    <row r="29" spans="2:22" x14ac:dyDescent="0.55000000000000004">
      <c r="B29">
        <v>188.72980000000001</v>
      </c>
      <c r="C29">
        <v>2.6827999999999999</v>
      </c>
      <c r="D29">
        <f t="shared" si="0"/>
        <v>26828000000</v>
      </c>
      <c r="F29">
        <v>194.14609999999999</v>
      </c>
      <c r="G29">
        <v>2.6722000000000001</v>
      </c>
      <c r="H29">
        <f t="shared" si="1"/>
        <v>26722000000</v>
      </c>
      <c r="K29">
        <v>57.19</v>
      </c>
      <c r="L29">
        <f t="shared" si="2"/>
        <v>52262212741.003288</v>
      </c>
      <c r="M29">
        <f t="shared" si="3"/>
        <v>26404714641.506104</v>
      </c>
      <c r="N29">
        <f t="shared" si="4"/>
        <v>3.787202450686893E-11</v>
      </c>
      <c r="O29">
        <f t="shared" si="5"/>
        <v>1.2329355472852345E-9</v>
      </c>
      <c r="Q29">
        <f t="shared" si="6"/>
        <v>5231.4527268271559</v>
      </c>
      <c r="T29">
        <v>45.817300000000003</v>
      </c>
      <c r="U29">
        <v>26.042000000000002</v>
      </c>
      <c r="V29">
        <f t="shared" si="7"/>
        <v>26042000</v>
      </c>
    </row>
    <row r="30" spans="2:22" x14ac:dyDescent="0.55000000000000004">
      <c r="B30">
        <v>195.75559999999999</v>
      </c>
      <c r="C30">
        <v>2.5849000000000002</v>
      </c>
      <c r="D30">
        <f t="shared" si="0"/>
        <v>25849000000.000004</v>
      </c>
      <c r="F30">
        <v>201.1568</v>
      </c>
      <c r="G30">
        <v>2.6568000000000001</v>
      </c>
      <c r="H30">
        <f t="shared" si="1"/>
        <v>26568000000</v>
      </c>
      <c r="K30">
        <v>90</v>
      </c>
      <c r="L30">
        <f t="shared" si="2"/>
        <v>44662306160</v>
      </c>
      <c r="M30">
        <f t="shared" si="3"/>
        <v>26821114201.228001</v>
      </c>
      <c r="N30">
        <f t="shared" si="4"/>
        <v>3.7284058838771697E-11</v>
      </c>
      <c r="O30">
        <f t="shared" si="5"/>
        <v>1.1828509985353508E-9</v>
      </c>
      <c r="P30">
        <f>SUM(O24:O30)</f>
        <v>4.5565687998078184E-9</v>
      </c>
      <c r="Q30">
        <f t="shared" si="6"/>
        <v>4470.7013173173173</v>
      </c>
      <c r="T30">
        <v>54.134599999999999</v>
      </c>
      <c r="U30">
        <v>26.014700000000001</v>
      </c>
      <c r="V30">
        <f t="shared" si="7"/>
        <v>26014700</v>
      </c>
    </row>
    <row r="31" spans="2:22" x14ac:dyDescent="0.55000000000000004">
      <c r="B31">
        <v>202.7791</v>
      </c>
      <c r="C31">
        <v>2.4910999999999999</v>
      </c>
      <c r="D31">
        <f t="shared" si="0"/>
        <v>24911000000</v>
      </c>
      <c r="F31">
        <v>208.17930000000001</v>
      </c>
      <c r="G31">
        <v>2.6356000000000002</v>
      </c>
      <c r="H31">
        <f t="shared" si="1"/>
        <v>26356000000</v>
      </c>
      <c r="K31">
        <v>122.004</v>
      </c>
      <c r="L31">
        <f t="shared" si="2"/>
        <v>38102081698.394615</v>
      </c>
      <c r="M31">
        <f t="shared" si="3"/>
        <v>27296384278.792973</v>
      </c>
      <c r="N31">
        <f t="shared" si="4"/>
        <v>3.6634888701245206E-11</v>
      </c>
      <c r="O31">
        <f t="shared" si="5"/>
        <v>1.1342534340575261E-9</v>
      </c>
      <c r="Q31">
        <f t="shared" si="6"/>
        <v>3814.022192031493</v>
      </c>
      <c r="T31">
        <v>62.454500000000003</v>
      </c>
      <c r="U31">
        <v>25.971900000000002</v>
      </c>
      <c r="V31">
        <f t="shared" si="7"/>
        <v>25971900</v>
      </c>
    </row>
    <row r="32" spans="2:22" x14ac:dyDescent="0.55000000000000004">
      <c r="B32">
        <v>209.80340000000001</v>
      </c>
      <c r="C32">
        <v>2.3959999999999999</v>
      </c>
      <c r="D32">
        <f t="shared" si="0"/>
        <v>23960000000</v>
      </c>
      <c r="F32">
        <v>215.2088</v>
      </c>
      <c r="G32">
        <v>2.6109</v>
      </c>
      <c r="H32">
        <f t="shared" si="1"/>
        <v>26109000000</v>
      </c>
      <c r="K32">
        <v>153.05000000000001</v>
      </c>
      <c r="L32">
        <f t="shared" si="2"/>
        <v>32488752933.443657</v>
      </c>
      <c r="M32">
        <f t="shared" si="3"/>
        <v>27446643991.82275</v>
      </c>
      <c r="N32">
        <f t="shared" si="4"/>
        <v>3.6434326917998885E-11</v>
      </c>
      <c r="O32">
        <f t="shared" si="5"/>
        <v>8.9730305222686671E-10</v>
      </c>
      <c r="Q32">
        <f t="shared" si="6"/>
        <v>3252.1274207651309</v>
      </c>
      <c r="T32">
        <v>70.778599999999997</v>
      </c>
      <c r="U32">
        <v>25.903199999999998</v>
      </c>
      <c r="V32">
        <f t="shared" si="7"/>
        <v>25903200</v>
      </c>
    </row>
    <row r="33" spans="2:25" x14ac:dyDescent="0.55000000000000004">
      <c r="B33">
        <v>216.82490000000001</v>
      </c>
      <c r="C33">
        <v>2.306</v>
      </c>
      <c r="D33">
        <f t="shared" si="0"/>
        <v>23060000000</v>
      </c>
      <c r="F33">
        <v>222.24780000000001</v>
      </c>
      <c r="G33">
        <v>2.5815000000000001</v>
      </c>
      <c r="H33">
        <f t="shared" si="1"/>
        <v>25815000000</v>
      </c>
      <c r="K33">
        <v>177.56</v>
      </c>
      <c r="L33">
        <f t="shared" si="2"/>
        <v>28544699070.176048</v>
      </c>
      <c r="M33">
        <f t="shared" si="3"/>
        <v>27184981771.543575</v>
      </c>
      <c r="N33">
        <f t="shared" si="4"/>
        <v>3.6785016388967015E-11</v>
      </c>
      <c r="O33">
        <f t="shared" si="5"/>
        <v>8.7185822605868497E-10</v>
      </c>
      <c r="Q33">
        <f t="shared" si="6"/>
        <v>2857.3272342518567</v>
      </c>
      <c r="T33">
        <v>79.097200000000001</v>
      </c>
      <c r="U33">
        <v>25.868200000000002</v>
      </c>
      <c r="V33">
        <f t="shared" si="7"/>
        <v>25868200</v>
      </c>
    </row>
    <row r="34" spans="2:25" x14ac:dyDescent="0.55000000000000004">
      <c r="B34">
        <v>223.8451</v>
      </c>
      <c r="C34">
        <v>2.2183000000000002</v>
      </c>
      <c r="D34">
        <f t="shared" si="0"/>
        <v>22183000000</v>
      </c>
      <c r="F34">
        <v>229.2927</v>
      </c>
      <c r="G34">
        <v>2.5491000000000001</v>
      </c>
      <c r="H34">
        <f t="shared" si="1"/>
        <v>25491000000</v>
      </c>
      <c r="K34">
        <v>200.98</v>
      </c>
      <c r="L34">
        <f t="shared" si="2"/>
        <v>25152234279.44957</v>
      </c>
      <c r="M34">
        <f t="shared" si="3"/>
        <v>26546926101.683117</v>
      </c>
      <c r="N34">
        <f t="shared" si="4"/>
        <v>3.7669144674968544E-11</v>
      </c>
      <c r="O34">
        <f t="shared" si="5"/>
        <v>1.2698507043502003E-9</v>
      </c>
      <c r="Q34">
        <f t="shared" si="6"/>
        <v>2517.741169114071</v>
      </c>
      <c r="T34">
        <v>87.419700000000006</v>
      </c>
      <c r="U34">
        <v>25.8093</v>
      </c>
      <c r="V34">
        <f t="shared" si="7"/>
        <v>25809300</v>
      </c>
    </row>
    <row r="35" spans="2:25" x14ac:dyDescent="0.55000000000000004">
      <c r="B35">
        <v>230.86150000000001</v>
      </c>
      <c r="C35">
        <v>2.1374</v>
      </c>
      <c r="D35">
        <f t="shared" si="0"/>
        <v>21374000000</v>
      </c>
      <c r="F35">
        <v>236.35059999999999</v>
      </c>
      <c r="G35">
        <v>2.5103</v>
      </c>
      <c r="H35">
        <f t="shared" si="1"/>
        <v>25103000000</v>
      </c>
      <c r="K35">
        <v>233.66</v>
      </c>
      <c r="L35">
        <f t="shared" si="2"/>
        <v>20989985864.921837</v>
      </c>
      <c r="M35">
        <f t="shared" si="3"/>
        <v>24971846292.66169</v>
      </c>
      <c r="N35">
        <f t="shared" si="4"/>
        <v>4.0045096717332565E-11</v>
      </c>
      <c r="O35">
        <f t="shared" si="5"/>
        <v>1.4993639142337975E-9</v>
      </c>
      <c r="Q35">
        <f t="shared" si="6"/>
        <v>2101.0996861783619</v>
      </c>
      <c r="T35">
        <v>95.749099999999999</v>
      </c>
      <c r="U35">
        <v>25.709</v>
      </c>
      <c r="V35">
        <f t="shared" si="7"/>
        <v>25709000</v>
      </c>
    </row>
    <row r="36" spans="2:25" x14ac:dyDescent="0.55000000000000004">
      <c r="B36">
        <v>237.874</v>
      </c>
      <c r="C36">
        <v>2.0638000000000001</v>
      </c>
      <c r="D36">
        <f t="shared" si="0"/>
        <v>20638000000</v>
      </c>
      <c r="F36">
        <v>243.41050000000001</v>
      </c>
      <c r="G36">
        <v>2.4704999999999999</v>
      </c>
      <c r="H36">
        <f t="shared" si="1"/>
        <v>24705000000</v>
      </c>
      <c r="K36">
        <v>269.06299999999999</v>
      </c>
      <c r="L36">
        <f t="shared" si="2"/>
        <v>17168414055.48233</v>
      </c>
      <c r="M36">
        <f t="shared" si="3"/>
        <v>22392629758.924332</v>
      </c>
      <c r="N36">
        <f t="shared" si="4"/>
        <v>4.4657550755130097E-11</v>
      </c>
      <c r="O36">
        <f t="shared" si="5"/>
        <v>1.5461623111447335E-9</v>
      </c>
      <c r="P36">
        <f>SUM(O24:O36)</f>
        <v>1.1775360441879627E-8</v>
      </c>
      <c r="Q36">
        <f t="shared" si="6"/>
        <v>1718.5599655137469</v>
      </c>
      <c r="T36">
        <v>104.0694</v>
      </c>
      <c r="U36">
        <v>25.663599999999999</v>
      </c>
      <c r="V36">
        <f t="shared" si="7"/>
        <v>25663600</v>
      </c>
    </row>
    <row r="37" spans="2:25" x14ac:dyDescent="0.55000000000000004">
      <c r="B37">
        <v>244.88390000000001</v>
      </c>
      <c r="C37">
        <v>1.9946999999999999</v>
      </c>
      <c r="D37">
        <f t="shared" si="0"/>
        <v>19947000000</v>
      </c>
      <c r="F37">
        <v>250.48159999999999</v>
      </c>
      <c r="G37">
        <v>2.4251</v>
      </c>
      <c r="H37">
        <f t="shared" si="1"/>
        <v>24251000000</v>
      </c>
      <c r="K37">
        <v>301.19799999999998</v>
      </c>
      <c r="L37">
        <f t="shared" si="2"/>
        <v>14255569701.534622</v>
      </c>
      <c r="M37">
        <f t="shared" si="3"/>
        <v>19390507166.655487</v>
      </c>
      <c r="N37">
        <f t="shared" si="4"/>
        <v>5.1571626848400888E-11</v>
      </c>
      <c r="O37">
        <f t="shared" si="5"/>
        <v>2.1327632582747726E-9</v>
      </c>
      <c r="Q37">
        <f t="shared" si="6"/>
        <v>1426.9839541075698</v>
      </c>
      <c r="T37">
        <v>112.3946</v>
      </c>
      <c r="U37">
        <v>25.588100000000001</v>
      </c>
      <c r="V37">
        <f t="shared" si="7"/>
        <v>25588100</v>
      </c>
    </row>
    <row r="38" spans="2:25" x14ac:dyDescent="0.55000000000000004">
      <c r="B38">
        <v>251.89830000000001</v>
      </c>
      <c r="C38">
        <v>1.9176</v>
      </c>
      <c r="D38">
        <f t="shared" si="0"/>
        <v>19176000000</v>
      </c>
      <c r="F38">
        <v>257.58629999999999</v>
      </c>
      <c r="G38">
        <v>2.3631000000000002</v>
      </c>
      <c r="H38">
        <f t="shared" si="1"/>
        <v>23631000000.000004</v>
      </c>
      <c r="K38">
        <v>337.89</v>
      </c>
      <c r="L38">
        <f t="shared" si="2"/>
        <v>11500256067.376907</v>
      </c>
      <c r="M38">
        <f t="shared" si="3"/>
        <v>15460587571.361359</v>
      </c>
      <c r="N38">
        <f t="shared" si="4"/>
        <v>6.4680594795269248E-11</v>
      </c>
      <c r="O38">
        <f t="shared" si="5"/>
        <v>2.3733896567548472E-9</v>
      </c>
      <c r="Q38">
        <f t="shared" si="6"/>
        <v>1151.176783521212</v>
      </c>
      <c r="T38">
        <v>120.7186</v>
      </c>
      <c r="U38">
        <v>25.520399999999999</v>
      </c>
      <c r="V38">
        <f t="shared" si="7"/>
        <v>25520400</v>
      </c>
    </row>
    <row r="39" spans="2:25" x14ac:dyDescent="0.55000000000000004">
      <c r="B39">
        <v>258.90940000000001</v>
      </c>
      <c r="C39">
        <v>1.8465</v>
      </c>
      <c r="D39">
        <f t="shared" si="0"/>
        <v>18465000000</v>
      </c>
      <c r="F39">
        <v>264.66930000000002</v>
      </c>
      <c r="G39">
        <v>2.3117999999999999</v>
      </c>
      <c r="H39">
        <f t="shared" si="1"/>
        <v>23118000000</v>
      </c>
      <c r="K39">
        <v>369.82600000000002</v>
      </c>
      <c r="L39">
        <f t="shared" si="2"/>
        <v>9533248488.4938965</v>
      </c>
      <c r="M39">
        <f t="shared" si="3"/>
        <v>11911351860.81842</v>
      </c>
      <c r="N39">
        <f t="shared" si="4"/>
        <v>8.3953526995490061E-11</v>
      </c>
      <c r="O39">
        <f t="shared" si="5"/>
        <v>3.3567416607505246E-9</v>
      </c>
      <c r="P39">
        <f>SUM(O24:O39)</f>
        <v>1.9638255017659772E-8</v>
      </c>
      <c r="Q39">
        <f t="shared" si="6"/>
        <v>954.27912797736701</v>
      </c>
      <c r="T39">
        <v>129.0463</v>
      </c>
      <c r="U39">
        <v>25.430499999999999</v>
      </c>
      <c r="V39">
        <f t="shared" si="7"/>
        <v>25430500</v>
      </c>
    </row>
    <row r="40" spans="2:25" x14ac:dyDescent="0.55000000000000004">
      <c r="B40">
        <v>265.92230000000001</v>
      </c>
      <c r="C40">
        <v>1.7719</v>
      </c>
      <c r="D40">
        <f t="shared" si="0"/>
        <v>17719000000</v>
      </c>
      <c r="F40">
        <v>271.98360000000002</v>
      </c>
      <c r="G40">
        <v>2.2582</v>
      </c>
      <c r="H40">
        <f t="shared" si="1"/>
        <v>22582000000</v>
      </c>
      <c r="K40">
        <v>403.05</v>
      </c>
      <c r="L40">
        <f t="shared" si="2"/>
        <v>7848860743.7686615</v>
      </c>
      <c r="M40">
        <f t="shared" si="3"/>
        <v>8466414552.2029114</v>
      </c>
      <c r="N40">
        <f t="shared" si="4"/>
        <v>1.1811375332900582E-10</v>
      </c>
      <c r="O40">
        <f t="shared" si="5"/>
        <v>3.9227917286353008E-9</v>
      </c>
      <c r="Q40">
        <f t="shared" si="6"/>
        <v>785.67174612298913</v>
      </c>
      <c r="T40">
        <v>137.3784</v>
      </c>
      <c r="U40">
        <v>25.313500000000001</v>
      </c>
      <c r="V40">
        <f t="shared" si="7"/>
        <v>25313500</v>
      </c>
      <c r="X40">
        <v>0</v>
      </c>
      <c r="Y40">
        <f>-54.963*X40^2 + 2820.4*X40 + 26077000</f>
        <v>26077000</v>
      </c>
    </row>
    <row r="41" spans="2:25" x14ac:dyDescent="0.55000000000000004">
      <c r="B41">
        <v>272.93189999999998</v>
      </c>
      <c r="C41">
        <v>1.7035</v>
      </c>
      <c r="D41">
        <f t="shared" si="0"/>
        <v>17035000000</v>
      </c>
      <c r="F41">
        <v>278.12959999999998</v>
      </c>
      <c r="G41">
        <v>2.1896</v>
      </c>
      <c r="H41">
        <f t="shared" si="1"/>
        <v>21896000000</v>
      </c>
      <c r="K41">
        <v>430.82799999999997</v>
      </c>
      <c r="L41">
        <f t="shared" si="2"/>
        <v>6678219218.7496948</v>
      </c>
      <c r="M41">
        <f t="shared" si="3"/>
        <v>6085501603.4054871</v>
      </c>
      <c r="N41">
        <f t="shared" si="4"/>
        <v>1.6432499162277655E-10</v>
      </c>
      <c r="O41">
        <f t="shared" si="5"/>
        <v>5.4040323121687436E-9</v>
      </c>
      <c r="Q41">
        <f t="shared" si="6"/>
        <v>668.49041228725673</v>
      </c>
      <c r="T41">
        <v>145.70490000000001</v>
      </c>
      <c r="U41">
        <v>25.2303</v>
      </c>
      <c r="V41">
        <f t="shared" si="7"/>
        <v>25230300</v>
      </c>
      <c r="X41">
        <v>10.349</v>
      </c>
      <c r="Y41">
        <f t="shared" ref="Y41:Y60" si="8">-54.963*X41^2 + 2820.4*X41 + 26077000</f>
        <v>26100301.683311637</v>
      </c>
    </row>
    <row r="42" spans="2:25" x14ac:dyDescent="0.55000000000000004">
      <c r="B42">
        <v>279.94220000000001</v>
      </c>
      <c r="C42">
        <v>1.6338999999999999</v>
      </c>
      <c r="D42">
        <f t="shared" si="0"/>
        <v>16339000000</v>
      </c>
      <c r="F42">
        <v>285.17419999999998</v>
      </c>
      <c r="G42">
        <v>2.1276000000000002</v>
      </c>
      <c r="H42">
        <f t="shared" si="1"/>
        <v>21276000000</v>
      </c>
      <c r="K42">
        <v>458.60599999999999</v>
      </c>
      <c r="L42">
        <f t="shared" si="2"/>
        <v>5684280118.7133636</v>
      </c>
      <c r="M42">
        <f t="shared" si="3"/>
        <v>4449146259.5855408</v>
      </c>
      <c r="N42">
        <f t="shared" si="4"/>
        <v>2.2476222215566245E-10</v>
      </c>
      <c r="O42">
        <f t="shared" si="5"/>
        <v>5.3961133201505835E-9</v>
      </c>
      <c r="P42">
        <f>SUM(O24:O42)</f>
        <v>3.4361192378614404E-8</v>
      </c>
      <c r="Q42">
        <f t="shared" si="6"/>
        <v>568.99700888021653</v>
      </c>
      <c r="T42">
        <v>154.02780000000001</v>
      </c>
      <c r="U42">
        <v>25.1694</v>
      </c>
      <c r="V42">
        <f t="shared" si="7"/>
        <v>25169400</v>
      </c>
      <c r="X42">
        <v>16.34</v>
      </c>
      <c r="Y42">
        <f t="shared" si="8"/>
        <v>26108410.4568372</v>
      </c>
    </row>
    <row r="43" spans="2:25" x14ac:dyDescent="0.55000000000000004">
      <c r="B43">
        <v>286.95030000000003</v>
      </c>
      <c r="C43">
        <v>1.5681</v>
      </c>
      <c r="D43">
        <f t="shared" si="0"/>
        <v>15681000000</v>
      </c>
      <c r="F43">
        <v>292.29219999999998</v>
      </c>
      <c r="G43">
        <v>2.0590000000000002</v>
      </c>
      <c r="H43">
        <f t="shared" si="1"/>
        <v>20590000000</v>
      </c>
      <c r="K43">
        <v>480.93700000000001</v>
      </c>
      <c r="L43">
        <f t="shared" si="2"/>
        <v>4988096876.647644</v>
      </c>
      <c r="M43">
        <f t="shared" si="3"/>
        <v>3868138277.238678</v>
      </c>
      <c r="N43">
        <f t="shared" si="4"/>
        <v>2.5852229892718915E-10</v>
      </c>
      <c r="O43">
        <f t="shared" si="5"/>
        <v>4.5760087361974404E-9</v>
      </c>
      <c r="Q43">
        <f t="shared" si="6"/>
        <v>499.30899666142585</v>
      </c>
      <c r="T43">
        <v>162.3528</v>
      </c>
      <c r="U43">
        <v>25.094899999999999</v>
      </c>
      <c r="V43">
        <f t="shared" si="7"/>
        <v>25094900</v>
      </c>
      <c r="X43">
        <v>26.143999999999998</v>
      </c>
      <c r="Y43">
        <f t="shared" si="8"/>
        <v>26113168.846943233</v>
      </c>
    </row>
    <row r="44" spans="2:25" x14ac:dyDescent="0.55000000000000004">
      <c r="B44">
        <v>293.95339999999999</v>
      </c>
      <c r="C44">
        <v>1.5117</v>
      </c>
      <c r="D44">
        <f t="shared" si="0"/>
        <v>15117000000</v>
      </c>
      <c r="F44">
        <v>299.42610000000002</v>
      </c>
      <c r="G44">
        <v>1.9823999999999999</v>
      </c>
      <c r="H44">
        <f t="shared" si="1"/>
        <v>19824000000</v>
      </c>
      <c r="K44">
        <v>498.911</v>
      </c>
      <c r="L44">
        <f t="shared" si="2"/>
        <v>4480033145.5619812</v>
      </c>
      <c r="M44">
        <f t="shared" si="3"/>
        <v>3989490091.6727905</v>
      </c>
      <c r="N44">
        <f t="shared" si="4"/>
        <v>2.506585997261371E-10</v>
      </c>
      <c r="Q44">
        <f t="shared" si="6"/>
        <v>448.45176632252065</v>
      </c>
      <c r="T44">
        <v>170.67779999999999</v>
      </c>
      <c r="U44">
        <v>25.021599999999999</v>
      </c>
      <c r="V44">
        <f t="shared" si="7"/>
        <v>25021600</v>
      </c>
      <c r="X44">
        <v>40.85</v>
      </c>
      <c r="Y44">
        <f t="shared" si="8"/>
        <v>26100495.345232502</v>
      </c>
    </row>
    <row r="45" spans="2:25" x14ac:dyDescent="0.55000000000000004">
      <c r="B45">
        <v>300.9597</v>
      </c>
      <c r="C45">
        <v>1.4492</v>
      </c>
      <c r="D45">
        <f t="shared" si="0"/>
        <v>14492000000</v>
      </c>
      <c r="F45">
        <v>306.56290000000001</v>
      </c>
      <c r="G45">
        <v>1.9045000000000001</v>
      </c>
      <c r="H45">
        <f t="shared" si="1"/>
        <v>19045000000</v>
      </c>
      <c r="T45">
        <v>179.01820000000001</v>
      </c>
      <c r="U45">
        <v>24.8538</v>
      </c>
      <c r="V45">
        <f t="shared" si="7"/>
        <v>24853800</v>
      </c>
      <c r="X45">
        <v>57.19</v>
      </c>
      <c r="Y45">
        <f t="shared" si="8"/>
        <v>26058531.4062557</v>
      </c>
    </row>
    <row r="46" spans="2:25" x14ac:dyDescent="0.55000000000000004">
      <c r="B46">
        <v>307.96589999999998</v>
      </c>
      <c r="C46">
        <v>1.387</v>
      </c>
      <c r="D46">
        <f t="shared" si="0"/>
        <v>13870000000</v>
      </c>
      <c r="F46">
        <v>313.43799999999999</v>
      </c>
      <c r="G46">
        <v>1.8230999999999999</v>
      </c>
      <c r="H46">
        <f t="shared" si="1"/>
        <v>18231000000</v>
      </c>
      <c r="T46">
        <v>187.34870000000001</v>
      </c>
      <c r="U46">
        <v>24.746200000000002</v>
      </c>
      <c r="V46">
        <f t="shared" si="7"/>
        <v>24746200</v>
      </c>
      <c r="X46">
        <v>86.057000000000002</v>
      </c>
      <c r="Y46">
        <f t="shared" si="8"/>
        <v>25912669.778973214</v>
      </c>
    </row>
    <row r="47" spans="2:25" x14ac:dyDescent="0.55000000000000004">
      <c r="B47">
        <v>314.97109999999998</v>
      </c>
      <c r="C47">
        <v>1.3266</v>
      </c>
      <c r="D47">
        <f t="shared" si="0"/>
        <v>13266000000</v>
      </c>
      <c r="F47">
        <v>320.04340000000002</v>
      </c>
      <c r="G47">
        <v>1.7423999999999999</v>
      </c>
      <c r="H47">
        <f t="shared" si="1"/>
        <v>17424000000</v>
      </c>
      <c r="T47">
        <v>195.6842</v>
      </c>
      <c r="U47">
        <v>24.609100000000002</v>
      </c>
      <c r="V47">
        <f t="shared" si="7"/>
        <v>24609100</v>
      </c>
      <c r="X47">
        <v>122.004</v>
      </c>
      <c r="Y47">
        <f t="shared" si="8"/>
        <v>25602977.144832592</v>
      </c>
    </row>
    <row r="48" spans="2:25" x14ac:dyDescent="0.55000000000000004">
      <c r="B48">
        <v>321.97519999999997</v>
      </c>
      <c r="C48">
        <v>1.2682</v>
      </c>
      <c r="D48">
        <f t="shared" si="0"/>
        <v>12682000000</v>
      </c>
      <c r="F48">
        <v>326.65449999999998</v>
      </c>
      <c r="G48">
        <v>1.6589</v>
      </c>
      <c r="H48">
        <f t="shared" si="1"/>
        <v>16589000000</v>
      </c>
      <c r="T48">
        <v>204.02440000000001</v>
      </c>
      <c r="U48">
        <v>24.442900000000002</v>
      </c>
      <c r="V48">
        <f t="shared" si="7"/>
        <v>24442900</v>
      </c>
      <c r="X48">
        <v>153.05000000000001</v>
      </c>
      <c r="Y48">
        <f t="shared" si="8"/>
        <v>25221192.281692501</v>
      </c>
    </row>
    <row r="49" spans="2:25" x14ac:dyDescent="0.55000000000000004">
      <c r="B49">
        <v>328.98050000000001</v>
      </c>
      <c r="C49">
        <v>1.2076</v>
      </c>
      <c r="D49">
        <f t="shared" si="0"/>
        <v>12076000000</v>
      </c>
      <c r="F49">
        <v>333.40089999999998</v>
      </c>
      <c r="G49">
        <v>1.5748</v>
      </c>
      <c r="H49">
        <f t="shared" si="1"/>
        <v>15748000000</v>
      </c>
      <c r="T49">
        <v>212.36539999999999</v>
      </c>
      <c r="U49">
        <v>24.2715</v>
      </c>
      <c r="V49">
        <f t="shared" si="7"/>
        <v>24271500</v>
      </c>
      <c r="X49">
        <v>177.56</v>
      </c>
      <c r="Y49">
        <f t="shared" si="8"/>
        <v>24844941.295483202</v>
      </c>
    </row>
    <row r="50" spans="2:25" x14ac:dyDescent="0.55000000000000004">
      <c r="B50">
        <v>335.97750000000002</v>
      </c>
      <c r="C50">
        <v>1.1620999999999999</v>
      </c>
      <c r="D50">
        <f t="shared" si="0"/>
        <v>11621000000</v>
      </c>
      <c r="F50">
        <v>340.14409999999998</v>
      </c>
      <c r="G50">
        <v>1.4923</v>
      </c>
      <c r="H50">
        <f t="shared" si="1"/>
        <v>14923000000</v>
      </c>
      <c r="T50">
        <v>220.70349999999999</v>
      </c>
      <c r="U50">
        <v>24.118300000000001</v>
      </c>
      <c r="V50">
        <f t="shared" si="7"/>
        <v>24118300</v>
      </c>
      <c r="X50">
        <v>200.98</v>
      </c>
      <c r="Y50">
        <f t="shared" si="8"/>
        <v>24423725.709534802</v>
      </c>
    </row>
    <row r="51" spans="2:25" x14ac:dyDescent="0.55000000000000004">
      <c r="B51">
        <v>342.97480000000002</v>
      </c>
      <c r="C51">
        <v>1.1162000000000001</v>
      </c>
      <c r="D51">
        <f t="shared" si="0"/>
        <v>11162000000</v>
      </c>
      <c r="F51">
        <v>346.61360000000002</v>
      </c>
      <c r="G51">
        <v>1.4125000000000001</v>
      </c>
      <c r="H51">
        <f t="shared" si="1"/>
        <v>14125000000</v>
      </c>
      <c r="T51">
        <v>229.04310000000001</v>
      </c>
      <c r="U51">
        <v>23.955300000000001</v>
      </c>
      <c r="V51">
        <f t="shared" si="7"/>
        <v>23955300</v>
      </c>
      <c r="X51">
        <v>233.66</v>
      </c>
      <c r="Y51">
        <f t="shared" si="8"/>
        <v>23735199.994837198</v>
      </c>
    </row>
    <row r="52" spans="2:25" x14ac:dyDescent="0.55000000000000004">
      <c r="B52">
        <v>349.97750000000002</v>
      </c>
      <c r="C52">
        <v>1.0604</v>
      </c>
      <c r="D52">
        <f t="shared" si="0"/>
        <v>10604000000</v>
      </c>
      <c r="F52">
        <v>353.35919999999999</v>
      </c>
      <c r="G52">
        <v>1.3288</v>
      </c>
      <c r="H52">
        <f t="shared" si="1"/>
        <v>13288000000</v>
      </c>
      <c r="T52">
        <v>237.3861</v>
      </c>
      <c r="U52">
        <v>23.772500000000001</v>
      </c>
      <c r="V52">
        <f t="shared" si="7"/>
        <v>23772500</v>
      </c>
      <c r="X52">
        <v>269.06299999999999</v>
      </c>
      <c r="Y52">
        <f t="shared" si="8"/>
        <v>22856824.508129854</v>
      </c>
    </row>
    <row r="53" spans="2:25" x14ac:dyDescent="0.55000000000000004">
      <c r="B53">
        <v>356.97539999999998</v>
      </c>
      <c r="C53">
        <v>1.0133000000000001</v>
      </c>
      <c r="D53">
        <f t="shared" si="0"/>
        <v>10133000000</v>
      </c>
      <c r="F53">
        <v>360.23689999999999</v>
      </c>
      <c r="G53">
        <v>1.2462</v>
      </c>
      <c r="H53">
        <f t="shared" si="1"/>
        <v>12462000000</v>
      </c>
      <c r="T53">
        <v>245.7251</v>
      </c>
      <c r="U53">
        <v>23.613</v>
      </c>
      <c r="V53">
        <f t="shared" si="7"/>
        <v>23613000</v>
      </c>
      <c r="X53">
        <v>301.19799999999998</v>
      </c>
      <c r="Y53">
        <f t="shared" si="8"/>
        <v>21940242.55168255</v>
      </c>
    </row>
    <row r="54" spans="2:25" x14ac:dyDescent="0.55000000000000004">
      <c r="B54">
        <v>363.97370000000001</v>
      </c>
      <c r="C54">
        <v>0.96540000000000004</v>
      </c>
      <c r="D54">
        <f t="shared" si="0"/>
        <v>9654000000</v>
      </c>
      <c r="F54">
        <v>367.10419999999999</v>
      </c>
      <c r="G54">
        <v>1.1688000000000001</v>
      </c>
      <c r="H54">
        <f t="shared" si="1"/>
        <v>11688000000</v>
      </c>
      <c r="T54">
        <v>254.06960000000001</v>
      </c>
      <c r="U54">
        <v>23.420999999999999</v>
      </c>
      <c r="V54">
        <f t="shared" si="7"/>
        <v>23421000</v>
      </c>
      <c r="X54">
        <v>337.89</v>
      </c>
      <c r="Y54">
        <f t="shared" si="8"/>
        <v>20754878.367627703</v>
      </c>
    </row>
    <row r="55" spans="2:25" x14ac:dyDescent="0.55000000000000004">
      <c r="B55">
        <v>370.96820000000002</v>
      </c>
      <c r="C55">
        <v>0.92459999999999998</v>
      </c>
      <c r="D55">
        <f t="shared" si="0"/>
        <v>9246000000</v>
      </c>
      <c r="F55">
        <v>374.24009999999998</v>
      </c>
      <c r="G55">
        <v>1.0911999999999999</v>
      </c>
      <c r="H55">
        <f t="shared" si="1"/>
        <v>10912000000</v>
      </c>
      <c r="T55">
        <v>262.39359999999999</v>
      </c>
      <c r="U55">
        <v>23.353300000000001</v>
      </c>
      <c r="V55">
        <f t="shared" si="7"/>
        <v>23353300</v>
      </c>
      <c r="X55">
        <v>369.82600000000002</v>
      </c>
      <c r="Y55">
        <f t="shared" si="8"/>
        <v>19602697.922220211</v>
      </c>
    </row>
    <row r="56" spans="2:25" x14ac:dyDescent="0.55000000000000004">
      <c r="B56">
        <v>377.96159999999998</v>
      </c>
      <c r="C56">
        <v>0.88560000000000005</v>
      </c>
      <c r="D56">
        <f t="shared" si="0"/>
        <v>8856000000</v>
      </c>
      <c r="F56">
        <v>381.36599999999999</v>
      </c>
      <c r="G56">
        <v>1.0186999999999999</v>
      </c>
      <c r="H56">
        <f t="shared" si="1"/>
        <v>10187000000</v>
      </c>
      <c r="T56">
        <v>270.76650000000001</v>
      </c>
      <c r="U56">
        <v>22.988499999999998</v>
      </c>
      <c r="V56">
        <f t="shared" si="7"/>
        <v>22988500</v>
      </c>
      <c r="X56">
        <v>403.05</v>
      </c>
      <c r="Y56">
        <f t="shared" si="8"/>
        <v>18285061.206692498</v>
      </c>
    </row>
    <row r="57" spans="2:25" x14ac:dyDescent="0.55000000000000004">
      <c r="B57">
        <v>384.95139999999998</v>
      </c>
      <c r="C57">
        <v>0.85329999999999995</v>
      </c>
      <c r="D57">
        <f t="shared" si="0"/>
        <v>8532999999.999999</v>
      </c>
      <c r="F57">
        <v>388.47969999999998</v>
      </c>
      <c r="G57">
        <v>0.95220000000000005</v>
      </c>
      <c r="H57">
        <f t="shared" si="1"/>
        <v>9522000000</v>
      </c>
      <c r="T57">
        <v>279.13260000000002</v>
      </c>
      <c r="U57">
        <v>22.6648</v>
      </c>
      <c r="V57">
        <f t="shared" si="7"/>
        <v>22664800</v>
      </c>
      <c r="X57">
        <v>430.82799999999997</v>
      </c>
      <c r="Y57">
        <f t="shared" si="8"/>
        <v>17090272.85640661</v>
      </c>
    </row>
    <row r="58" spans="2:25" x14ac:dyDescent="0.55000000000000004">
      <c r="B58">
        <v>391.94069999999999</v>
      </c>
      <c r="C58">
        <v>0.82199999999999995</v>
      </c>
      <c r="D58">
        <f t="shared" si="0"/>
        <v>8220000000</v>
      </c>
      <c r="F58">
        <v>395.58440000000002</v>
      </c>
      <c r="G58">
        <v>0.8901</v>
      </c>
      <c r="H58">
        <f t="shared" si="1"/>
        <v>8901000000</v>
      </c>
      <c r="T58">
        <v>287.48750000000001</v>
      </c>
      <c r="U58">
        <v>22.409400000000002</v>
      </c>
      <c r="V58">
        <f t="shared" si="7"/>
        <v>22409400</v>
      </c>
      <c r="X58">
        <v>458.60599999999999</v>
      </c>
      <c r="Y58">
        <f t="shared" si="8"/>
        <v>15810663.704559732</v>
      </c>
    </row>
    <row r="59" spans="2:25" x14ac:dyDescent="0.55000000000000004">
      <c r="B59">
        <v>398.93180000000001</v>
      </c>
      <c r="C59">
        <v>0.78720000000000001</v>
      </c>
      <c r="D59">
        <f t="shared" si="0"/>
        <v>7872000000</v>
      </c>
      <c r="F59">
        <v>402.67669999999998</v>
      </c>
      <c r="G59">
        <v>0.83420000000000005</v>
      </c>
      <c r="H59">
        <f t="shared" si="1"/>
        <v>8342000000.000001</v>
      </c>
      <c r="T59">
        <v>295.84300000000002</v>
      </c>
      <c r="U59">
        <v>22.149899999999999</v>
      </c>
      <c r="V59">
        <f t="shared" si="7"/>
        <v>22149900</v>
      </c>
      <c r="X59">
        <v>480.93700000000001</v>
      </c>
      <c r="Y59">
        <f t="shared" si="8"/>
        <v>14720470.941229852</v>
      </c>
    </row>
    <row r="60" spans="2:25" x14ac:dyDescent="0.55000000000000004">
      <c r="B60">
        <v>405.9239</v>
      </c>
      <c r="C60">
        <v>0.75070000000000003</v>
      </c>
      <c r="D60">
        <f t="shared" si="0"/>
        <v>7507000000</v>
      </c>
      <c r="F60">
        <v>409.77030000000002</v>
      </c>
      <c r="G60">
        <v>0.77769999999999995</v>
      </c>
      <c r="H60">
        <f t="shared" si="1"/>
        <v>7776999999.999999</v>
      </c>
      <c r="T60">
        <v>304.20659999999998</v>
      </c>
      <c r="U60">
        <v>21.841699999999999</v>
      </c>
      <c r="V60">
        <f t="shared" si="7"/>
        <v>21841700</v>
      </c>
      <c r="X60">
        <v>498.911</v>
      </c>
      <c r="Y60">
        <f t="shared" si="8"/>
        <v>13803168.109624077</v>
      </c>
    </row>
    <row r="61" spans="2:25" x14ac:dyDescent="0.55000000000000004">
      <c r="B61">
        <v>412.91469999999998</v>
      </c>
      <c r="C61">
        <v>0.71660000000000001</v>
      </c>
      <c r="D61">
        <f t="shared" si="0"/>
        <v>7166000000</v>
      </c>
      <c r="F61">
        <v>416.84820000000002</v>
      </c>
      <c r="G61">
        <v>0.72899999999999998</v>
      </c>
      <c r="H61">
        <f t="shared" si="1"/>
        <v>7290000000</v>
      </c>
      <c r="T61">
        <v>312.5693</v>
      </c>
      <c r="U61">
        <v>21.538699999999999</v>
      </c>
      <c r="V61">
        <f t="shared" si="7"/>
        <v>21538700</v>
      </c>
    </row>
    <row r="62" spans="2:25" x14ac:dyDescent="0.55000000000000004">
      <c r="B62">
        <v>419.90280000000001</v>
      </c>
      <c r="C62">
        <v>0.68730000000000002</v>
      </c>
      <c r="D62">
        <f t="shared" si="0"/>
        <v>6873000000</v>
      </c>
      <c r="F62">
        <v>423.92630000000003</v>
      </c>
      <c r="G62">
        <v>0.68010000000000004</v>
      </c>
      <c r="H62">
        <f t="shared" si="1"/>
        <v>6801000000</v>
      </c>
      <c r="T62">
        <v>320.92959999999999</v>
      </c>
      <c r="U62">
        <v>21.250699999999998</v>
      </c>
      <c r="V62">
        <f t="shared" si="7"/>
        <v>21250700</v>
      </c>
    </row>
    <row r="63" spans="2:25" x14ac:dyDescent="0.55000000000000004">
      <c r="B63">
        <v>426.88900000000001</v>
      </c>
      <c r="C63">
        <v>0.66139999999999999</v>
      </c>
      <c r="D63">
        <f t="shared" si="0"/>
        <v>6614000000</v>
      </c>
      <c r="F63">
        <v>430.99549999999999</v>
      </c>
      <c r="G63">
        <v>0.63570000000000004</v>
      </c>
      <c r="H63">
        <f t="shared" si="1"/>
        <v>6357000000</v>
      </c>
      <c r="T63">
        <v>329.29329999999999</v>
      </c>
      <c r="U63">
        <v>20.9419</v>
      </c>
      <c r="V63">
        <f t="shared" si="7"/>
        <v>20941900</v>
      </c>
    </row>
    <row r="64" spans="2:25" x14ac:dyDescent="0.55000000000000004">
      <c r="B64">
        <v>433.87110000000001</v>
      </c>
      <c r="C64">
        <v>0.64319999999999999</v>
      </c>
      <c r="D64">
        <f t="shared" si="0"/>
        <v>6432000000</v>
      </c>
      <c r="F64">
        <v>438.05340000000001</v>
      </c>
      <c r="G64">
        <v>0.59689999999999999</v>
      </c>
      <c r="H64">
        <f t="shared" si="1"/>
        <v>5969000000</v>
      </c>
      <c r="T64">
        <v>337.65159999999997</v>
      </c>
      <c r="U64">
        <v>20.665900000000001</v>
      </c>
      <c r="V64">
        <f t="shared" si="7"/>
        <v>20665900</v>
      </c>
    </row>
    <row r="65" spans="2:22" x14ac:dyDescent="0.55000000000000004">
      <c r="B65">
        <v>440.85649999999998</v>
      </c>
      <c r="C65">
        <v>0.61890000000000001</v>
      </c>
      <c r="D65">
        <f t="shared" si="0"/>
        <v>6189000000</v>
      </c>
      <c r="F65">
        <v>445.11160000000001</v>
      </c>
      <c r="G65">
        <v>0.55789999999999995</v>
      </c>
      <c r="H65">
        <f t="shared" si="1"/>
        <v>5578999999.999999</v>
      </c>
      <c r="T65">
        <v>346.01429999999999</v>
      </c>
      <c r="U65">
        <v>20.3628</v>
      </c>
      <c r="V65">
        <f t="shared" si="7"/>
        <v>20362800</v>
      </c>
    </row>
    <row r="66" spans="2:22" x14ac:dyDescent="0.55000000000000004">
      <c r="B66">
        <v>447.84059999999999</v>
      </c>
      <c r="C66">
        <v>0.59689999999999999</v>
      </c>
      <c r="D66">
        <f t="shared" si="0"/>
        <v>5969000000</v>
      </c>
      <c r="F66">
        <v>452.16320000000002</v>
      </c>
      <c r="G66">
        <v>0.52229999999999999</v>
      </c>
      <c r="H66">
        <f t="shared" si="1"/>
        <v>5223000000</v>
      </c>
      <c r="T66">
        <v>354.37979999999999</v>
      </c>
      <c r="U66">
        <v>20.0427</v>
      </c>
      <c r="V66">
        <f t="shared" si="7"/>
        <v>20042700</v>
      </c>
    </row>
    <row r="67" spans="2:22" x14ac:dyDescent="0.55000000000000004">
      <c r="B67">
        <v>454.82499999999999</v>
      </c>
      <c r="C67">
        <v>0.57430000000000003</v>
      </c>
      <c r="D67">
        <f t="shared" si="0"/>
        <v>5743000000</v>
      </c>
      <c r="F67">
        <v>459.20310000000001</v>
      </c>
      <c r="G67">
        <v>0.4924</v>
      </c>
      <c r="H67">
        <f t="shared" si="1"/>
        <v>4924000000</v>
      </c>
      <c r="T67">
        <v>362.73770000000002</v>
      </c>
      <c r="U67">
        <v>19.769200000000001</v>
      </c>
      <c r="V67">
        <f t="shared" si="7"/>
        <v>19769200</v>
      </c>
    </row>
    <row r="68" spans="2:22" x14ac:dyDescent="0.55000000000000004">
      <c r="B68">
        <v>461.80709999999999</v>
      </c>
      <c r="C68">
        <v>0.55620000000000003</v>
      </c>
      <c r="D68">
        <f t="shared" ref="D68:D73" si="9">C68*10^10</f>
        <v>5562000000</v>
      </c>
      <c r="F68">
        <v>466.25380000000001</v>
      </c>
      <c r="G68">
        <v>0.4572</v>
      </c>
      <c r="H68">
        <f t="shared" ref="H68:H73" si="10">G68*10^10</f>
        <v>4572000000</v>
      </c>
      <c r="T68">
        <v>371.10550000000001</v>
      </c>
      <c r="U68">
        <v>19.435099999999998</v>
      </c>
      <c r="V68">
        <f t="shared" si="7"/>
        <v>19435100</v>
      </c>
    </row>
    <row r="69" spans="2:22" x14ac:dyDescent="0.55000000000000004">
      <c r="B69">
        <v>468.78789999999998</v>
      </c>
      <c r="C69">
        <v>0.54010000000000002</v>
      </c>
      <c r="D69">
        <f t="shared" si="9"/>
        <v>5401000000</v>
      </c>
      <c r="F69">
        <v>473.29700000000003</v>
      </c>
      <c r="G69">
        <v>0.42570000000000002</v>
      </c>
      <c r="H69">
        <f t="shared" si="10"/>
        <v>4257000000</v>
      </c>
      <c r="T69">
        <v>379.47199999999998</v>
      </c>
      <c r="U69">
        <v>19.109200000000001</v>
      </c>
      <c r="V69">
        <f t="shared" si="7"/>
        <v>19109200</v>
      </c>
    </row>
    <row r="70" spans="2:22" x14ac:dyDescent="0.55000000000000004">
      <c r="B70">
        <v>475.76799999999997</v>
      </c>
      <c r="C70">
        <v>0.52539999999999998</v>
      </c>
      <c r="D70">
        <f t="shared" si="9"/>
        <v>5254000000</v>
      </c>
      <c r="F70">
        <v>480.32569999999998</v>
      </c>
      <c r="G70">
        <v>0.40139999999999998</v>
      </c>
      <c r="H70">
        <f t="shared" si="10"/>
        <v>4014000000</v>
      </c>
      <c r="T70">
        <v>387.82940000000002</v>
      </c>
      <c r="U70">
        <v>18.838799999999999</v>
      </c>
      <c r="V70">
        <f t="shared" si="7"/>
        <v>18838800</v>
      </c>
    </row>
    <row r="71" spans="2:22" x14ac:dyDescent="0.55000000000000004">
      <c r="B71">
        <v>482.74279999999999</v>
      </c>
      <c r="C71">
        <v>0.52049999999999996</v>
      </c>
      <c r="D71">
        <f t="shared" si="9"/>
        <v>5205000000</v>
      </c>
      <c r="F71">
        <v>487.35989999999998</v>
      </c>
      <c r="G71">
        <v>0.37430000000000002</v>
      </c>
      <c r="H71">
        <f t="shared" si="10"/>
        <v>3743000000</v>
      </c>
      <c r="T71">
        <v>396.19810000000001</v>
      </c>
      <c r="U71">
        <v>18.499500000000001</v>
      </c>
      <c r="V71">
        <f t="shared" si="7"/>
        <v>18499500</v>
      </c>
    </row>
    <row r="72" spans="2:22" x14ac:dyDescent="0.55000000000000004">
      <c r="B72">
        <v>489.7251</v>
      </c>
      <c r="C72">
        <v>0.50190000000000001</v>
      </c>
      <c r="D72">
        <f t="shared" si="9"/>
        <v>5019000000</v>
      </c>
      <c r="F72">
        <v>494.3897</v>
      </c>
      <c r="G72">
        <v>0.34939999999999999</v>
      </c>
      <c r="H72">
        <f t="shared" si="10"/>
        <v>3494000000</v>
      </c>
      <c r="T72">
        <v>404.57029999999997</v>
      </c>
      <c r="U72">
        <v>18.1389</v>
      </c>
      <c r="V72">
        <f t="shared" si="7"/>
        <v>18138900</v>
      </c>
    </row>
    <row r="73" spans="2:22" x14ac:dyDescent="0.55000000000000004">
      <c r="B73">
        <v>496.56790000000001</v>
      </c>
      <c r="C73">
        <v>0.49299999999999999</v>
      </c>
      <c r="D73">
        <f t="shared" si="9"/>
        <v>4930000000</v>
      </c>
      <c r="F73">
        <v>499.12419999999997</v>
      </c>
      <c r="G73">
        <v>0.33129999999999998</v>
      </c>
      <c r="H73">
        <f t="shared" si="10"/>
        <v>3313000000</v>
      </c>
      <c r="T73">
        <v>412.94110000000001</v>
      </c>
      <c r="U73">
        <v>17.7867</v>
      </c>
      <c r="V73">
        <f t="shared" si="7"/>
        <v>17786700</v>
      </c>
    </row>
    <row r="74" spans="2:22" x14ac:dyDescent="0.55000000000000004">
      <c r="T74">
        <v>421.31319999999999</v>
      </c>
      <c r="U74">
        <v>17.426600000000001</v>
      </c>
      <c r="V74">
        <f t="shared" si="7"/>
        <v>17426600</v>
      </c>
    </row>
    <row r="75" spans="2:22" x14ac:dyDescent="0.55000000000000004">
      <c r="T75">
        <v>429.68</v>
      </c>
      <c r="U75">
        <v>17.098700000000001</v>
      </c>
      <c r="V75">
        <f t="shared" si="7"/>
        <v>17098700</v>
      </c>
    </row>
    <row r="76" spans="2:22" x14ac:dyDescent="0.55000000000000004">
      <c r="T76">
        <v>438.05160000000001</v>
      </c>
      <c r="U76">
        <v>16.7423</v>
      </c>
      <c r="V76">
        <f t="shared" si="7"/>
        <v>16742300</v>
      </c>
    </row>
    <row r="77" spans="2:22" x14ac:dyDescent="0.55000000000000004">
      <c r="T77">
        <v>446.42630000000003</v>
      </c>
      <c r="U77">
        <v>16.366099999999999</v>
      </c>
      <c r="V77">
        <f t="shared" si="7"/>
        <v>16366100</v>
      </c>
    </row>
    <row r="78" spans="2:22" x14ac:dyDescent="0.55000000000000004">
      <c r="T78">
        <v>454.80250000000001</v>
      </c>
      <c r="U78">
        <v>15.981199999999999</v>
      </c>
      <c r="V78">
        <f t="shared" si="7"/>
        <v>15981200</v>
      </c>
    </row>
    <row r="79" spans="2:22" x14ac:dyDescent="0.55000000000000004">
      <c r="T79">
        <v>463.17989999999998</v>
      </c>
      <c r="U79">
        <v>15.589499999999999</v>
      </c>
      <c r="V79">
        <f t="shared" si="7"/>
        <v>15589500</v>
      </c>
    </row>
    <row r="80" spans="2:22" x14ac:dyDescent="0.55000000000000004">
      <c r="T80">
        <v>471.55419999999998</v>
      </c>
      <c r="U80">
        <v>15.215999999999999</v>
      </c>
      <c r="V80">
        <f t="shared" si="7"/>
        <v>15216000</v>
      </c>
    </row>
    <row r="81" spans="2:22" x14ac:dyDescent="0.55000000000000004">
      <c r="T81">
        <v>479.9221</v>
      </c>
      <c r="U81">
        <v>14.8813</v>
      </c>
      <c r="V81">
        <f t="shared" si="7"/>
        <v>14881300</v>
      </c>
    </row>
    <row r="82" spans="2:22" x14ac:dyDescent="0.55000000000000004">
      <c r="T82">
        <v>488.30119999999999</v>
      </c>
      <c r="U82">
        <v>14.4787</v>
      </c>
      <c r="V82">
        <f t="shared" si="7"/>
        <v>14478700</v>
      </c>
    </row>
    <row r="83" spans="2:22" x14ac:dyDescent="0.55000000000000004">
      <c r="T83">
        <v>496.00459999999998</v>
      </c>
      <c r="U83">
        <v>14.108700000000001</v>
      </c>
      <c r="V83">
        <f t="shared" si="7"/>
        <v>14108700</v>
      </c>
    </row>
    <row r="86" spans="2:22" x14ac:dyDescent="0.55000000000000004">
      <c r="D86">
        <v>1</v>
      </c>
      <c r="E86">
        <v>2</v>
      </c>
      <c r="F86">
        <v>3</v>
      </c>
    </row>
    <row r="87" spans="2:22" x14ac:dyDescent="0.55000000000000004">
      <c r="B87" t="s">
        <v>7</v>
      </c>
      <c r="C87" t="s">
        <v>13</v>
      </c>
      <c r="D87" t="s">
        <v>14</v>
      </c>
      <c r="E87" t="s">
        <v>16</v>
      </c>
      <c r="F87" t="s">
        <v>15</v>
      </c>
      <c r="G87" s="4"/>
    </row>
    <row r="88" spans="2:22" x14ac:dyDescent="0.55000000000000004">
      <c r="B88">
        <v>458</v>
      </c>
      <c r="C88">
        <f xml:space="preserve"> -0.00269128*B88^5 + 6.82705*B88^4 - 4579.69*B88^3 + 949862*B88^2 - 62464500*B88 + 27655600000</f>
        <v>4474897039.3684692</v>
      </c>
      <c r="D88">
        <f>B88-B89</f>
        <v>90</v>
      </c>
      <c r="E88">
        <f>1/C88+1/C89</f>
        <v>3.0603472816066894E-10</v>
      </c>
      <c r="F88">
        <f>D88*E88</f>
        <v>2.7543125534460205E-8</v>
      </c>
      <c r="G88">
        <f>F88/2</f>
        <v>1.3771562767230102E-8</v>
      </c>
    </row>
    <row r="89" spans="2:22" x14ac:dyDescent="0.55000000000000004">
      <c r="B89">
        <v>368</v>
      </c>
      <c r="C89">
        <f t="shared" ref="C89:C93" si="11" xml:space="preserve"> -0.00269128*B89^5 + 6.82705*B89^4 - 4579.69*B89^3 + 949862*B89^2 - 62464500*B89 + 27655600000</f>
        <v>12111537652.862</v>
      </c>
      <c r="D89">
        <f t="shared" ref="D89:D93" si="12">B89-B90</f>
        <v>100</v>
      </c>
      <c r="E89">
        <f t="shared" ref="E89:E93" si="13">1/C89+1/C90</f>
        <v>1.2704560634646602E-10</v>
      </c>
      <c r="F89">
        <f t="shared" ref="F89:F93" si="14">D89*E89</f>
        <v>1.2704560634646601E-8</v>
      </c>
      <c r="G89">
        <f t="shared" ref="G89:G92" si="15">F89/2</f>
        <v>6.3522803173233007E-9</v>
      </c>
    </row>
    <row r="90" spans="2:22" x14ac:dyDescent="0.55000000000000004">
      <c r="B90">
        <v>268</v>
      </c>
      <c r="C90">
        <f t="shared" si="11"/>
        <v>22482162534.702652</v>
      </c>
      <c r="D90">
        <f t="shared" si="12"/>
        <v>82</v>
      </c>
      <c r="E90">
        <f t="shared" si="13"/>
        <v>8.1515329538915851E-11</v>
      </c>
      <c r="F90">
        <f t="shared" si="14"/>
        <v>6.6842570221910999E-9</v>
      </c>
      <c r="G90">
        <f t="shared" si="15"/>
        <v>3.34212851109555E-9</v>
      </c>
    </row>
    <row r="91" spans="2:22" x14ac:dyDescent="0.55000000000000004">
      <c r="B91">
        <v>186</v>
      </c>
      <c r="C91">
        <f t="shared" si="11"/>
        <v>27001031134.903297</v>
      </c>
      <c r="D91">
        <f t="shared" si="12"/>
        <v>96</v>
      </c>
      <c r="E91">
        <f t="shared" si="13"/>
        <v>7.4319681478654315E-11</v>
      </c>
      <c r="F91">
        <f t="shared" si="14"/>
        <v>7.1346894219508143E-9</v>
      </c>
      <c r="G91">
        <f t="shared" si="15"/>
        <v>3.5673447109754071E-9</v>
      </c>
    </row>
    <row r="92" spans="2:22" x14ac:dyDescent="0.55000000000000004">
      <c r="B92">
        <v>90</v>
      </c>
      <c r="C92">
        <f t="shared" si="11"/>
        <v>26821114201.228001</v>
      </c>
      <c r="D92">
        <f t="shared" si="12"/>
        <v>90</v>
      </c>
      <c r="E92">
        <f t="shared" si="13"/>
        <v>7.3443100768796719E-11</v>
      </c>
      <c r="F92">
        <f t="shared" si="14"/>
        <v>6.6098790691917049E-9</v>
      </c>
      <c r="G92">
        <f t="shared" si="15"/>
        <v>3.3049395345958524E-9</v>
      </c>
    </row>
    <row r="93" spans="2:22" x14ac:dyDescent="0.55000000000000004">
      <c r="B93">
        <v>0</v>
      </c>
      <c r="C93">
        <f t="shared" si="11"/>
        <v>27655600000</v>
      </c>
      <c r="D93">
        <f t="shared" si="12"/>
        <v>0</v>
      </c>
      <c r="E93" t="e">
        <f t="shared" si="13"/>
        <v>#DIV/0!</v>
      </c>
      <c r="F93" t="e">
        <f t="shared" si="14"/>
        <v>#DIV/0!</v>
      </c>
    </row>
    <row r="97" spans="7:9" x14ac:dyDescent="0.55000000000000004">
      <c r="G97">
        <f>SUM(G88:G92)</f>
        <v>3.0338255841220212E-8</v>
      </c>
      <c r="H97">
        <f>G90+G89+G91+G92</f>
        <v>1.6566693073990111E-8</v>
      </c>
      <c r="I97">
        <f>G90</f>
        <v>3.34212851109555E-9</v>
      </c>
    </row>
    <row r="98" spans="7:9" x14ac:dyDescent="0.55000000000000004">
      <c r="G98">
        <f>H97</f>
        <v>1.6566693073990111E-8</v>
      </c>
      <c r="H98">
        <f>H97</f>
        <v>1.6566693073990111E-8</v>
      </c>
      <c r="I98">
        <f>I97</f>
        <v>3.34212851109555E-9</v>
      </c>
    </row>
    <row r="99" spans="7:9" x14ac:dyDescent="0.55000000000000004">
      <c r="G99">
        <f>H99</f>
        <v>3.34212851109555E-9</v>
      </c>
      <c r="H99">
        <f>I99</f>
        <v>3.34212851109555E-9</v>
      </c>
      <c r="I99">
        <f>I98</f>
        <v>3.34212851109555E-9</v>
      </c>
    </row>
  </sheetData>
  <sortState xmlns:xlrd2="http://schemas.microsoft.com/office/spreadsheetml/2017/richdata2" ref="F3:G73">
    <sortCondition ref="F3:F7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486A-FFD5-485B-A4B9-5EBCBF15DF0C}">
  <dimension ref="B1:BA96"/>
  <sheetViews>
    <sheetView topLeftCell="E20" zoomScale="90" zoomScaleNormal="90" workbookViewId="0">
      <selection activeCell="W36" sqref="W36"/>
    </sheetView>
  </sheetViews>
  <sheetFormatPr defaultRowHeight="14.4" x14ac:dyDescent="0.55000000000000004"/>
  <cols>
    <col min="33" max="33" width="19.68359375" bestFit="1" customWidth="1"/>
    <col min="34" max="34" width="11.68359375" bestFit="1" customWidth="1"/>
    <col min="43" max="43" width="11" bestFit="1" customWidth="1"/>
  </cols>
  <sheetData>
    <row r="1" spans="2:47" x14ac:dyDescent="0.55000000000000004">
      <c r="B1" t="s">
        <v>17</v>
      </c>
      <c r="C1">
        <v>-45</v>
      </c>
      <c r="E1" t="s">
        <v>18</v>
      </c>
      <c r="G1" t="s">
        <v>17</v>
      </c>
      <c r="H1">
        <v>-30</v>
      </c>
      <c r="J1" t="s">
        <v>18</v>
      </c>
      <c r="L1" t="s">
        <v>17</v>
      </c>
      <c r="M1">
        <v>0</v>
      </c>
      <c r="O1" t="s">
        <v>18</v>
      </c>
      <c r="Q1" t="s">
        <v>17</v>
      </c>
      <c r="R1">
        <v>30</v>
      </c>
      <c r="T1" t="s">
        <v>18</v>
      </c>
      <c r="V1" t="s">
        <v>17</v>
      </c>
      <c r="W1">
        <v>45</v>
      </c>
      <c r="Y1" t="s">
        <v>18</v>
      </c>
      <c r="AA1" t="s">
        <v>17</v>
      </c>
      <c r="AB1">
        <v>60</v>
      </c>
      <c r="AD1" t="s">
        <v>18</v>
      </c>
    </row>
    <row r="2" spans="2:47" x14ac:dyDescent="0.55000000000000004">
      <c r="B2">
        <v>5.4999999999999997E-3</v>
      </c>
      <c r="C2">
        <v>2.1473</v>
      </c>
      <c r="D2">
        <f>-3.7939*B2^4 + 8.8594*B2^3 - 7.8229*B2^2 - 0.022383*B2 + 2.15</f>
        <v>2.1496417212860193</v>
      </c>
      <c r="E2">
        <f>(D2-C2)/C2*100</f>
        <v>0.10905422092950601</v>
      </c>
      <c r="G2">
        <v>7.0000000000000001E-3</v>
      </c>
      <c r="H2">
        <v>1.7975000000000001</v>
      </c>
      <c r="I2">
        <f xml:space="preserve"> 1.0728*G2^3 - 3.1369*G2^2 - 0.076157*G2 + 1.8021</f>
        <v>1.8014135608704001</v>
      </c>
      <c r="J2">
        <f>(I2-H2)/H2*100</f>
        <v>0.21772244063421176</v>
      </c>
      <c r="L2">
        <v>5.8999999999999999E-3</v>
      </c>
      <c r="M2">
        <v>1.2766</v>
      </c>
      <c r="N2">
        <f>-30.6961*L2^6 + 82.1137*L2^5 - 83.3497*L2^4 + 39.2303*L2^3 - 9.2022*L2^2 + 0.7105*L2 + 1.2614</f>
        <v>1.2652795780856994</v>
      </c>
      <c r="O2">
        <f>(N2-M2)/M2*100</f>
        <v>-0.88676342740878944</v>
      </c>
      <c r="Q2">
        <v>5.7999999999999996E-3</v>
      </c>
      <c r="R2">
        <v>0.9032</v>
      </c>
      <c r="S2">
        <f>-12.5953*Q2^5 + 28.5549*Q2^4 - 25.1058*Q2^3 + 7.8365*Q2^2 + 0.2831*Q2 + 0.8961</f>
        <v>0.89800073364862143</v>
      </c>
      <c r="T2">
        <f>(S2-R2)/R2*100</f>
        <v>-0.57564950745998367</v>
      </c>
      <c r="V2">
        <v>4.7000000000000002E-3</v>
      </c>
      <c r="W2">
        <v>0.64980000000000004</v>
      </c>
      <c r="X2">
        <f>-11.6921*V2^5 + 25.9824*V2^4 - 22.3549*V2^3 + 5.8519*V2^2 + 1.4663*V2 + 0.6405</f>
        <v>0.64751857016998438</v>
      </c>
      <c r="Y2">
        <f>(X2-W2)/W2*100</f>
        <v>-0.35109723453611397</v>
      </c>
      <c r="AA2">
        <v>4.7000000000000002E-3</v>
      </c>
      <c r="AB2">
        <v>0.55530000000000002</v>
      </c>
      <c r="AC2">
        <f>-13.801*AA2^5 + 31.64*AA2^4 - 28.46*AA2^3 + 8.8749*AA2^2 + 1.1111*AA2 + 0.5485</f>
        <v>0.5539152771460788</v>
      </c>
      <c r="AD2">
        <f>(AC2-AB2)/AB2*100</f>
        <v>-0.24936482152371986</v>
      </c>
    </row>
    <row r="3" spans="2:47" x14ac:dyDescent="0.55000000000000004">
      <c r="B3">
        <v>2.1700000000000001E-2</v>
      </c>
      <c r="C3">
        <v>2.141</v>
      </c>
      <c r="D3">
        <f t="shared" ref="D3:D66" si="0">-3.7939*B3^4 + 8.8594*B3^3 - 7.8229*B3^2 - 0.022383*B3 + 2.15</f>
        <v>2.1459202503917001</v>
      </c>
      <c r="E3">
        <f t="shared" ref="E3:E66" si="1">(D3-C3)/C3*100</f>
        <v>0.22981085435310958</v>
      </c>
      <c r="G3">
        <v>2.1499999999999998E-2</v>
      </c>
      <c r="H3">
        <v>1.7951999999999999</v>
      </c>
      <c r="I3">
        <f t="shared" ref="I3:I66" si="2" xml:space="preserve"> 1.0728*G3^3 - 3.1369*G3^2 - 0.076157*G3 + 1.8021</f>
        <v>1.7990232543637001</v>
      </c>
      <c r="J3">
        <f t="shared" ref="J3:J66" si="3">(I3-H3)/H3*100</f>
        <v>0.21297094271948724</v>
      </c>
      <c r="L3">
        <v>2.1399999999999999E-2</v>
      </c>
      <c r="M3">
        <v>1.2755000000000001</v>
      </c>
      <c r="N3">
        <f t="shared" ref="N3:N66" si="4">-30.6961*L3^6 + 82.1137*L3^5 - 83.3497*L3^4 + 39.2303*L3^3 - 9.2022*L3^2 + 0.7105*L3 + 1.2614</f>
        <v>1.2727578158021702</v>
      </c>
      <c r="O3">
        <f t="shared" ref="O3:O66" si="5">(N3-M3)/M3*100</f>
        <v>-0.21498896102155229</v>
      </c>
      <c r="Q3">
        <v>2.0299999999999999E-2</v>
      </c>
      <c r="R3">
        <v>0.9042</v>
      </c>
      <c r="S3">
        <f t="shared" ref="S3:S66" si="6">-12.5953*Q3^5 + 28.5549*Q3^4 - 25.1058*Q3^3 + 7.8365*Q3^2 + 0.2831*Q3 + 0.8961</f>
        <v>0.90487105826874303</v>
      </c>
      <c r="T3">
        <f t="shared" ref="T3:T66" si="7">(S3-R3)/R3*100</f>
        <v>7.4215689973792312E-2</v>
      </c>
      <c r="V3">
        <v>1.9199999999999998E-2</v>
      </c>
      <c r="W3">
        <v>0.67220000000000002</v>
      </c>
      <c r="X3">
        <f t="shared" ref="X3:X66" si="8">-11.6921*V3^5 + 25.9824*V3^4 - 22.3549*V3^3 + 5.8519*V3^2 + 1.4663*V3 + 0.6405</f>
        <v>0.67065547932053726</v>
      </c>
      <c r="Y3">
        <f t="shared" ref="Y3:Y66" si="9">(X3-W3)/W3*100</f>
        <v>-0.22977100259785146</v>
      </c>
      <c r="AA3">
        <v>1.9199999999999998E-2</v>
      </c>
      <c r="AB3">
        <v>0.57279999999999998</v>
      </c>
      <c r="AC3">
        <f t="shared" ref="AC3:AC66" si="10">-13.801*AA3^5 + 31.64*AA3^4 - 28.46*AA3^3 + 8.8749*AA3^2 + 1.1111*AA3 + 0.5485</f>
        <v>0.57290759016607784</v>
      </c>
      <c r="AD3">
        <f t="shared" ref="AD3:AD66" si="11">(AC3-AB3)/AB3*100</f>
        <v>1.8783199385102031E-2</v>
      </c>
      <c r="AG3" s="2" t="s">
        <v>19</v>
      </c>
      <c r="AH3" s="1">
        <v>-45</v>
      </c>
      <c r="AI3" s="1">
        <v>-30</v>
      </c>
      <c r="AJ3" s="1">
        <v>0</v>
      </c>
      <c r="AK3" s="1">
        <v>30</v>
      </c>
      <c r="AL3" s="1">
        <v>45</v>
      </c>
      <c r="AM3" s="1">
        <v>60</v>
      </c>
      <c r="AO3" s="2" t="s">
        <v>19</v>
      </c>
      <c r="AP3" s="1">
        <v>-45</v>
      </c>
      <c r="AQ3" s="1">
        <v>-30</v>
      </c>
      <c r="AR3" s="1">
        <v>0</v>
      </c>
      <c r="AS3" s="1">
        <v>30</v>
      </c>
      <c r="AT3" s="1">
        <v>45</v>
      </c>
      <c r="AU3" s="1">
        <v>60</v>
      </c>
    </row>
    <row r="4" spans="2:47" x14ac:dyDescent="0.55000000000000004">
      <c r="B4">
        <v>3.49E-2</v>
      </c>
      <c r="C4">
        <v>2.1383999999999999</v>
      </c>
      <c r="D4">
        <f t="shared" si="0"/>
        <v>2.1400614346758871</v>
      </c>
      <c r="E4">
        <f t="shared" si="1"/>
        <v>7.7695224274560271E-2</v>
      </c>
      <c r="G4">
        <v>3.61E-2</v>
      </c>
      <c r="H4">
        <v>1.7901</v>
      </c>
      <c r="I4">
        <f t="shared" si="2"/>
        <v>1.7953131636721369</v>
      </c>
      <c r="J4">
        <f t="shared" si="3"/>
        <v>0.2912219245928645</v>
      </c>
      <c r="L4">
        <v>3.3099999999999997E-2</v>
      </c>
      <c r="M4">
        <v>1.2747999999999999</v>
      </c>
      <c r="N4">
        <f t="shared" si="4"/>
        <v>1.2761613747822098</v>
      </c>
      <c r="O4">
        <f t="shared" si="5"/>
        <v>0.10679124429007522</v>
      </c>
      <c r="Q4">
        <v>3.3399999999999999E-2</v>
      </c>
      <c r="R4">
        <v>0.91220000000000001</v>
      </c>
      <c r="S4">
        <f t="shared" si="6"/>
        <v>0.91339720356805487</v>
      </c>
      <c r="T4">
        <f t="shared" si="7"/>
        <v>0.13124353958066881</v>
      </c>
      <c r="V4">
        <v>3.3700000000000001E-2</v>
      </c>
      <c r="W4">
        <v>0.69850000000000001</v>
      </c>
      <c r="X4">
        <f t="shared" si="8"/>
        <v>0.69573767442218548</v>
      </c>
      <c r="Y4">
        <f t="shared" si="9"/>
        <v>-0.39546536547094174</v>
      </c>
      <c r="AA4">
        <v>3.3500000000000002E-2</v>
      </c>
      <c r="AB4">
        <v>0.59740000000000004</v>
      </c>
      <c r="AC4">
        <f t="shared" si="10"/>
        <v>0.5946510087106337</v>
      </c>
      <c r="AD4">
        <f t="shared" si="11"/>
        <v>-0.46015923826018451</v>
      </c>
      <c r="AG4" s="1">
        <v>0</v>
      </c>
      <c r="AH4" s="1">
        <f>-3.7939*AG4^4 + 8.8594*AG4^3 - 7.8229*AG4^2 - 0.022383*AG4 + 2.15</f>
        <v>2.15</v>
      </c>
      <c r="AI4" s="1">
        <f xml:space="preserve"> 1.0728*AG4^3 - 3.1369*AG4^2 - 0.076157*AG4 + 1.8021</f>
        <v>1.8021</v>
      </c>
      <c r="AJ4" s="1">
        <f>-30.6961*AG4^6 + 82.1137*AG4^5 - 83.3497*AG4^4 + 39.2303*AG4^3 - 9.2022*AG4^2 + 0.7105*AG4 + 1.2614</f>
        <v>1.2614000000000001</v>
      </c>
      <c r="AK4" s="1">
        <f>-12.5953*AG4^5 + 28.5549*AG4^4 - 25.1058*AG4^3 + 7.8365*AG4^2 + 0.2831*AG4 + 0.8961</f>
        <v>0.89610000000000001</v>
      </c>
      <c r="AL4" s="1">
        <f>-11.6921*AG4^5 + 25.9824*AG4^4 - 22.3549*AG4^3 + 5.8519*AG4^2 + 1.4663*AG4 + 0.6405</f>
        <v>0.64049999999999996</v>
      </c>
      <c r="AM4" s="1">
        <f>-13.801*AG4^5 + 31.64*AG4^4 - 28.46*AG4^3 + 8.8749*AG4^2 + 1.1111*AG4 + 0.5485</f>
        <v>0.54849999999999999</v>
      </c>
      <c r="AO4" s="1">
        <v>0</v>
      </c>
      <c r="AP4" s="1"/>
      <c r="AQ4" s="1"/>
      <c r="AR4" s="1"/>
      <c r="AS4" s="1"/>
      <c r="AT4" s="1"/>
      <c r="AU4" s="1"/>
    </row>
    <row r="5" spans="2:47" x14ac:dyDescent="0.55000000000000004">
      <c r="B5">
        <v>4.9500000000000002E-2</v>
      </c>
      <c r="C5">
        <v>2.1261999999999999</v>
      </c>
      <c r="D5">
        <f t="shared" si="0"/>
        <v>2.1307757366125601</v>
      </c>
      <c r="E5">
        <f t="shared" si="1"/>
        <v>0.21520725296586765</v>
      </c>
      <c r="G5">
        <v>5.0599999999999999E-2</v>
      </c>
      <c r="H5">
        <v>1.7825</v>
      </c>
      <c r="I5">
        <f t="shared" si="2"/>
        <v>1.7903538482789247</v>
      </c>
      <c r="J5">
        <f t="shared" si="3"/>
        <v>0.44060859909816374</v>
      </c>
      <c r="L5">
        <v>5.1400000000000001E-2</v>
      </c>
      <c r="M5">
        <v>1.2734000000000001</v>
      </c>
      <c r="N5">
        <f t="shared" si="4"/>
        <v>1.2783823195726647</v>
      </c>
      <c r="O5">
        <f t="shared" si="5"/>
        <v>0.39126115695497049</v>
      </c>
      <c r="Q5">
        <v>4.9799999999999997E-2</v>
      </c>
      <c r="R5">
        <v>0.9284</v>
      </c>
      <c r="S5">
        <f t="shared" si="6"/>
        <v>0.92670426851046828</v>
      </c>
      <c r="T5">
        <f t="shared" si="7"/>
        <v>-0.1826509575109572</v>
      </c>
      <c r="V5">
        <v>4.8099999999999997E-2</v>
      </c>
      <c r="W5">
        <v>0.71940000000000004</v>
      </c>
      <c r="X5">
        <f t="shared" si="8"/>
        <v>0.72221635534450346</v>
      </c>
      <c r="Y5">
        <f t="shared" si="9"/>
        <v>0.39148670343389186</v>
      </c>
      <c r="AA5">
        <v>4.8099999999999997E-2</v>
      </c>
      <c r="AB5">
        <v>0.61429999999999996</v>
      </c>
      <c r="AC5">
        <f t="shared" si="10"/>
        <v>0.61947561548749031</v>
      </c>
      <c r="AD5">
        <f t="shared" si="11"/>
        <v>0.84252246255743912</v>
      </c>
      <c r="AG5" s="1">
        <f>AG4+0.025</f>
        <v>2.5000000000000001E-2</v>
      </c>
      <c r="AH5" s="1">
        <f t="shared" ref="AH5:AH44" si="12">-3.7939*AG5^4 + 8.8594*AG5^3 - 7.8229*AG5^2 - 0.022383*AG5 + 2.15</f>
        <v>2.1446880586328123</v>
      </c>
      <c r="AI5" s="1">
        <f t="shared" ref="AI5:AI44" si="13" xml:space="preserve"> 1.0728*AG5^3 - 3.1369*AG5^2 - 0.076157*AG5 + 1.8021</f>
        <v>1.7982522750000001</v>
      </c>
      <c r="AJ5" s="1">
        <f t="shared" ref="AJ5:AJ44" si="14">-30.6961*AG5^6 + 82.1137*AG5^5 - 83.3497*AG5^4 + 39.2303*AG5^3 - 9.2022*AG5^2 + 0.7105*AG5 + 1.2614</f>
        <v>1.2739923343583741</v>
      </c>
      <c r="AK5" s="1">
        <f t="shared" ref="AK5:AK44" si="15">-12.5953*AG5^5 + 28.5549*AG5^4 - 25.1058*AG5^3 + 7.8365*AG5^2 + 0.2831*AG5 + 0.8961</f>
        <v>0.90769406563183597</v>
      </c>
      <c r="AL5" s="1">
        <f t="shared" ref="AL5:AL44" si="16">-11.6921*AG5^5 + 25.9824*AG5^4 - 22.3549*AG5^3 + 5.8519*AG5^2 + 1.4663*AG5 + 0.6405</f>
        <v>0.6804756773818359</v>
      </c>
      <c r="AM5" s="1">
        <f t="shared" ref="AM5:AM44" si="17">-13.801*AG5^5 + 31.64*AG5^4 - 28.46*AG5^3 + 8.8749*AG5^2 + 1.1111*AG5 + 0.5485</f>
        <v>0.58139184959960932</v>
      </c>
      <c r="AO5" s="1">
        <f>AO4+0.025</f>
        <v>2.5000000000000001E-2</v>
      </c>
      <c r="AP5" s="1"/>
      <c r="AQ5" s="1"/>
      <c r="AR5" s="1"/>
      <c r="AS5" s="1"/>
      <c r="AT5" s="1"/>
      <c r="AU5" s="1"/>
    </row>
    <row r="6" spans="2:47" x14ac:dyDescent="0.55000000000000004">
      <c r="B6">
        <v>6.4000000000000001E-2</v>
      </c>
      <c r="C6">
        <v>2.1147999999999998</v>
      </c>
      <c r="D6">
        <f t="shared" si="0"/>
        <v>2.1187836770738175</v>
      </c>
      <c r="E6">
        <f t="shared" si="1"/>
        <v>0.18837133884139157</v>
      </c>
      <c r="G6">
        <v>6.5199999999999994E-2</v>
      </c>
      <c r="H6">
        <v>1.7766</v>
      </c>
      <c r="I6">
        <f t="shared" si="2"/>
        <v>1.7840968218484223</v>
      </c>
      <c r="J6">
        <f t="shared" si="3"/>
        <v>0.42197578793326435</v>
      </c>
      <c r="L6">
        <v>6.5500000000000003E-2</v>
      </c>
      <c r="M6">
        <v>1.2701</v>
      </c>
      <c r="N6">
        <f t="shared" si="4"/>
        <v>1.278044590019568</v>
      </c>
      <c r="O6">
        <f t="shared" si="5"/>
        <v>0.62550901657885549</v>
      </c>
      <c r="Q6">
        <v>6.4199999999999993E-2</v>
      </c>
      <c r="R6">
        <v>0.94199999999999995</v>
      </c>
      <c r="S6">
        <f t="shared" si="6"/>
        <v>0.9404023755088764</v>
      </c>
      <c r="T6">
        <f t="shared" si="7"/>
        <v>-0.16959920287935781</v>
      </c>
      <c r="V6">
        <v>6.2600000000000003E-2</v>
      </c>
      <c r="W6">
        <v>0.748</v>
      </c>
      <c r="X6">
        <f t="shared" si="8"/>
        <v>0.7501263567557408</v>
      </c>
      <c r="Y6">
        <f t="shared" si="9"/>
        <v>0.28427229354823519</v>
      </c>
      <c r="AA6">
        <v>6.2399999999999997E-2</v>
      </c>
      <c r="AB6">
        <v>0.64649999999999996</v>
      </c>
      <c r="AC6">
        <f t="shared" si="10"/>
        <v>0.64594107561249903</v>
      </c>
      <c r="AD6">
        <f t="shared" si="11"/>
        <v>-8.6453888244537744E-2</v>
      </c>
      <c r="AG6" s="1">
        <f t="shared" ref="AG6:AG44" si="18">AG5+0.025</f>
        <v>0.05</v>
      </c>
      <c r="AH6" s="1">
        <f t="shared" si="12"/>
        <v>2.1304073131250001</v>
      </c>
      <c r="AI6" s="1">
        <f t="shared" si="13"/>
        <v>1.790584</v>
      </c>
      <c r="AJ6" s="1">
        <f t="shared" si="14"/>
        <v>1.2783275327796875</v>
      </c>
      <c r="AK6" s="1">
        <f t="shared" si="15"/>
        <v>0.92688255709375</v>
      </c>
      <c r="AL6" s="1">
        <f t="shared" si="16"/>
        <v>0.72580912371874995</v>
      </c>
      <c r="AM6" s="1">
        <f t="shared" si="17"/>
        <v>0.62287818718749999</v>
      </c>
      <c r="AO6" s="1">
        <f t="shared" ref="AO6:AO44" si="19">AO5+0.025</f>
        <v>0.05</v>
      </c>
      <c r="AP6" s="1"/>
      <c r="AQ6" s="1"/>
      <c r="AR6" s="1"/>
      <c r="AS6" s="1"/>
      <c r="AT6" s="1"/>
      <c r="AU6" s="1"/>
    </row>
    <row r="7" spans="2:47" x14ac:dyDescent="0.55000000000000004">
      <c r="B7">
        <v>7.8600000000000003E-2</v>
      </c>
      <c r="C7">
        <v>2.1000999999999999</v>
      </c>
      <c r="D7">
        <f t="shared" si="0"/>
        <v>2.1040683456943299</v>
      </c>
      <c r="E7">
        <f t="shared" si="1"/>
        <v>0.18895984449931064</v>
      </c>
      <c r="G7">
        <v>7.9699999999999993E-2</v>
      </c>
      <c r="H7">
        <v>1.77</v>
      </c>
      <c r="I7">
        <f t="shared" si="2"/>
        <v>1.7766475333945144</v>
      </c>
      <c r="J7">
        <f t="shared" si="3"/>
        <v>0.37556685844714149</v>
      </c>
      <c r="L7">
        <v>8.3699999999999997E-2</v>
      </c>
      <c r="M7">
        <v>1.2662</v>
      </c>
      <c r="N7">
        <f t="shared" si="4"/>
        <v>1.2756407943429828</v>
      </c>
      <c r="O7">
        <f t="shared" si="5"/>
        <v>0.74560056412753428</v>
      </c>
      <c r="Q7">
        <v>7.8700000000000006E-2</v>
      </c>
      <c r="R7">
        <v>0.95589999999999997</v>
      </c>
      <c r="S7">
        <f t="shared" si="6"/>
        <v>0.95573655620698927</v>
      </c>
      <c r="T7">
        <f t="shared" si="7"/>
        <v>-1.7098419605680301E-2</v>
      </c>
      <c r="V7">
        <v>7.5800000000000006E-2</v>
      </c>
      <c r="W7">
        <v>0.77580000000000005</v>
      </c>
      <c r="X7">
        <f t="shared" si="8"/>
        <v>0.77636093882359458</v>
      </c>
      <c r="Y7">
        <f t="shared" si="9"/>
        <v>7.2304566073026127E-2</v>
      </c>
      <c r="AA7">
        <v>7.6399999999999996E-2</v>
      </c>
      <c r="AB7">
        <v>0.67249999999999999</v>
      </c>
      <c r="AC7">
        <f t="shared" si="10"/>
        <v>0.67354097198541596</v>
      </c>
      <c r="AD7">
        <f t="shared" si="11"/>
        <v>0.15479137329605541</v>
      </c>
      <c r="AG7" s="1">
        <f t="shared" si="18"/>
        <v>7.5000000000000011E-2</v>
      </c>
      <c r="AH7" s="1">
        <f t="shared" si="12"/>
        <v>2.1079349805078125</v>
      </c>
      <c r="AI7" s="1">
        <f t="shared" si="13"/>
        <v>1.77919575</v>
      </c>
      <c r="AJ7" s="1">
        <f t="shared" si="14"/>
        <v>1.2770275676238039</v>
      </c>
      <c r="AK7" s="1">
        <f t="shared" si="15"/>
        <v>0.95169490877050777</v>
      </c>
      <c r="AL7" s="1">
        <f t="shared" si="16"/>
        <v>0.77475281753613279</v>
      </c>
      <c r="AM7" s="1">
        <f t="shared" si="17"/>
        <v>0.67071560895507809</v>
      </c>
      <c r="AO7" s="1">
        <f t="shared" si="19"/>
        <v>7.5000000000000011E-2</v>
      </c>
      <c r="AP7" s="1"/>
      <c r="AQ7" s="1"/>
      <c r="AR7" s="1"/>
      <c r="AS7" s="1"/>
      <c r="AT7" s="1"/>
      <c r="AU7" s="1"/>
    </row>
    <row r="8" spans="2:47" x14ac:dyDescent="0.55000000000000004">
      <c r="B8">
        <v>9.3799999999999994E-2</v>
      </c>
      <c r="C8">
        <v>2.0884999999999998</v>
      </c>
      <c r="D8">
        <f t="shared" si="0"/>
        <v>2.0860890696218024</v>
      </c>
      <c r="E8">
        <f t="shared" si="1"/>
        <v>-0.11543837099341134</v>
      </c>
      <c r="G8">
        <v>9.3700000000000006E-2</v>
      </c>
      <c r="H8">
        <v>1.7643</v>
      </c>
      <c r="I8">
        <f t="shared" si="2"/>
        <v>1.7683056259181784</v>
      </c>
      <c r="J8">
        <f t="shared" si="3"/>
        <v>0.2270376873648719</v>
      </c>
      <c r="L8">
        <v>9.8900000000000002E-2</v>
      </c>
      <c r="M8">
        <v>1.266</v>
      </c>
      <c r="N8">
        <f t="shared" si="4"/>
        <v>1.2723836816775114</v>
      </c>
      <c r="O8">
        <f t="shared" si="5"/>
        <v>0.50424025888715285</v>
      </c>
      <c r="Q8">
        <v>9.3200000000000005E-2</v>
      </c>
      <c r="R8">
        <v>0.97119999999999995</v>
      </c>
      <c r="S8">
        <f t="shared" si="6"/>
        <v>0.97229596813614627</v>
      </c>
      <c r="T8">
        <f t="shared" si="7"/>
        <v>0.11284680149776763</v>
      </c>
      <c r="V8">
        <v>8.9099999999999999E-2</v>
      </c>
      <c r="W8">
        <v>0.80169999999999997</v>
      </c>
      <c r="X8">
        <f t="shared" si="8"/>
        <v>0.80336363515597131</v>
      </c>
      <c r="Y8">
        <f t="shared" si="9"/>
        <v>0.20751342846093845</v>
      </c>
      <c r="AA8">
        <v>9.0399999999999994E-2</v>
      </c>
      <c r="AB8">
        <v>0.70179999999999998</v>
      </c>
      <c r="AC8">
        <f t="shared" si="10"/>
        <v>0.70247507168768564</v>
      </c>
      <c r="AD8">
        <f t="shared" si="11"/>
        <v>9.6191463050107978E-2</v>
      </c>
      <c r="AG8" s="1">
        <f t="shared" si="18"/>
        <v>0.1</v>
      </c>
      <c r="AH8" s="1">
        <f t="shared" si="12"/>
        <v>2.0780127099999999</v>
      </c>
      <c r="AI8" s="1">
        <f t="shared" si="13"/>
        <v>1.7641880999999999</v>
      </c>
      <c r="AJ8" s="1">
        <f t="shared" si="14"/>
        <v>1.2721137709000001</v>
      </c>
      <c r="AK8" s="1">
        <f t="shared" si="15"/>
        <v>0.98039873700000002</v>
      </c>
      <c r="AL8" s="1">
        <f t="shared" si="16"/>
        <v>0.82577541899999996</v>
      </c>
      <c r="AM8" s="1">
        <f t="shared" si="17"/>
        <v>0.72292498999999999</v>
      </c>
      <c r="AO8" s="1">
        <f t="shared" si="19"/>
        <v>0.1</v>
      </c>
      <c r="AP8" s="1"/>
      <c r="AQ8" s="1"/>
      <c r="AR8" s="1"/>
      <c r="AS8" s="1"/>
      <c r="AT8" s="1"/>
      <c r="AU8" s="1"/>
    </row>
    <row r="9" spans="2:47" x14ac:dyDescent="0.55000000000000004">
      <c r="B9">
        <v>0.10829999999999999</v>
      </c>
      <c r="C9">
        <v>2.0672999999999999</v>
      </c>
      <c r="D9">
        <f t="shared" si="0"/>
        <v>2.0665536261159958</v>
      </c>
      <c r="E9">
        <f t="shared" si="1"/>
        <v>-3.6103801286901493E-2</v>
      </c>
      <c r="G9">
        <v>0.1089</v>
      </c>
      <c r="H9">
        <v>1.7539</v>
      </c>
      <c r="I9">
        <f t="shared" si="2"/>
        <v>1.7579908336881434</v>
      </c>
      <c r="J9">
        <f t="shared" si="3"/>
        <v>0.23324212829370752</v>
      </c>
      <c r="L9">
        <v>0.1086</v>
      </c>
      <c r="M9">
        <v>1.2653000000000001</v>
      </c>
      <c r="N9">
        <f t="shared" si="4"/>
        <v>1.2698733502567836</v>
      </c>
      <c r="O9">
        <f t="shared" si="5"/>
        <v>0.36144394663585827</v>
      </c>
      <c r="Q9">
        <v>0.1077</v>
      </c>
      <c r="R9">
        <v>0.9879</v>
      </c>
      <c r="S9">
        <f t="shared" si="6"/>
        <v>0.98978381464182841</v>
      </c>
      <c r="T9">
        <f t="shared" si="7"/>
        <v>0.19068879864646296</v>
      </c>
      <c r="V9">
        <v>0.1023</v>
      </c>
      <c r="W9">
        <v>0.82220000000000004</v>
      </c>
      <c r="X9">
        <f t="shared" si="8"/>
        <v>0.83052583548741299</v>
      </c>
      <c r="Y9">
        <f t="shared" si="9"/>
        <v>1.0126289816848635</v>
      </c>
      <c r="AA9">
        <v>0.1022</v>
      </c>
      <c r="AB9">
        <v>0.71930000000000005</v>
      </c>
      <c r="AC9">
        <f t="shared" si="10"/>
        <v>0.72766922538612955</v>
      </c>
      <c r="AD9">
        <f t="shared" si="11"/>
        <v>1.1635236182579587</v>
      </c>
      <c r="AG9" s="1">
        <f t="shared" si="18"/>
        <v>0.125</v>
      </c>
      <c r="AH9" s="1">
        <f t="shared" si="12"/>
        <v>2.0413465830078126</v>
      </c>
      <c r="AI9" s="1">
        <f t="shared" si="13"/>
        <v>1.7456616250000001</v>
      </c>
      <c r="AJ9" s="1">
        <f t="shared" si="14"/>
        <v>1.2650895717620851</v>
      </c>
      <c r="AK9" s="1">
        <f t="shared" si="15"/>
        <v>1.0114850799560546</v>
      </c>
      <c r="AL9" s="1">
        <f t="shared" si="16"/>
        <v>0.87754806823730469</v>
      </c>
      <c r="AM9" s="1">
        <f t="shared" si="17"/>
        <v>0.77777531127929689</v>
      </c>
      <c r="AO9" s="1">
        <f t="shared" si="19"/>
        <v>0.125</v>
      </c>
      <c r="AP9" s="1"/>
      <c r="AQ9" s="1"/>
      <c r="AR9" s="1"/>
      <c r="AS9" s="1"/>
      <c r="AT9" s="1"/>
      <c r="AU9" s="1"/>
    </row>
    <row r="10" spans="2:47" x14ac:dyDescent="0.55000000000000004">
      <c r="B10">
        <v>0.12239999999999999</v>
      </c>
      <c r="C10">
        <v>2.048</v>
      </c>
      <c r="D10">
        <f t="shared" si="0"/>
        <v>2.045454036872044</v>
      </c>
      <c r="E10">
        <f t="shared" si="1"/>
        <v>-0.1243146058572302</v>
      </c>
      <c r="G10">
        <v>0.1234</v>
      </c>
      <c r="H10">
        <v>1.7464999999999999</v>
      </c>
      <c r="I10">
        <f t="shared" si="2"/>
        <v>1.7469507712298111</v>
      </c>
      <c r="J10">
        <f t="shared" si="3"/>
        <v>2.5809975941092848E-2</v>
      </c>
      <c r="L10">
        <v>0.1236</v>
      </c>
      <c r="M10">
        <v>1.2643</v>
      </c>
      <c r="N10">
        <f t="shared" si="4"/>
        <v>1.2655187086899409</v>
      </c>
      <c r="O10">
        <f t="shared" si="5"/>
        <v>9.6393948425286327E-2</v>
      </c>
      <c r="Q10">
        <v>0.1222</v>
      </c>
      <c r="R10">
        <v>1.0017</v>
      </c>
      <c r="S10">
        <f t="shared" si="6"/>
        <v>1.007927366593808</v>
      </c>
      <c r="T10">
        <f t="shared" si="7"/>
        <v>0.62167980371448128</v>
      </c>
      <c r="V10">
        <v>0.1142</v>
      </c>
      <c r="W10">
        <v>0.85370000000000001</v>
      </c>
      <c r="X10">
        <f t="shared" si="8"/>
        <v>0.85516754173582954</v>
      </c>
      <c r="Y10">
        <f t="shared" si="9"/>
        <v>0.17190368230403244</v>
      </c>
      <c r="AA10">
        <v>0.1139</v>
      </c>
      <c r="AB10">
        <v>0.75319999999999998</v>
      </c>
      <c r="AC10">
        <f t="shared" si="10"/>
        <v>0.75319693287237299</v>
      </c>
      <c r="AD10">
        <f t="shared" si="11"/>
        <v>-4.0721290852201251E-4</v>
      </c>
      <c r="AG10" s="1">
        <f t="shared" si="18"/>
        <v>0.15</v>
      </c>
      <c r="AH10" s="1">
        <f t="shared" si="12"/>
        <v>1.9986071131249998</v>
      </c>
      <c r="AI10" s="1">
        <f t="shared" si="13"/>
        <v>1.7237169000000001</v>
      </c>
      <c r="AJ10" s="1">
        <f t="shared" si="14"/>
        <v>1.2570178382046877</v>
      </c>
      <c r="AK10" s="1">
        <f t="shared" si="15"/>
        <v>1.04365363753125</v>
      </c>
      <c r="AL10" s="1">
        <f t="shared" si="16"/>
        <v>0.92893068365624987</v>
      </c>
      <c r="AM10" s="1">
        <f t="shared" si="17"/>
        <v>0.83376748656249999</v>
      </c>
      <c r="AO10" s="1">
        <f t="shared" si="19"/>
        <v>0.15</v>
      </c>
      <c r="AP10" s="1"/>
      <c r="AQ10" s="1"/>
      <c r="AR10" s="1"/>
      <c r="AS10" s="1"/>
      <c r="AT10" s="1"/>
      <c r="AU10" s="1"/>
    </row>
    <row r="11" spans="2:47" x14ac:dyDescent="0.55000000000000004">
      <c r="B11">
        <v>0.13700000000000001</v>
      </c>
      <c r="C11">
        <v>2.0287999999999999</v>
      </c>
      <c r="D11">
        <f t="shared" si="0"/>
        <v>2.0215496661761021</v>
      </c>
      <c r="E11">
        <f t="shared" si="1"/>
        <v>-0.35737055520001165</v>
      </c>
      <c r="G11">
        <v>0.13800000000000001</v>
      </c>
      <c r="H11">
        <v>1.7383999999999999</v>
      </c>
      <c r="I11">
        <f t="shared" si="2"/>
        <v>1.7346706060415999</v>
      </c>
      <c r="J11">
        <f t="shared" si="3"/>
        <v>-0.21453025531523218</v>
      </c>
      <c r="L11">
        <v>0.13819999999999999</v>
      </c>
      <c r="M11">
        <v>1.2607999999999999</v>
      </c>
      <c r="N11">
        <f t="shared" si="4"/>
        <v>1.2609063682661494</v>
      </c>
      <c r="O11">
        <f t="shared" si="5"/>
        <v>8.4365693329247048E-3</v>
      </c>
      <c r="Q11">
        <v>0.1366</v>
      </c>
      <c r="R11">
        <v>1.0193000000000001</v>
      </c>
      <c r="S11">
        <f t="shared" si="6"/>
        <v>1.0263482044654613</v>
      </c>
      <c r="T11">
        <f t="shared" si="7"/>
        <v>0.69147497944286973</v>
      </c>
      <c r="V11">
        <v>0.12659999999999999</v>
      </c>
      <c r="W11">
        <v>0.8821</v>
      </c>
      <c r="X11">
        <f t="shared" si="8"/>
        <v>0.88085936022109768</v>
      </c>
      <c r="Y11">
        <f t="shared" si="9"/>
        <v>-0.14064616017484632</v>
      </c>
      <c r="AA11">
        <v>0.125</v>
      </c>
      <c r="AB11">
        <v>0.78029999999999999</v>
      </c>
      <c r="AC11">
        <f t="shared" si="10"/>
        <v>0.77777531127929689</v>
      </c>
      <c r="AD11">
        <f t="shared" si="11"/>
        <v>-0.32355359742446566</v>
      </c>
      <c r="AG11" s="1">
        <f t="shared" si="18"/>
        <v>0.17499999999999999</v>
      </c>
      <c r="AH11" s="1">
        <f t="shared" si="12"/>
        <v>1.9504292461328125</v>
      </c>
      <c r="AI11" s="1">
        <f t="shared" si="13"/>
        <v>1.6984545</v>
      </c>
      <c r="AJ11" s="1">
        <f t="shared" si="14"/>
        <v>1.2485928229607179</v>
      </c>
      <c r="AK11" s="1">
        <f t="shared" si="15"/>
        <v>1.0757980112197265</v>
      </c>
      <c r="AL11" s="1">
        <f t="shared" si="16"/>
        <v>0.97895826026660149</v>
      </c>
      <c r="AM11" s="1">
        <f t="shared" si="17"/>
        <v>0.88961818938476556</v>
      </c>
      <c r="AO11" s="1">
        <f t="shared" si="19"/>
        <v>0.17499999999999999</v>
      </c>
      <c r="AP11" s="1"/>
      <c r="AQ11" s="1"/>
      <c r="AR11" s="1"/>
      <c r="AS11" s="1"/>
      <c r="AT11" s="1"/>
      <c r="AU11" s="1"/>
    </row>
    <row r="12" spans="2:47" x14ac:dyDescent="0.55000000000000004">
      <c r="B12">
        <v>0.1512</v>
      </c>
      <c r="C12">
        <v>2.0011000000000001</v>
      </c>
      <c r="D12">
        <f t="shared" si="0"/>
        <v>1.9964139094937006</v>
      </c>
      <c r="E12">
        <f t="shared" si="1"/>
        <v>-0.23417572866421135</v>
      </c>
      <c r="G12">
        <v>0.1525</v>
      </c>
      <c r="H12">
        <v>1.7265999999999999</v>
      </c>
      <c r="I12">
        <f t="shared" si="2"/>
        <v>1.7213382958875001</v>
      </c>
      <c r="J12">
        <f t="shared" si="3"/>
        <v>-0.30474366457198088</v>
      </c>
      <c r="L12">
        <v>0.1527</v>
      </c>
      <c r="M12">
        <v>1.2572000000000001</v>
      </c>
      <c r="N12">
        <f t="shared" si="4"/>
        <v>1.2561156607891011</v>
      </c>
      <c r="O12">
        <f t="shared" si="5"/>
        <v>-8.6250334942651136E-2</v>
      </c>
      <c r="Q12">
        <v>0.15110000000000001</v>
      </c>
      <c r="R12">
        <v>1.0450999999999999</v>
      </c>
      <c r="S12">
        <f t="shared" si="6"/>
        <v>1.045075904891166</v>
      </c>
      <c r="T12">
        <f t="shared" si="7"/>
        <v>-2.3055314165097707E-3</v>
      </c>
      <c r="V12">
        <v>0.13980000000000001</v>
      </c>
      <c r="W12">
        <v>0.90759999999999996</v>
      </c>
      <c r="X12">
        <f t="shared" si="8"/>
        <v>0.9080793142640563</v>
      </c>
      <c r="Y12">
        <f t="shared" si="9"/>
        <v>5.2811179380381323E-2</v>
      </c>
      <c r="AA12">
        <v>0.13739999999999999</v>
      </c>
      <c r="AB12">
        <v>0.80910000000000004</v>
      </c>
      <c r="AC12">
        <f t="shared" si="10"/>
        <v>0.80548956379951786</v>
      </c>
      <c r="AD12">
        <f t="shared" si="11"/>
        <v>-0.44622867389472015</v>
      </c>
      <c r="AG12" s="1">
        <f t="shared" si="18"/>
        <v>0.19999999999999998</v>
      </c>
      <c r="AH12" s="1">
        <f t="shared" si="12"/>
        <v>1.8974123599999999</v>
      </c>
      <c r="AI12" s="1">
        <f t="shared" si="13"/>
        <v>1.669975</v>
      </c>
      <c r="AJ12" s="1">
        <f t="shared" si="14"/>
        <v>1.2402067136000001</v>
      </c>
      <c r="AK12" s="1">
        <f t="shared" si="15"/>
        <v>1.1069909440000001</v>
      </c>
      <c r="AL12" s="1">
        <f t="shared" si="16"/>
        <v>1.0268271679999998</v>
      </c>
      <c r="AM12" s="1">
        <f t="shared" si="17"/>
        <v>0.94424368000000003</v>
      </c>
      <c r="AO12" s="1">
        <f t="shared" si="19"/>
        <v>0.19999999999999998</v>
      </c>
      <c r="AP12" s="1"/>
      <c r="AQ12" s="1"/>
      <c r="AR12" s="1"/>
      <c r="AS12" s="1"/>
      <c r="AT12" s="1"/>
      <c r="AU12" s="1"/>
    </row>
    <row r="13" spans="2:47" x14ac:dyDescent="0.55000000000000004">
      <c r="B13">
        <v>0.16589999999999999</v>
      </c>
      <c r="C13">
        <v>1.9798</v>
      </c>
      <c r="D13">
        <f t="shared" si="0"/>
        <v>1.9685568946702361</v>
      </c>
      <c r="E13">
        <f t="shared" si="1"/>
        <v>-0.56789096523709026</v>
      </c>
      <c r="G13">
        <v>0.1671</v>
      </c>
      <c r="H13">
        <v>1.714</v>
      </c>
      <c r="I13">
        <f t="shared" si="2"/>
        <v>1.7067898648489608</v>
      </c>
      <c r="J13">
        <f t="shared" si="3"/>
        <v>-0.42066132736518014</v>
      </c>
      <c r="L13">
        <v>0.1673</v>
      </c>
      <c r="M13">
        <v>1.256</v>
      </c>
      <c r="N13">
        <f t="shared" si="4"/>
        <v>1.2511965362576993</v>
      </c>
      <c r="O13">
        <f t="shared" si="5"/>
        <v>-0.38244138075642303</v>
      </c>
      <c r="Q13">
        <v>0.1656</v>
      </c>
      <c r="R13">
        <v>1.0599000000000001</v>
      </c>
      <c r="S13">
        <f t="shared" si="6"/>
        <v>1.0637771933829296</v>
      </c>
      <c r="T13">
        <f t="shared" si="7"/>
        <v>0.36580747079248777</v>
      </c>
      <c r="V13">
        <v>0.15310000000000001</v>
      </c>
      <c r="W13">
        <v>0.93710000000000004</v>
      </c>
      <c r="X13">
        <f t="shared" si="8"/>
        <v>0.93522553556283516</v>
      </c>
      <c r="Y13">
        <f t="shared" si="9"/>
        <v>-0.20002821867088674</v>
      </c>
      <c r="AA13">
        <v>0.15110000000000001</v>
      </c>
      <c r="AB13">
        <v>0.83809999999999996</v>
      </c>
      <c r="AC13">
        <f t="shared" si="10"/>
        <v>0.83623651564332446</v>
      </c>
      <c r="AD13">
        <f t="shared" si="11"/>
        <v>-0.222346301953883</v>
      </c>
      <c r="AG13" s="1">
        <f t="shared" si="18"/>
        <v>0.22499999999999998</v>
      </c>
      <c r="AH13" s="1">
        <f t="shared" si="12"/>
        <v>1.8401202648828126</v>
      </c>
      <c r="AI13" s="1">
        <f t="shared" si="13"/>
        <v>1.638378975</v>
      </c>
      <c r="AJ13" s="1">
        <f t="shared" si="14"/>
        <v>1.2320107868290773</v>
      </c>
      <c r="AK13" s="1">
        <f t="shared" si="15"/>
        <v>1.1364695602177735</v>
      </c>
      <c r="AL13" s="1">
        <f t="shared" si="16"/>
        <v>1.0718814500302734</v>
      </c>
      <c r="AM13" s="1">
        <f t="shared" si="17"/>
        <v>0.99674363233398433</v>
      </c>
      <c r="AO13" s="1">
        <f t="shared" si="19"/>
        <v>0.22499999999999998</v>
      </c>
      <c r="AP13" s="1"/>
      <c r="AQ13" s="1"/>
      <c r="AR13" s="1"/>
      <c r="AS13" s="1"/>
      <c r="AT13" s="1"/>
      <c r="AU13" s="1"/>
    </row>
    <row r="14" spans="2:47" x14ac:dyDescent="0.55000000000000004">
      <c r="B14">
        <v>0.17949999999999999</v>
      </c>
      <c r="C14">
        <v>1.95</v>
      </c>
      <c r="D14">
        <f t="shared" si="0"/>
        <v>1.9412264901898488</v>
      </c>
      <c r="E14">
        <f t="shared" si="1"/>
        <v>-0.44992358000775007</v>
      </c>
      <c r="G14">
        <v>0.1817</v>
      </c>
      <c r="H14">
        <v>1.7005999999999999</v>
      </c>
      <c r="I14">
        <f t="shared" si="2"/>
        <v>1.6911333832133464</v>
      </c>
      <c r="J14">
        <f t="shared" si="3"/>
        <v>-0.5566633415649479</v>
      </c>
      <c r="L14">
        <v>0.18179999999999999</v>
      </c>
      <c r="M14">
        <v>1.25</v>
      </c>
      <c r="N14">
        <f t="shared" si="4"/>
        <v>1.2462977094741909</v>
      </c>
      <c r="O14">
        <f t="shared" si="5"/>
        <v>-0.29618324206472479</v>
      </c>
      <c r="Q14">
        <v>0.18</v>
      </c>
      <c r="R14">
        <v>1.0838000000000001</v>
      </c>
      <c r="S14">
        <f t="shared" si="6"/>
        <v>1.08213939864096</v>
      </c>
      <c r="T14">
        <f t="shared" si="7"/>
        <v>-0.15322027671527169</v>
      </c>
      <c r="V14">
        <v>0.1678</v>
      </c>
      <c r="W14">
        <v>0.96789999999999998</v>
      </c>
      <c r="X14">
        <f t="shared" si="8"/>
        <v>0.9647391677525381</v>
      </c>
      <c r="Y14">
        <f t="shared" si="9"/>
        <v>-0.32656599312551776</v>
      </c>
      <c r="AA14">
        <v>0.16339999999999999</v>
      </c>
      <c r="AB14">
        <v>0.86870000000000003</v>
      </c>
      <c r="AC14">
        <f t="shared" si="10"/>
        <v>0.86379451517682249</v>
      </c>
      <c r="AD14">
        <f t="shared" si="11"/>
        <v>-0.56469262382612428</v>
      </c>
      <c r="AG14" s="1">
        <f t="shared" si="18"/>
        <v>0.24999999999999997</v>
      </c>
      <c r="AH14" s="1">
        <f t="shared" si="12"/>
        <v>1.7790812031250001</v>
      </c>
      <c r="AI14" s="1">
        <f t="shared" si="13"/>
        <v>1.6037670000000002</v>
      </c>
      <c r="AJ14" s="1">
        <f t="shared" si="14"/>
        <v>1.2239711669921876</v>
      </c>
      <c r="AK14" s="1">
        <f t="shared" si="15"/>
        <v>1.1636206054687499</v>
      </c>
      <c r="AL14" s="1">
        <f t="shared" si="16"/>
        <v>1.1135991210937499</v>
      </c>
      <c r="AM14" s="1">
        <f t="shared" si="17"/>
        <v>1.0463849609375</v>
      </c>
      <c r="AO14" s="1">
        <f t="shared" si="19"/>
        <v>0.24999999999999997</v>
      </c>
      <c r="AP14" s="1"/>
      <c r="AQ14" s="1"/>
      <c r="AR14" s="1"/>
      <c r="AS14" s="1"/>
      <c r="AT14" s="1"/>
      <c r="AU14" s="1"/>
    </row>
    <row r="15" spans="2:47" x14ac:dyDescent="0.55000000000000004">
      <c r="B15">
        <v>0.19239999999999999</v>
      </c>
      <c r="C15">
        <v>1.9215</v>
      </c>
      <c r="D15">
        <f t="shared" si="0"/>
        <v>1.9140070092066268</v>
      </c>
      <c r="E15">
        <f t="shared" si="1"/>
        <v>-0.38995528458876805</v>
      </c>
      <c r="G15">
        <v>0.1963</v>
      </c>
      <c r="H15">
        <v>1.6869000000000001</v>
      </c>
      <c r="I15">
        <f t="shared" si="2"/>
        <v>1.6743888831776617</v>
      </c>
      <c r="J15">
        <f t="shared" si="3"/>
        <v>-0.74166321787529832</v>
      </c>
      <c r="L15">
        <v>0.19639999999999999</v>
      </c>
      <c r="M15">
        <v>1.2466999999999999</v>
      </c>
      <c r="N15">
        <f t="shared" si="4"/>
        <v>1.2414038795462805</v>
      </c>
      <c r="O15">
        <f t="shared" si="5"/>
        <v>-0.4248111377010837</v>
      </c>
      <c r="Q15">
        <v>0.19520000000000001</v>
      </c>
      <c r="R15">
        <v>1.0988</v>
      </c>
      <c r="S15">
        <f t="shared" si="6"/>
        <v>1.101113539404593</v>
      </c>
      <c r="T15">
        <f t="shared" si="7"/>
        <v>0.21055145655196592</v>
      </c>
      <c r="V15">
        <v>0.1822</v>
      </c>
      <c r="W15">
        <v>0.99580000000000002</v>
      </c>
      <c r="X15">
        <f t="shared" si="8"/>
        <v>0.99299736809427308</v>
      </c>
      <c r="Y15">
        <f t="shared" si="9"/>
        <v>-0.28144526066749725</v>
      </c>
      <c r="AA15">
        <v>0.17599999999999999</v>
      </c>
      <c r="AB15">
        <v>0.89649999999999996</v>
      </c>
      <c r="AC15">
        <f t="shared" si="10"/>
        <v>0.8918333023258378</v>
      </c>
      <c r="AD15">
        <f t="shared" si="11"/>
        <v>-0.52054631055908174</v>
      </c>
      <c r="AG15" s="1">
        <f t="shared" si="18"/>
        <v>0.27499999999999997</v>
      </c>
      <c r="AH15" s="1">
        <f t="shared" si="12"/>
        <v>1.7147878492578126</v>
      </c>
      <c r="AI15" s="1">
        <f t="shared" si="13"/>
        <v>1.56623965</v>
      </c>
      <c r="AJ15" s="1">
        <f t="shared" si="14"/>
        <v>1.2159191887734133</v>
      </c>
      <c r="AK15" s="1">
        <f t="shared" si="15"/>
        <v>1.1879656864814454</v>
      </c>
      <c r="AL15" s="1">
        <f t="shared" si="16"/>
        <v>1.1515784658095702</v>
      </c>
      <c r="AM15" s="1">
        <f t="shared" si="17"/>
        <v>1.0925856479394531</v>
      </c>
      <c r="AO15" s="1">
        <f t="shared" si="19"/>
        <v>0.27499999999999997</v>
      </c>
      <c r="AP15" s="1"/>
      <c r="AQ15" s="1"/>
      <c r="AR15" s="1"/>
      <c r="AS15" s="1"/>
      <c r="AT15" s="1"/>
      <c r="AU15" s="1"/>
    </row>
    <row r="16" spans="2:47" x14ac:dyDescent="0.55000000000000004">
      <c r="B16">
        <v>0.1988</v>
      </c>
      <c r="C16">
        <v>1.8956999999999999</v>
      </c>
      <c r="D16">
        <f t="shared" si="0"/>
        <v>1.9000592120615369</v>
      </c>
      <c r="E16">
        <f t="shared" si="1"/>
        <v>0.22995263288162676</v>
      </c>
      <c r="G16">
        <v>0.2109</v>
      </c>
      <c r="H16">
        <v>1.6691</v>
      </c>
      <c r="I16">
        <f t="shared" si="2"/>
        <v>1.6565763969389113</v>
      </c>
      <c r="J16">
        <f t="shared" si="3"/>
        <v>-0.75032071542080658</v>
      </c>
      <c r="L16">
        <v>0.21129999999999999</v>
      </c>
      <c r="M16">
        <v>1.2433000000000001</v>
      </c>
      <c r="N16">
        <f t="shared" si="4"/>
        <v>1.2364769354442784</v>
      </c>
      <c r="O16">
        <f t="shared" si="5"/>
        <v>-0.54878666096048256</v>
      </c>
      <c r="Q16">
        <v>0.20780000000000001</v>
      </c>
      <c r="R16">
        <v>1.1153999999999999</v>
      </c>
      <c r="S16">
        <f t="shared" si="6"/>
        <v>1.1164038799217806</v>
      </c>
      <c r="T16">
        <f t="shared" si="7"/>
        <v>9.0001786066042422E-2</v>
      </c>
      <c r="V16">
        <v>0.19550000000000001</v>
      </c>
      <c r="W16">
        <v>1.0124</v>
      </c>
      <c r="X16">
        <f t="shared" si="8"/>
        <v>1.0184012912338387</v>
      </c>
      <c r="Y16">
        <f t="shared" si="9"/>
        <v>0.59277866790189115</v>
      </c>
      <c r="AA16">
        <v>0.18790000000000001</v>
      </c>
      <c r="AB16">
        <v>0.91869999999999996</v>
      </c>
      <c r="AC16">
        <f t="shared" si="10"/>
        <v>0.91801885294600427</v>
      </c>
      <c r="AD16">
        <f t="shared" si="11"/>
        <v>-7.4142489822106222E-2</v>
      </c>
      <c r="AG16" s="1">
        <f t="shared" si="18"/>
        <v>0.3</v>
      </c>
      <c r="AH16" s="1">
        <f t="shared" si="12"/>
        <v>1.6476973099999999</v>
      </c>
      <c r="AI16" s="1">
        <f t="shared" si="13"/>
        <v>1.5258975000000001</v>
      </c>
      <c r="AJ16" s="1">
        <f t="shared" si="14"/>
        <v>1.2075963641000003</v>
      </c>
      <c r="AK16" s="1">
        <f t="shared" si="15"/>
        <v>1.2091465110000001</v>
      </c>
      <c r="AL16" s="1">
        <f t="shared" si="16"/>
        <v>1.1855243369999999</v>
      </c>
      <c r="AM16" s="1">
        <f t="shared" si="17"/>
        <v>1.1348985700000001</v>
      </c>
      <c r="AO16" s="1">
        <f t="shared" si="19"/>
        <v>0.3</v>
      </c>
      <c r="AP16" s="1"/>
      <c r="AQ16" s="1"/>
      <c r="AR16" s="1"/>
      <c r="AS16" s="1"/>
      <c r="AT16" s="1"/>
      <c r="AU16" s="1"/>
    </row>
    <row r="17" spans="2:47" x14ac:dyDescent="0.55000000000000004">
      <c r="B17">
        <v>0.21129999999999999</v>
      </c>
      <c r="C17">
        <v>1.8774999999999999</v>
      </c>
      <c r="D17">
        <f t="shared" si="0"/>
        <v>1.8720133198663609</v>
      </c>
      <c r="E17">
        <f t="shared" si="1"/>
        <v>-0.29223329606599552</v>
      </c>
      <c r="G17">
        <v>0.22550000000000001</v>
      </c>
      <c r="H17">
        <v>1.6500999999999999</v>
      </c>
      <c r="I17">
        <f t="shared" si="2"/>
        <v>1.6377159566941</v>
      </c>
      <c r="J17">
        <f t="shared" si="3"/>
        <v>-0.75050259413974485</v>
      </c>
      <c r="L17">
        <v>0.22550000000000001</v>
      </c>
      <c r="M17">
        <v>1.2377</v>
      </c>
      <c r="N17">
        <f t="shared" si="4"/>
        <v>1.231848834051904</v>
      </c>
      <c r="O17">
        <f t="shared" si="5"/>
        <v>-0.47274508750876482</v>
      </c>
      <c r="Q17">
        <v>0.22120000000000001</v>
      </c>
      <c r="R17">
        <v>1.1338999999999999</v>
      </c>
      <c r="S17">
        <f t="shared" si="6"/>
        <v>1.1321252555885182</v>
      </c>
      <c r="T17">
        <f t="shared" si="7"/>
        <v>-0.15651683671238492</v>
      </c>
      <c r="V17">
        <v>0.2069</v>
      </c>
      <c r="W17">
        <v>1.0438000000000001</v>
      </c>
      <c r="X17">
        <f t="shared" si="8"/>
        <v>1.0395678865115254</v>
      </c>
      <c r="Y17">
        <f t="shared" si="9"/>
        <v>-0.40545252811598304</v>
      </c>
      <c r="AA17">
        <v>0.19969999999999999</v>
      </c>
      <c r="AB17">
        <v>0.94550000000000001</v>
      </c>
      <c r="AC17">
        <f t="shared" si="10"/>
        <v>0.94359914659199129</v>
      </c>
      <c r="AD17">
        <f t="shared" si="11"/>
        <v>-0.2010421372827835</v>
      </c>
      <c r="AG17" s="1">
        <f t="shared" si="18"/>
        <v>0.32500000000000001</v>
      </c>
      <c r="AH17" s="1">
        <f t="shared" si="12"/>
        <v>1.5782311242578124</v>
      </c>
      <c r="AI17" s="1">
        <f t="shared" si="13"/>
        <v>1.482841125</v>
      </c>
      <c r="AJ17" s="1">
        <f t="shared" si="14"/>
        <v>1.198693953246851</v>
      </c>
      <c r="AK17" s="1">
        <f t="shared" si="15"/>
        <v>1.2269101276669923</v>
      </c>
      <c r="AL17" s="1">
        <f t="shared" si="16"/>
        <v>1.215234454010742</v>
      </c>
      <c r="AM17" s="1">
        <f t="shared" si="17"/>
        <v>1.1729953252636718</v>
      </c>
      <c r="AO17" s="1">
        <f t="shared" si="19"/>
        <v>0.32500000000000001</v>
      </c>
      <c r="AP17" s="1"/>
      <c r="AQ17" s="1"/>
      <c r="AR17" s="1"/>
      <c r="AS17" s="1"/>
      <c r="AT17" s="1"/>
      <c r="AU17" s="1"/>
    </row>
    <row r="18" spans="2:47" x14ac:dyDescent="0.55000000000000004">
      <c r="B18">
        <v>0.22320000000000001</v>
      </c>
      <c r="C18">
        <v>1.8480000000000001</v>
      </c>
      <c r="D18">
        <f t="shared" si="0"/>
        <v>1.8443765757822521</v>
      </c>
      <c r="E18">
        <f t="shared" si="1"/>
        <v>-0.19607273905562619</v>
      </c>
      <c r="G18">
        <v>0.24010000000000001</v>
      </c>
      <c r="H18">
        <v>1.63</v>
      </c>
      <c r="I18">
        <f t="shared" si="2"/>
        <v>1.6178275946402327</v>
      </c>
      <c r="J18">
        <f t="shared" si="3"/>
        <v>-0.74677333495504039</v>
      </c>
      <c r="L18">
        <v>0.24</v>
      </c>
      <c r="M18">
        <v>1.2322</v>
      </c>
      <c r="N18">
        <f t="shared" si="4"/>
        <v>1.2271765823012866</v>
      </c>
      <c r="O18">
        <f t="shared" si="5"/>
        <v>-0.40767876146026577</v>
      </c>
      <c r="Q18">
        <v>0.2356</v>
      </c>
      <c r="R18">
        <v>1.1487000000000001</v>
      </c>
      <c r="S18">
        <f t="shared" si="6"/>
        <v>1.1482964730555616</v>
      </c>
      <c r="T18">
        <f t="shared" si="7"/>
        <v>-3.512901057181677E-2</v>
      </c>
      <c r="V18">
        <v>0.2213</v>
      </c>
      <c r="W18">
        <v>1.0682</v>
      </c>
      <c r="X18">
        <f t="shared" si="8"/>
        <v>1.0654125985575109</v>
      </c>
      <c r="Y18">
        <f t="shared" si="9"/>
        <v>-0.26094377855168727</v>
      </c>
      <c r="AA18">
        <v>0.2142</v>
      </c>
      <c r="AB18">
        <v>0.9758</v>
      </c>
      <c r="AC18">
        <f t="shared" si="10"/>
        <v>0.97437508862541045</v>
      </c>
      <c r="AD18">
        <f t="shared" si="11"/>
        <v>-0.14602494103192815</v>
      </c>
      <c r="AG18" s="1">
        <f t="shared" si="18"/>
        <v>0.35000000000000003</v>
      </c>
      <c r="AH18" s="1">
        <f t="shared" si="12"/>
        <v>1.5067752631249998</v>
      </c>
      <c r="AI18" s="1">
        <f t="shared" si="13"/>
        <v>1.4371711</v>
      </c>
      <c r="AJ18" s="1">
        <f t="shared" si="14"/>
        <v>1.1888871401421874</v>
      </c>
      <c r="AK18" s="1">
        <f t="shared" si="15"/>
        <v>1.24109416590625</v>
      </c>
      <c r="AL18" s="1">
        <f t="shared" si="16"/>
        <v>1.24058570103125</v>
      </c>
      <c r="AM18" s="1">
        <f t="shared" si="17"/>
        <v>1.2066500603125001</v>
      </c>
      <c r="AO18" s="1">
        <f t="shared" si="19"/>
        <v>0.35000000000000003</v>
      </c>
      <c r="AP18" s="1"/>
      <c r="AQ18" s="1"/>
      <c r="AR18" s="1"/>
      <c r="AS18" s="1"/>
      <c r="AT18" s="1"/>
      <c r="AU18" s="1"/>
    </row>
    <row r="19" spans="2:47" x14ac:dyDescent="0.55000000000000004">
      <c r="B19">
        <v>0.23430000000000001</v>
      </c>
      <c r="C19">
        <v>1.8189</v>
      </c>
      <c r="D19">
        <f t="shared" si="0"/>
        <v>1.8178243175041868</v>
      </c>
      <c r="E19">
        <f t="shared" si="1"/>
        <v>-5.913917729469103E-2</v>
      </c>
      <c r="G19">
        <v>0.25469999999999998</v>
      </c>
      <c r="H19">
        <v>1.6084000000000001</v>
      </c>
      <c r="I19">
        <f t="shared" si="2"/>
        <v>1.5969313429743144</v>
      </c>
      <c r="J19">
        <f t="shared" si="3"/>
        <v>-0.71304756439229477</v>
      </c>
      <c r="L19">
        <v>0.25459999999999999</v>
      </c>
      <c r="M19">
        <v>1.2276</v>
      </c>
      <c r="N19">
        <f t="shared" si="4"/>
        <v>1.2224972285080966</v>
      </c>
      <c r="O19">
        <f t="shared" si="5"/>
        <v>-0.41567053534566739</v>
      </c>
      <c r="Q19">
        <v>0.25009999999999999</v>
      </c>
      <c r="R19">
        <v>1.167</v>
      </c>
      <c r="S19">
        <f t="shared" si="6"/>
        <v>1.1637238521162345</v>
      </c>
      <c r="T19">
        <f t="shared" si="7"/>
        <v>-0.28073246647519384</v>
      </c>
      <c r="V19">
        <v>0.23580000000000001</v>
      </c>
      <c r="W19">
        <v>1.0947</v>
      </c>
      <c r="X19">
        <f t="shared" si="8"/>
        <v>1.0903389797502749</v>
      </c>
      <c r="Y19">
        <f t="shared" si="9"/>
        <v>-0.39837583353659151</v>
      </c>
      <c r="AA19">
        <v>0.22839999999999999</v>
      </c>
      <c r="AB19">
        <v>1.0017</v>
      </c>
      <c r="AC19">
        <f t="shared" si="10"/>
        <v>1.0036772458176935</v>
      </c>
      <c r="AD19">
        <f t="shared" si="11"/>
        <v>0.19738902043460407</v>
      </c>
      <c r="AG19" s="1">
        <f t="shared" si="18"/>
        <v>0.37500000000000006</v>
      </c>
      <c r="AH19" s="1">
        <f t="shared" si="12"/>
        <v>1.4336801298828123</v>
      </c>
      <c r="AI19" s="1">
        <f t="shared" si="13"/>
        <v>1.3889879999999999</v>
      </c>
      <c r="AJ19" s="1">
        <f t="shared" si="14"/>
        <v>1.1778638118743896</v>
      </c>
      <c r="AK19" s="1">
        <f t="shared" si="15"/>
        <v>1.2516120758056641</v>
      </c>
      <c r="AL19" s="1">
        <f t="shared" si="16"/>
        <v>1.2615204254150389</v>
      </c>
      <c r="AM19" s="1">
        <f t="shared" si="17"/>
        <v>1.2357232971191405</v>
      </c>
      <c r="AO19" s="1">
        <f t="shared" si="19"/>
        <v>0.37500000000000006</v>
      </c>
      <c r="AP19" s="1"/>
      <c r="AQ19" s="1"/>
      <c r="AR19" s="1"/>
      <c r="AS19" s="1"/>
      <c r="AT19" s="1"/>
      <c r="AU19" s="1"/>
    </row>
    <row r="20" spans="2:47" x14ac:dyDescent="0.55000000000000004">
      <c r="B20">
        <v>0.24660000000000001</v>
      </c>
      <c r="C20">
        <v>1.7948</v>
      </c>
      <c r="D20">
        <f t="shared" si="0"/>
        <v>1.7875843036910952</v>
      </c>
      <c r="E20">
        <f t="shared" si="1"/>
        <v>-0.40203344711971972</v>
      </c>
      <c r="G20">
        <v>0.26929999999999998</v>
      </c>
      <c r="H20">
        <v>1.5874999999999999</v>
      </c>
      <c r="I20">
        <f t="shared" si="2"/>
        <v>1.5750472338933497</v>
      </c>
      <c r="J20">
        <f t="shared" si="3"/>
        <v>-0.78442621144253544</v>
      </c>
      <c r="L20">
        <v>0.26910000000000001</v>
      </c>
      <c r="M20">
        <v>1.2215</v>
      </c>
      <c r="N20">
        <f t="shared" si="4"/>
        <v>1.2178331772862436</v>
      </c>
      <c r="O20">
        <f t="shared" si="5"/>
        <v>-0.30019015257932063</v>
      </c>
      <c r="Q20">
        <v>0.26450000000000001</v>
      </c>
      <c r="R20">
        <v>1.1859999999999999</v>
      </c>
      <c r="S20">
        <f t="shared" si="6"/>
        <v>1.1781080641964619</v>
      </c>
      <c r="T20">
        <f t="shared" si="7"/>
        <v>-0.6654246040082703</v>
      </c>
      <c r="V20">
        <v>0.25019999999999998</v>
      </c>
      <c r="W20">
        <v>1.1158999999999999</v>
      </c>
      <c r="X20">
        <f t="shared" si="8"/>
        <v>1.1139182501380775</v>
      </c>
      <c r="Y20">
        <f t="shared" si="9"/>
        <v>-0.17759206576954426</v>
      </c>
      <c r="AA20">
        <v>0.24329999999999999</v>
      </c>
      <c r="AB20">
        <v>1.0304</v>
      </c>
      <c r="AC20">
        <f t="shared" si="10"/>
        <v>1.0333969941800993</v>
      </c>
      <c r="AD20">
        <f t="shared" si="11"/>
        <v>0.29085735443510824</v>
      </c>
      <c r="AG20" s="1">
        <f t="shared" si="18"/>
        <v>0.40000000000000008</v>
      </c>
      <c r="AH20" s="1">
        <f t="shared" si="12"/>
        <v>1.3592605599999998</v>
      </c>
      <c r="AI20" s="1">
        <f t="shared" si="13"/>
        <v>1.3383924</v>
      </c>
      <c r="AJ20" s="1">
        <f t="shared" si="14"/>
        <v>1.1653479423999997</v>
      </c>
      <c r="AK20" s="1">
        <f t="shared" si="15"/>
        <v>1.2584383680000002</v>
      </c>
      <c r="AL20" s="1">
        <f t="shared" si="16"/>
        <v>1.2780327359999999</v>
      </c>
      <c r="AM20" s="1">
        <f t="shared" si="17"/>
        <v>1.2601457600000003</v>
      </c>
      <c r="AO20" s="1">
        <f t="shared" si="19"/>
        <v>0.40000000000000008</v>
      </c>
      <c r="AP20" s="1"/>
      <c r="AQ20" s="1"/>
      <c r="AR20" s="1"/>
      <c r="AS20" s="1"/>
      <c r="AT20" s="1"/>
      <c r="AU20" s="1"/>
    </row>
    <row r="21" spans="2:47" x14ac:dyDescent="0.55000000000000004">
      <c r="B21">
        <v>0.25729999999999997</v>
      </c>
      <c r="C21">
        <v>1.7830999999999999</v>
      </c>
      <c r="D21">
        <f t="shared" si="0"/>
        <v>1.7606229082709799</v>
      </c>
      <c r="E21">
        <f t="shared" si="1"/>
        <v>-1.2605626004722121</v>
      </c>
      <c r="G21">
        <v>0.28389999999999999</v>
      </c>
      <c r="H21">
        <v>1.5603</v>
      </c>
      <c r="I21">
        <f t="shared" si="2"/>
        <v>1.5521952995943433</v>
      </c>
      <c r="J21">
        <f t="shared" si="3"/>
        <v>-0.51943218648059319</v>
      </c>
      <c r="L21">
        <v>0.28370000000000001</v>
      </c>
      <c r="M21">
        <v>1.2157</v>
      </c>
      <c r="N21">
        <f t="shared" si="4"/>
        <v>1.2130686145839771</v>
      </c>
      <c r="O21">
        <f t="shared" si="5"/>
        <v>-0.21645022752512333</v>
      </c>
      <c r="Q21">
        <v>0.27900000000000003</v>
      </c>
      <c r="R21">
        <v>1.1949000000000001</v>
      </c>
      <c r="S21">
        <f t="shared" si="6"/>
        <v>1.1915750120162656</v>
      </c>
      <c r="T21">
        <f t="shared" si="7"/>
        <v>-0.2782649580495844</v>
      </c>
      <c r="V21">
        <v>0.26469999999999999</v>
      </c>
      <c r="W21">
        <v>1.139</v>
      </c>
      <c r="X21">
        <f t="shared" si="8"/>
        <v>1.1364049672362364</v>
      </c>
      <c r="Y21">
        <f t="shared" si="9"/>
        <v>-0.22783430761752457</v>
      </c>
      <c r="AA21">
        <v>0.25700000000000001</v>
      </c>
      <c r="AB21">
        <v>1.0565</v>
      </c>
      <c r="AC21">
        <f t="shared" si="10"/>
        <v>1.0596895581285604</v>
      </c>
      <c r="AD21">
        <f t="shared" si="11"/>
        <v>0.30189854506013875</v>
      </c>
      <c r="AG21" s="1">
        <f t="shared" si="18"/>
        <v>0.4250000000000001</v>
      </c>
      <c r="AH21" s="1">
        <f t="shared" si="12"/>
        <v>1.2837958211328124</v>
      </c>
      <c r="AI21" s="1">
        <f t="shared" si="13"/>
        <v>1.2854848749999999</v>
      </c>
      <c r="AJ21" s="1">
        <f t="shared" si="14"/>
        <v>1.151117580452905</v>
      </c>
      <c r="AK21" s="1">
        <f t="shared" si="15"/>
        <v>1.261593853553711</v>
      </c>
      <c r="AL21" s="1">
        <f t="shared" si="16"/>
        <v>1.2901548014287108</v>
      </c>
      <c r="AM21" s="1">
        <f t="shared" si="17"/>
        <v>1.2799022025683595</v>
      </c>
      <c r="AO21" s="1">
        <f t="shared" si="19"/>
        <v>0.4250000000000001</v>
      </c>
      <c r="AP21" s="1"/>
      <c r="AQ21" s="1"/>
      <c r="AR21" s="1"/>
      <c r="AS21" s="1"/>
      <c r="AT21" s="1"/>
      <c r="AU21" s="1"/>
    </row>
    <row r="22" spans="2:47" x14ac:dyDescent="0.55000000000000004">
      <c r="B22">
        <v>0.26319999999999999</v>
      </c>
      <c r="C22">
        <v>1.7452000000000001</v>
      </c>
      <c r="D22">
        <f t="shared" si="0"/>
        <v>1.7455099812017025</v>
      </c>
      <c r="E22">
        <f t="shared" si="1"/>
        <v>1.7761929962322214E-2</v>
      </c>
      <c r="G22">
        <v>0.29849999999999999</v>
      </c>
      <c r="H22">
        <v>1.5355000000000001</v>
      </c>
      <c r="I22">
        <f t="shared" si="2"/>
        <v>1.5283955722743001</v>
      </c>
      <c r="J22">
        <f t="shared" si="3"/>
        <v>-0.46267845820253783</v>
      </c>
      <c r="L22">
        <v>0.29820000000000002</v>
      </c>
      <c r="M22">
        <v>1.2093</v>
      </c>
      <c r="N22">
        <f t="shared" si="4"/>
        <v>1.2082111169062673</v>
      </c>
      <c r="O22">
        <f t="shared" si="5"/>
        <v>-9.0042428986420592E-2</v>
      </c>
      <c r="Q22">
        <v>0.29349999999999998</v>
      </c>
      <c r="R22">
        <v>1.2075</v>
      </c>
      <c r="S22">
        <f t="shared" si="6"/>
        <v>1.203959721055943</v>
      </c>
      <c r="T22">
        <f t="shared" si="7"/>
        <v>-0.29319080282046067</v>
      </c>
      <c r="V22">
        <v>0.2792</v>
      </c>
      <c r="W22">
        <v>1.1566000000000001</v>
      </c>
      <c r="X22">
        <f t="shared" si="8"/>
        <v>1.1575698508389767</v>
      </c>
      <c r="Y22">
        <f t="shared" si="9"/>
        <v>8.3853608765053142E-2</v>
      </c>
      <c r="AA22">
        <v>0.26979999999999998</v>
      </c>
      <c r="AB22">
        <v>1.0881000000000001</v>
      </c>
      <c r="AC22">
        <f t="shared" si="10"/>
        <v>1.0832831729679353</v>
      </c>
      <c r="AD22">
        <f t="shared" si="11"/>
        <v>-0.44268238508085311</v>
      </c>
      <c r="AG22" s="1">
        <f t="shared" si="18"/>
        <v>0.45000000000000012</v>
      </c>
      <c r="AH22" s="1">
        <f t="shared" si="12"/>
        <v>1.207529613125</v>
      </c>
      <c r="AI22" s="1">
        <f t="shared" si="13"/>
        <v>1.2303659999999998</v>
      </c>
      <c r="AJ22" s="1">
        <f t="shared" si="14"/>
        <v>1.1350174416546877</v>
      </c>
      <c r="AK22" s="1">
        <f t="shared" si="15"/>
        <v>1.2611308838437501</v>
      </c>
      <c r="AL22" s="1">
        <f t="shared" si="16"/>
        <v>1.2979431484687498</v>
      </c>
      <c r="AM22" s="1">
        <f t="shared" si="17"/>
        <v>1.2950152346874999</v>
      </c>
      <c r="AO22" s="1">
        <f t="shared" si="19"/>
        <v>0.45000000000000012</v>
      </c>
      <c r="AP22" s="1"/>
      <c r="AQ22" s="1"/>
      <c r="AR22" s="1"/>
      <c r="AS22" s="1"/>
      <c r="AT22" s="1"/>
      <c r="AU22" s="1"/>
    </row>
    <row r="23" spans="2:47" x14ac:dyDescent="0.55000000000000004">
      <c r="B23">
        <v>0.27260000000000001</v>
      </c>
      <c r="C23">
        <v>1.7188000000000001</v>
      </c>
      <c r="D23">
        <f t="shared" si="0"/>
        <v>1.7210883646139152</v>
      </c>
      <c r="E23">
        <f t="shared" si="1"/>
        <v>0.13313734081423831</v>
      </c>
      <c r="G23">
        <v>0.30959999999999999</v>
      </c>
      <c r="H23">
        <v>1.5133000000000001</v>
      </c>
      <c r="I23">
        <f t="shared" si="2"/>
        <v>1.5096793811639808</v>
      </c>
      <c r="J23">
        <f t="shared" si="3"/>
        <v>-0.23925321060062604</v>
      </c>
      <c r="L23">
        <v>0.31280000000000002</v>
      </c>
      <c r="M23">
        <v>1.2041999999999999</v>
      </c>
      <c r="N23">
        <f t="shared" si="4"/>
        <v>1.2031311763538315</v>
      </c>
      <c r="O23">
        <f t="shared" si="5"/>
        <v>-8.8757984235878482E-2</v>
      </c>
      <c r="Q23">
        <v>0.30620000000000003</v>
      </c>
      <c r="R23">
        <v>1.2101</v>
      </c>
      <c r="S23">
        <f t="shared" si="6"/>
        <v>1.2138782605393863</v>
      </c>
      <c r="T23">
        <f t="shared" si="7"/>
        <v>0.3122271332440581</v>
      </c>
      <c r="V23">
        <v>0.29360000000000003</v>
      </c>
      <c r="W23">
        <v>1.1766000000000001</v>
      </c>
      <c r="X23">
        <f t="shared" si="8"/>
        <v>1.1772309919259465</v>
      </c>
      <c r="Y23">
        <f t="shared" si="9"/>
        <v>5.3628414579840238E-2</v>
      </c>
      <c r="AA23">
        <v>0.2878</v>
      </c>
      <c r="AB23">
        <v>1.1122000000000001</v>
      </c>
      <c r="AC23">
        <f t="shared" si="10"/>
        <v>1.1147588225712175</v>
      </c>
      <c r="AD23">
        <f t="shared" si="11"/>
        <v>0.23006856421663571</v>
      </c>
      <c r="AG23" s="1">
        <f t="shared" si="18"/>
        <v>0.47500000000000014</v>
      </c>
      <c r="AH23" s="1">
        <f t="shared" si="12"/>
        <v>1.1306700680078123</v>
      </c>
      <c r="AI23" s="1">
        <f t="shared" si="13"/>
        <v>1.1731363499999998</v>
      </c>
      <c r="AJ23" s="1">
        <f t="shared" si="14"/>
        <v>1.1169661048261486</v>
      </c>
      <c r="AK23" s="1">
        <f t="shared" si="15"/>
        <v>1.2571185904423829</v>
      </c>
      <c r="AL23" s="1">
        <f t="shared" si="16"/>
        <v>1.3014649603330075</v>
      </c>
      <c r="AM23" s="1">
        <f t="shared" si="17"/>
        <v>1.3055291494238281</v>
      </c>
      <c r="AO23" s="1">
        <f t="shared" si="19"/>
        <v>0.47500000000000014</v>
      </c>
      <c r="AP23" s="1"/>
      <c r="AQ23" s="1"/>
      <c r="AR23" s="1"/>
      <c r="AS23" s="1"/>
      <c r="AT23" s="1"/>
      <c r="AU23" s="1"/>
    </row>
    <row r="24" spans="2:47" x14ac:dyDescent="0.55000000000000004">
      <c r="B24">
        <v>0.28389999999999999</v>
      </c>
      <c r="C24">
        <v>1.6892</v>
      </c>
      <c r="D24">
        <f t="shared" si="0"/>
        <v>1.6912016653311182</v>
      </c>
      <c r="E24">
        <f t="shared" si="1"/>
        <v>0.11849782921608565</v>
      </c>
      <c r="G24">
        <v>0.32069999999999999</v>
      </c>
      <c r="H24">
        <v>1.4930000000000001</v>
      </c>
      <c r="I24">
        <f t="shared" si="2"/>
        <v>1.4904357321440904</v>
      </c>
      <c r="J24">
        <f t="shared" si="3"/>
        <v>-0.17175270300801643</v>
      </c>
      <c r="L24">
        <v>0.32729999999999998</v>
      </c>
      <c r="M24">
        <v>1.198</v>
      </c>
      <c r="N24">
        <f t="shared" si="4"/>
        <v>1.1978344177516196</v>
      </c>
      <c r="O24">
        <f t="shared" si="5"/>
        <v>-1.3821556626074231E-2</v>
      </c>
      <c r="Q24">
        <v>0.32369999999999999</v>
      </c>
      <c r="R24">
        <v>1.2223999999999999</v>
      </c>
      <c r="S24">
        <f t="shared" si="6"/>
        <v>1.2260735902890434</v>
      </c>
      <c r="T24">
        <f t="shared" si="7"/>
        <v>0.30052276579216791</v>
      </c>
      <c r="V24">
        <v>0.30809999999999998</v>
      </c>
      <c r="W24">
        <v>1.1961999999999999</v>
      </c>
      <c r="X24">
        <f t="shared" si="8"/>
        <v>1.1956217053542095</v>
      </c>
      <c r="Y24">
        <f t="shared" si="9"/>
        <v>-4.834431080006691E-2</v>
      </c>
      <c r="AA24">
        <v>0.30220000000000002</v>
      </c>
      <c r="AB24">
        <v>1.1371</v>
      </c>
      <c r="AC24">
        <f t="shared" si="10"/>
        <v>1.1384242240521703</v>
      </c>
      <c r="AD24">
        <f t="shared" si="11"/>
        <v>0.11645625293907776</v>
      </c>
      <c r="AG24" s="1">
        <f t="shared" si="18"/>
        <v>0.50000000000000011</v>
      </c>
      <c r="AH24" s="1">
        <f t="shared" si="12"/>
        <v>1.0533897499999996</v>
      </c>
      <c r="AI24" s="1">
        <f t="shared" si="13"/>
        <v>1.1138964999999998</v>
      </c>
      <c r="AJ24" s="1">
        <f t="shared" si="14"/>
        <v>1.0969578125000001</v>
      </c>
      <c r="AK24" s="1">
        <f t="shared" si="15"/>
        <v>1.2496281250000001</v>
      </c>
      <c r="AL24" s="1">
        <f t="shared" si="16"/>
        <v>1.3007843749999997</v>
      </c>
      <c r="AM24" s="1">
        <f t="shared" si="17"/>
        <v>1.3114937499999999</v>
      </c>
      <c r="AO24" s="1">
        <f t="shared" si="19"/>
        <v>0.50000000000000011</v>
      </c>
      <c r="AP24" s="1"/>
      <c r="AQ24" s="1"/>
      <c r="AR24" s="1"/>
      <c r="AS24" s="1"/>
      <c r="AT24" s="1"/>
      <c r="AU24" s="1"/>
    </row>
    <row r="25" spans="2:47" x14ac:dyDescent="0.55000000000000004">
      <c r="B25">
        <v>0.29480000000000001</v>
      </c>
      <c r="C25">
        <v>1.6576</v>
      </c>
      <c r="D25">
        <f t="shared" si="0"/>
        <v>1.6618612720389203</v>
      </c>
      <c r="E25">
        <f t="shared" si="1"/>
        <v>0.25707480929780102</v>
      </c>
      <c r="G25">
        <v>0.3327</v>
      </c>
      <c r="H25">
        <v>1.4743999999999999</v>
      </c>
      <c r="I25">
        <f t="shared" si="2"/>
        <v>1.4690486156718026</v>
      </c>
      <c r="J25">
        <f t="shared" si="3"/>
        <v>-0.36295335921034816</v>
      </c>
      <c r="L25">
        <v>0.34189999999999998</v>
      </c>
      <c r="M25">
        <v>1.1929000000000001</v>
      </c>
      <c r="N25">
        <f t="shared" si="4"/>
        <v>1.1921832191141895</v>
      </c>
      <c r="O25">
        <f t="shared" si="5"/>
        <v>-6.0087256753342227E-2</v>
      </c>
      <c r="Q25">
        <v>0.33760000000000001</v>
      </c>
      <c r="R25">
        <v>1.2311000000000001</v>
      </c>
      <c r="S25">
        <f t="shared" si="6"/>
        <v>1.2345133287396779</v>
      </c>
      <c r="T25">
        <f t="shared" si="7"/>
        <v>0.27725844689122026</v>
      </c>
      <c r="V25">
        <v>0.3226</v>
      </c>
      <c r="W25">
        <v>1.2060999999999999</v>
      </c>
      <c r="X25">
        <f t="shared" si="8"/>
        <v>1.2125700084793904</v>
      </c>
      <c r="Y25">
        <f t="shared" si="9"/>
        <v>0.53644046757238195</v>
      </c>
      <c r="AA25">
        <v>0.31669999999999998</v>
      </c>
      <c r="AB25">
        <v>1.1566000000000001</v>
      </c>
      <c r="AC25">
        <f t="shared" si="10"/>
        <v>1.16083057773684</v>
      </c>
      <c r="AD25">
        <f t="shared" si="11"/>
        <v>0.36577708255575647</v>
      </c>
      <c r="AG25" s="1">
        <f t="shared" si="18"/>
        <v>0.52500000000000013</v>
      </c>
      <c r="AH25" s="1">
        <f t="shared" si="12"/>
        <v>0.9758256555078122</v>
      </c>
      <c r="AI25" s="1">
        <f t="shared" si="13"/>
        <v>1.0527470249999997</v>
      </c>
      <c r="AJ25" s="1">
        <f t="shared" si="14"/>
        <v>1.0750588756347406</v>
      </c>
      <c r="AK25" s="1">
        <f t="shared" si="15"/>
        <v>1.2387178991279297</v>
      </c>
      <c r="AL25" s="1">
        <f t="shared" si="16"/>
        <v>1.2959487835341794</v>
      </c>
      <c r="AM25" s="1">
        <f t="shared" si="17"/>
        <v>1.3129481767480473</v>
      </c>
      <c r="AO25" s="1">
        <f t="shared" si="19"/>
        <v>0.52500000000000013</v>
      </c>
      <c r="AP25" s="1"/>
      <c r="AQ25" s="1"/>
      <c r="AR25" s="1"/>
      <c r="AS25" s="1"/>
      <c r="AT25" s="1"/>
      <c r="AU25" s="1"/>
    </row>
    <row r="26" spans="2:47" x14ac:dyDescent="0.55000000000000004">
      <c r="B26">
        <v>0.30459999999999998</v>
      </c>
      <c r="C26">
        <v>1.6244000000000001</v>
      </c>
      <c r="D26">
        <f t="shared" si="0"/>
        <v>1.6350819622108359</v>
      </c>
      <c r="E26">
        <f t="shared" si="1"/>
        <v>0.65759432472518087</v>
      </c>
      <c r="G26">
        <v>0.34489999999999998</v>
      </c>
      <c r="H26">
        <v>1.4442999999999999</v>
      </c>
      <c r="I26">
        <f t="shared" si="2"/>
        <v>1.4466951039274072</v>
      </c>
      <c r="J26">
        <f t="shared" si="3"/>
        <v>0.1658314704290848</v>
      </c>
      <c r="L26">
        <v>0.35639999999999999</v>
      </c>
      <c r="M26">
        <v>1.1866000000000001</v>
      </c>
      <c r="N26">
        <f t="shared" si="4"/>
        <v>1.186192812323237</v>
      </c>
      <c r="O26">
        <f t="shared" si="5"/>
        <v>-3.4315496103410212E-2</v>
      </c>
      <c r="Q26">
        <v>0.35160000000000002</v>
      </c>
      <c r="R26">
        <v>1.2436</v>
      </c>
      <c r="S26">
        <f t="shared" si="6"/>
        <v>1.2418776734056469</v>
      </c>
      <c r="T26">
        <f t="shared" si="7"/>
        <v>-0.13849522309047271</v>
      </c>
      <c r="V26">
        <v>0.33710000000000001</v>
      </c>
      <c r="W26">
        <v>1.2270000000000001</v>
      </c>
      <c r="X26">
        <f t="shared" si="8"/>
        <v>1.2280536927769548</v>
      </c>
      <c r="Y26">
        <f t="shared" si="9"/>
        <v>8.5875531944145239E-2</v>
      </c>
      <c r="AA26">
        <v>0.33110000000000001</v>
      </c>
      <c r="AB26">
        <v>1.1813</v>
      </c>
      <c r="AC26">
        <f t="shared" si="10"/>
        <v>1.1816234397925747</v>
      </c>
      <c r="AD26">
        <f t="shared" si="11"/>
        <v>2.7379987520075633E-2</v>
      </c>
      <c r="AG26" s="1">
        <f t="shared" si="18"/>
        <v>0.55000000000000016</v>
      </c>
      <c r="AH26" s="1">
        <f t="shared" si="12"/>
        <v>0.89807921312499972</v>
      </c>
      <c r="AI26" s="1">
        <f t="shared" si="13"/>
        <v>0.98978849999999974</v>
      </c>
      <c r="AJ26" s="1">
        <f t="shared" si="14"/>
        <v>1.0513986825296882</v>
      </c>
      <c r="AK26" s="1">
        <f t="shared" si="15"/>
        <v>1.2244188242812506</v>
      </c>
      <c r="AL26" s="1">
        <f t="shared" si="16"/>
        <v>1.2869751284062496</v>
      </c>
      <c r="AM26" s="1">
        <f t="shared" si="17"/>
        <v>1.3099047340625001</v>
      </c>
      <c r="AO26" s="1">
        <f t="shared" si="19"/>
        <v>0.55000000000000016</v>
      </c>
      <c r="AP26" s="1"/>
      <c r="AQ26" s="1"/>
      <c r="AR26" s="1"/>
      <c r="AS26" s="1"/>
      <c r="AT26" s="1"/>
      <c r="AU26" s="1"/>
    </row>
    <row r="27" spans="2:47" x14ac:dyDescent="0.55000000000000004">
      <c r="B27">
        <v>0.31709999999999999</v>
      </c>
      <c r="C27">
        <v>1.5928</v>
      </c>
      <c r="D27">
        <f t="shared" si="0"/>
        <v>1.6004150552247192</v>
      </c>
      <c r="E27">
        <f t="shared" si="1"/>
        <v>0.47809236719733611</v>
      </c>
      <c r="G27">
        <v>0.35630000000000001</v>
      </c>
      <c r="H27">
        <v>1.4211</v>
      </c>
      <c r="I27">
        <f t="shared" si="2"/>
        <v>1.4252618551930216</v>
      </c>
      <c r="J27">
        <f t="shared" si="3"/>
        <v>0.29286152930980164</v>
      </c>
      <c r="L27">
        <v>0.371</v>
      </c>
      <c r="M27">
        <v>1.1757</v>
      </c>
      <c r="N27">
        <f t="shared" si="4"/>
        <v>1.1797212375483985</v>
      </c>
      <c r="O27">
        <f t="shared" si="5"/>
        <v>0.34202922075347109</v>
      </c>
      <c r="Q27">
        <v>0.36609999999999998</v>
      </c>
      <c r="R27">
        <v>1.2526999999999999</v>
      </c>
      <c r="S27">
        <f t="shared" si="6"/>
        <v>1.2482906908006615</v>
      </c>
      <c r="T27">
        <f t="shared" si="7"/>
        <v>-0.3519844495360791</v>
      </c>
      <c r="V27">
        <v>0.35160000000000002</v>
      </c>
      <c r="W27">
        <v>1.242</v>
      </c>
      <c r="X27">
        <f t="shared" si="8"/>
        <v>1.2420581067115144</v>
      </c>
      <c r="Y27">
        <f t="shared" si="9"/>
        <v>4.6784791879553277E-3</v>
      </c>
      <c r="AA27">
        <v>0.34560000000000002</v>
      </c>
      <c r="AB27">
        <v>1.1952</v>
      </c>
      <c r="AC27">
        <f t="shared" si="10"/>
        <v>1.2010560770928744</v>
      </c>
      <c r="AD27">
        <f t="shared" si="11"/>
        <v>0.48996628956445698</v>
      </c>
      <c r="AG27" s="1">
        <f t="shared" si="18"/>
        <v>0.57500000000000018</v>
      </c>
      <c r="AH27" s="1">
        <f t="shared" si="12"/>
        <v>0.8202162836328124</v>
      </c>
      <c r="AI27" s="1">
        <f t="shared" si="13"/>
        <v>0.92512149999999971</v>
      </c>
      <c r="AJ27" s="1">
        <f t="shared" si="14"/>
        <v>1.026155311941187</v>
      </c>
      <c r="AK27" s="1">
        <f t="shared" si="15"/>
        <v>1.2067195516416014</v>
      </c>
      <c r="AL27" s="1">
        <f t="shared" si="16"/>
        <v>1.2738362018134763</v>
      </c>
      <c r="AM27" s="1">
        <f t="shared" si="17"/>
        <v>1.3023327173535151</v>
      </c>
      <c r="AO27" s="1">
        <f t="shared" si="19"/>
        <v>0.57500000000000018</v>
      </c>
      <c r="AP27" s="1"/>
      <c r="AQ27" s="1"/>
      <c r="AR27" s="1"/>
      <c r="AS27" s="1"/>
      <c r="AT27" s="1"/>
      <c r="AU27" s="1"/>
    </row>
    <row r="28" spans="2:47" x14ac:dyDescent="0.55000000000000004">
      <c r="B28">
        <v>0.32700000000000001</v>
      </c>
      <c r="C28">
        <v>1.5725</v>
      </c>
      <c r="D28">
        <f t="shared" si="0"/>
        <v>1.5725830071017501</v>
      </c>
      <c r="E28">
        <f t="shared" si="1"/>
        <v>5.2786710174964804E-3</v>
      </c>
      <c r="G28">
        <v>0.36909999999999998</v>
      </c>
      <c r="H28">
        <v>1.3954</v>
      </c>
      <c r="I28">
        <f t="shared" si="2"/>
        <v>1.400580438919409</v>
      </c>
      <c r="J28">
        <f t="shared" si="3"/>
        <v>0.37125117668116686</v>
      </c>
      <c r="L28">
        <v>0.3856</v>
      </c>
      <c r="M28">
        <v>1.1675</v>
      </c>
      <c r="N28">
        <f t="shared" si="4"/>
        <v>1.1727536052377494</v>
      </c>
      <c r="O28">
        <f t="shared" si="5"/>
        <v>0.44998760066376237</v>
      </c>
      <c r="Q28">
        <v>0.38059999999999999</v>
      </c>
      <c r="R28">
        <v>1.2599</v>
      </c>
      <c r="S28">
        <f t="shared" si="6"/>
        <v>1.2534618987739456</v>
      </c>
      <c r="T28">
        <f t="shared" si="7"/>
        <v>-0.51100097039879122</v>
      </c>
      <c r="V28">
        <v>0.36609999999999998</v>
      </c>
      <c r="W28">
        <v>1.2536</v>
      </c>
      <c r="X28">
        <f t="shared" si="8"/>
        <v>1.2545752564178074</v>
      </c>
      <c r="Y28">
        <f t="shared" si="9"/>
        <v>7.7796459620882233E-2</v>
      </c>
      <c r="AA28">
        <v>0.36009999999999998</v>
      </c>
      <c r="AB28">
        <v>1.2133</v>
      </c>
      <c r="AC28">
        <f t="shared" si="10"/>
        <v>1.2189525303592306</v>
      </c>
      <c r="AD28">
        <f t="shared" si="11"/>
        <v>0.46588068566970436</v>
      </c>
      <c r="AG28" s="1">
        <f t="shared" si="18"/>
        <v>0.6000000000000002</v>
      </c>
      <c r="AH28" s="1">
        <f t="shared" si="12"/>
        <v>0.74226715999999948</v>
      </c>
      <c r="AI28" s="1">
        <f t="shared" si="13"/>
        <v>0.85884659999999946</v>
      </c>
      <c r="AJ28" s="1">
        <f t="shared" si="14"/>
        <v>0.99953575039999998</v>
      </c>
      <c r="AK28" s="1">
        <f t="shared" si="15"/>
        <v>1.1855517120000001</v>
      </c>
      <c r="AL28" s="1">
        <f t="shared" si="16"/>
        <v>1.256446943999999</v>
      </c>
      <c r="AM28" s="1">
        <f t="shared" si="17"/>
        <v>1.2901422400000009</v>
      </c>
      <c r="AO28" s="1">
        <f t="shared" si="19"/>
        <v>0.6000000000000002</v>
      </c>
      <c r="AP28" s="1"/>
      <c r="AQ28" s="1"/>
      <c r="AR28" s="1"/>
      <c r="AS28" s="1"/>
      <c r="AT28" s="1"/>
      <c r="AU28" s="1"/>
    </row>
    <row r="29" spans="2:47" x14ac:dyDescent="0.55000000000000004">
      <c r="B29">
        <v>0.33579999999999999</v>
      </c>
      <c r="C29">
        <v>1.5378000000000001</v>
      </c>
      <c r="D29">
        <f t="shared" si="0"/>
        <v>1.5475849643297108</v>
      </c>
      <c r="E29">
        <f t="shared" si="1"/>
        <v>0.63629628883539902</v>
      </c>
      <c r="G29">
        <v>0.38279999999999997</v>
      </c>
      <c r="H29">
        <v>1.367</v>
      </c>
      <c r="I29">
        <f t="shared" si="2"/>
        <v>1.3734563807993858</v>
      </c>
      <c r="J29">
        <f t="shared" si="3"/>
        <v>0.47230291144007458</v>
      </c>
      <c r="L29">
        <v>0.40010000000000001</v>
      </c>
      <c r="M29">
        <v>1.1587000000000001</v>
      </c>
      <c r="N29">
        <f t="shared" si="4"/>
        <v>1.1652945632386984</v>
      </c>
      <c r="O29">
        <f t="shared" si="5"/>
        <v>0.56913465424167908</v>
      </c>
      <c r="Q29">
        <v>0.39510000000000001</v>
      </c>
      <c r="R29">
        <v>1.2613000000000001</v>
      </c>
      <c r="S29">
        <f t="shared" si="6"/>
        <v>1.2573908372982463</v>
      </c>
      <c r="T29">
        <f t="shared" si="7"/>
        <v>-0.30993123775103365</v>
      </c>
      <c r="V29">
        <v>0.38140000000000002</v>
      </c>
      <c r="W29">
        <v>1.2653000000000001</v>
      </c>
      <c r="X29">
        <f t="shared" si="8"/>
        <v>1.2661680038020622</v>
      </c>
      <c r="Y29">
        <f t="shared" si="9"/>
        <v>6.8600632424096211E-2</v>
      </c>
      <c r="AA29">
        <v>0.37459999999999999</v>
      </c>
      <c r="AB29">
        <v>1.2354000000000001</v>
      </c>
      <c r="AC29">
        <f t="shared" si="10"/>
        <v>1.2352946316020348</v>
      </c>
      <c r="AD29">
        <f t="shared" si="11"/>
        <v>-8.5290916274296923E-3</v>
      </c>
      <c r="AG29" s="1">
        <f t="shared" si="18"/>
        <v>0.62500000000000022</v>
      </c>
      <c r="AH29" s="1">
        <f t="shared" si="12"/>
        <v>0.66422656738281205</v>
      </c>
      <c r="AI29" s="1">
        <f t="shared" si="13"/>
        <v>0.79106437499999949</v>
      </c>
      <c r="AJ29" s="1">
        <f t="shared" si="14"/>
        <v>0.97175071372985711</v>
      </c>
      <c r="AK29" s="1">
        <f t="shared" si="15"/>
        <v>1.1607751556396491</v>
      </c>
      <c r="AL29" s="1">
        <f t="shared" si="16"/>
        <v>1.2346507415771479</v>
      </c>
      <c r="AM29" s="1">
        <f t="shared" si="17"/>
        <v>1.2731680603027351</v>
      </c>
      <c r="AO29" s="1">
        <f t="shared" si="19"/>
        <v>0.62500000000000022</v>
      </c>
      <c r="AP29" s="1"/>
      <c r="AQ29" s="1"/>
      <c r="AR29" s="1"/>
      <c r="AS29" s="1"/>
      <c r="AT29" s="1"/>
      <c r="AU29" s="1"/>
    </row>
    <row r="30" spans="2:47" x14ac:dyDescent="0.55000000000000004">
      <c r="B30">
        <v>0.3453</v>
      </c>
      <c r="C30">
        <v>1.5144</v>
      </c>
      <c r="D30">
        <f t="shared" si="0"/>
        <v>1.5203441916237384</v>
      </c>
      <c r="E30">
        <f t="shared" si="1"/>
        <v>0.39251133278779593</v>
      </c>
      <c r="G30">
        <v>0.39629999999999999</v>
      </c>
      <c r="H30">
        <v>1.3424</v>
      </c>
      <c r="I30">
        <f t="shared" si="2"/>
        <v>1.3460287375568618</v>
      </c>
      <c r="J30">
        <f t="shared" si="3"/>
        <v>0.27031716007611528</v>
      </c>
      <c r="L30">
        <v>0.4133</v>
      </c>
      <c r="M30">
        <v>1.1515</v>
      </c>
      <c r="N30">
        <f t="shared" si="4"/>
        <v>1.1580023619438595</v>
      </c>
      <c r="O30">
        <f t="shared" si="5"/>
        <v>0.56468623046978361</v>
      </c>
      <c r="Q30">
        <v>0.40960000000000002</v>
      </c>
      <c r="R30">
        <v>1.2661</v>
      </c>
      <c r="S30">
        <f t="shared" si="6"/>
        <v>1.2600819117790965</v>
      </c>
      <c r="T30">
        <f t="shared" si="7"/>
        <v>-0.47532487330412693</v>
      </c>
      <c r="V30">
        <v>0.39379999999999998</v>
      </c>
      <c r="W30">
        <v>1.2789999999999999</v>
      </c>
      <c r="X30">
        <f t="shared" si="8"/>
        <v>1.2743488309383204</v>
      </c>
      <c r="Y30">
        <f t="shared" si="9"/>
        <v>-0.36365668973256493</v>
      </c>
      <c r="AA30">
        <v>0.38900000000000001</v>
      </c>
      <c r="AB30">
        <v>1.2534000000000001</v>
      </c>
      <c r="AC30">
        <f t="shared" si="10"/>
        <v>1.2499748835286228</v>
      </c>
      <c r="AD30">
        <f t="shared" si="11"/>
        <v>-0.27326603409743266</v>
      </c>
      <c r="AG30" s="1">
        <f t="shared" si="18"/>
        <v>0.65000000000000024</v>
      </c>
      <c r="AH30" s="1">
        <f t="shared" si="12"/>
        <v>0.58605366312499951</v>
      </c>
      <c r="AI30" s="1">
        <f t="shared" si="13"/>
        <v>0.72187539999999939</v>
      </c>
      <c r="AJ30" s="1">
        <f t="shared" si="14"/>
        <v>0.94298407276718521</v>
      </c>
      <c r="AK30" s="1">
        <f t="shared" si="15"/>
        <v>1.1321631922187514</v>
      </c>
      <c r="AL30" s="1">
        <f t="shared" si="16"/>
        <v>1.2082057258437497</v>
      </c>
      <c r="AM30" s="1">
        <f t="shared" si="17"/>
        <v>1.2511534084375013</v>
      </c>
      <c r="AO30" s="1">
        <f t="shared" si="19"/>
        <v>0.65000000000000024</v>
      </c>
      <c r="AP30" s="1"/>
      <c r="AQ30" s="1"/>
      <c r="AR30" s="1"/>
      <c r="AS30" s="1"/>
      <c r="AT30" s="1"/>
      <c r="AU30" s="1"/>
    </row>
    <row r="31" spans="2:47" x14ac:dyDescent="0.55000000000000004">
      <c r="B31">
        <v>0.35360000000000003</v>
      </c>
      <c r="C31">
        <v>1.4857</v>
      </c>
      <c r="D31">
        <f t="shared" si="0"/>
        <v>1.496342808317819</v>
      </c>
      <c r="E31">
        <f t="shared" si="1"/>
        <v>0.7163497555239241</v>
      </c>
      <c r="G31">
        <v>0.40939999999999999</v>
      </c>
      <c r="H31">
        <v>1.3166</v>
      </c>
      <c r="I31">
        <f t="shared" si="2"/>
        <v>1.3187649754961153</v>
      </c>
      <c r="J31">
        <f t="shared" si="3"/>
        <v>0.16443684460848196</v>
      </c>
      <c r="L31">
        <v>0.43680000000000002</v>
      </c>
      <c r="M31">
        <v>1.1387</v>
      </c>
      <c r="N31">
        <f t="shared" si="4"/>
        <v>1.1437580544465111</v>
      </c>
      <c r="O31">
        <f t="shared" si="5"/>
        <v>0.44419552529297301</v>
      </c>
      <c r="Q31">
        <v>0.42409999999999998</v>
      </c>
      <c r="R31">
        <v>1.2665999999999999</v>
      </c>
      <c r="S31">
        <f t="shared" si="6"/>
        <v>1.2615434242645329</v>
      </c>
      <c r="T31">
        <f t="shared" si="7"/>
        <v>-0.39922435934525724</v>
      </c>
      <c r="V31">
        <v>0.40949999999999998</v>
      </c>
      <c r="W31">
        <v>1.2937000000000001</v>
      </c>
      <c r="X31">
        <f t="shared" si="8"/>
        <v>1.2831536201039415</v>
      </c>
      <c r="Y31">
        <f t="shared" si="9"/>
        <v>-0.81521062812541967</v>
      </c>
      <c r="AA31">
        <v>0.40350000000000003</v>
      </c>
      <c r="AB31">
        <v>1.2652000000000001</v>
      </c>
      <c r="AC31">
        <f t="shared" si="10"/>
        <v>1.2631923682166037</v>
      </c>
      <c r="AD31">
        <f t="shared" si="11"/>
        <v>-0.15868098193142249</v>
      </c>
      <c r="AG31" s="1">
        <f t="shared" si="18"/>
        <v>0.67500000000000027</v>
      </c>
      <c r="AH31" s="1">
        <f t="shared" si="12"/>
        <v>0.50767203675781225</v>
      </c>
      <c r="AI31" s="1">
        <f t="shared" si="13"/>
        <v>0.65138024999999944</v>
      </c>
      <c r="AJ31" s="1">
        <f t="shared" si="14"/>
        <v>0.91335688328200537</v>
      </c>
      <c r="AK31" s="1">
        <f t="shared" si="15"/>
        <v>1.09938783065332</v>
      </c>
      <c r="AL31" s="1">
        <f t="shared" si="16"/>
        <v>1.176771071106445</v>
      </c>
      <c r="AM31" s="1">
        <f t="shared" si="17"/>
        <v>1.2237338134082043</v>
      </c>
      <c r="AO31" s="1">
        <f t="shared" si="19"/>
        <v>0.67500000000000027</v>
      </c>
      <c r="AP31" s="1"/>
      <c r="AQ31" s="1"/>
      <c r="AR31" s="1"/>
      <c r="AS31" s="1"/>
      <c r="AT31" s="1"/>
      <c r="AU31" s="1"/>
    </row>
    <row r="32" spans="2:47" x14ac:dyDescent="0.55000000000000004">
      <c r="B32">
        <v>0.3659</v>
      </c>
      <c r="C32">
        <v>1.4518</v>
      </c>
      <c r="D32">
        <f t="shared" si="0"/>
        <v>1.4604558683151099</v>
      </c>
      <c r="E32">
        <f t="shared" si="1"/>
        <v>0.59621630493937827</v>
      </c>
      <c r="G32">
        <v>0.42030000000000001</v>
      </c>
      <c r="H32">
        <v>1.2873000000000001</v>
      </c>
      <c r="I32">
        <f t="shared" si="2"/>
        <v>1.2956033175914858</v>
      </c>
      <c r="J32">
        <f t="shared" si="3"/>
        <v>0.64501806816481977</v>
      </c>
      <c r="L32">
        <v>0.45069999999999999</v>
      </c>
      <c r="M32">
        <v>1.1293</v>
      </c>
      <c r="N32">
        <f t="shared" si="4"/>
        <v>1.1345387560536859</v>
      </c>
      <c r="O32">
        <f t="shared" si="5"/>
        <v>0.4638940984402688</v>
      </c>
      <c r="Q32">
        <v>0.43419999999999997</v>
      </c>
      <c r="R32">
        <v>1.2641</v>
      </c>
      <c r="S32">
        <f t="shared" si="6"/>
        <v>1.2618408095674616</v>
      </c>
      <c r="T32">
        <f t="shared" si="7"/>
        <v>-0.17871928111212848</v>
      </c>
      <c r="V32">
        <v>0.42409999999999998</v>
      </c>
      <c r="W32">
        <v>1.2921</v>
      </c>
      <c r="X32">
        <f t="shared" si="8"/>
        <v>1.2897939922443986</v>
      </c>
      <c r="Y32">
        <f t="shared" si="9"/>
        <v>-0.17846975896613368</v>
      </c>
      <c r="AA32">
        <v>0.41799999999999998</v>
      </c>
      <c r="AB32">
        <v>1.2701</v>
      </c>
      <c r="AC32">
        <f t="shared" si="10"/>
        <v>1.2748399642119601</v>
      </c>
      <c r="AD32">
        <f t="shared" si="11"/>
        <v>0.37319614297772624</v>
      </c>
      <c r="AG32" s="1">
        <f t="shared" si="18"/>
        <v>0.70000000000000029</v>
      </c>
      <c r="AH32" s="1">
        <f t="shared" si="12"/>
        <v>0.42896970999999962</v>
      </c>
      <c r="AI32" s="1">
        <f t="shared" si="13"/>
        <v>0.57967949999999946</v>
      </c>
      <c r="AJ32" s="1">
        <f t="shared" si="14"/>
        <v>0.88288602010000106</v>
      </c>
      <c r="AK32" s="1">
        <f t="shared" si="15"/>
        <v>1.0620050189999997</v>
      </c>
      <c r="AL32" s="1">
        <f t="shared" si="16"/>
        <v>1.1398932929999988</v>
      </c>
      <c r="AM32" s="1">
        <f t="shared" si="17"/>
        <v>1.1904209299999995</v>
      </c>
      <c r="AO32" s="1">
        <f t="shared" si="19"/>
        <v>0.70000000000000029</v>
      </c>
      <c r="AP32" s="1"/>
      <c r="AQ32" s="1"/>
      <c r="AR32" s="1"/>
      <c r="AS32" s="1"/>
      <c r="AT32" s="1"/>
      <c r="AU32" s="1"/>
    </row>
    <row r="33" spans="2:47" x14ac:dyDescent="0.55000000000000004">
      <c r="B33">
        <v>0.37480000000000002</v>
      </c>
      <c r="C33">
        <v>1.4277</v>
      </c>
      <c r="D33">
        <f t="shared" si="0"/>
        <v>1.4342705424515827</v>
      </c>
      <c r="E33">
        <f t="shared" si="1"/>
        <v>0.46021870502085366</v>
      </c>
      <c r="G33">
        <v>0.43130000000000002</v>
      </c>
      <c r="H33">
        <v>1.2602</v>
      </c>
      <c r="I33">
        <f t="shared" si="2"/>
        <v>1.2717993779152217</v>
      </c>
      <c r="J33">
        <f t="shared" si="3"/>
        <v>0.92043944732754301</v>
      </c>
      <c r="L33">
        <v>0.46589999999999998</v>
      </c>
      <c r="M33">
        <v>1.117</v>
      </c>
      <c r="N33">
        <f t="shared" si="4"/>
        <v>1.1237646219310915</v>
      </c>
      <c r="O33">
        <f t="shared" si="5"/>
        <v>0.60560626061696576</v>
      </c>
      <c r="Q33">
        <v>0.45319999999999999</v>
      </c>
      <c r="R33">
        <v>1.2635000000000001</v>
      </c>
      <c r="S33">
        <f t="shared" si="6"/>
        <v>1.2608138560594271</v>
      </c>
      <c r="T33">
        <f t="shared" si="7"/>
        <v>-0.21259548401843945</v>
      </c>
      <c r="V33">
        <v>0.43859999999999999</v>
      </c>
      <c r="W33">
        <v>1.2929999999999999</v>
      </c>
      <c r="X33">
        <f t="shared" si="8"/>
        <v>1.2949249789534782</v>
      </c>
      <c r="Y33">
        <f t="shared" si="9"/>
        <v>0.14887694922492792</v>
      </c>
      <c r="AA33">
        <v>0.4325</v>
      </c>
      <c r="AB33">
        <v>1.2891999999999999</v>
      </c>
      <c r="AC33">
        <f t="shared" si="10"/>
        <v>1.2849219304023931</v>
      </c>
      <c r="AD33">
        <f t="shared" si="11"/>
        <v>-0.33183909382615523</v>
      </c>
      <c r="AG33" s="1">
        <f t="shared" si="18"/>
        <v>0.72500000000000031</v>
      </c>
      <c r="AH33" s="1">
        <f t="shared" si="12"/>
        <v>0.34979913675781171</v>
      </c>
      <c r="AI33" s="1">
        <f t="shared" si="13"/>
        <v>0.50687372499999905</v>
      </c>
      <c r="AJ33" s="1">
        <f t="shared" si="14"/>
        <v>0.85143741542575702</v>
      </c>
      <c r="AK33" s="1">
        <f t="shared" si="15"/>
        <v>1.0194398843388672</v>
      </c>
      <c r="AL33" s="1">
        <f t="shared" si="16"/>
        <v>1.0969925468076167</v>
      </c>
      <c r="AM33" s="1">
        <f t="shared" si="17"/>
        <v>1.1505863657324211</v>
      </c>
      <c r="AO33" s="1">
        <f t="shared" si="19"/>
        <v>0.72500000000000031</v>
      </c>
      <c r="AP33" s="1"/>
      <c r="AQ33" s="1"/>
      <c r="AR33" s="1"/>
      <c r="AS33" s="1"/>
      <c r="AT33" s="1"/>
      <c r="AU33" s="1"/>
    </row>
    <row r="34" spans="2:47" x14ac:dyDescent="0.55000000000000004">
      <c r="B34">
        <v>0.38340000000000002</v>
      </c>
      <c r="C34">
        <v>1.3980999999999999</v>
      </c>
      <c r="D34">
        <f t="shared" si="0"/>
        <v>1.40880828950533</v>
      </c>
      <c r="E34">
        <f t="shared" si="1"/>
        <v>0.76591728097633172</v>
      </c>
      <c r="G34">
        <v>0.44419999999999998</v>
      </c>
      <c r="H34">
        <v>1.2275</v>
      </c>
      <c r="I34">
        <f t="shared" si="2"/>
        <v>1.2433453033070467</v>
      </c>
      <c r="J34">
        <f t="shared" si="3"/>
        <v>1.2908597398816046</v>
      </c>
      <c r="L34">
        <v>0.48049999999999998</v>
      </c>
      <c r="M34">
        <v>1.1084000000000001</v>
      </c>
      <c r="N34">
        <f t="shared" si="4"/>
        <v>1.1127309478273288</v>
      </c>
      <c r="O34">
        <f t="shared" si="5"/>
        <v>0.39073870690443796</v>
      </c>
      <c r="Q34">
        <v>0.46779999999999999</v>
      </c>
      <c r="R34">
        <v>1.2605</v>
      </c>
      <c r="S34">
        <f t="shared" si="6"/>
        <v>1.2586337601946562</v>
      </c>
      <c r="T34">
        <f t="shared" si="7"/>
        <v>-0.14805551807566267</v>
      </c>
      <c r="V34">
        <v>0.4531</v>
      </c>
      <c r="W34">
        <v>1.296</v>
      </c>
      <c r="X34">
        <f t="shared" si="8"/>
        <v>1.2986101874502742</v>
      </c>
      <c r="Y34">
        <f t="shared" si="9"/>
        <v>0.20140335264461365</v>
      </c>
      <c r="AA34">
        <v>0.44700000000000001</v>
      </c>
      <c r="AB34">
        <v>1.2950999999999999</v>
      </c>
      <c r="AC34">
        <f t="shared" si="10"/>
        <v>1.2934454919166363</v>
      </c>
      <c r="AD34">
        <f t="shared" si="11"/>
        <v>-0.12775137698738695</v>
      </c>
      <c r="AG34" s="1">
        <f t="shared" si="18"/>
        <v>0.75000000000000033</v>
      </c>
      <c r="AH34" s="1">
        <f t="shared" si="12"/>
        <v>0.26997720312500006</v>
      </c>
      <c r="AI34" s="1">
        <f t="shared" si="13"/>
        <v>0.43306349999999938</v>
      </c>
      <c r="AJ34" s="1">
        <f t="shared" si="14"/>
        <v>0.81867390136718798</v>
      </c>
      <c r="AK34" s="1">
        <f t="shared" si="15"/>
        <v>0.9709719726562499</v>
      </c>
      <c r="AL34" s="1">
        <f t="shared" si="16"/>
        <v>1.0473489257812489</v>
      </c>
      <c r="AM34" s="1">
        <f t="shared" si="17"/>
        <v>1.1034455078124987</v>
      </c>
      <c r="AO34" s="1">
        <f t="shared" si="19"/>
        <v>0.75000000000000033</v>
      </c>
      <c r="AP34" s="1"/>
      <c r="AQ34" s="1"/>
      <c r="AR34" s="1"/>
      <c r="AS34" s="1"/>
      <c r="AT34" s="1"/>
      <c r="AU34" s="1"/>
    </row>
    <row r="35" spans="2:47" x14ac:dyDescent="0.55000000000000004">
      <c r="B35">
        <v>0.39900000000000002</v>
      </c>
      <c r="C35">
        <v>1.3532</v>
      </c>
      <c r="D35">
        <f t="shared" si="0"/>
        <v>1.3622591528430461</v>
      </c>
      <c r="E35">
        <f t="shared" si="1"/>
        <v>0.66946148707110165</v>
      </c>
      <c r="G35">
        <v>0.45789999999999997</v>
      </c>
      <c r="H35">
        <v>1.1994</v>
      </c>
      <c r="I35">
        <f t="shared" si="2"/>
        <v>1.2125047782580394</v>
      </c>
      <c r="J35">
        <f t="shared" si="3"/>
        <v>1.0926111604168212</v>
      </c>
      <c r="L35">
        <v>0.495</v>
      </c>
      <c r="M35">
        <v>1.097</v>
      </c>
      <c r="N35">
        <f t="shared" si="4"/>
        <v>1.1011138257145496</v>
      </c>
      <c r="O35">
        <f t="shared" si="5"/>
        <v>0.37500690196441727</v>
      </c>
      <c r="Q35">
        <v>0.4829</v>
      </c>
      <c r="R35">
        <v>1.2558</v>
      </c>
      <c r="S35">
        <f t="shared" si="6"/>
        <v>1.2551243364901534</v>
      </c>
      <c r="T35">
        <f t="shared" si="7"/>
        <v>-5.3803432859261216E-2</v>
      </c>
      <c r="V35">
        <v>0.46760000000000002</v>
      </c>
      <c r="W35">
        <v>1.296</v>
      </c>
      <c r="X35">
        <f t="shared" si="8"/>
        <v>1.3008630466278615</v>
      </c>
      <c r="Y35">
        <f t="shared" si="9"/>
        <v>0.3752350793102941</v>
      </c>
      <c r="AA35">
        <v>0.46150000000000002</v>
      </c>
      <c r="AB35">
        <v>1.3017000000000001</v>
      </c>
      <c r="AC35">
        <f t="shared" si="10"/>
        <v>1.3004197785955758</v>
      </c>
      <c r="AD35">
        <f t="shared" si="11"/>
        <v>-9.8349958087446995E-2</v>
      </c>
      <c r="AG35" s="1">
        <f t="shared" si="18"/>
        <v>0.77500000000000036</v>
      </c>
      <c r="AH35" s="1">
        <f t="shared" si="12"/>
        <v>0.18928522738281184</v>
      </c>
      <c r="AI35" s="1">
        <f t="shared" si="13"/>
        <v>0.35834939999999893</v>
      </c>
      <c r="AJ35" s="1">
        <f t="shared" si="14"/>
        <v>0.78399765666110943</v>
      </c>
      <c r="AK35" s="1">
        <f t="shared" si="15"/>
        <v>0.91572048872753897</v>
      </c>
      <c r="AL35" s="1">
        <f t="shared" si="16"/>
        <v>0.99008875946191111</v>
      </c>
      <c r="AM35" s="1">
        <f t="shared" si="17"/>
        <v>1.04804135008789</v>
      </c>
      <c r="AO35" s="1">
        <f t="shared" si="19"/>
        <v>0.77500000000000036</v>
      </c>
      <c r="AP35" s="1"/>
      <c r="AQ35" s="1"/>
      <c r="AR35" s="1"/>
      <c r="AS35" s="1"/>
      <c r="AT35" s="1"/>
      <c r="AU35" s="1"/>
    </row>
    <row r="36" spans="2:47" x14ac:dyDescent="0.55000000000000004">
      <c r="B36">
        <v>0.40989999999999999</v>
      </c>
      <c r="C36">
        <v>1.3224</v>
      </c>
      <c r="D36">
        <f t="shared" si="0"/>
        <v>1.3294871616054666</v>
      </c>
      <c r="E36">
        <f t="shared" si="1"/>
        <v>0.53593176084895866</v>
      </c>
      <c r="G36">
        <v>0.47060000000000002</v>
      </c>
      <c r="H36">
        <v>1.1728000000000001</v>
      </c>
      <c r="I36">
        <f t="shared" si="2"/>
        <v>1.1833573908370048</v>
      </c>
      <c r="J36">
        <f t="shared" si="3"/>
        <v>0.90018680397379658</v>
      </c>
      <c r="L36">
        <v>0.50960000000000005</v>
      </c>
      <c r="M36">
        <v>1.0858000000000001</v>
      </c>
      <c r="N36">
        <f t="shared" si="4"/>
        <v>1.0887664352182926</v>
      </c>
      <c r="O36">
        <f t="shared" si="5"/>
        <v>0.27320272778527721</v>
      </c>
      <c r="Q36">
        <v>0.49669999999999997</v>
      </c>
      <c r="R36">
        <v>1.2488999999999999</v>
      </c>
      <c r="S36">
        <f t="shared" si="6"/>
        <v>1.2508138262597999</v>
      </c>
      <c r="T36">
        <f t="shared" si="7"/>
        <v>0.15324095282248112</v>
      </c>
      <c r="V36">
        <v>0.48220000000000002</v>
      </c>
      <c r="W36">
        <v>1.296</v>
      </c>
      <c r="X36">
        <f t="shared" si="8"/>
        <v>1.3016972954079353</v>
      </c>
      <c r="Y36">
        <f t="shared" si="9"/>
        <v>0.43960612715550057</v>
      </c>
      <c r="AA36">
        <v>0.47599999999999998</v>
      </c>
      <c r="AB36">
        <v>1.3095000000000001</v>
      </c>
      <c r="AC36">
        <f t="shared" si="10"/>
        <v>1.3058547634633739</v>
      </c>
      <c r="AD36">
        <f t="shared" si="11"/>
        <v>-0.27836857858924657</v>
      </c>
      <c r="AG36" s="1">
        <f t="shared" si="18"/>
        <v>0.80000000000000038</v>
      </c>
      <c r="AH36" s="1">
        <f t="shared" si="12"/>
        <v>0.10746895999999895</v>
      </c>
      <c r="AI36" s="1">
        <f t="shared" si="13"/>
        <v>0.28283199999999886</v>
      </c>
      <c r="AJ36" s="1">
        <f t="shared" si="14"/>
        <v>0.74648725760000167</v>
      </c>
      <c r="AK36" s="1">
        <f t="shared" si="15"/>
        <v>0.85262953600000024</v>
      </c>
      <c r="AL36" s="1">
        <f t="shared" si="16"/>
        <v>0.92417091199999779</v>
      </c>
      <c r="AM36" s="1">
        <f t="shared" si="17"/>
        <v>0.98322831999999971</v>
      </c>
      <c r="AO36" s="1">
        <f t="shared" si="19"/>
        <v>0.80000000000000038</v>
      </c>
      <c r="AP36" s="1"/>
      <c r="AQ36" s="1"/>
      <c r="AR36" s="1"/>
      <c r="AS36" s="1"/>
      <c r="AT36" s="1"/>
      <c r="AU36" s="1"/>
    </row>
    <row r="37" spans="2:47" x14ac:dyDescent="0.55000000000000004">
      <c r="B37">
        <v>0.42220000000000002</v>
      </c>
      <c r="C37">
        <v>1.2924</v>
      </c>
      <c r="D37">
        <f t="shared" si="0"/>
        <v>1.2922919098985068</v>
      </c>
      <c r="E37">
        <f t="shared" si="1"/>
        <v>-8.363517602379477E-3</v>
      </c>
      <c r="G37">
        <v>0.4829</v>
      </c>
      <c r="H37">
        <v>1.1442000000000001</v>
      </c>
      <c r="I37">
        <f t="shared" si="2"/>
        <v>1.1546290357166393</v>
      </c>
      <c r="J37">
        <f t="shared" si="3"/>
        <v>0.91146964836909838</v>
      </c>
      <c r="L37">
        <v>0.5242</v>
      </c>
      <c r="M37">
        <v>1.0725</v>
      </c>
      <c r="N37">
        <f t="shared" si="4"/>
        <v>1.0757877551180886</v>
      </c>
      <c r="O37">
        <f t="shared" si="5"/>
        <v>0.30655059376116944</v>
      </c>
      <c r="Q37">
        <v>0.51139999999999997</v>
      </c>
      <c r="R37">
        <v>1.2421</v>
      </c>
      <c r="S37">
        <f t="shared" si="6"/>
        <v>1.2450745534970877</v>
      </c>
      <c r="T37">
        <f t="shared" si="7"/>
        <v>0.23947777933240083</v>
      </c>
      <c r="V37">
        <v>0.49669999999999997</v>
      </c>
      <c r="W37">
        <v>1.2937000000000001</v>
      </c>
      <c r="X37">
        <f t="shared" si="8"/>
        <v>1.3011130202931742</v>
      </c>
      <c r="Y37">
        <f t="shared" si="9"/>
        <v>0.57300922108480667</v>
      </c>
      <c r="AA37">
        <v>0.49</v>
      </c>
      <c r="AB37">
        <v>1.3145</v>
      </c>
      <c r="AC37">
        <f t="shared" si="10"/>
        <v>1.3096508952550998</v>
      </c>
      <c r="AD37">
        <f t="shared" si="11"/>
        <v>-0.36889347621910917</v>
      </c>
      <c r="AG37" s="1">
        <f t="shared" si="18"/>
        <v>0.8250000000000004</v>
      </c>
      <c r="AH37" s="1">
        <f t="shared" si="12"/>
        <v>2.4238583632811839E-2</v>
      </c>
      <c r="AI37" s="1">
        <f t="shared" si="13"/>
        <v>0.20661187499999878</v>
      </c>
      <c r="AJ37" s="1">
        <f t="shared" si="14"/>
        <v>0.70482933315993346</v>
      </c>
      <c r="AK37" s="1">
        <f t="shared" si="15"/>
        <v>0.78045335647558622</v>
      </c>
      <c r="AL37" s="1">
        <f t="shared" si="16"/>
        <v>0.84837308047558435</v>
      </c>
      <c r="AM37" s="1">
        <f t="shared" si="17"/>
        <v>0.90765610553710852</v>
      </c>
      <c r="AO37" s="1">
        <f t="shared" si="19"/>
        <v>0.8250000000000004</v>
      </c>
      <c r="AP37" s="1"/>
      <c r="AQ37" s="1"/>
      <c r="AR37" s="1"/>
      <c r="AS37" s="1"/>
      <c r="AT37" s="1"/>
      <c r="AU37" s="1"/>
    </row>
    <row r="38" spans="2:47" x14ac:dyDescent="0.55000000000000004">
      <c r="B38">
        <v>0.43230000000000002</v>
      </c>
      <c r="C38">
        <v>1.2773000000000001</v>
      </c>
      <c r="D38">
        <f t="shared" si="0"/>
        <v>1.2615989931091041</v>
      </c>
      <c r="E38">
        <f t="shared" si="1"/>
        <v>-1.2292340789866156</v>
      </c>
      <c r="G38">
        <v>0.49519999999999997</v>
      </c>
      <c r="H38">
        <v>1.1153999999999999</v>
      </c>
      <c r="I38">
        <f t="shared" si="2"/>
        <v>1.1254217767489025</v>
      </c>
      <c r="J38">
        <f t="shared" si="3"/>
        <v>0.89849172932603449</v>
      </c>
      <c r="L38">
        <v>0.53900000000000003</v>
      </c>
      <c r="M38">
        <v>1.0602</v>
      </c>
      <c r="N38">
        <f t="shared" si="4"/>
        <v>1.06201566108858</v>
      </c>
      <c r="O38">
        <f t="shared" si="5"/>
        <v>0.17125646940011324</v>
      </c>
      <c r="Q38">
        <v>0.52600000000000002</v>
      </c>
      <c r="R38">
        <v>1.2349000000000001</v>
      </c>
      <c r="S38">
        <f t="shared" si="6"/>
        <v>1.2382109201019555</v>
      </c>
      <c r="T38">
        <f t="shared" si="7"/>
        <v>0.26811240602117087</v>
      </c>
      <c r="V38">
        <v>0.51129999999999998</v>
      </c>
      <c r="W38">
        <v>1.2910999999999999</v>
      </c>
      <c r="X38">
        <f t="shared" si="8"/>
        <v>1.2991113990735652</v>
      </c>
      <c r="Y38">
        <f t="shared" si="9"/>
        <v>0.62050957118467165</v>
      </c>
      <c r="AA38">
        <v>0.50680000000000003</v>
      </c>
      <c r="AB38">
        <v>1.3149999999999999</v>
      </c>
      <c r="AC38">
        <f t="shared" si="10"/>
        <v>1.3123347608870839</v>
      </c>
      <c r="AD38">
        <f t="shared" si="11"/>
        <v>-0.20267978044988982</v>
      </c>
      <c r="AG38" s="1">
        <f t="shared" si="18"/>
        <v>0.85000000000000042</v>
      </c>
      <c r="AH38" s="1">
        <f t="shared" si="12"/>
        <v>-6.073128687500029E-2</v>
      </c>
      <c r="AI38" s="1">
        <f t="shared" si="13"/>
        <v>0.12978959999999873</v>
      </c>
      <c r="AJ38" s="1">
        <f t="shared" si="14"/>
        <v>0.65724482432968312</v>
      </c>
      <c r="AK38" s="1">
        <f t="shared" si="15"/>
        <v>0.69774157059374831</v>
      </c>
      <c r="AL38" s="1">
        <f t="shared" si="16"/>
        <v>0.7612780932187454</v>
      </c>
      <c r="AM38" s="1">
        <f t="shared" si="17"/>
        <v>0.81975348218749866</v>
      </c>
      <c r="AO38" s="1">
        <f t="shared" si="19"/>
        <v>0.85000000000000042</v>
      </c>
      <c r="AP38" s="1"/>
      <c r="AQ38" s="1"/>
      <c r="AR38" s="1"/>
      <c r="AS38" s="1"/>
      <c r="AT38" s="1"/>
      <c r="AU38" s="1"/>
    </row>
    <row r="39" spans="2:47" x14ac:dyDescent="0.55000000000000004">
      <c r="B39">
        <v>0.439</v>
      </c>
      <c r="C39">
        <v>1.2464999999999999</v>
      </c>
      <c r="D39">
        <f t="shared" si="0"/>
        <v>1.2411713315742301</v>
      </c>
      <c r="E39">
        <f t="shared" si="1"/>
        <v>-0.42749044731406693</v>
      </c>
      <c r="G39">
        <v>0.50770000000000004</v>
      </c>
      <c r="H39">
        <v>1.0871999999999999</v>
      </c>
      <c r="I39">
        <f t="shared" si="2"/>
        <v>1.0952612935356023</v>
      </c>
      <c r="J39">
        <f t="shared" si="3"/>
        <v>0.74147291534238091</v>
      </c>
      <c r="L39">
        <v>0.55279999999999996</v>
      </c>
      <c r="M39">
        <v>1.0462</v>
      </c>
      <c r="N39">
        <f t="shared" si="4"/>
        <v>1.0486465065088395</v>
      </c>
      <c r="O39">
        <f t="shared" si="5"/>
        <v>0.23384692303952259</v>
      </c>
      <c r="Q39">
        <v>0.54059999999999997</v>
      </c>
      <c r="R39">
        <v>1.2249000000000001</v>
      </c>
      <c r="S39">
        <f t="shared" si="6"/>
        <v>1.2301924573563903</v>
      </c>
      <c r="T39">
        <f t="shared" si="7"/>
        <v>0.43207260644870332</v>
      </c>
      <c r="V39">
        <v>0.52580000000000005</v>
      </c>
      <c r="W39">
        <v>1.292</v>
      </c>
      <c r="X39">
        <f t="shared" si="8"/>
        <v>1.2957257315316664</v>
      </c>
      <c r="Y39">
        <f t="shared" si="9"/>
        <v>0.28836931359646534</v>
      </c>
      <c r="AA39">
        <v>0.52170000000000005</v>
      </c>
      <c r="AB39">
        <v>1.3149999999999999</v>
      </c>
      <c r="AC39">
        <f t="shared" si="10"/>
        <v>1.3130137677833011</v>
      </c>
      <c r="AD39">
        <f t="shared" si="11"/>
        <v>-0.15104427503412945</v>
      </c>
      <c r="AG39" s="1">
        <f t="shared" si="18"/>
        <v>0.87500000000000044</v>
      </c>
      <c r="AH39" s="1">
        <f t="shared" si="12"/>
        <v>-0.1478016044921886</v>
      </c>
      <c r="AI39" s="1">
        <f t="shared" si="13"/>
        <v>5.2465749999998978E-2</v>
      </c>
      <c r="AJ39" s="1">
        <f t="shared" si="14"/>
        <v>0.60140984764097827</v>
      </c>
      <c r="AK39" s="1">
        <f t="shared" si="15"/>
        <v>0.60282441711425694</v>
      </c>
      <c r="AL39" s="1">
        <f t="shared" si="16"/>
        <v>0.6612602081298794</v>
      </c>
      <c r="AM39" s="1">
        <f t="shared" si="17"/>
        <v>0.71771213989257665</v>
      </c>
      <c r="AO39" s="1">
        <f t="shared" si="19"/>
        <v>0.87500000000000044</v>
      </c>
      <c r="AP39" s="1"/>
      <c r="AQ39" s="1"/>
      <c r="AR39" s="1"/>
      <c r="AS39" s="1"/>
      <c r="AT39" s="1"/>
      <c r="AU39" s="1"/>
    </row>
    <row r="40" spans="2:47" x14ac:dyDescent="0.55000000000000004">
      <c r="B40">
        <v>0.44769999999999999</v>
      </c>
      <c r="C40">
        <v>1.2194</v>
      </c>
      <c r="D40">
        <f t="shared" si="0"/>
        <v>1.2145737931711329</v>
      </c>
      <c r="E40">
        <f t="shared" si="1"/>
        <v>-0.39578537222134991</v>
      </c>
      <c r="G40">
        <v>0.52</v>
      </c>
      <c r="H40">
        <v>1.0575000000000001</v>
      </c>
      <c r="I40">
        <f t="shared" si="2"/>
        <v>1.0651248624</v>
      </c>
      <c r="J40">
        <f t="shared" si="3"/>
        <v>0.72102717730495813</v>
      </c>
      <c r="L40">
        <v>0.56789999999999996</v>
      </c>
      <c r="M40">
        <v>1.0353000000000001</v>
      </c>
      <c r="N40">
        <f t="shared" si="4"/>
        <v>1.0334736615820255</v>
      </c>
      <c r="O40">
        <f t="shared" si="5"/>
        <v>-0.17640668578910826</v>
      </c>
      <c r="Q40">
        <v>0.55510000000000004</v>
      </c>
      <c r="R40">
        <v>1.2138</v>
      </c>
      <c r="S40">
        <f t="shared" si="6"/>
        <v>1.2210855398977354</v>
      </c>
      <c r="T40">
        <f t="shared" si="7"/>
        <v>0.60022572892860382</v>
      </c>
      <c r="V40">
        <v>0.5403</v>
      </c>
      <c r="W40">
        <v>1.2895000000000001</v>
      </c>
      <c r="X40">
        <f t="shared" si="8"/>
        <v>1.2909488105554019</v>
      </c>
      <c r="Y40">
        <f t="shared" si="9"/>
        <v>0.11235444400169078</v>
      </c>
      <c r="AA40">
        <v>0.54169999999999996</v>
      </c>
      <c r="AB40">
        <v>1.3118000000000001</v>
      </c>
      <c r="AC40">
        <f t="shared" si="10"/>
        <v>1.3114147496495083</v>
      </c>
      <c r="AD40">
        <f t="shared" si="11"/>
        <v>-2.9368070627515657E-2</v>
      </c>
      <c r="AG40" s="1">
        <f t="shared" si="18"/>
        <v>0.90000000000000047</v>
      </c>
      <c r="AH40" s="1">
        <f t="shared" si="12"/>
        <v>-0.23736889000000128</v>
      </c>
      <c r="AI40" s="1">
        <f t="shared" si="13"/>
        <v>-2.5259100000001533E-2</v>
      </c>
      <c r="AJ40" s="1">
        <f t="shared" si="14"/>
        <v>0.53437116289999609</v>
      </c>
      <c r="AK40" s="1">
        <f t="shared" si="15"/>
        <v>0.49379799299999733</v>
      </c>
      <c r="AL40" s="1">
        <f t="shared" si="16"/>
        <v>0.54647141099999608</v>
      </c>
      <c r="AM40" s="1">
        <f t="shared" si="17"/>
        <v>0.5994705099999974</v>
      </c>
      <c r="AO40" s="1">
        <f t="shared" si="19"/>
        <v>0.90000000000000047</v>
      </c>
      <c r="AP40" s="1"/>
      <c r="AQ40" s="1"/>
      <c r="AR40" s="1"/>
      <c r="AS40" s="1"/>
      <c r="AT40" s="1"/>
      <c r="AU40" s="1"/>
    </row>
    <row r="41" spans="2:47" x14ac:dyDescent="0.55000000000000004">
      <c r="B41">
        <v>0.45500000000000002</v>
      </c>
      <c r="C41">
        <v>1.1942999999999999</v>
      </c>
      <c r="D41">
        <f t="shared" si="0"/>
        <v>1.1921991368388127</v>
      </c>
      <c r="E41">
        <f t="shared" si="1"/>
        <v>-0.17590749067966033</v>
      </c>
      <c r="G41">
        <v>0.53110000000000002</v>
      </c>
      <c r="H41">
        <v>1.0304</v>
      </c>
      <c r="I41">
        <f t="shared" si="2"/>
        <v>1.0375481506548168</v>
      </c>
      <c r="J41">
        <f t="shared" si="3"/>
        <v>0.69372580112740445</v>
      </c>
      <c r="L41">
        <v>0.58250000000000002</v>
      </c>
      <c r="M41">
        <v>1.0213000000000001</v>
      </c>
      <c r="N41">
        <f t="shared" si="4"/>
        <v>1.0183041777068593</v>
      </c>
      <c r="O41">
        <f t="shared" si="5"/>
        <v>-0.29333421062770693</v>
      </c>
      <c r="Q41">
        <v>0.56969999999999998</v>
      </c>
      <c r="R41">
        <v>1.1994</v>
      </c>
      <c r="S41">
        <f t="shared" si="6"/>
        <v>1.2107582285148464</v>
      </c>
      <c r="T41">
        <f t="shared" si="7"/>
        <v>0.94699253917344994</v>
      </c>
      <c r="V41">
        <v>0.55489999999999995</v>
      </c>
      <c r="W41">
        <v>1.2864</v>
      </c>
      <c r="X41">
        <f t="shared" si="8"/>
        <v>1.2847298559155047</v>
      </c>
      <c r="Y41">
        <f t="shared" si="9"/>
        <v>-0.12983085233949659</v>
      </c>
      <c r="AA41">
        <v>0.55720000000000003</v>
      </c>
      <c r="AB41">
        <v>1.3073999999999999</v>
      </c>
      <c r="AC41">
        <f t="shared" si="10"/>
        <v>1.3081910011587379</v>
      </c>
      <c r="AD41">
        <f t="shared" si="11"/>
        <v>6.050184784595232E-2</v>
      </c>
      <c r="AG41" s="1">
        <f t="shared" si="18"/>
        <v>0.92500000000000049</v>
      </c>
      <c r="AH41" s="1">
        <f t="shared" si="12"/>
        <v>-0.32986523199218754</v>
      </c>
      <c r="AI41" s="1">
        <f t="shared" si="13"/>
        <v>-0.10328437500000165</v>
      </c>
      <c r="AJ41" s="1">
        <f t="shared" si="14"/>
        <v>0.45245624511989524</v>
      </c>
      <c r="AK41" s="1">
        <f t="shared" si="15"/>
        <v>0.36850949329980354</v>
      </c>
      <c r="AL41" s="1">
        <f t="shared" si="16"/>
        <v>0.41482771383104866</v>
      </c>
      <c r="AM41" s="1">
        <f t="shared" si="17"/>
        <v>0.46269759221679108</v>
      </c>
      <c r="AO41" s="1">
        <f t="shared" si="19"/>
        <v>0.92500000000000049</v>
      </c>
      <c r="AP41" s="1"/>
      <c r="AQ41" s="1"/>
      <c r="AR41" s="1"/>
      <c r="AS41" s="1"/>
      <c r="AT41" s="1"/>
      <c r="AU41" s="1"/>
    </row>
    <row r="42" spans="2:47" x14ac:dyDescent="0.55000000000000004">
      <c r="B42">
        <v>0.46379999999999999</v>
      </c>
      <c r="C42">
        <v>1.1694</v>
      </c>
      <c r="D42">
        <f t="shared" si="0"/>
        <v>1.165164647098623</v>
      </c>
      <c r="E42">
        <f t="shared" si="1"/>
        <v>-0.36218170868624922</v>
      </c>
      <c r="G42">
        <v>0.54349999999999998</v>
      </c>
      <c r="H42">
        <v>1.0011000000000001</v>
      </c>
      <c r="I42">
        <f t="shared" si="2"/>
        <v>1.0063261354273001</v>
      </c>
      <c r="J42">
        <f t="shared" si="3"/>
        <v>0.52203929950054873</v>
      </c>
      <c r="L42">
        <v>0.59699999999999998</v>
      </c>
      <c r="M42">
        <v>1.0071000000000001</v>
      </c>
      <c r="N42">
        <f t="shared" si="4"/>
        <v>1.0027956700690313</v>
      </c>
      <c r="O42">
        <f t="shared" si="5"/>
        <v>-0.42739846400246773</v>
      </c>
      <c r="Q42">
        <v>0.58430000000000004</v>
      </c>
      <c r="R42">
        <v>1.1897</v>
      </c>
      <c r="S42">
        <f t="shared" si="6"/>
        <v>1.1992560455990156</v>
      </c>
      <c r="T42">
        <f t="shared" si="7"/>
        <v>0.80323153727961449</v>
      </c>
      <c r="V42">
        <v>0.56940000000000002</v>
      </c>
      <c r="W42">
        <v>1.2777000000000001</v>
      </c>
      <c r="X42">
        <f t="shared" si="8"/>
        <v>1.2771446793232277</v>
      </c>
      <c r="Y42">
        <f t="shared" si="9"/>
        <v>-4.3462524596723069E-2</v>
      </c>
      <c r="AA42">
        <v>0.57079999999999997</v>
      </c>
      <c r="AB42">
        <v>1.3021</v>
      </c>
      <c r="AC42">
        <f t="shared" si="10"/>
        <v>1.3039242936603017</v>
      </c>
      <c r="AD42">
        <f t="shared" si="11"/>
        <v>0.14010395978048376</v>
      </c>
      <c r="AG42" s="1">
        <f t="shared" si="18"/>
        <v>0.95000000000000051</v>
      </c>
      <c r="AH42" s="1">
        <f t="shared" si="12"/>
        <v>-0.42575828687500117</v>
      </c>
      <c r="AI42" s="1">
        <f t="shared" si="13"/>
        <v>-0.18150950000000154</v>
      </c>
      <c r="AJ42" s="1">
        <f t="shared" si="14"/>
        <v>0.35117796065468332</v>
      </c>
      <c r="AK42" s="1">
        <f t="shared" si="15"/>
        <v>0.22454245103125203</v>
      </c>
      <c r="AL42" s="1">
        <f t="shared" si="16"/>
        <v>0.26399545315624529</v>
      </c>
      <c r="AM42" s="1">
        <f t="shared" si="17"/>
        <v>0.30477678156249821</v>
      </c>
      <c r="AO42" s="1">
        <f t="shared" si="19"/>
        <v>0.95000000000000051</v>
      </c>
      <c r="AP42" s="1"/>
      <c r="AQ42" s="1"/>
      <c r="AR42" s="1"/>
      <c r="AS42" s="1"/>
      <c r="AT42" s="1"/>
      <c r="AU42" s="1"/>
    </row>
    <row r="43" spans="2:47" x14ac:dyDescent="0.55000000000000004">
      <c r="B43">
        <v>0.4708</v>
      </c>
      <c r="C43">
        <v>1.1334</v>
      </c>
      <c r="D43">
        <f t="shared" si="0"/>
        <v>1.1436161307406842</v>
      </c>
      <c r="E43">
        <f t="shared" si="1"/>
        <v>0.90137027886750332</v>
      </c>
      <c r="G43">
        <v>0.5544</v>
      </c>
      <c r="H43">
        <v>0.97399999999999998</v>
      </c>
      <c r="I43">
        <f t="shared" si="2"/>
        <v>0.97852813412459516</v>
      </c>
      <c r="J43">
        <f t="shared" si="3"/>
        <v>0.46490083414734956</v>
      </c>
      <c r="L43">
        <v>0.61170000000000002</v>
      </c>
      <c r="M43">
        <v>0.99109999999999998</v>
      </c>
      <c r="N43">
        <f t="shared" si="4"/>
        <v>0.98666522587646266</v>
      </c>
      <c r="O43">
        <f t="shared" si="5"/>
        <v>-0.44745980461480389</v>
      </c>
      <c r="Q43">
        <v>0.5988</v>
      </c>
      <c r="R43">
        <v>1.1825000000000001</v>
      </c>
      <c r="S43">
        <f t="shared" si="6"/>
        <v>1.1866487881199141</v>
      </c>
      <c r="T43">
        <f t="shared" si="7"/>
        <v>0.35084888963332239</v>
      </c>
      <c r="V43">
        <v>0.58399999999999996</v>
      </c>
      <c r="W43">
        <v>1.2699</v>
      </c>
      <c r="X43">
        <f t="shared" si="8"/>
        <v>1.2680722155654238</v>
      </c>
      <c r="Y43">
        <f t="shared" si="9"/>
        <v>-0.14393136739713422</v>
      </c>
      <c r="AA43">
        <v>0.58530000000000004</v>
      </c>
      <c r="AB43">
        <v>1.2915000000000001</v>
      </c>
      <c r="AC43">
        <f t="shared" si="10"/>
        <v>1.2978772040457931</v>
      </c>
      <c r="AD43">
        <f t="shared" si="11"/>
        <v>0.49378273680162638</v>
      </c>
      <c r="AG43" s="1">
        <f t="shared" si="18"/>
        <v>0.97500000000000053</v>
      </c>
      <c r="AH43" s="1">
        <f t="shared" si="12"/>
        <v>-0.52555127886719033</v>
      </c>
      <c r="AI43" s="1">
        <f t="shared" si="13"/>
        <v>-0.25983390000000139</v>
      </c>
      <c r="AJ43" s="1">
        <f t="shared" si="14"/>
        <v>0.22513384753414978</v>
      </c>
      <c r="AK43" s="1">
        <f t="shared" si="15"/>
        <v>5.9201977063475075E-2</v>
      </c>
      <c r="AL43" s="1">
        <f t="shared" si="16"/>
        <v>9.1377588360347262E-2</v>
      </c>
      <c r="AM43" s="1">
        <f t="shared" si="17"/>
        <v>0.12278969532226158</v>
      </c>
      <c r="AO43" s="1">
        <f t="shared" si="19"/>
        <v>0.97500000000000053</v>
      </c>
      <c r="AP43" s="1"/>
      <c r="AQ43" s="1"/>
      <c r="AR43" s="1"/>
      <c r="AS43" s="1"/>
      <c r="AT43" s="1"/>
      <c r="AU43" s="1"/>
    </row>
    <row r="44" spans="2:47" x14ac:dyDescent="0.55000000000000004">
      <c r="B44">
        <v>0.47799999999999998</v>
      </c>
      <c r="C44">
        <v>1.1077999999999999</v>
      </c>
      <c r="D44">
        <f t="shared" si="0"/>
        <v>1.1214156166593618</v>
      </c>
      <c r="E44">
        <f t="shared" si="1"/>
        <v>1.2290681223471702</v>
      </c>
      <c r="G44">
        <v>0.56799999999999995</v>
      </c>
      <c r="H44">
        <v>0.94130000000000003</v>
      </c>
      <c r="I44">
        <f t="shared" si="2"/>
        <v>0.94339466184960008</v>
      </c>
      <c r="J44">
        <f t="shared" si="3"/>
        <v>0.2225286146393344</v>
      </c>
      <c r="L44">
        <v>0.62619999999999998</v>
      </c>
      <c r="M44">
        <v>0.9798</v>
      </c>
      <c r="N44">
        <f t="shared" si="4"/>
        <v>0.97039107001912472</v>
      </c>
      <c r="O44">
        <f t="shared" si="5"/>
        <v>-0.9602908737370156</v>
      </c>
      <c r="Q44">
        <v>0.61339999999999995</v>
      </c>
      <c r="R44">
        <v>1.1660999999999999</v>
      </c>
      <c r="S44">
        <f t="shared" si="6"/>
        <v>1.1727324708339901</v>
      </c>
      <c r="T44">
        <f t="shared" si="7"/>
        <v>0.56877376159765125</v>
      </c>
      <c r="V44">
        <v>0.5958</v>
      </c>
      <c r="W44">
        <v>1.2622</v>
      </c>
      <c r="X44">
        <f t="shared" si="8"/>
        <v>1.2596710820310608</v>
      </c>
      <c r="Y44">
        <f t="shared" si="9"/>
        <v>-0.2003579439818706</v>
      </c>
      <c r="AA44">
        <v>0.59989999999999999</v>
      </c>
      <c r="AB44">
        <v>1.2882</v>
      </c>
      <c r="AC44">
        <f t="shared" si="10"/>
        <v>1.2902003925936061</v>
      </c>
      <c r="AD44">
        <f t="shared" si="11"/>
        <v>0.15528587126269761</v>
      </c>
      <c r="AG44" s="1">
        <f t="shared" si="18"/>
        <v>1.0000000000000004</v>
      </c>
      <c r="AH44" s="1">
        <f t="shared" si="12"/>
        <v>-0.62978299999999976</v>
      </c>
      <c r="AI44" s="1">
        <f t="shared" si="13"/>
        <v>-0.33815700000000093</v>
      </c>
      <c r="AJ44" s="1">
        <f t="shared" si="14"/>
        <v>6.789999999999341E-2</v>
      </c>
      <c r="AK44" s="1">
        <f t="shared" si="15"/>
        <v>-0.13050000000000195</v>
      </c>
      <c r="AL44" s="1">
        <f t="shared" si="16"/>
        <v>-0.10590000000000555</v>
      </c>
      <c r="AM44" s="1">
        <f t="shared" si="17"/>
        <v>-8.6500000000005128E-2</v>
      </c>
      <c r="AO44" s="1">
        <f t="shared" si="19"/>
        <v>1.0000000000000004</v>
      </c>
      <c r="AP44" s="1"/>
      <c r="AQ44" s="1"/>
      <c r="AR44" s="1"/>
      <c r="AS44" s="1"/>
      <c r="AT44" s="1"/>
      <c r="AU44" s="1"/>
    </row>
    <row r="45" spans="2:47" x14ac:dyDescent="0.55000000000000004">
      <c r="B45">
        <v>0.49</v>
      </c>
      <c r="C45">
        <v>1.0854999999999999</v>
      </c>
      <c r="D45">
        <f t="shared" si="0"/>
        <v>1.084342805461</v>
      </c>
      <c r="E45">
        <f t="shared" si="1"/>
        <v>-0.10660474795024164</v>
      </c>
      <c r="G45">
        <v>0.57830000000000004</v>
      </c>
      <c r="H45">
        <v>0.91920000000000002</v>
      </c>
      <c r="I45">
        <f t="shared" si="2"/>
        <v>0.91646315247841359</v>
      </c>
      <c r="J45">
        <f t="shared" si="3"/>
        <v>-0.29774233263559918</v>
      </c>
      <c r="L45">
        <v>0.64080000000000004</v>
      </c>
      <c r="M45">
        <v>0.96030000000000004</v>
      </c>
      <c r="N45">
        <f t="shared" si="4"/>
        <v>0.9536748815061461</v>
      </c>
      <c r="O45">
        <f t="shared" si="5"/>
        <v>-0.68990091574028356</v>
      </c>
      <c r="Q45">
        <v>0.628</v>
      </c>
      <c r="R45">
        <v>1.1482000000000001</v>
      </c>
      <c r="S45">
        <f t="shared" si="6"/>
        <v>1.1575496983864753</v>
      </c>
      <c r="T45">
        <f t="shared" si="7"/>
        <v>0.81429179467646284</v>
      </c>
      <c r="V45">
        <v>0.61480000000000001</v>
      </c>
      <c r="W45">
        <v>1.2483</v>
      </c>
      <c r="X45">
        <f t="shared" si="8"/>
        <v>1.2440892273319404</v>
      </c>
      <c r="Y45">
        <f t="shared" si="9"/>
        <v>-0.3373205694191766</v>
      </c>
      <c r="AA45">
        <v>0.61439999999999995</v>
      </c>
      <c r="AB45">
        <v>1.2847999999999999</v>
      </c>
      <c r="AC45">
        <f t="shared" si="10"/>
        <v>1.2809634510757764</v>
      </c>
      <c r="AD45">
        <f t="shared" si="11"/>
        <v>-0.29861059497381554</v>
      </c>
    </row>
    <row r="46" spans="2:47" x14ac:dyDescent="0.55000000000000004">
      <c r="B46">
        <v>0.49830000000000002</v>
      </c>
      <c r="C46">
        <v>1.0532999999999999</v>
      </c>
      <c r="D46">
        <f t="shared" si="0"/>
        <v>1.0586551555824419</v>
      </c>
      <c r="E46">
        <f t="shared" si="1"/>
        <v>0.50841693557790191</v>
      </c>
      <c r="G46">
        <v>0.58909999999999996</v>
      </c>
      <c r="H46">
        <v>0.88539999999999996</v>
      </c>
      <c r="I46">
        <f t="shared" si="2"/>
        <v>0.88793370416628892</v>
      </c>
      <c r="J46">
        <f t="shared" si="3"/>
        <v>0.28616491600281824</v>
      </c>
      <c r="L46">
        <v>0.65539999999999998</v>
      </c>
      <c r="M46">
        <v>0.94220000000000004</v>
      </c>
      <c r="N46">
        <f t="shared" si="4"/>
        <v>0.93665499011892273</v>
      </c>
      <c r="O46">
        <f t="shared" si="5"/>
        <v>-0.58851728731450981</v>
      </c>
      <c r="Q46">
        <v>0.64259999999999995</v>
      </c>
      <c r="R46">
        <v>1.1323000000000001</v>
      </c>
      <c r="S46">
        <f t="shared" si="6"/>
        <v>1.1410492675176349</v>
      </c>
      <c r="T46">
        <f t="shared" si="7"/>
        <v>0.77269871214650077</v>
      </c>
      <c r="V46">
        <v>0.62909999999999999</v>
      </c>
      <c r="W46">
        <v>1.2374000000000001</v>
      </c>
      <c r="X46">
        <f t="shared" si="8"/>
        <v>1.230640229268221</v>
      </c>
      <c r="Y46">
        <f t="shared" si="9"/>
        <v>-0.54628824404226795</v>
      </c>
      <c r="AA46">
        <v>0.629</v>
      </c>
      <c r="AB46">
        <v>1.2706</v>
      </c>
      <c r="AC46">
        <f t="shared" si="10"/>
        <v>1.2699925353248303</v>
      </c>
      <c r="AD46">
        <f t="shared" si="11"/>
        <v>-4.7809277126530769E-2</v>
      </c>
    </row>
    <row r="47" spans="2:47" x14ac:dyDescent="0.55000000000000004">
      <c r="B47">
        <v>0.50819999999999999</v>
      </c>
      <c r="C47">
        <v>1.0262</v>
      </c>
      <c r="D47">
        <f t="shared" si="0"/>
        <v>1.0279743279005014</v>
      </c>
      <c r="E47">
        <f t="shared" si="1"/>
        <v>0.17290273830650557</v>
      </c>
      <c r="G47">
        <v>0.60209999999999997</v>
      </c>
      <c r="H47">
        <v>0.84730000000000005</v>
      </c>
      <c r="I47">
        <f t="shared" si="2"/>
        <v>0.85320948479260095</v>
      </c>
      <c r="J47">
        <f t="shared" si="3"/>
        <v>0.6974489310280767</v>
      </c>
      <c r="L47">
        <v>0.67</v>
      </c>
      <c r="M47">
        <v>0.92659999999999998</v>
      </c>
      <c r="N47">
        <f t="shared" si="4"/>
        <v>0.9193484937317451</v>
      </c>
      <c r="O47">
        <f t="shared" si="5"/>
        <v>-0.78259294930443346</v>
      </c>
      <c r="Q47">
        <v>0.65720000000000001</v>
      </c>
      <c r="R47">
        <v>1.1186</v>
      </c>
      <c r="S47">
        <f t="shared" si="6"/>
        <v>1.1231679857207311</v>
      </c>
      <c r="T47">
        <f t="shared" si="7"/>
        <v>0.40836632582970023</v>
      </c>
      <c r="V47">
        <v>0.64649999999999996</v>
      </c>
      <c r="W47">
        <v>1.2151000000000001</v>
      </c>
      <c r="X47">
        <f t="shared" si="8"/>
        <v>1.2121994715780566</v>
      </c>
      <c r="Y47">
        <f t="shared" si="9"/>
        <v>-0.23870697242559771</v>
      </c>
      <c r="AA47">
        <v>0.64359999999999995</v>
      </c>
      <c r="AB47">
        <v>1.2553000000000001</v>
      </c>
      <c r="AC47">
        <f t="shared" si="10"/>
        <v>1.2572873247168348</v>
      </c>
      <c r="AD47">
        <f t="shared" si="11"/>
        <v>0.15831472292158968</v>
      </c>
      <c r="AI47">
        <v>0</v>
      </c>
      <c r="AJ47">
        <v>0.11</v>
      </c>
      <c r="AK47">
        <v>0.24</v>
      </c>
      <c r="AL47">
        <v>0.31</v>
      </c>
      <c r="AM47">
        <v>0.44</v>
      </c>
      <c r="AN47">
        <v>0.5</v>
      </c>
      <c r="AO47">
        <v>0.67</v>
      </c>
      <c r="AP47">
        <v>0.7</v>
      </c>
      <c r="AQ47">
        <v>0.8</v>
      </c>
      <c r="AR47">
        <v>0.9</v>
      </c>
    </row>
    <row r="48" spans="2:47" x14ac:dyDescent="0.55000000000000004">
      <c r="B48">
        <v>0.51880000000000004</v>
      </c>
      <c r="C48">
        <v>0.99519999999999997</v>
      </c>
      <c r="D48">
        <f t="shared" si="0"/>
        <v>0.99508188473555848</v>
      </c>
      <c r="E48">
        <f t="shared" si="1"/>
        <v>-1.1868495221211662E-2</v>
      </c>
      <c r="G48">
        <v>0.6149</v>
      </c>
      <c r="H48">
        <v>0.81789999999999996</v>
      </c>
      <c r="I48">
        <f t="shared" si="2"/>
        <v>0.81862342208908723</v>
      </c>
      <c r="J48">
        <f t="shared" si="3"/>
        <v>8.8448721003456021E-2</v>
      </c>
      <c r="L48">
        <v>0.68459999999999999</v>
      </c>
      <c r="M48">
        <v>0.90839999999999999</v>
      </c>
      <c r="N48">
        <f t="shared" si="4"/>
        <v>0.90175931916319307</v>
      </c>
      <c r="O48">
        <f t="shared" si="5"/>
        <v>-0.73103047520991982</v>
      </c>
      <c r="Q48">
        <v>0.67179999999999995</v>
      </c>
      <c r="R48">
        <v>1.1005</v>
      </c>
      <c r="S48">
        <f t="shared" si="6"/>
        <v>1.1038296685812319</v>
      </c>
      <c r="T48">
        <f t="shared" si="7"/>
        <v>0.30255961664987258</v>
      </c>
      <c r="V48">
        <v>0.66110000000000002</v>
      </c>
      <c r="W48">
        <v>1.1980999999999999</v>
      </c>
      <c r="X48">
        <f t="shared" si="8"/>
        <v>1.1948888041792451</v>
      </c>
      <c r="Y48">
        <f t="shared" si="9"/>
        <v>-0.26802402309947398</v>
      </c>
      <c r="AA48">
        <v>0.65820000000000001</v>
      </c>
      <c r="AB48">
        <v>1.2427999999999999</v>
      </c>
      <c r="AC48">
        <f t="shared" si="10"/>
        <v>1.2427765937268658</v>
      </c>
      <c r="AD48">
        <f t="shared" si="11"/>
        <v>-1.8833499464217911E-3</v>
      </c>
      <c r="AI48">
        <v>0.89610000000000001</v>
      </c>
      <c r="AJ48">
        <v>0.99262426000000004</v>
      </c>
      <c r="AK48">
        <v>1.1530726499999999</v>
      </c>
      <c r="AL48">
        <v>1.2166727900000001</v>
      </c>
      <c r="AM48">
        <v>1.26174604</v>
      </c>
      <c r="AN48">
        <v>1.2496281300000001</v>
      </c>
      <c r="AO48">
        <v>1.10629562</v>
      </c>
      <c r="AP48">
        <v>1.06200502</v>
      </c>
      <c r="AQ48">
        <v>0.85262954000000002</v>
      </c>
      <c r="AR48">
        <v>0.49379799000000002</v>
      </c>
    </row>
    <row r="49" spans="2:53" x14ac:dyDescent="0.55000000000000004">
      <c r="B49">
        <v>0.52969999999999995</v>
      </c>
      <c r="C49">
        <v>0.97619999999999996</v>
      </c>
      <c r="D49">
        <f t="shared" si="0"/>
        <v>0.96122076488291341</v>
      </c>
      <c r="E49">
        <f t="shared" si="1"/>
        <v>-1.534443261328267</v>
      </c>
      <c r="G49">
        <v>0.62629999999999997</v>
      </c>
      <c r="H49">
        <v>0.78910000000000002</v>
      </c>
      <c r="I49">
        <f t="shared" si="2"/>
        <v>0.78750035258094164</v>
      </c>
      <c r="J49">
        <f t="shared" si="3"/>
        <v>-0.20271795958159686</v>
      </c>
      <c r="L49">
        <v>0.69920000000000004</v>
      </c>
      <c r="M49">
        <v>0.89119999999999999</v>
      </c>
      <c r="N49">
        <f t="shared" si="4"/>
        <v>0.88387504270393413</v>
      </c>
      <c r="O49">
        <f t="shared" si="5"/>
        <v>-0.8219207019822552</v>
      </c>
      <c r="Q49">
        <v>0.68640000000000001</v>
      </c>
      <c r="R49">
        <v>1.0859000000000001</v>
      </c>
      <c r="S49">
        <f t="shared" si="6"/>
        <v>1.082944137115982</v>
      </c>
      <c r="T49">
        <f t="shared" si="7"/>
        <v>-0.27220396758615495</v>
      </c>
      <c r="V49">
        <v>0.67569999999999997</v>
      </c>
      <c r="W49">
        <v>1.1830000000000001</v>
      </c>
      <c r="X49">
        <f t="shared" si="8"/>
        <v>1.1758149639019897</v>
      </c>
      <c r="Y49">
        <f t="shared" si="9"/>
        <v>-0.60735723567289568</v>
      </c>
      <c r="AA49">
        <v>0.67279999999999995</v>
      </c>
      <c r="AB49">
        <v>1.2283999999999999</v>
      </c>
      <c r="AC49">
        <f t="shared" si="10"/>
        <v>1.2263751894769386</v>
      </c>
      <c r="AD49">
        <f t="shared" si="11"/>
        <v>-0.16483315882948227</v>
      </c>
    </row>
    <row r="50" spans="2:53" x14ac:dyDescent="0.55000000000000004">
      <c r="B50">
        <v>0.53680000000000005</v>
      </c>
      <c r="C50">
        <v>0.93959999999999999</v>
      </c>
      <c r="D50">
        <f t="shared" si="0"/>
        <v>0.93914719919876877</v>
      </c>
      <c r="E50">
        <f t="shared" si="1"/>
        <v>-4.8190804728738129E-2</v>
      </c>
      <c r="G50">
        <v>0.63939999999999997</v>
      </c>
      <c r="H50">
        <v>0.75939999999999996</v>
      </c>
      <c r="I50">
        <f t="shared" si="2"/>
        <v>0.75137685461963533</v>
      </c>
      <c r="J50">
        <f t="shared" si="3"/>
        <v>-1.0565111114517565</v>
      </c>
      <c r="L50">
        <v>0.71379999999999999</v>
      </c>
      <c r="M50">
        <v>0.87319999999999998</v>
      </c>
      <c r="N50">
        <f t="shared" si="4"/>
        <v>0.86566349658590558</v>
      </c>
      <c r="O50">
        <f t="shared" si="5"/>
        <v>-0.86309017568648627</v>
      </c>
      <c r="Q50">
        <v>0.70099999999999996</v>
      </c>
      <c r="R50">
        <v>1.0689</v>
      </c>
      <c r="S50">
        <f t="shared" si="6"/>
        <v>1.060406215112409</v>
      </c>
      <c r="T50">
        <f t="shared" si="7"/>
        <v>-0.79462857962307087</v>
      </c>
      <c r="V50">
        <v>0.68899999999999995</v>
      </c>
      <c r="W50">
        <v>1.1618999999999999</v>
      </c>
      <c r="X50">
        <f t="shared" si="8"/>
        <v>1.1568241792907861</v>
      </c>
      <c r="Y50">
        <f t="shared" si="9"/>
        <v>-0.43685521208484923</v>
      </c>
      <c r="AA50">
        <v>0.68730000000000002</v>
      </c>
      <c r="AB50">
        <v>1.2112000000000001</v>
      </c>
      <c r="AC50">
        <f t="shared" si="10"/>
        <v>1.2081159320068817</v>
      </c>
      <c r="AD50">
        <f t="shared" si="11"/>
        <v>-0.25462912756921507</v>
      </c>
    </row>
    <row r="51" spans="2:53" x14ac:dyDescent="0.55000000000000004">
      <c r="B51">
        <v>0.54700000000000004</v>
      </c>
      <c r="C51">
        <v>0.90869999999999995</v>
      </c>
      <c r="D51">
        <f t="shared" si="0"/>
        <v>0.90741590545505413</v>
      </c>
      <c r="E51">
        <f t="shared" si="1"/>
        <v>-0.14131116374445077</v>
      </c>
      <c r="G51">
        <v>0.64610000000000001</v>
      </c>
      <c r="H51">
        <v>0.73329999999999995</v>
      </c>
      <c r="I51">
        <f t="shared" si="2"/>
        <v>0.73275741952517692</v>
      </c>
      <c r="J51">
        <f t="shared" si="3"/>
        <v>-7.3991609821768584E-2</v>
      </c>
      <c r="L51">
        <v>0.72840000000000005</v>
      </c>
      <c r="M51">
        <v>0.85189999999999999</v>
      </c>
      <c r="N51">
        <f t="shared" si="4"/>
        <v>0.84706916139274735</v>
      </c>
      <c r="O51">
        <f t="shared" si="5"/>
        <v>-0.5670663936204533</v>
      </c>
      <c r="Q51">
        <v>0.71560000000000001</v>
      </c>
      <c r="R51">
        <v>1.0424</v>
      </c>
      <c r="S51">
        <f t="shared" si="6"/>
        <v>1.0360947264676923</v>
      </c>
      <c r="T51">
        <f t="shared" si="7"/>
        <v>-0.60488042328354741</v>
      </c>
      <c r="V51">
        <v>0.70089999999999997</v>
      </c>
      <c r="W51">
        <v>1.135</v>
      </c>
      <c r="X51">
        <f t="shared" si="8"/>
        <v>1.1384572620184219</v>
      </c>
      <c r="Y51">
        <f t="shared" si="9"/>
        <v>0.30460458312087152</v>
      </c>
      <c r="AA51">
        <v>0.70040000000000002</v>
      </c>
      <c r="AB51">
        <v>1.1892</v>
      </c>
      <c r="AC51">
        <f t="shared" si="10"/>
        <v>1.189836792211227</v>
      </c>
      <c r="AD51">
        <f t="shared" si="11"/>
        <v>5.3547949144544395E-2</v>
      </c>
    </row>
    <row r="52" spans="2:53" x14ac:dyDescent="0.55000000000000004">
      <c r="B52">
        <v>0.55030000000000001</v>
      </c>
      <c r="C52">
        <v>0.88729999999999998</v>
      </c>
      <c r="D52">
        <f t="shared" si="0"/>
        <v>0.89714545258015077</v>
      </c>
      <c r="E52">
        <f t="shared" si="1"/>
        <v>1.109596819581967</v>
      </c>
      <c r="G52">
        <v>0.65369999999999995</v>
      </c>
      <c r="H52">
        <v>0.7016</v>
      </c>
      <c r="I52">
        <f t="shared" si="2"/>
        <v>0.71152204301193867</v>
      </c>
      <c r="J52">
        <f t="shared" si="3"/>
        <v>1.4142022536970729</v>
      </c>
      <c r="L52">
        <v>0.74299999999999999</v>
      </c>
      <c r="M52">
        <v>0.83209999999999995</v>
      </c>
      <c r="N52">
        <f t="shared" si="4"/>
        <v>0.82800934441160257</v>
      </c>
      <c r="O52">
        <f t="shared" si="5"/>
        <v>-0.49160624785451085</v>
      </c>
      <c r="Q52">
        <v>0.73019999999999996</v>
      </c>
      <c r="R52">
        <v>1.0183</v>
      </c>
      <c r="S52">
        <f t="shared" si="6"/>
        <v>1.0098714925279655</v>
      </c>
      <c r="T52">
        <f t="shared" si="7"/>
        <v>-0.82770376824457403</v>
      </c>
      <c r="V52">
        <v>0.71479999999999999</v>
      </c>
      <c r="W52">
        <v>1.1133999999999999</v>
      </c>
      <c r="X52">
        <f t="shared" si="8"/>
        <v>1.1152662502569712</v>
      </c>
      <c r="Y52">
        <f t="shared" si="9"/>
        <v>0.16761723163025791</v>
      </c>
      <c r="AA52">
        <v>0.71509999999999996</v>
      </c>
      <c r="AB52">
        <v>1.17</v>
      </c>
      <c r="AC52">
        <f t="shared" si="10"/>
        <v>1.1671872895076205</v>
      </c>
      <c r="AD52">
        <f t="shared" si="11"/>
        <v>-0.24040260618627446</v>
      </c>
    </row>
    <row r="53" spans="2:53" x14ac:dyDescent="0.55000000000000004">
      <c r="B53">
        <v>0.55810000000000004</v>
      </c>
      <c r="C53">
        <v>0.87439999999999996</v>
      </c>
      <c r="D53">
        <f t="shared" si="0"/>
        <v>0.87286219633029294</v>
      </c>
      <c r="E53">
        <f t="shared" si="1"/>
        <v>-0.17586958711196438</v>
      </c>
      <c r="G53">
        <v>0.66820000000000002</v>
      </c>
      <c r="H53">
        <v>0.68379999999999996</v>
      </c>
      <c r="I53">
        <f t="shared" si="2"/>
        <v>0.67067851692215052</v>
      </c>
      <c r="J53">
        <f t="shared" si="3"/>
        <v>-1.9189065630081075</v>
      </c>
      <c r="L53">
        <v>0.75760000000000005</v>
      </c>
      <c r="M53">
        <v>0.80710000000000004</v>
      </c>
      <c r="N53">
        <f t="shared" si="4"/>
        <v>0.80837014392625506</v>
      </c>
      <c r="O53">
        <f t="shared" si="5"/>
        <v>0.15737132031408976</v>
      </c>
      <c r="Q53">
        <v>0.74480000000000002</v>
      </c>
      <c r="R53">
        <v>0.99380000000000002</v>
      </c>
      <c r="S53">
        <f t="shared" si="6"/>
        <v>0.98158032942750173</v>
      </c>
      <c r="T53">
        <f t="shared" si="7"/>
        <v>-1.2295905184643074</v>
      </c>
      <c r="V53">
        <v>0.72950000000000004</v>
      </c>
      <c r="W53">
        <v>1.0881000000000001</v>
      </c>
      <c r="X53">
        <f t="shared" si="8"/>
        <v>1.0885775703184408</v>
      </c>
      <c r="Y53">
        <f t="shared" si="9"/>
        <v>4.3890296704416548E-2</v>
      </c>
      <c r="AA53">
        <v>0.7298</v>
      </c>
      <c r="AB53">
        <v>1.1438999999999999</v>
      </c>
      <c r="AC53">
        <f t="shared" si="10"/>
        <v>1.14212905051401</v>
      </c>
      <c r="AD53">
        <f t="shared" si="11"/>
        <v>-0.15481680968527678</v>
      </c>
      <c r="AL53">
        <v>0.9375</v>
      </c>
      <c r="AM53">
        <v>0.87499999999999989</v>
      </c>
      <c r="AN53">
        <v>0.8125</v>
      </c>
      <c r="AO53">
        <v>0.75</v>
      </c>
      <c r="AP53">
        <v>0.6875</v>
      </c>
      <c r="AQ53">
        <v>0.625</v>
      </c>
      <c r="AR53">
        <v>0.5625</v>
      </c>
      <c r="AS53">
        <v>0.5</v>
      </c>
      <c r="AT53">
        <v>0.43749999999999994</v>
      </c>
      <c r="AU53">
        <v>0.375</v>
      </c>
      <c r="AV53">
        <v>0.3125</v>
      </c>
      <c r="AW53">
        <v>0.25</v>
      </c>
      <c r="AX53">
        <v>0.1875</v>
      </c>
      <c r="AY53">
        <v>0.125</v>
      </c>
      <c r="AZ53">
        <v>6.25E-2</v>
      </c>
      <c r="BA53">
        <v>0</v>
      </c>
    </row>
    <row r="54" spans="2:53" x14ac:dyDescent="0.55000000000000004">
      <c r="B54">
        <v>0.5746</v>
      </c>
      <c r="C54">
        <v>0.81410000000000005</v>
      </c>
      <c r="D54">
        <f t="shared" si="0"/>
        <v>0.82146280275321581</v>
      </c>
      <c r="E54">
        <f t="shared" si="1"/>
        <v>0.90441011585993958</v>
      </c>
      <c r="G54">
        <v>0.67679999999999996</v>
      </c>
      <c r="H54">
        <v>0.64780000000000004</v>
      </c>
      <c r="I54">
        <f t="shared" si="2"/>
        <v>0.64625687204136972</v>
      </c>
      <c r="J54">
        <f t="shared" si="3"/>
        <v>-0.23821055242826789</v>
      </c>
      <c r="L54">
        <v>0.7722</v>
      </c>
      <c r="M54">
        <v>0.78869999999999996</v>
      </c>
      <c r="N54">
        <f t="shared" si="4"/>
        <v>0.78800219945155059</v>
      </c>
      <c r="O54">
        <f t="shared" si="5"/>
        <v>-8.8474774749507767E-2</v>
      </c>
      <c r="Q54">
        <v>0.75760000000000005</v>
      </c>
      <c r="R54">
        <v>0.9677</v>
      </c>
      <c r="S54">
        <f t="shared" si="6"/>
        <v>0.95493817721663621</v>
      </c>
      <c r="T54">
        <f t="shared" si="7"/>
        <v>-1.3187788346970959</v>
      </c>
      <c r="V54">
        <v>0.73799999999999999</v>
      </c>
      <c r="W54">
        <v>1.0760000000000001</v>
      </c>
      <c r="X54">
        <f t="shared" si="8"/>
        <v>1.0720708595890676</v>
      </c>
      <c r="Y54">
        <f t="shared" si="9"/>
        <v>-0.36516174822792824</v>
      </c>
      <c r="AA54">
        <v>0.74280000000000002</v>
      </c>
      <c r="AB54">
        <v>1.1168</v>
      </c>
      <c r="AC54">
        <f t="shared" si="10"/>
        <v>1.117823755180575</v>
      </c>
      <c r="AD54">
        <f t="shared" si="11"/>
        <v>9.1668622902485578E-2</v>
      </c>
      <c r="AG54">
        <v>0</v>
      </c>
      <c r="AH54">
        <v>2.15</v>
      </c>
      <c r="AL54" s="5">
        <v>0.40407443999999998</v>
      </c>
      <c r="AM54">
        <v>0.60073078999999996</v>
      </c>
      <c r="AN54">
        <v>0.72554215</v>
      </c>
      <c r="AO54">
        <v>0.81797836999999995</v>
      </c>
      <c r="AP54">
        <v>0.89763535000000005</v>
      </c>
      <c r="AQ54">
        <v>0.97128767000000005</v>
      </c>
      <c r="AR54">
        <v>1.0386502399999999</v>
      </c>
      <c r="AS54">
        <v>1.09680574</v>
      </c>
      <c r="AT54">
        <v>1.14332163</v>
      </c>
      <c r="AU54">
        <v>1.1780490400000001</v>
      </c>
      <c r="AV54">
        <v>1.2036007399999999</v>
      </c>
      <c r="AW54">
        <v>1.2245158700000001</v>
      </c>
      <c r="AX54">
        <v>1.2451044899999999</v>
      </c>
      <c r="AY54">
        <v>1.2659725500000001</v>
      </c>
      <c r="AZ54">
        <v>1.2792372400000001</v>
      </c>
      <c r="BA54">
        <v>1.26241358</v>
      </c>
    </row>
    <row r="55" spans="2:53" x14ac:dyDescent="0.55000000000000004">
      <c r="B55">
        <v>0.58760000000000001</v>
      </c>
      <c r="C55">
        <v>0.77239999999999998</v>
      </c>
      <c r="D55">
        <f t="shared" si="0"/>
        <v>0.78094019587429342</v>
      </c>
      <c r="E55">
        <f t="shared" si="1"/>
        <v>1.1056701028344698</v>
      </c>
      <c r="G55">
        <v>0.68579999999999997</v>
      </c>
      <c r="H55">
        <v>0.62219999999999998</v>
      </c>
      <c r="I55">
        <f t="shared" si="2"/>
        <v>0.62054754867183393</v>
      </c>
      <c r="J55">
        <f t="shared" si="3"/>
        <v>-0.26558201995597064</v>
      </c>
      <c r="L55">
        <v>0.78680000000000005</v>
      </c>
      <c r="M55">
        <v>0.76770000000000005</v>
      </c>
      <c r="N55">
        <f t="shared" si="4"/>
        <v>0.76671622790916705</v>
      </c>
      <c r="O55">
        <f t="shared" si="5"/>
        <v>-0.12814538111671248</v>
      </c>
      <c r="Q55">
        <v>0.76939999999999997</v>
      </c>
      <c r="R55">
        <v>0.93930000000000002</v>
      </c>
      <c r="S55">
        <f t="shared" si="6"/>
        <v>0.92873783698037582</v>
      </c>
      <c r="T55">
        <f t="shared" si="7"/>
        <v>-1.1244717363594383</v>
      </c>
      <c r="V55">
        <v>0.74909999999999999</v>
      </c>
      <c r="W55">
        <v>1.0422</v>
      </c>
      <c r="X55">
        <f t="shared" si="8"/>
        <v>1.0492625469047607</v>
      </c>
      <c r="Y55">
        <f t="shared" si="9"/>
        <v>0.6776575421954244</v>
      </c>
      <c r="AA55">
        <v>0.75070000000000003</v>
      </c>
      <c r="AB55">
        <v>1.0932999999999999</v>
      </c>
      <c r="AC55">
        <f t="shared" si="10"/>
        <v>1.102011531625581</v>
      </c>
      <c r="AD55">
        <f t="shared" si="11"/>
        <v>0.79681072217881888</v>
      </c>
      <c r="AG55">
        <v>0.11</v>
      </c>
      <c r="AH55">
        <v>2.0641172600000002</v>
      </c>
    </row>
    <row r="56" spans="2:53" x14ac:dyDescent="0.55000000000000004">
      <c r="B56">
        <v>0.60040000000000004</v>
      </c>
      <c r="C56">
        <v>0.73029999999999995</v>
      </c>
      <c r="D56">
        <f t="shared" si="0"/>
        <v>0.74101929241552145</v>
      </c>
      <c r="E56">
        <f t="shared" si="1"/>
        <v>1.4677930186938926</v>
      </c>
      <c r="G56">
        <v>0.69579999999999997</v>
      </c>
      <c r="H56">
        <v>0.59389999999999998</v>
      </c>
      <c r="I56">
        <f t="shared" si="2"/>
        <v>0.59180519060559389</v>
      </c>
      <c r="J56">
        <f t="shared" si="3"/>
        <v>-0.35272089483180574</v>
      </c>
      <c r="L56">
        <v>0.79990000000000006</v>
      </c>
      <c r="M56">
        <v>0.74150000000000005</v>
      </c>
      <c r="N56">
        <f t="shared" si="4"/>
        <v>0.74664454077486064</v>
      </c>
      <c r="O56">
        <f t="shared" si="5"/>
        <v>0.69380185770203573</v>
      </c>
      <c r="Q56">
        <v>0.7802</v>
      </c>
      <c r="R56">
        <v>0.91110000000000002</v>
      </c>
      <c r="S56">
        <f t="shared" si="6"/>
        <v>0.90328169183871976</v>
      </c>
      <c r="T56">
        <f t="shared" si="7"/>
        <v>-0.8581174581582991</v>
      </c>
      <c r="V56">
        <v>0.76180000000000003</v>
      </c>
      <c r="W56">
        <v>1.016</v>
      </c>
      <c r="X56">
        <f t="shared" si="8"/>
        <v>1.0213307963198321</v>
      </c>
      <c r="Y56">
        <f t="shared" si="9"/>
        <v>0.52468467714883193</v>
      </c>
      <c r="AA56">
        <v>0.76329999999999998</v>
      </c>
      <c r="AB56">
        <v>1.0810999999999999</v>
      </c>
      <c r="AC56">
        <f t="shared" si="10"/>
        <v>1.0750674132609146</v>
      </c>
      <c r="AD56">
        <f t="shared" si="11"/>
        <v>-0.55800450828650039</v>
      </c>
      <c r="AG56">
        <v>0.24</v>
      </c>
      <c r="AH56">
        <v>1.80391422</v>
      </c>
    </row>
    <row r="57" spans="2:53" x14ac:dyDescent="0.55000000000000004">
      <c r="B57">
        <v>0.61229999999999996</v>
      </c>
      <c r="C57">
        <v>0.7</v>
      </c>
      <c r="D57">
        <f t="shared" si="0"/>
        <v>0.70388432414669033</v>
      </c>
      <c r="E57">
        <f t="shared" si="1"/>
        <v>0.55490344952719672</v>
      </c>
      <c r="G57">
        <v>0.70709999999999995</v>
      </c>
      <c r="H57">
        <v>0.56269999999999998</v>
      </c>
      <c r="I57">
        <f t="shared" si="2"/>
        <v>0.55911063341872125</v>
      </c>
      <c r="J57">
        <f t="shared" si="3"/>
        <v>-0.63788281167206862</v>
      </c>
      <c r="L57">
        <v>0.8135</v>
      </c>
      <c r="M57">
        <v>0.71699999999999997</v>
      </c>
      <c r="N57">
        <f t="shared" si="4"/>
        <v>0.7246087803736263</v>
      </c>
      <c r="O57">
        <f t="shared" si="5"/>
        <v>1.0611967048293354</v>
      </c>
      <c r="Q57">
        <v>0.79139999999999999</v>
      </c>
      <c r="R57">
        <v>0.88400000000000001</v>
      </c>
      <c r="S57">
        <f t="shared" si="6"/>
        <v>0.87529081921095953</v>
      </c>
      <c r="T57">
        <f t="shared" si="7"/>
        <v>-0.98520144672403653</v>
      </c>
      <c r="V57">
        <v>0.7762</v>
      </c>
      <c r="W57">
        <v>0.9849</v>
      </c>
      <c r="X57">
        <f t="shared" si="8"/>
        <v>0.98713154187010199</v>
      </c>
      <c r="Y57">
        <f t="shared" si="9"/>
        <v>0.2265754767084977</v>
      </c>
      <c r="AA57">
        <v>0.77559999999999996</v>
      </c>
      <c r="AB57">
        <v>1.0468</v>
      </c>
      <c r="AC57">
        <f t="shared" si="10"/>
        <v>1.0466010149545757</v>
      </c>
      <c r="AD57">
        <f t="shared" si="11"/>
        <v>-1.9008888557915583E-2</v>
      </c>
      <c r="AG57">
        <v>0.31</v>
      </c>
      <c r="AH57">
        <v>1.6201735900000001</v>
      </c>
    </row>
    <row r="58" spans="2:53" x14ac:dyDescent="0.55000000000000004">
      <c r="B58">
        <v>0.62339999999999995</v>
      </c>
      <c r="C58">
        <v>0.67830000000000001</v>
      </c>
      <c r="D58">
        <f t="shared" si="0"/>
        <v>0.66922451156538276</v>
      </c>
      <c r="E58">
        <f t="shared" si="1"/>
        <v>-1.3379755911274143</v>
      </c>
      <c r="G58">
        <v>0.71730000000000005</v>
      </c>
      <c r="H58">
        <v>0.53369999999999995</v>
      </c>
      <c r="I58">
        <f t="shared" si="2"/>
        <v>0.52940961900899763</v>
      </c>
      <c r="J58">
        <f t="shared" si="3"/>
        <v>-0.80389375885372294</v>
      </c>
      <c r="L58">
        <v>0.82689999999999997</v>
      </c>
      <c r="M58">
        <v>0.69140000000000001</v>
      </c>
      <c r="N58">
        <f t="shared" si="4"/>
        <v>0.70144676430437847</v>
      </c>
      <c r="O58">
        <f t="shared" si="5"/>
        <v>1.4531044698262152</v>
      </c>
      <c r="Q58">
        <v>0.80089999999999995</v>
      </c>
      <c r="R58">
        <v>0.85399999999999998</v>
      </c>
      <c r="S58">
        <f t="shared" si="6"/>
        <v>0.85019691167438549</v>
      </c>
      <c r="T58">
        <f t="shared" si="7"/>
        <v>-0.44532650182839462</v>
      </c>
      <c r="V58">
        <v>0.78469999999999995</v>
      </c>
      <c r="W58">
        <v>0.97719999999999996</v>
      </c>
      <c r="X58">
        <f t="shared" si="8"/>
        <v>0.96560353130017884</v>
      </c>
      <c r="Y58">
        <f t="shared" si="9"/>
        <v>-1.1867037146767414</v>
      </c>
      <c r="AA58">
        <v>0.78759999999999997</v>
      </c>
      <c r="AB58">
        <v>1.0189999999999999</v>
      </c>
      <c r="AC58">
        <f t="shared" si="10"/>
        <v>1.0166312427777648</v>
      </c>
      <c r="AD58">
        <f t="shared" si="11"/>
        <v>-0.2324590012006931</v>
      </c>
      <c r="AG58">
        <v>0.44</v>
      </c>
      <c r="AH58">
        <v>1.2381182399999999</v>
      </c>
    </row>
    <row r="59" spans="2:53" x14ac:dyDescent="0.55000000000000004">
      <c r="B59">
        <v>0.63249999999999995</v>
      </c>
      <c r="C59">
        <v>0.64590000000000003</v>
      </c>
      <c r="D59">
        <f t="shared" si="0"/>
        <v>0.64079137771148842</v>
      </c>
      <c r="E59">
        <f t="shared" si="1"/>
        <v>-0.79093083890874916</v>
      </c>
      <c r="G59">
        <v>0.72819999999999996</v>
      </c>
      <c r="H59">
        <v>0.50260000000000005</v>
      </c>
      <c r="I59">
        <f t="shared" si="2"/>
        <v>0.49747996209911083</v>
      </c>
      <c r="J59">
        <f t="shared" si="3"/>
        <v>-1.0187102866870708</v>
      </c>
      <c r="L59">
        <v>0.83989999999999998</v>
      </c>
      <c r="M59">
        <v>0.66559999999999997</v>
      </c>
      <c r="N59">
        <f t="shared" si="4"/>
        <v>0.67731811093819494</v>
      </c>
      <c r="O59">
        <f t="shared" si="5"/>
        <v>1.760533494320158</v>
      </c>
      <c r="Q59">
        <v>0.81120000000000003</v>
      </c>
      <c r="R59">
        <v>0.82620000000000005</v>
      </c>
      <c r="S59">
        <f t="shared" si="6"/>
        <v>0.82149963187790398</v>
      </c>
      <c r="T59">
        <f t="shared" si="7"/>
        <v>-0.56891407916921632</v>
      </c>
      <c r="V59">
        <v>0.79259999999999997</v>
      </c>
      <c r="W59">
        <v>0.94230000000000003</v>
      </c>
      <c r="X59">
        <f t="shared" si="8"/>
        <v>0.9446533772407969</v>
      </c>
      <c r="Y59">
        <f t="shared" si="9"/>
        <v>0.24974819492697359</v>
      </c>
      <c r="AA59">
        <v>0.79869999999999997</v>
      </c>
      <c r="AB59">
        <v>0.98599999999999999</v>
      </c>
      <c r="AC59">
        <f t="shared" si="10"/>
        <v>0.98685121694281464</v>
      </c>
      <c r="AD59">
        <f t="shared" si="11"/>
        <v>8.6330318743879073E-2</v>
      </c>
      <c r="AG59">
        <v>0.5</v>
      </c>
      <c r="AH59">
        <v>1.05338975</v>
      </c>
    </row>
    <row r="60" spans="2:53" x14ac:dyDescent="0.55000000000000004">
      <c r="B60">
        <v>0.64329999999999998</v>
      </c>
      <c r="C60">
        <v>0.61880000000000002</v>
      </c>
      <c r="D60">
        <f t="shared" si="0"/>
        <v>0.6070206682376984</v>
      </c>
      <c r="E60">
        <f t="shared" si="1"/>
        <v>-1.903576561457921</v>
      </c>
      <c r="G60">
        <v>0.73809999999999998</v>
      </c>
      <c r="H60">
        <v>0.48010000000000003</v>
      </c>
      <c r="I60">
        <f t="shared" si="2"/>
        <v>0.46831606227042522</v>
      </c>
      <c r="J60">
        <f t="shared" si="3"/>
        <v>-2.4544756778951906</v>
      </c>
      <c r="L60">
        <v>0.85270000000000001</v>
      </c>
      <c r="M60">
        <v>0.63870000000000005</v>
      </c>
      <c r="N60">
        <f t="shared" si="4"/>
        <v>0.65165898801916566</v>
      </c>
      <c r="O60">
        <f t="shared" si="5"/>
        <v>2.0289632095139529</v>
      </c>
      <c r="Q60">
        <v>0.82189999999999996</v>
      </c>
      <c r="R60">
        <v>0.79220000000000002</v>
      </c>
      <c r="S60">
        <f t="shared" si="6"/>
        <v>0.7899438651076961</v>
      </c>
      <c r="T60">
        <f t="shared" si="7"/>
        <v>-0.28479359912950242</v>
      </c>
      <c r="V60">
        <v>0.80259999999999998</v>
      </c>
      <c r="W60">
        <v>0.91190000000000004</v>
      </c>
      <c r="X60">
        <f t="shared" si="8"/>
        <v>0.91677093377714003</v>
      </c>
      <c r="Y60">
        <f t="shared" si="9"/>
        <v>0.53415218523302832</v>
      </c>
      <c r="AA60">
        <v>0.80920000000000003</v>
      </c>
      <c r="AB60">
        <v>0.95879999999999999</v>
      </c>
      <c r="AC60">
        <f t="shared" si="10"/>
        <v>0.95674728175714652</v>
      </c>
      <c r="AD60">
        <f t="shared" si="11"/>
        <v>-0.21409243250453364</v>
      </c>
      <c r="AG60">
        <v>0.67</v>
      </c>
      <c r="AH60">
        <v>0.52336996000000002</v>
      </c>
    </row>
    <row r="61" spans="2:53" x14ac:dyDescent="0.55000000000000004">
      <c r="B61">
        <v>0.65380000000000005</v>
      </c>
      <c r="C61">
        <v>0.59219999999999995</v>
      </c>
      <c r="D61">
        <f t="shared" si="0"/>
        <v>0.57415547221396723</v>
      </c>
      <c r="E61">
        <f t="shared" si="1"/>
        <v>-3.0470327230720562</v>
      </c>
      <c r="G61">
        <v>0.74709999999999999</v>
      </c>
      <c r="H61">
        <v>0.44469999999999998</v>
      </c>
      <c r="I61">
        <f t="shared" si="2"/>
        <v>0.44167374786448099</v>
      </c>
      <c r="J61">
        <f t="shared" si="3"/>
        <v>-0.68051543411715587</v>
      </c>
      <c r="L61">
        <v>0.86599999999999999</v>
      </c>
      <c r="M61">
        <v>0.60950000000000004</v>
      </c>
      <c r="N61">
        <f t="shared" si="4"/>
        <v>0.6226324080318465</v>
      </c>
      <c r="O61">
        <f t="shared" si="5"/>
        <v>2.1546198575629951</v>
      </c>
      <c r="Q61">
        <v>0.83160000000000001</v>
      </c>
      <c r="R61">
        <v>0.7621</v>
      </c>
      <c r="S61">
        <f t="shared" si="6"/>
        <v>0.75970533313123378</v>
      </c>
      <c r="T61">
        <f t="shared" si="7"/>
        <v>-0.31421950777669799</v>
      </c>
      <c r="V61">
        <v>0.81120000000000003</v>
      </c>
      <c r="W61">
        <v>0.88749999999999996</v>
      </c>
      <c r="X61">
        <f t="shared" si="8"/>
        <v>0.8915150338931036</v>
      </c>
      <c r="Y61">
        <f t="shared" si="9"/>
        <v>0.45239818513843927</v>
      </c>
      <c r="AA61">
        <v>0.81769999999999998</v>
      </c>
      <c r="AB61">
        <v>0.93220000000000003</v>
      </c>
      <c r="AC61">
        <f t="shared" si="10"/>
        <v>0.93092344963443641</v>
      </c>
      <c r="AD61">
        <f t="shared" si="11"/>
        <v>-0.13693953717696011</v>
      </c>
      <c r="AG61">
        <v>0.7</v>
      </c>
      <c r="AH61">
        <v>0.42896971</v>
      </c>
    </row>
    <row r="62" spans="2:53" x14ac:dyDescent="0.55000000000000004">
      <c r="B62">
        <v>0.66049999999999998</v>
      </c>
      <c r="C62">
        <v>0.55689999999999995</v>
      </c>
      <c r="D62">
        <f t="shared" si="0"/>
        <v>0.5531644482061413</v>
      </c>
      <c r="E62">
        <f t="shared" si="1"/>
        <v>-0.6707760448659813</v>
      </c>
      <c r="G62">
        <v>0.75349999999999995</v>
      </c>
      <c r="H62">
        <v>0.4239</v>
      </c>
      <c r="I62">
        <f t="shared" si="2"/>
        <v>0.42265563852130028</v>
      </c>
      <c r="J62">
        <f t="shared" si="3"/>
        <v>-0.29355071448448178</v>
      </c>
      <c r="L62">
        <v>0.87739999999999996</v>
      </c>
      <c r="M62">
        <v>0.58220000000000005</v>
      </c>
      <c r="N62">
        <f t="shared" si="4"/>
        <v>0.59551278321462042</v>
      </c>
      <c r="O62">
        <f t="shared" si="5"/>
        <v>2.2866340114428665</v>
      </c>
      <c r="Q62">
        <v>0.83919999999999995</v>
      </c>
      <c r="R62">
        <v>0.73509999999999998</v>
      </c>
      <c r="S62">
        <f t="shared" si="6"/>
        <v>0.73486751757182223</v>
      </c>
      <c r="T62">
        <f t="shared" si="7"/>
        <v>-3.1625959485478077E-2</v>
      </c>
      <c r="V62">
        <v>0.82240000000000002</v>
      </c>
      <c r="W62">
        <v>0.85680000000000001</v>
      </c>
      <c r="X62">
        <f t="shared" si="8"/>
        <v>0.85675646519079207</v>
      </c>
      <c r="Y62">
        <f t="shared" si="9"/>
        <v>-5.0810935116637045E-3</v>
      </c>
      <c r="AA62">
        <v>0.8266</v>
      </c>
      <c r="AB62">
        <v>0.89670000000000005</v>
      </c>
      <c r="AC62">
        <f t="shared" si="10"/>
        <v>0.90241761437789891</v>
      </c>
      <c r="AD62">
        <f t="shared" si="11"/>
        <v>0.63762845744383412</v>
      </c>
      <c r="AG62">
        <v>0.8</v>
      </c>
      <c r="AH62">
        <v>0.10746896</v>
      </c>
    </row>
    <row r="63" spans="2:53" x14ac:dyDescent="0.55000000000000004">
      <c r="B63">
        <v>0.67069999999999996</v>
      </c>
      <c r="C63">
        <v>0.52649999999999997</v>
      </c>
      <c r="D63">
        <f t="shared" si="0"/>
        <v>0.52117294567123218</v>
      </c>
      <c r="E63">
        <f t="shared" si="1"/>
        <v>-1.0117861972968261</v>
      </c>
      <c r="G63">
        <v>0.76649999999999996</v>
      </c>
      <c r="H63">
        <v>0.39369999999999999</v>
      </c>
      <c r="I63">
        <f t="shared" si="2"/>
        <v>0.38384736467670044</v>
      </c>
      <c r="J63">
        <f t="shared" si="3"/>
        <v>-2.502574377266841</v>
      </c>
      <c r="L63">
        <v>0.88880000000000003</v>
      </c>
      <c r="M63">
        <v>0.54869999999999997</v>
      </c>
      <c r="N63">
        <f t="shared" si="4"/>
        <v>0.56600697455372118</v>
      </c>
      <c r="O63">
        <f t="shared" si="5"/>
        <v>3.154177975892329</v>
      </c>
      <c r="Q63">
        <v>0.84750000000000003</v>
      </c>
      <c r="R63">
        <v>0.7026</v>
      </c>
      <c r="S63">
        <f t="shared" si="6"/>
        <v>0.70653265316364544</v>
      </c>
      <c r="T63">
        <f t="shared" si="7"/>
        <v>0.55972860285303705</v>
      </c>
      <c r="V63">
        <v>0.83069999999999999</v>
      </c>
      <c r="W63">
        <v>0.83050000000000002</v>
      </c>
      <c r="X63">
        <f t="shared" si="8"/>
        <v>0.82956480419309264</v>
      </c>
      <c r="Y63">
        <f t="shared" si="9"/>
        <v>-0.11260635844760675</v>
      </c>
      <c r="AA63">
        <v>0.83260000000000001</v>
      </c>
      <c r="AB63">
        <v>0.87849999999999995</v>
      </c>
      <c r="AC63">
        <f t="shared" si="10"/>
        <v>0.8823165526099922</v>
      </c>
      <c r="AD63">
        <f t="shared" si="11"/>
        <v>0.43443968241232239</v>
      </c>
      <c r="AG63">
        <v>0.9</v>
      </c>
      <c r="AH63">
        <v>-0.23736889</v>
      </c>
    </row>
    <row r="64" spans="2:53" x14ac:dyDescent="0.55000000000000004">
      <c r="B64">
        <v>0.68259999999999998</v>
      </c>
      <c r="C64">
        <v>0.49430000000000002</v>
      </c>
      <c r="D64">
        <f t="shared" si="0"/>
        <v>0.48378654827932599</v>
      </c>
      <c r="E64">
        <f t="shared" si="1"/>
        <v>-2.1269374308464548</v>
      </c>
      <c r="G64">
        <v>0.77700000000000002</v>
      </c>
      <c r="H64">
        <v>0.36209999999999998</v>
      </c>
      <c r="I64">
        <f t="shared" si="2"/>
        <v>0.35233623702239991</v>
      </c>
      <c r="J64">
        <f t="shared" si="3"/>
        <v>-2.6964272238608302</v>
      </c>
      <c r="L64">
        <v>0.90080000000000005</v>
      </c>
      <c r="M64">
        <v>0.5202</v>
      </c>
      <c r="N64">
        <f t="shared" si="4"/>
        <v>0.53200195570437481</v>
      </c>
      <c r="O64">
        <f t="shared" si="5"/>
        <v>2.2687342761197256</v>
      </c>
      <c r="Q64">
        <v>0.85589999999999999</v>
      </c>
      <c r="R64">
        <v>0.67889999999999995</v>
      </c>
      <c r="S64">
        <f t="shared" si="6"/>
        <v>0.67650823328914755</v>
      </c>
      <c r="T64">
        <f t="shared" si="7"/>
        <v>-0.35230029619272268</v>
      </c>
      <c r="V64">
        <v>0.84130000000000005</v>
      </c>
      <c r="W64">
        <v>0.78869999999999996</v>
      </c>
      <c r="X64">
        <f t="shared" si="8"/>
        <v>0.79296580787077275</v>
      </c>
      <c r="Y64">
        <f t="shared" si="9"/>
        <v>0.54086571202900946</v>
      </c>
      <c r="AA64">
        <v>0.84260000000000002</v>
      </c>
      <c r="AB64">
        <v>0.85029999999999994</v>
      </c>
      <c r="AC64">
        <f t="shared" si="10"/>
        <v>0.84715969261633706</v>
      </c>
      <c r="AD64">
        <f t="shared" si="11"/>
        <v>-0.36931758010853677</v>
      </c>
    </row>
    <row r="65" spans="2:30" x14ac:dyDescent="0.55000000000000004">
      <c r="B65">
        <v>0.69169999999999998</v>
      </c>
      <c r="C65">
        <v>0.46879999999999999</v>
      </c>
      <c r="D65">
        <f t="shared" si="0"/>
        <v>0.45514281084345853</v>
      </c>
      <c r="E65">
        <f t="shared" si="1"/>
        <v>-2.9132229429482641</v>
      </c>
      <c r="G65">
        <v>0.78600000000000003</v>
      </c>
      <c r="H65">
        <v>0.32940000000000003</v>
      </c>
      <c r="I65">
        <f t="shared" si="2"/>
        <v>0.32521476295680007</v>
      </c>
      <c r="J65">
        <f t="shared" si="3"/>
        <v>-1.2705637653916064</v>
      </c>
      <c r="L65">
        <v>0.91520000000000001</v>
      </c>
      <c r="M65">
        <v>0.49130000000000001</v>
      </c>
      <c r="N65">
        <f t="shared" si="4"/>
        <v>0.48660702513505472</v>
      </c>
      <c r="O65">
        <f t="shared" si="5"/>
        <v>-0.95521572663246446</v>
      </c>
      <c r="Q65">
        <v>0.86199999999999999</v>
      </c>
      <c r="R65">
        <v>0.64749999999999996</v>
      </c>
      <c r="S65">
        <f t="shared" si="6"/>
        <v>0.65381613707658737</v>
      </c>
      <c r="T65">
        <f t="shared" si="7"/>
        <v>0.97546518557334405</v>
      </c>
      <c r="V65">
        <v>0.8528</v>
      </c>
      <c r="W65">
        <v>0.75029999999999997</v>
      </c>
      <c r="X65">
        <f t="shared" si="8"/>
        <v>0.75075079934366651</v>
      </c>
      <c r="Y65">
        <f t="shared" si="9"/>
        <v>6.0082546137084025E-2</v>
      </c>
      <c r="AA65">
        <v>0.84970000000000001</v>
      </c>
      <c r="AB65">
        <v>0.82340000000000002</v>
      </c>
      <c r="AC65">
        <f t="shared" si="10"/>
        <v>0.82088826665954073</v>
      </c>
      <c r="AD65">
        <f t="shared" si="11"/>
        <v>-0.30504412684713234</v>
      </c>
    </row>
    <row r="66" spans="2:30" x14ac:dyDescent="0.55000000000000004">
      <c r="B66">
        <v>0.69910000000000005</v>
      </c>
      <c r="C66">
        <v>0.436</v>
      </c>
      <c r="D66">
        <f t="shared" si="0"/>
        <v>0.43181013000005697</v>
      </c>
      <c r="E66">
        <f t="shared" si="1"/>
        <v>-0.96097935778509858</v>
      </c>
      <c r="G66">
        <v>0.79549999999999998</v>
      </c>
      <c r="H66">
        <v>0.29809999999999998</v>
      </c>
      <c r="I66">
        <f t="shared" si="2"/>
        <v>0.2964799125961004</v>
      </c>
      <c r="J66">
        <f t="shared" si="3"/>
        <v>-0.54347111838294959</v>
      </c>
      <c r="L66">
        <v>0.9244</v>
      </c>
      <c r="M66">
        <v>0.4556</v>
      </c>
      <c r="N66">
        <f t="shared" si="4"/>
        <v>0.4546293237112744</v>
      </c>
      <c r="O66">
        <f t="shared" si="5"/>
        <v>-0.21305449708639215</v>
      </c>
      <c r="Q66">
        <v>0.87039999999999995</v>
      </c>
      <c r="R66">
        <v>0.60919999999999996</v>
      </c>
      <c r="S66">
        <f t="shared" si="6"/>
        <v>0.6212887135573224</v>
      </c>
      <c r="T66">
        <f t="shared" si="7"/>
        <v>1.984358758588713</v>
      </c>
      <c r="V66">
        <v>0.85919999999999996</v>
      </c>
      <c r="W66">
        <v>0.72440000000000004</v>
      </c>
      <c r="X66">
        <f t="shared" si="8"/>
        <v>0.72606733542137014</v>
      </c>
      <c r="Y66">
        <f t="shared" si="9"/>
        <v>0.23016778318195713</v>
      </c>
      <c r="AA66">
        <v>0.85660000000000003</v>
      </c>
      <c r="AB66">
        <v>0.78959999999999997</v>
      </c>
      <c r="AC66">
        <f t="shared" si="10"/>
        <v>0.79426793035243615</v>
      </c>
      <c r="AD66">
        <f t="shared" si="11"/>
        <v>0.59117658972089393</v>
      </c>
    </row>
    <row r="67" spans="2:30" x14ac:dyDescent="0.55000000000000004">
      <c r="B67">
        <v>0.70789999999999997</v>
      </c>
      <c r="C67">
        <v>0.40839999999999999</v>
      </c>
      <c r="D67">
        <f t="shared" ref="D67:D96" si="20">-3.7939*B67^4 + 8.8594*B67^3 - 7.8229*B67^2 - 0.022383*B67 + 2.15</f>
        <v>0.40401038429393155</v>
      </c>
      <c r="E67">
        <f t="shared" ref="E67:E96" si="21">(D67-C67)/C67*100</f>
        <v>-1.07483244516857</v>
      </c>
      <c r="G67">
        <v>0.80630000000000002</v>
      </c>
      <c r="H67">
        <v>0.26869999999999999</v>
      </c>
      <c r="I67">
        <f t="shared" ref="I67:I88" si="22" xml:space="preserve"> 1.0728*G67^3 - 3.1369*G67^2 - 0.076157*G67 + 1.8021</f>
        <v>0.26368680302622183</v>
      </c>
      <c r="J67">
        <f t="shared" ref="J67:J88" si="23">(I67-H67)/H67*100</f>
        <v>-1.865722729355477</v>
      </c>
      <c r="L67">
        <v>0.93430000000000002</v>
      </c>
      <c r="M67">
        <v>0.41899999999999998</v>
      </c>
      <c r="N67">
        <f t="shared" ref="N67:N82" si="24">-30.6961*L67^6 + 82.1137*L67^5 - 83.3497*L67^4 + 39.2303*L67^3 - 9.2022*L67^2 + 0.7105*L67 + 1.2614</f>
        <v>0.41731014876318606</v>
      </c>
      <c r="O67">
        <f t="shared" ref="O67:O82" si="25">(N67-M67)/M67*100</f>
        <v>-0.40330578444246351</v>
      </c>
      <c r="Q67">
        <v>0.88080000000000003</v>
      </c>
      <c r="R67">
        <v>0.57720000000000005</v>
      </c>
      <c r="S67">
        <f t="shared" ref="S67:S85" si="26">-12.5953*Q67^5 + 28.5549*Q67^4 - 25.1058*Q67^3 + 7.8365*Q67^2 + 0.2831*Q67 + 0.8961</f>
        <v>0.57886188332166666</v>
      </c>
      <c r="T67">
        <f t="shared" ref="T67:T85" si="27">(S67-R67)/R67*100</f>
        <v>0.28792157340031405</v>
      </c>
      <c r="V67">
        <v>0.86750000000000005</v>
      </c>
      <c r="W67">
        <v>0.68899999999999995</v>
      </c>
      <c r="X67">
        <f t="shared" ref="X67:X86" si="28">-11.6921*V67^5 + 25.9824*V67^4 - 22.3549*V67^3 + 5.8519*V67^2 + 1.4663*V67 + 0.6405</f>
        <v>0.69272799351105763</v>
      </c>
      <c r="Y67">
        <f t="shared" ref="Y67:Y86" si="29">(X67-W67)/W67*100</f>
        <v>0.54107307852796538</v>
      </c>
      <c r="AA67">
        <v>0.86570000000000003</v>
      </c>
      <c r="AB67">
        <v>0.76329999999999998</v>
      </c>
      <c r="AC67">
        <f t="shared" ref="AC67:AC89" si="30">-13.801*AA67^5 + 31.64*AA67^4 - 28.46*AA67^3 + 8.8749*AA67^2 + 1.1111*AA67 + 0.5485</f>
        <v>0.75744802185463767</v>
      </c>
      <c r="AD67">
        <f t="shared" ref="AD67:AD89" si="31">(AC67-AB67)/AB67*100</f>
        <v>-0.76666817049159097</v>
      </c>
    </row>
    <row r="68" spans="2:30" x14ac:dyDescent="0.55000000000000004">
      <c r="B68">
        <v>0.7177</v>
      </c>
      <c r="C68">
        <v>0.38540000000000002</v>
      </c>
      <c r="D68">
        <f t="shared" si="20"/>
        <v>0.37297544615350686</v>
      </c>
      <c r="E68">
        <f t="shared" si="21"/>
        <v>-3.2238074329250535</v>
      </c>
      <c r="G68">
        <v>0.81489999999999996</v>
      </c>
      <c r="H68">
        <v>0.2409</v>
      </c>
      <c r="I68">
        <f t="shared" si="22"/>
        <v>0.23748296628588728</v>
      </c>
      <c r="J68">
        <f t="shared" si="23"/>
        <v>-1.418444879249783</v>
      </c>
      <c r="L68">
        <v>0.94610000000000005</v>
      </c>
      <c r="M68">
        <v>0.38919999999999999</v>
      </c>
      <c r="N68">
        <f t="shared" si="24"/>
        <v>0.36845931429855716</v>
      </c>
      <c r="O68">
        <f t="shared" si="25"/>
        <v>-5.3290559356225158</v>
      </c>
      <c r="Q68">
        <v>0.88970000000000005</v>
      </c>
      <c r="R68">
        <v>0.54020000000000001</v>
      </c>
      <c r="S68">
        <f t="shared" si="26"/>
        <v>0.54055813265839259</v>
      </c>
      <c r="T68">
        <f t="shared" si="27"/>
        <v>6.6296308476966631E-2</v>
      </c>
      <c r="V68">
        <v>0.87749999999999995</v>
      </c>
      <c r="W68">
        <v>0.64829999999999999</v>
      </c>
      <c r="X68">
        <f t="shared" si="28"/>
        <v>0.65047851071363094</v>
      </c>
      <c r="Y68">
        <f t="shared" si="29"/>
        <v>0.33603435348310268</v>
      </c>
      <c r="AA68">
        <v>0.87160000000000004</v>
      </c>
      <c r="AB68">
        <v>0.73409999999999997</v>
      </c>
      <c r="AC68">
        <f t="shared" si="30"/>
        <v>0.73249297550014725</v>
      </c>
      <c r="AD68">
        <f t="shared" si="31"/>
        <v>-0.21891084318931037</v>
      </c>
    </row>
    <row r="69" spans="2:30" x14ac:dyDescent="0.55000000000000004">
      <c r="B69">
        <v>0.72489999999999999</v>
      </c>
      <c r="C69">
        <v>0.35160000000000002</v>
      </c>
      <c r="D69">
        <f t="shared" si="20"/>
        <v>0.35011698265465929</v>
      </c>
      <c r="E69">
        <f t="shared" si="21"/>
        <v>-0.42179105385117499</v>
      </c>
      <c r="G69">
        <v>0.82430000000000003</v>
      </c>
      <c r="H69">
        <v>0.20899999999999999</v>
      </c>
      <c r="I69">
        <f t="shared" si="22"/>
        <v>0.20875470153922993</v>
      </c>
      <c r="J69">
        <f t="shared" si="23"/>
        <v>-0.11736768457897889</v>
      </c>
      <c r="L69">
        <v>0.95399999999999996</v>
      </c>
      <c r="M69">
        <v>0.34870000000000001</v>
      </c>
      <c r="N69">
        <f t="shared" si="24"/>
        <v>0.33282931345318978</v>
      </c>
      <c r="O69">
        <f t="shared" si="25"/>
        <v>-4.5513870223143762</v>
      </c>
      <c r="Q69">
        <v>0.89370000000000005</v>
      </c>
      <c r="R69">
        <v>0.51649999999999996</v>
      </c>
      <c r="S69">
        <f t="shared" si="26"/>
        <v>0.52271622638819748</v>
      </c>
      <c r="T69">
        <f t="shared" si="27"/>
        <v>1.2035288263693167</v>
      </c>
      <c r="V69">
        <v>0.88460000000000005</v>
      </c>
      <c r="W69">
        <v>0.61570000000000003</v>
      </c>
      <c r="X69">
        <f t="shared" si="28"/>
        <v>0.61903665792673024</v>
      </c>
      <c r="Y69">
        <f t="shared" si="29"/>
        <v>0.5419291743917839</v>
      </c>
      <c r="AA69">
        <v>0.88039999999999996</v>
      </c>
      <c r="AB69">
        <v>0.69040000000000001</v>
      </c>
      <c r="AC69">
        <f t="shared" si="30"/>
        <v>0.6936194255334015</v>
      </c>
      <c r="AD69">
        <f t="shared" si="31"/>
        <v>0.46631308421226647</v>
      </c>
    </row>
    <row r="70" spans="2:30" x14ac:dyDescent="0.55000000000000004">
      <c r="B70">
        <v>0.73319999999999996</v>
      </c>
      <c r="C70">
        <v>0.3241</v>
      </c>
      <c r="D70">
        <f t="shared" si="20"/>
        <v>0.32369927081952921</v>
      </c>
      <c r="E70">
        <f t="shared" si="21"/>
        <v>-0.1236436841933951</v>
      </c>
      <c r="G70">
        <v>0.83069999999999999</v>
      </c>
      <c r="H70">
        <v>0.1903</v>
      </c>
      <c r="I70">
        <f t="shared" si="22"/>
        <v>0.18914576714225051</v>
      </c>
      <c r="J70">
        <f t="shared" si="23"/>
        <v>-0.60653329361507491</v>
      </c>
      <c r="L70">
        <v>0.96330000000000005</v>
      </c>
      <c r="M70">
        <v>0.30819999999999997</v>
      </c>
      <c r="N70">
        <f t="shared" si="24"/>
        <v>0.28758879823154937</v>
      </c>
      <c r="O70">
        <f t="shared" si="25"/>
        <v>-6.6876060248055174</v>
      </c>
      <c r="Q70">
        <v>0.90459999999999996</v>
      </c>
      <c r="R70">
        <v>0.45490000000000003</v>
      </c>
      <c r="S70">
        <f t="shared" si="26"/>
        <v>0.47203369836176406</v>
      </c>
      <c r="T70">
        <f t="shared" si="27"/>
        <v>3.7664757884730791</v>
      </c>
      <c r="V70">
        <v>0.89439999999999997</v>
      </c>
      <c r="W70">
        <v>0.59179999999999999</v>
      </c>
      <c r="X70">
        <f t="shared" si="28"/>
        <v>0.57357126120731061</v>
      </c>
      <c r="Y70">
        <f t="shared" si="29"/>
        <v>-3.0802194648005035</v>
      </c>
      <c r="AA70">
        <v>0.89080000000000004</v>
      </c>
      <c r="AB70">
        <v>0.6482</v>
      </c>
      <c r="AC70">
        <f t="shared" si="30"/>
        <v>0.64500877610500829</v>
      </c>
      <c r="AD70">
        <f t="shared" si="31"/>
        <v>-0.49232087241464251</v>
      </c>
    </row>
    <row r="71" spans="2:30" x14ac:dyDescent="0.55000000000000004">
      <c r="B71">
        <v>0.74439999999999995</v>
      </c>
      <c r="C71">
        <v>0.29389999999999999</v>
      </c>
      <c r="D71">
        <f t="shared" si="20"/>
        <v>0.28792461889412713</v>
      </c>
      <c r="E71">
        <f t="shared" si="21"/>
        <v>-2.0331340952272434</v>
      </c>
      <c r="G71">
        <v>0.84119999999999995</v>
      </c>
      <c r="H71">
        <v>0.16020000000000001</v>
      </c>
      <c r="I71">
        <f t="shared" si="22"/>
        <v>0.15689341374243848</v>
      </c>
      <c r="J71">
        <f t="shared" si="23"/>
        <v>-2.0640363655190561</v>
      </c>
      <c r="L71">
        <v>0.96799999999999997</v>
      </c>
      <c r="M71">
        <v>0.28179999999999999</v>
      </c>
      <c r="N71">
        <f t="shared" si="24"/>
        <v>0.26327385386507496</v>
      </c>
      <c r="O71">
        <f t="shared" si="25"/>
        <v>-6.5742179329045554</v>
      </c>
      <c r="Q71">
        <v>0.92069999999999996</v>
      </c>
      <c r="R71">
        <v>0.39479999999999998</v>
      </c>
      <c r="S71">
        <f t="shared" si="26"/>
        <v>0.39131849610449487</v>
      </c>
      <c r="T71">
        <f t="shared" si="27"/>
        <v>-0.88183989247849826</v>
      </c>
      <c r="V71">
        <v>0.89859999999999995</v>
      </c>
      <c r="W71">
        <v>0.56089999999999995</v>
      </c>
      <c r="X71">
        <f t="shared" si="28"/>
        <v>0.55332459929934819</v>
      </c>
      <c r="Y71">
        <f t="shared" si="29"/>
        <v>-1.3505795508382545</v>
      </c>
      <c r="AA71">
        <v>0.89810000000000001</v>
      </c>
      <c r="AB71">
        <v>0.60160000000000002</v>
      </c>
      <c r="AC71">
        <f t="shared" si="30"/>
        <v>0.60907649962360944</v>
      </c>
      <c r="AD71">
        <f t="shared" si="31"/>
        <v>1.2427692193499686</v>
      </c>
    </row>
    <row r="72" spans="2:30" x14ac:dyDescent="0.55000000000000004">
      <c r="B72">
        <v>0.78839999999999999</v>
      </c>
      <c r="C72">
        <v>0.14940000000000001</v>
      </c>
      <c r="D72">
        <f t="shared" si="20"/>
        <v>0.14558913931384154</v>
      </c>
      <c r="E72">
        <f t="shared" si="21"/>
        <v>-2.5507768983657715</v>
      </c>
      <c r="G72">
        <v>0.84909999999999997</v>
      </c>
      <c r="H72">
        <v>0.13020000000000001</v>
      </c>
      <c r="I72">
        <f t="shared" si="22"/>
        <v>0.13256450789732921</v>
      </c>
      <c r="J72">
        <f t="shared" si="23"/>
        <v>1.8160582928795688</v>
      </c>
      <c r="L72">
        <v>0.97540000000000004</v>
      </c>
      <c r="M72">
        <v>0.2465</v>
      </c>
      <c r="N72">
        <f t="shared" si="24"/>
        <v>0.22288221899492644</v>
      </c>
      <c r="O72">
        <f t="shared" si="25"/>
        <v>-9.58124990063836</v>
      </c>
      <c r="Q72">
        <v>0.92410000000000003</v>
      </c>
      <c r="R72">
        <v>0.3669</v>
      </c>
      <c r="S72">
        <f t="shared" si="26"/>
        <v>0.37332870786303818</v>
      </c>
      <c r="T72">
        <f t="shared" si="27"/>
        <v>1.7521689460447465</v>
      </c>
      <c r="V72">
        <v>0.90249999999999997</v>
      </c>
      <c r="W72">
        <v>0.5212</v>
      </c>
      <c r="X72">
        <f t="shared" si="28"/>
        <v>0.53410201529807588</v>
      </c>
      <c r="Y72">
        <f t="shared" si="29"/>
        <v>2.4754442244965249</v>
      </c>
      <c r="AA72">
        <v>0.90649999999999997</v>
      </c>
      <c r="AB72">
        <v>0.57630000000000003</v>
      </c>
      <c r="AC72">
        <f t="shared" si="30"/>
        <v>0.56579283438286798</v>
      </c>
      <c r="AD72">
        <f t="shared" si="31"/>
        <v>-1.8232111082998528</v>
      </c>
    </row>
    <row r="73" spans="2:30" x14ac:dyDescent="0.55000000000000004">
      <c r="B73">
        <v>0.79479999999999995</v>
      </c>
      <c r="C73">
        <v>0.1246</v>
      </c>
      <c r="D73">
        <f t="shared" si="20"/>
        <v>0.12459308012350423</v>
      </c>
      <c r="E73">
        <f t="shared" si="21"/>
        <v>-5.5536729500584737E-3</v>
      </c>
      <c r="G73">
        <v>0.85580000000000001</v>
      </c>
      <c r="H73">
        <v>0.1022</v>
      </c>
      <c r="I73">
        <f t="shared" si="22"/>
        <v>0.11189147152975409</v>
      </c>
      <c r="J73">
        <f t="shared" si="23"/>
        <v>9.4828488549452992</v>
      </c>
      <c r="L73">
        <v>0.98089999999999999</v>
      </c>
      <c r="M73">
        <v>0.21510000000000001</v>
      </c>
      <c r="N73">
        <f t="shared" si="24"/>
        <v>0.19109976225832637</v>
      </c>
      <c r="O73">
        <f t="shared" si="25"/>
        <v>-11.157711641875242</v>
      </c>
      <c r="Q73">
        <v>0.93059999999999998</v>
      </c>
      <c r="R73">
        <v>0.33600000000000002</v>
      </c>
      <c r="S73">
        <f t="shared" si="26"/>
        <v>0.33797533942770319</v>
      </c>
      <c r="T73">
        <f t="shared" si="27"/>
        <v>0.58789863919737229</v>
      </c>
      <c r="V73">
        <v>0.91169999999999995</v>
      </c>
      <c r="W73">
        <v>0.48599999999999999</v>
      </c>
      <c r="X73">
        <f t="shared" si="28"/>
        <v>0.48709656832559134</v>
      </c>
      <c r="Y73">
        <f t="shared" si="29"/>
        <v>0.22563134271426991</v>
      </c>
      <c r="AA73">
        <v>0.91110000000000002</v>
      </c>
      <c r="AB73">
        <v>0.54090000000000005</v>
      </c>
      <c r="AC73">
        <f t="shared" si="30"/>
        <v>0.54117936261616451</v>
      </c>
      <c r="AD73">
        <f t="shared" si="31"/>
        <v>5.164773824449214E-2</v>
      </c>
    </row>
    <row r="74" spans="2:30" x14ac:dyDescent="0.55000000000000004">
      <c r="B74">
        <v>0.80530000000000002</v>
      </c>
      <c r="C74">
        <v>9.2700000000000005E-2</v>
      </c>
      <c r="D74">
        <f t="shared" si="20"/>
        <v>8.9952681618644448E-2</v>
      </c>
      <c r="E74">
        <f t="shared" si="21"/>
        <v>-2.9636659993048076</v>
      </c>
      <c r="G74">
        <v>0.86599999999999999</v>
      </c>
      <c r="H74">
        <v>8.3400000000000002E-2</v>
      </c>
      <c r="I74">
        <f t="shared" si="22"/>
        <v>8.0353783628800191E-2</v>
      </c>
      <c r="J74">
        <f t="shared" si="23"/>
        <v>-3.6525376153474953</v>
      </c>
      <c r="L74">
        <v>0.98809999999999998</v>
      </c>
      <c r="M74">
        <v>0.17349999999999999</v>
      </c>
      <c r="N74">
        <f t="shared" si="24"/>
        <v>0.14708396163469528</v>
      </c>
      <c r="O74">
        <f t="shared" si="25"/>
        <v>-15.225382343115104</v>
      </c>
      <c r="Q74">
        <v>0.93610000000000004</v>
      </c>
      <c r="R74">
        <v>0.30399999999999999</v>
      </c>
      <c r="S74">
        <f t="shared" si="26"/>
        <v>0.30704716355574357</v>
      </c>
      <c r="T74">
        <f t="shared" si="27"/>
        <v>1.0023564328103887</v>
      </c>
      <c r="V74">
        <v>0.91830000000000001</v>
      </c>
      <c r="W74">
        <v>0.4556</v>
      </c>
      <c r="X74">
        <f t="shared" si="28"/>
        <v>0.45188902578151369</v>
      </c>
      <c r="Y74">
        <f t="shared" si="29"/>
        <v>-0.81452463092324801</v>
      </c>
      <c r="AA74">
        <v>0.91639999999999999</v>
      </c>
      <c r="AB74">
        <v>0.50629999999999997</v>
      </c>
      <c r="AC74">
        <f t="shared" si="30"/>
        <v>0.51199521222057442</v>
      </c>
      <c r="AD74">
        <f t="shared" si="31"/>
        <v>1.1248690935363328</v>
      </c>
    </row>
    <row r="75" spans="2:30" x14ac:dyDescent="0.55000000000000004">
      <c r="B75">
        <v>0.81430000000000002</v>
      </c>
      <c r="C75">
        <v>5.6399999999999999E-2</v>
      </c>
      <c r="D75">
        <f t="shared" si="20"/>
        <v>6.0054339303727833E-2</v>
      </c>
      <c r="E75">
        <f t="shared" si="21"/>
        <v>6.4793250066096348</v>
      </c>
      <c r="G75">
        <v>0.87570000000000003</v>
      </c>
      <c r="H75">
        <v>5.1799999999999999E-2</v>
      </c>
      <c r="I75">
        <f t="shared" si="22"/>
        <v>5.0294442025970554E-2</v>
      </c>
      <c r="J75">
        <f t="shared" si="23"/>
        <v>-2.906482575346419</v>
      </c>
      <c r="L75">
        <v>0.99109999999999998</v>
      </c>
      <c r="M75">
        <v>0.151</v>
      </c>
      <c r="N75">
        <f t="shared" si="24"/>
        <v>0.12789988139686281</v>
      </c>
      <c r="O75">
        <f t="shared" si="25"/>
        <v>-15.298091790157075</v>
      </c>
      <c r="Q75">
        <v>0.93989999999999996</v>
      </c>
      <c r="R75">
        <v>0.28270000000000001</v>
      </c>
      <c r="S75">
        <f t="shared" si="26"/>
        <v>0.28512005542816754</v>
      </c>
      <c r="T75">
        <f t="shared" si="27"/>
        <v>0.85605073511409024</v>
      </c>
      <c r="V75">
        <v>0.92279999999999995</v>
      </c>
      <c r="W75">
        <v>0.41770000000000002</v>
      </c>
      <c r="X75">
        <f t="shared" si="28"/>
        <v>0.42714660350114031</v>
      </c>
      <c r="Y75">
        <f t="shared" si="29"/>
        <v>2.2615761314676308</v>
      </c>
      <c r="AA75">
        <v>0.92259999999999998</v>
      </c>
      <c r="AB75">
        <v>0.48699999999999999</v>
      </c>
      <c r="AC75">
        <f t="shared" si="30"/>
        <v>0.47670173584677578</v>
      </c>
      <c r="AD75">
        <f t="shared" si="31"/>
        <v>-2.114633296349941</v>
      </c>
    </row>
    <row r="76" spans="2:30" x14ac:dyDescent="0.55000000000000004">
      <c r="B76">
        <v>0.82310000000000005</v>
      </c>
      <c r="C76">
        <v>2.7400000000000001E-2</v>
      </c>
      <c r="D76">
        <f t="shared" si="20"/>
        <v>3.0620856164567556E-2</v>
      </c>
      <c r="E76">
        <f t="shared" si="21"/>
        <v>11.754949505721003</v>
      </c>
      <c r="G76">
        <v>0.88519999999999999</v>
      </c>
      <c r="H76">
        <v>2.2599999999999999E-2</v>
      </c>
      <c r="I76">
        <f t="shared" si="22"/>
        <v>2.0796738531942749E-2</v>
      </c>
      <c r="J76">
        <f t="shared" si="23"/>
        <v>-7.9790330445011044</v>
      </c>
      <c r="L76">
        <v>0.99260000000000004</v>
      </c>
      <c r="M76">
        <v>0.12609999999999999</v>
      </c>
      <c r="N76">
        <f t="shared" si="24"/>
        <v>0.11811524777555071</v>
      </c>
      <c r="O76">
        <f t="shared" si="25"/>
        <v>-6.332079480134241</v>
      </c>
      <c r="Q76">
        <v>0.94550000000000001</v>
      </c>
      <c r="R76">
        <v>0.25009999999999999</v>
      </c>
      <c r="S76">
        <f t="shared" si="26"/>
        <v>0.25195186337939979</v>
      </c>
      <c r="T76">
        <f t="shared" si="27"/>
        <v>0.74044917209108307</v>
      </c>
      <c r="V76">
        <v>0.92889999999999995</v>
      </c>
      <c r="W76">
        <v>0.38969999999999999</v>
      </c>
      <c r="X76">
        <f t="shared" si="28"/>
        <v>0.39262383338783258</v>
      </c>
      <c r="Y76">
        <f t="shared" si="29"/>
        <v>0.75027800560240865</v>
      </c>
      <c r="AA76">
        <v>0.9274</v>
      </c>
      <c r="AB76">
        <v>0.4456</v>
      </c>
      <c r="AC76">
        <f t="shared" si="30"/>
        <v>0.44849877923546666</v>
      </c>
      <c r="AD76">
        <f t="shared" si="31"/>
        <v>0.65053393973668405</v>
      </c>
    </row>
    <row r="77" spans="2:30" x14ac:dyDescent="0.55000000000000004">
      <c r="B77">
        <v>0.83260000000000001</v>
      </c>
      <c r="C77">
        <v>-4.7999999999999996E-3</v>
      </c>
      <c r="D77">
        <f t="shared" si="20"/>
        <v>-1.3923277609015905E-3</v>
      </c>
      <c r="E77">
        <f>(D77-C77)/C77*100</f>
        <v>-70.993171647883528</v>
      </c>
      <c r="G77">
        <v>0.89729999999999999</v>
      </c>
      <c r="H77">
        <v>-8.3000000000000001E-3</v>
      </c>
      <c r="I77">
        <f t="shared" si="22"/>
        <v>-1.684855609452196E-2</v>
      </c>
      <c r="J77">
        <f t="shared" si="23"/>
        <v>102.99465174122844</v>
      </c>
      <c r="L77">
        <v>0.99660000000000004</v>
      </c>
      <c r="M77">
        <v>-3.5000000000000003E-2</v>
      </c>
      <c r="N77">
        <f t="shared" si="24"/>
        <v>9.1379694023654867E-2</v>
      </c>
      <c r="O77">
        <f t="shared" si="25"/>
        <v>-361.08484006758533</v>
      </c>
      <c r="Q77">
        <v>0.9526</v>
      </c>
      <c r="R77">
        <v>0.20230000000000001</v>
      </c>
      <c r="S77">
        <f t="shared" si="26"/>
        <v>0.20839167250004076</v>
      </c>
      <c r="T77">
        <f t="shared" si="27"/>
        <v>3.0112073653192044</v>
      </c>
      <c r="V77">
        <v>0.94330000000000003</v>
      </c>
      <c r="W77">
        <v>0.31740000000000002</v>
      </c>
      <c r="X77">
        <f t="shared" si="28"/>
        <v>0.3064428734509751</v>
      </c>
      <c r="Y77">
        <f t="shared" si="29"/>
        <v>-3.4521507715894515</v>
      </c>
      <c r="AA77">
        <v>0.9355</v>
      </c>
      <c r="AB77">
        <v>0.41070000000000001</v>
      </c>
      <c r="AC77">
        <f t="shared" si="30"/>
        <v>0.3991078651905835</v>
      </c>
      <c r="AD77">
        <f t="shared" si="31"/>
        <v>-2.8225309981535207</v>
      </c>
    </row>
    <row r="78" spans="2:30" x14ac:dyDescent="0.55000000000000004">
      <c r="B78">
        <v>0.84140000000000004</v>
      </c>
      <c r="C78">
        <v>-3.5099999999999999E-2</v>
      </c>
      <c r="D78">
        <f t="shared" si="20"/>
        <v>-3.1283643822289431E-2</v>
      </c>
      <c r="E78">
        <f t="shared" si="21"/>
        <v>-10.872809623107033</v>
      </c>
      <c r="G78">
        <v>0.90610000000000002</v>
      </c>
      <c r="H78">
        <v>-4.6300000000000001E-2</v>
      </c>
      <c r="I78">
        <f t="shared" si="22"/>
        <v>-4.4273404846183473E-2</v>
      </c>
      <c r="J78">
        <f t="shared" si="23"/>
        <v>-4.3770953646145312</v>
      </c>
      <c r="L78">
        <v>0.997</v>
      </c>
      <c r="M78">
        <v>-8.4599999999999995E-2</v>
      </c>
      <c r="N78">
        <f t="shared" si="24"/>
        <v>8.8653810978235992E-2</v>
      </c>
      <c r="O78">
        <f t="shared" si="25"/>
        <v>-204.79173874495982</v>
      </c>
      <c r="Q78">
        <v>0.96020000000000005</v>
      </c>
      <c r="R78">
        <v>0.1668</v>
      </c>
      <c r="S78">
        <f t="shared" si="26"/>
        <v>0.15982735527306413</v>
      </c>
      <c r="T78">
        <f t="shared" si="27"/>
        <v>-4.1802426420478849</v>
      </c>
      <c r="V78">
        <v>0.95230000000000004</v>
      </c>
      <c r="W78">
        <v>0.23089999999999999</v>
      </c>
      <c r="X78">
        <f t="shared" si="28"/>
        <v>0.2490661965558888</v>
      </c>
      <c r="Y78">
        <f t="shared" si="29"/>
        <v>7.8675602234252073</v>
      </c>
      <c r="AA78">
        <v>0.93769999999999998</v>
      </c>
      <c r="AB78">
        <v>0.38790000000000002</v>
      </c>
      <c r="AC78">
        <f t="shared" si="30"/>
        <v>0.38529269406733557</v>
      </c>
      <c r="AD78">
        <f t="shared" si="31"/>
        <v>-0.67215930205322238</v>
      </c>
    </row>
    <row r="79" spans="2:30" x14ac:dyDescent="0.55000000000000004">
      <c r="B79">
        <v>0.84889999999999999</v>
      </c>
      <c r="C79">
        <v>-6.7199999999999996E-2</v>
      </c>
      <c r="D79">
        <f t="shared" si="20"/>
        <v>-5.6951205132165672E-2</v>
      </c>
      <c r="E79">
        <f t="shared" si="21"/>
        <v>-15.251182839039174</v>
      </c>
      <c r="G79">
        <v>0.91649999999999998</v>
      </c>
      <c r="H79">
        <v>-7.5399999999999995E-2</v>
      </c>
      <c r="I79">
        <f t="shared" si="22"/>
        <v>-7.6728317913299815E-2</v>
      </c>
      <c r="J79">
        <f t="shared" si="23"/>
        <v>1.7616948452252257</v>
      </c>
      <c r="L79">
        <v>0.99709999999999999</v>
      </c>
      <c r="M79">
        <v>6.5699999999999995E-2</v>
      </c>
      <c r="N79">
        <f t="shared" si="24"/>
        <v>8.7970834567223211E-2</v>
      </c>
      <c r="O79">
        <f t="shared" si="25"/>
        <v>33.897769508711143</v>
      </c>
      <c r="Q79">
        <v>0.96389999999999998</v>
      </c>
      <c r="R79">
        <v>0.1326</v>
      </c>
      <c r="S79">
        <f t="shared" si="26"/>
        <v>0.13543565925916945</v>
      </c>
      <c r="T79">
        <f t="shared" si="27"/>
        <v>2.1385062286345806</v>
      </c>
      <c r="V79">
        <v>0.9607</v>
      </c>
      <c r="W79">
        <v>0.1956</v>
      </c>
      <c r="X79">
        <f t="shared" si="28"/>
        <v>0.19294270621465592</v>
      </c>
      <c r="Y79">
        <f t="shared" si="29"/>
        <v>-1.3585346550838817</v>
      </c>
      <c r="AA79">
        <v>0.94320000000000004</v>
      </c>
      <c r="AB79">
        <v>0.34920000000000001</v>
      </c>
      <c r="AC79">
        <f t="shared" si="30"/>
        <v>0.34998585114873881</v>
      </c>
      <c r="AD79">
        <f t="shared" si="31"/>
        <v>0.22504328428946252</v>
      </c>
    </row>
    <row r="80" spans="2:30" x14ac:dyDescent="0.55000000000000004">
      <c r="B80">
        <v>0.85589999999999999</v>
      </c>
      <c r="C80">
        <v>-9.7199999999999995E-2</v>
      </c>
      <c r="D80">
        <f t="shared" si="20"/>
        <v>-8.1076377099677632E-2</v>
      </c>
      <c r="E80">
        <f t="shared" si="21"/>
        <v>-16.588089403623833</v>
      </c>
      <c r="G80">
        <v>0.92900000000000005</v>
      </c>
      <c r="H80">
        <v>-0.11070000000000001</v>
      </c>
      <c r="I80">
        <f t="shared" si="22"/>
        <v>-0.11578957842079962</v>
      </c>
      <c r="J80">
        <f t="shared" si="23"/>
        <v>4.5976318164404821</v>
      </c>
      <c r="L80">
        <v>0.99750000000000005</v>
      </c>
      <c r="M80">
        <v>-0.1153</v>
      </c>
      <c r="N80">
        <f t="shared" si="24"/>
        <v>8.523289095439357E-2</v>
      </c>
      <c r="O80">
        <f t="shared" si="25"/>
        <v>-173.92271548516356</v>
      </c>
      <c r="Q80">
        <v>0.96919999999999995</v>
      </c>
      <c r="R80">
        <v>9.0800000000000006E-2</v>
      </c>
      <c r="S80">
        <f t="shared" si="26"/>
        <v>9.9617091489188181E-2</v>
      </c>
      <c r="T80">
        <f t="shared" si="27"/>
        <v>9.7104531819253026</v>
      </c>
      <c r="V80">
        <v>0.9677</v>
      </c>
      <c r="W80">
        <v>0.1595</v>
      </c>
      <c r="X80">
        <f t="shared" si="28"/>
        <v>0.14419767557014163</v>
      </c>
      <c r="Y80">
        <f t="shared" si="29"/>
        <v>-9.5939338118234332</v>
      </c>
      <c r="AA80">
        <v>0.94769999999999999</v>
      </c>
      <c r="AB80">
        <v>0.31280000000000002</v>
      </c>
      <c r="AC80">
        <f t="shared" si="30"/>
        <v>0.32026406982244926</v>
      </c>
      <c r="AD80">
        <f t="shared" si="31"/>
        <v>2.3862115800668917</v>
      </c>
    </row>
    <row r="81" spans="2:30" x14ac:dyDescent="0.55000000000000004">
      <c r="B81">
        <v>0.86670000000000003</v>
      </c>
      <c r="C81">
        <v>-0.1232</v>
      </c>
      <c r="D81">
        <f t="shared" si="20"/>
        <v>-0.11863762791160681</v>
      </c>
      <c r="E81">
        <f t="shared" si="21"/>
        <v>-3.7032240977217454</v>
      </c>
      <c r="G81">
        <v>0.93769999999999998</v>
      </c>
      <c r="H81">
        <v>-0.14349999999999999</v>
      </c>
      <c r="I81">
        <f t="shared" si="22"/>
        <v>-0.14300408148991761</v>
      </c>
      <c r="J81">
        <f t="shared" si="23"/>
        <v>-0.34558781190409554</v>
      </c>
      <c r="L81">
        <v>0.99760000000000004</v>
      </c>
      <c r="M81">
        <v>6.8999999999999999E-3</v>
      </c>
      <c r="N81">
        <f t="shared" si="24"/>
        <v>8.454689299328999E-2</v>
      </c>
      <c r="O81">
        <f t="shared" si="25"/>
        <v>1125.3172897578261</v>
      </c>
      <c r="Q81">
        <v>0.98429999999999995</v>
      </c>
      <c r="R81">
        <v>-9.2999999999999992E-3</v>
      </c>
      <c r="S81">
        <f t="shared" si="26"/>
        <v>-8.3523137924332858E-3</v>
      </c>
      <c r="T81">
        <f t="shared" si="27"/>
        <v>-10.190174274910898</v>
      </c>
      <c r="V81">
        <v>0.9718</v>
      </c>
      <c r="W81">
        <v>0.12520000000000001</v>
      </c>
      <c r="X81">
        <f t="shared" si="28"/>
        <v>0.11478577661615474</v>
      </c>
      <c r="Y81">
        <f t="shared" si="29"/>
        <v>-8.3180697954035629</v>
      </c>
      <c r="AA81">
        <v>0.95420000000000005</v>
      </c>
      <c r="AB81">
        <v>0.2883</v>
      </c>
      <c r="AC81">
        <f t="shared" si="30"/>
        <v>0.27596890498435545</v>
      </c>
      <c r="AD81">
        <f t="shared" si="31"/>
        <v>-4.2771748233245077</v>
      </c>
    </row>
    <row r="82" spans="2:30" x14ac:dyDescent="0.55000000000000004">
      <c r="B82">
        <v>0.87529999999999997</v>
      </c>
      <c r="C82">
        <v>-0.15479999999999999</v>
      </c>
      <c r="D82">
        <f t="shared" si="20"/>
        <v>-0.14886078118919288</v>
      </c>
      <c r="E82">
        <f t="shared" si="21"/>
        <v>-3.8367046581441291</v>
      </c>
      <c r="G82">
        <v>0.94640000000000002</v>
      </c>
      <c r="H82">
        <v>-0.17080000000000001</v>
      </c>
      <c r="I82">
        <f t="shared" si="22"/>
        <v>-0.17023659973575667</v>
      </c>
      <c r="J82">
        <f t="shared" si="23"/>
        <v>-0.32985963948673369</v>
      </c>
      <c r="L82">
        <v>0.99770000000000003</v>
      </c>
      <c r="M82">
        <v>3.1300000000000001E-2</v>
      </c>
      <c r="N82">
        <f t="shared" si="24"/>
        <v>8.3860289181675096E-2</v>
      </c>
      <c r="O82">
        <f t="shared" si="25"/>
        <v>167.9242465868214</v>
      </c>
      <c r="Q82">
        <v>0.98040000000000005</v>
      </c>
      <c r="R82">
        <v>2.69E-2</v>
      </c>
      <c r="S82">
        <f t="shared" si="26"/>
        <v>2.0397393893046289E-2</v>
      </c>
      <c r="T82">
        <f t="shared" si="27"/>
        <v>-24.173256903173645</v>
      </c>
      <c r="V82">
        <v>0.98140000000000005</v>
      </c>
      <c r="W82">
        <v>5.8200000000000002E-2</v>
      </c>
      <c r="X82">
        <f t="shared" si="28"/>
        <v>4.3343944306336479E-2</v>
      </c>
      <c r="Y82">
        <f t="shared" si="29"/>
        <v>-25.52586888945622</v>
      </c>
      <c r="AA82">
        <v>0.95720000000000005</v>
      </c>
      <c r="AB82">
        <v>0.24859999999999999</v>
      </c>
      <c r="AC82">
        <f t="shared" si="30"/>
        <v>0.25496829735998472</v>
      </c>
      <c r="AD82">
        <f t="shared" si="31"/>
        <v>2.5616642638715734</v>
      </c>
    </row>
    <row r="83" spans="2:30" x14ac:dyDescent="0.55000000000000004">
      <c r="B83">
        <v>0.88560000000000005</v>
      </c>
      <c r="C83">
        <v>-0.19289999999999999</v>
      </c>
      <c r="D83">
        <f t="shared" si="20"/>
        <v>-0.18544899114113411</v>
      </c>
      <c r="E83">
        <f t="shared" si="21"/>
        <v>-3.8626277132534352</v>
      </c>
      <c r="G83">
        <v>0.95299999999999996</v>
      </c>
      <c r="H83">
        <v>-0.2009</v>
      </c>
      <c r="I83">
        <f t="shared" si="22"/>
        <v>-0.19090516881439967</v>
      </c>
      <c r="J83">
        <f t="shared" si="23"/>
        <v>-4.9750279669488906</v>
      </c>
      <c r="Q83">
        <v>0.99319999999999997</v>
      </c>
      <c r="R83">
        <v>-5.5500000000000001E-2</v>
      </c>
      <c r="S83">
        <f t="shared" si="26"/>
        <v>-7.6306842071652503E-2</v>
      </c>
      <c r="T83">
        <f t="shared" si="27"/>
        <v>37.48980553450901</v>
      </c>
      <c r="V83">
        <v>0.9849</v>
      </c>
      <c r="W83">
        <v>9.4000000000000004E-3</v>
      </c>
      <c r="X83">
        <f t="shared" si="28"/>
        <v>1.6374260673892693E-2</v>
      </c>
      <c r="Y83">
        <f t="shared" si="29"/>
        <v>74.194262488220133</v>
      </c>
      <c r="AA83">
        <v>0.96289999999999998</v>
      </c>
      <c r="AB83">
        <v>0.21759999999999999</v>
      </c>
      <c r="AC83">
        <f t="shared" si="30"/>
        <v>0.21407323407450862</v>
      </c>
      <c r="AD83">
        <f t="shared" si="31"/>
        <v>-1.6207563995824288</v>
      </c>
    </row>
    <row r="84" spans="2:30" x14ac:dyDescent="0.55000000000000004">
      <c r="B84">
        <v>0.89590000000000003</v>
      </c>
      <c r="C84">
        <v>-0.221</v>
      </c>
      <c r="D84">
        <f t="shared" si="20"/>
        <v>-0.22249098949693691</v>
      </c>
      <c r="E84">
        <f t="shared" si="21"/>
        <v>0.67465588096692597</v>
      </c>
      <c r="G84">
        <v>0.96319999999999995</v>
      </c>
      <c r="H84">
        <v>-0.22140000000000001</v>
      </c>
      <c r="I84">
        <f t="shared" si="22"/>
        <v>-0.22285879593512914</v>
      </c>
      <c r="J84">
        <f t="shared" si="23"/>
        <v>0.65889608632751839</v>
      </c>
      <c r="Q84">
        <v>0.99529999999999996</v>
      </c>
      <c r="R84">
        <v>-8.3099999999999993E-2</v>
      </c>
      <c r="S84">
        <f t="shared" si="26"/>
        <v>-9.2828940416493366E-2</v>
      </c>
      <c r="T84">
        <f t="shared" si="27"/>
        <v>11.707509526466154</v>
      </c>
      <c r="V84">
        <v>0.98980000000000001</v>
      </c>
      <c r="W84">
        <v>-2.4199999999999999E-2</v>
      </c>
      <c r="X84">
        <f t="shared" si="28"/>
        <v>-2.2236527662169325E-2</v>
      </c>
      <c r="Y84">
        <f t="shared" si="29"/>
        <v>-8.1135220571515454</v>
      </c>
      <c r="AA84">
        <v>0.97340000000000004</v>
      </c>
      <c r="AB84">
        <v>0.13600000000000001</v>
      </c>
      <c r="AC84">
        <f t="shared" si="30"/>
        <v>0.13521857351732547</v>
      </c>
      <c r="AD84">
        <f t="shared" si="31"/>
        <v>-0.57457829608422128</v>
      </c>
    </row>
    <row r="85" spans="2:30" x14ac:dyDescent="0.55000000000000004">
      <c r="B85">
        <v>0.90269999999999995</v>
      </c>
      <c r="C85">
        <v>-0.25609999999999999</v>
      </c>
      <c r="D85">
        <f t="shared" si="20"/>
        <v>-0.24720938780471258</v>
      </c>
      <c r="E85">
        <f t="shared" si="21"/>
        <v>-3.471539318737765</v>
      </c>
      <c r="G85">
        <v>0.97199999999999998</v>
      </c>
      <c r="H85">
        <v>-0.25540000000000002</v>
      </c>
      <c r="I85">
        <f t="shared" si="22"/>
        <v>-0.25043305810559979</v>
      </c>
      <c r="J85">
        <f t="shared" si="23"/>
        <v>-1.9447697315584271</v>
      </c>
      <c r="Q85">
        <v>0.99609999999999999</v>
      </c>
      <c r="R85">
        <v>-0.1095</v>
      </c>
      <c r="S85">
        <f t="shared" si="26"/>
        <v>-9.917305213236427E-2</v>
      </c>
      <c r="T85">
        <f t="shared" si="27"/>
        <v>-9.4310026188454152</v>
      </c>
      <c r="V85">
        <v>0.99350000000000005</v>
      </c>
      <c r="W85">
        <v>-5.9200000000000003E-2</v>
      </c>
      <c r="X85">
        <f t="shared" si="28"/>
        <v>-5.2064215512143242E-2</v>
      </c>
      <c r="Y85">
        <f t="shared" si="29"/>
        <v>-12.053690013271554</v>
      </c>
      <c r="AA85">
        <v>0.98029999999999995</v>
      </c>
      <c r="AB85">
        <v>9.06E-2</v>
      </c>
      <c r="AC85">
        <f t="shared" si="30"/>
        <v>8.0816150539845699E-2</v>
      </c>
      <c r="AD85">
        <f t="shared" si="31"/>
        <v>-10.798950839022407</v>
      </c>
    </row>
    <row r="86" spans="2:30" x14ac:dyDescent="0.55000000000000004">
      <c r="B86">
        <v>0.91320000000000001</v>
      </c>
      <c r="C86">
        <v>-0.29409999999999997</v>
      </c>
      <c r="D86">
        <f t="shared" si="20"/>
        <v>-0.28581312466540343</v>
      </c>
      <c r="E86">
        <f t="shared" si="21"/>
        <v>-2.8177066761633949</v>
      </c>
      <c r="G86">
        <v>0.9798</v>
      </c>
      <c r="H86">
        <v>-0.2823</v>
      </c>
      <c r="I86">
        <f t="shared" si="22"/>
        <v>-0.27487513579530254</v>
      </c>
      <c r="J86">
        <f t="shared" si="23"/>
        <v>-2.6301325556845399</v>
      </c>
      <c r="V86">
        <v>0.99670000000000003</v>
      </c>
      <c r="W86">
        <v>-8.7300000000000003E-2</v>
      </c>
      <c r="X86">
        <f t="shared" si="28"/>
        <v>-7.8336770673088973E-2</v>
      </c>
      <c r="Y86">
        <f t="shared" si="29"/>
        <v>-10.267158450069907</v>
      </c>
      <c r="AA86">
        <v>0.98380000000000001</v>
      </c>
      <c r="AB86">
        <v>5.2699999999999997E-2</v>
      </c>
      <c r="AC86">
        <f t="shared" si="30"/>
        <v>5.2409807132065778E-2</v>
      </c>
      <c r="AD86">
        <f t="shared" si="31"/>
        <v>-0.55065060329073845</v>
      </c>
    </row>
    <row r="87" spans="2:30" x14ac:dyDescent="0.55000000000000004">
      <c r="B87">
        <v>0.92179999999999995</v>
      </c>
      <c r="C87">
        <v>-0.31919999999999998</v>
      </c>
      <c r="D87">
        <f t="shared" si="20"/>
        <v>-0.31784629896735783</v>
      </c>
      <c r="E87">
        <f t="shared" si="21"/>
        <v>-0.42409180220618792</v>
      </c>
      <c r="G87">
        <v>0.99019999999999997</v>
      </c>
      <c r="H87">
        <v>-0.31169999999999998</v>
      </c>
      <c r="I87">
        <f t="shared" si="22"/>
        <v>-0.30746092385077683</v>
      </c>
      <c r="J87">
        <f t="shared" si="23"/>
        <v>-1.3599859317366514</v>
      </c>
      <c r="AA87">
        <v>0.98740000000000006</v>
      </c>
      <c r="AB87">
        <v>8.9999999999999993E-3</v>
      </c>
      <c r="AC87">
        <f t="shared" si="30"/>
        <v>2.2609138738055812E-2</v>
      </c>
      <c r="AD87">
        <f t="shared" si="31"/>
        <v>151.21265264506459</v>
      </c>
    </row>
    <row r="88" spans="2:30" x14ac:dyDescent="0.55000000000000004">
      <c r="B88">
        <v>0.93079999999999996</v>
      </c>
      <c r="C88">
        <v>-0.3569</v>
      </c>
      <c r="D88">
        <f t="shared" si="20"/>
        <v>-0.35179197883065561</v>
      </c>
      <c r="E88">
        <f t="shared" si="21"/>
        <v>-1.4312191564428103</v>
      </c>
      <c r="G88">
        <v>0.99760000000000004</v>
      </c>
      <c r="H88">
        <v>-0.33529999999999999</v>
      </c>
      <c r="I88">
        <f t="shared" si="22"/>
        <v>-0.33064080859038714</v>
      </c>
      <c r="J88">
        <f t="shared" si="23"/>
        <v>-1.3895590246384881</v>
      </c>
      <c r="AA88">
        <v>0.99360000000000004</v>
      </c>
      <c r="AB88">
        <v>-2.29E-2</v>
      </c>
      <c r="AC88">
        <f t="shared" si="30"/>
        <v>-3.0130052468840818E-2</v>
      </c>
      <c r="AD88">
        <f t="shared" si="31"/>
        <v>31.572281523322349</v>
      </c>
    </row>
    <row r="89" spans="2:30" x14ac:dyDescent="0.55000000000000004">
      <c r="B89">
        <v>0.93910000000000005</v>
      </c>
      <c r="C89">
        <v>-0.38900000000000001</v>
      </c>
      <c r="D89">
        <f t="shared" si="20"/>
        <v>-0.38349984461551312</v>
      </c>
      <c r="E89">
        <f t="shared" si="21"/>
        <v>-1.4139216926701523</v>
      </c>
      <c r="AA89">
        <v>0.99660000000000004</v>
      </c>
      <c r="AB89">
        <v>-5.79E-2</v>
      </c>
      <c r="AC89">
        <f t="shared" si="30"/>
        <v>-5.63057405203089E-2</v>
      </c>
      <c r="AD89">
        <f t="shared" si="31"/>
        <v>-2.7534706039569947</v>
      </c>
    </row>
    <row r="90" spans="2:30" x14ac:dyDescent="0.55000000000000004">
      <c r="B90">
        <v>0.94750000000000001</v>
      </c>
      <c r="C90">
        <v>-0.41389999999999999</v>
      </c>
      <c r="D90">
        <f t="shared" si="20"/>
        <v>-0.4160020661791366</v>
      </c>
      <c r="E90">
        <f t="shared" si="21"/>
        <v>0.507868127358446</v>
      </c>
    </row>
    <row r="91" spans="2:30" x14ac:dyDescent="0.55000000000000004">
      <c r="B91">
        <v>0.95409999999999995</v>
      </c>
      <c r="C91">
        <v>-0.44440000000000002</v>
      </c>
      <c r="D91">
        <f t="shared" si="20"/>
        <v>-0.44184309241959419</v>
      </c>
      <c r="E91">
        <f t="shared" si="21"/>
        <v>-0.5753617417654886</v>
      </c>
    </row>
    <row r="92" spans="2:30" x14ac:dyDescent="0.55000000000000004">
      <c r="B92">
        <v>0.96260000000000001</v>
      </c>
      <c r="C92">
        <v>-0.47770000000000001</v>
      </c>
      <c r="D92">
        <f t="shared" si="20"/>
        <v>-0.47553356532150293</v>
      </c>
      <c r="E92">
        <f t="shared" si="21"/>
        <v>-0.45351364423217222</v>
      </c>
    </row>
    <row r="93" spans="2:30" x14ac:dyDescent="0.55000000000000004">
      <c r="B93">
        <v>0.97370000000000001</v>
      </c>
      <c r="C93">
        <v>-0.50619999999999998</v>
      </c>
      <c r="D93">
        <f t="shared" si="20"/>
        <v>-0.52025744410621755</v>
      </c>
      <c r="E93">
        <f t="shared" si="21"/>
        <v>2.7770533595846634</v>
      </c>
    </row>
    <row r="94" spans="2:30" x14ac:dyDescent="0.55000000000000004">
      <c r="B94">
        <v>0.98070000000000002</v>
      </c>
      <c r="C94">
        <v>-0.54649999999999999</v>
      </c>
      <c r="D94">
        <f t="shared" si="20"/>
        <v>-0.54890534414624881</v>
      </c>
      <c r="E94">
        <f t="shared" si="21"/>
        <v>0.44013616582778087</v>
      </c>
    </row>
    <row r="95" spans="2:30" x14ac:dyDescent="0.55000000000000004">
      <c r="B95">
        <v>0.98829999999999996</v>
      </c>
      <c r="C95">
        <v>-0.57450000000000001</v>
      </c>
      <c r="D95">
        <f t="shared" si="20"/>
        <v>-0.58041430269437466</v>
      </c>
      <c r="E95">
        <f t="shared" si="21"/>
        <v>1.0294695725630376</v>
      </c>
    </row>
    <row r="96" spans="2:30" x14ac:dyDescent="0.55000000000000004">
      <c r="B96">
        <v>0.99609999999999999</v>
      </c>
      <c r="C96">
        <v>-0.59830000000000005</v>
      </c>
      <c r="D96">
        <f t="shared" si="20"/>
        <v>-0.6132078157080274</v>
      </c>
      <c r="E96">
        <f t="shared" si="21"/>
        <v>2.4916957559798343</v>
      </c>
    </row>
  </sheetData>
  <sortState xmlns:xlrd2="http://schemas.microsoft.com/office/spreadsheetml/2017/richdata2" ref="L2:M82">
    <sortCondition ref="L2:L82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D61F-0C82-4345-83E3-9CA73F2F4E20}">
  <dimension ref="B1:T71"/>
  <sheetViews>
    <sheetView zoomScale="40" zoomScaleNormal="40" workbookViewId="0">
      <selection activeCell="S21" sqref="S21"/>
    </sheetView>
  </sheetViews>
  <sheetFormatPr defaultRowHeight="14.4" x14ac:dyDescent="0.55000000000000004"/>
  <sheetData>
    <row r="1" spans="2:20" x14ac:dyDescent="0.55000000000000004">
      <c r="B1" t="s">
        <v>20</v>
      </c>
      <c r="G1" t="s">
        <v>21</v>
      </c>
      <c r="L1" t="s">
        <v>22</v>
      </c>
      <c r="Q1" t="s">
        <v>23</v>
      </c>
    </row>
    <row r="2" spans="2:20" x14ac:dyDescent="0.55000000000000004">
      <c r="B2">
        <v>0.111</v>
      </c>
      <c r="C2">
        <v>0.99099999999999999</v>
      </c>
      <c r="D2">
        <f>0.0027595*B2^2 - 0.11089*B2 + 1.0075</f>
        <v>0.99522520979950002</v>
      </c>
      <c r="E2">
        <f>(D2-C2)/C2*100</f>
        <v>0.42635820378405948</v>
      </c>
      <c r="G2">
        <v>8.4000000000000005E-2</v>
      </c>
      <c r="H2">
        <v>0.01</v>
      </c>
      <c r="I2">
        <f>0.000093968*G2^3 - 0.0047048*G2^2 + 0.095503*G2 - 0.0047679</f>
        <v>3.2212106264094716E-3</v>
      </c>
      <c r="J2">
        <f>(I2-H2)/H2*100</f>
        <v>-67.787893735905286</v>
      </c>
      <c r="L2">
        <v>5.6000000000000001E-2</v>
      </c>
      <c r="M2">
        <v>2E-3</v>
      </c>
      <c r="N2">
        <f xml:space="preserve"> -0.0011002*L2^2 + 0.058877*L2 - 0.0084084</f>
        <v>-5.1147382271999999E-3</v>
      </c>
      <c r="O2">
        <f>(N2-M2)/M2*100</f>
        <v>-355.73691136000002</v>
      </c>
      <c r="Q2">
        <v>0.18099999999999999</v>
      </c>
      <c r="R2">
        <v>4.0000000000000001E-3</v>
      </c>
      <c r="S2">
        <f>-0.0017613*Q2^2 + 0.054777*Q2 - 0.0091359</f>
        <v>7.210350506999981E-4</v>
      </c>
      <c r="T2">
        <f>(S2-R2)/R2*100</f>
        <v>-81.974123732500047</v>
      </c>
    </row>
    <row r="3" spans="2:20" x14ac:dyDescent="0.55000000000000004">
      <c r="B3">
        <v>0.30599999999999999</v>
      </c>
      <c r="C3">
        <v>0.97299999999999998</v>
      </c>
      <c r="D3">
        <f t="shared" ref="D3:D66" si="0">0.0027595*B3^2 - 0.11089*B3 + 1.0075</f>
        <v>0.97382604854200006</v>
      </c>
      <c r="E3">
        <f t="shared" ref="E3:E66" si="1">(D3-C3)/C3*100</f>
        <v>8.4897075231251756E-2</v>
      </c>
      <c r="G3">
        <v>0.29299999999999998</v>
      </c>
      <c r="H3">
        <v>2.1999999999999999E-2</v>
      </c>
      <c r="I3">
        <f t="shared" ref="I3:I66" si="2">0.000093968*G3^3 - 0.0047048*G3^2 + 0.095503*G3 - 0.0047679</f>
        <v>2.2812940273037777E-2</v>
      </c>
      <c r="J3">
        <f t="shared" ref="J3:J66" si="3">(I3-H3)/H3*100</f>
        <v>3.6951830592626274</v>
      </c>
      <c r="L3">
        <v>0.26200000000000001</v>
      </c>
      <c r="M3">
        <v>1.6E-2</v>
      </c>
      <c r="N3">
        <f t="shared" ref="N3:N66" si="4" xml:space="preserve"> -0.0011002*L3^2 + 0.058877*L3 - 0.0084084</f>
        <v>6.9418518711999999E-3</v>
      </c>
      <c r="O3">
        <f t="shared" ref="O3:O66" si="5">(N3-M3)/M3*100</f>
        <v>-56.613425805000006</v>
      </c>
      <c r="Q3">
        <v>0.39</v>
      </c>
      <c r="R3">
        <v>1.2E-2</v>
      </c>
      <c r="S3">
        <f t="shared" ref="S3:S66" si="6">-0.0017613*Q3^2 + 0.054777*Q3 - 0.0091359</f>
        <v>1.1959236270000001E-2</v>
      </c>
      <c r="T3">
        <f t="shared" ref="T3:T66" si="7">(S3-R3)/R3*100</f>
        <v>-0.33969774999999086</v>
      </c>
    </row>
    <row r="4" spans="2:20" x14ac:dyDescent="0.55000000000000004">
      <c r="B4">
        <v>0.502</v>
      </c>
      <c r="C4">
        <v>0.95199999999999996</v>
      </c>
      <c r="D4">
        <f t="shared" si="0"/>
        <v>0.95252862503800007</v>
      </c>
      <c r="E4">
        <f t="shared" si="1"/>
        <v>5.5527840126061746E-2</v>
      </c>
      <c r="G4">
        <v>0.47499999999999998</v>
      </c>
      <c r="H4">
        <v>0.04</v>
      </c>
      <c r="I4">
        <f t="shared" si="2"/>
        <v>3.9544575226749999E-2</v>
      </c>
      <c r="J4">
        <f t="shared" si="3"/>
        <v>-1.1385619331250041</v>
      </c>
      <c r="L4">
        <v>0.47199999999999998</v>
      </c>
      <c r="M4">
        <v>2.1000000000000001E-2</v>
      </c>
      <c r="N4">
        <f t="shared" si="4"/>
        <v>1.9136437043199998E-2</v>
      </c>
      <c r="O4">
        <f t="shared" si="5"/>
        <v>-8.8741093180952522</v>
      </c>
      <c r="Q4">
        <v>0.59899999999999998</v>
      </c>
      <c r="R4">
        <v>2.3E-2</v>
      </c>
      <c r="S4">
        <f t="shared" si="6"/>
        <v>2.3043566798699996E-2</v>
      </c>
      <c r="T4">
        <f t="shared" si="7"/>
        <v>0.18942086391302981</v>
      </c>
    </row>
    <row r="5" spans="2:20" x14ac:dyDescent="0.55000000000000004">
      <c r="B5">
        <v>0.69099999999999995</v>
      </c>
      <c r="C5">
        <v>0.93200000000000005</v>
      </c>
      <c r="D5">
        <f t="shared" si="0"/>
        <v>0.93219261881950011</v>
      </c>
      <c r="E5">
        <f t="shared" si="1"/>
        <v>2.0667255311164878E-2</v>
      </c>
      <c r="G5">
        <v>0.65800000000000003</v>
      </c>
      <c r="H5">
        <v>6.0999999999999999E-2</v>
      </c>
      <c r="I5">
        <f t="shared" si="2"/>
        <v>5.6062835545638026E-2</v>
      </c>
      <c r="J5">
        <f t="shared" si="3"/>
        <v>-8.0937122202655285</v>
      </c>
      <c r="L5">
        <v>0.68</v>
      </c>
      <c r="M5">
        <v>3.3000000000000002E-2</v>
      </c>
      <c r="N5">
        <f t="shared" si="4"/>
        <v>3.1119227519999997E-2</v>
      </c>
      <c r="O5">
        <f t="shared" si="5"/>
        <v>-5.6993105454545585</v>
      </c>
      <c r="Q5">
        <v>0.80800000000000005</v>
      </c>
      <c r="R5">
        <v>3.9E-2</v>
      </c>
      <c r="S5">
        <f t="shared" si="6"/>
        <v>3.3974026636799999E-2</v>
      </c>
      <c r="T5">
        <f t="shared" si="7"/>
        <v>-12.887111187692311</v>
      </c>
    </row>
    <row r="6" spans="2:20" x14ac:dyDescent="0.55000000000000004">
      <c r="B6">
        <v>0.85299999999999998</v>
      </c>
      <c r="C6">
        <v>0.91</v>
      </c>
      <c r="D6">
        <f t="shared" si="0"/>
        <v>0.91491866703550007</v>
      </c>
      <c r="E6">
        <f t="shared" si="1"/>
        <v>0.5405128610439599</v>
      </c>
      <c r="G6">
        <v>0.86699999999999999</v>
      </c>
      <c r="H6">
        <v>7.6999999999999999E-2</v>
      </c>
      <c r="I6">
        <f t="shared" si="2"/>
        <v>7.4557894888062387E-2</v>
      </c>
      <c r="J6">
        <f t="shared" si="3"/>
        <v>-3.171565080438457</v>
      </c>
      <c r="L6">
        <v>0.88900000000000001</v>
      </c>
      <c r="M6">
        <v>4.3999999999999997E-2</v>
      </c>
      <c r="N6">
        <f t="shared" si="4"/>
        <v>4.3063741835800001E-2</v>
      </c>
      <c r="O6">
        <f t="shared" si="5"/>
        <v>-2.1278594640909003</v>
      </c>
      <c r="Q6">
        <v>1.0169999999999999</v>
      </c>
      <c r="R6">
        <v>4.8000000000000001E-2</v>
      </c>
      <c r="S6">
        <f t="shared" si="6"/>
        <v>4.4750615784299994E-2</v>
      </c>
      <c r="T6">
        <f t="shared" si="7"/>
        <v>-6.7695504493750152</v>
      </c>
    </row>
    <row r="7" spans="2:20" x14ac:dyDescent="0.55000000000000004">
      <c r="B7">
        <v>0.97799999999999998</v>
      </c>
      <c r="C7">
        <v>0.89700000000000002</v>
      </c>
      <c r="D7">
        <f t="shared" si="0"/>
        <v>0.90168899759800003</v>
      </c>
      <c r="E7">
        <f t="shared" si="1"/>
        <v>0.52274220713489528</v>
      </c>
      <c r="G7">
        <v>1.0760000000000001</v>
      </c>
      <c r="H7">
        <v>9.2999999999999999E-2</v>
      </c>
      <c r="I7">
        <f t="shared" si="2"/>
        <v>9.2663285706400769E-2</v>
      </c>
      <c r="J7">
        <f t="shared" si="3"/>
        <v>-0.36205838021422593</v>
      </c>
      <c r="L7">
        <v>1.0980000000000001</v>
      </c>
      <c r="M7">
        <v>5.2999999999999999E-2</v>
      </c>
      <c r="N7">
        <f t="shared" si="4"/>
        <v>5.4912140479200011E-2</v>
      </c>
      <c r="O7">
        <f t="shared" si="5"/>
        <v>3.6078122249056843</v>
      </c>
      <c r="Q7">
        <v>1.226</v>
      </c>
      <c r="R7">
        <v>5.7000000000000002E-2</v>
      </c>
      <c r="S7">
        <f t="shared" si="6"/>
        <v>5.5373334241200001E-2</v>
      </c>
      <c r="T7">
        <f t="shared" si="7"/>
        <v>-2.8537995768421078</v>
      </c>
    </row>
    <row r="8" spans="2:20" x14ac:dyDescent="0.55000000000000004">
      <c r="B8">
        <v>1.163</v>
      </c>
      <c r="C8">
        <v>0.88200000000000001</v>
      </c>
      <c r="D8">
        <f t="shared" si="0"/>
        <v>0.88226734415550001</v>
      </c>
      <c r="E8">
        <f t="shared" si="1"/>
        <v>3.0311128741497106E-2</v>
      </c>
      <c r="G8">
        <v>1.284</v>
      </c>
      <c r="H8">
        <v>0.109</v>
      </c>
      <c r="I8">
        <f t="shared" si="2"/>
        <v>0.11030027369579827</v>
      </c>
      <c r="J8">
        <f t="shared" si="3"/>
        <v>1.1929116475213493</v>
      </c>
      <c r="L8">
        <v>1.3069999999999999</v>
      </c>
      <c r="M8">
        <v>6.4000000000000001E-2</v>
      </c>
      <c r="N8">
        <f t="shared" si="4"/>
        <v>6.6664423450199989E-2</v>
      </c>
      <c r="O8">
        <f t="shared" si="5"/>
        <v>4.1631616409374805</v>
      </c>
      <c r="Q8">
        <v>1.4350000000000001</v>
      </c>
      <c r="R8">
        <v>6.4000000000000001E-2</v>
      </c>
      <c r="S8">
        <f t="shared" si="6"/>
        <v>6.58421820075E-2</v>
      </c>
      <c r="T8">
        <f t="shared" si="7"/>
        <v>2.8784093867187477</v>
      </c>
    </row>
    <row r="9" spans="2:20" x14ac:dyDescent="0.55000000000000004">
      <c r="B9">
        <v>1.361</v>
      </c>
      <c r="C9">
        <v>0.86</v>
      </c>
      <c r="D9">
        <f t="shared" si="0"/>
        <v>0.86169018979950007</v>
      </c>
      <c r="E9">
        <f t="shared" si="1"/>
        <v>0.19653369761628903</v>
      </c>
      <c r="G9">
        <v>1.4930000000000001</v>
      </c>
      <c r="H9">
        <v>0.123</v>
      </c>
      <c r="I9">
        <f t="shared" si="2"/>
        <v>0.12764357196451301</v>
      </c>
      <c r="J9">
        <f t="shared" si="3"/>
        <v>3.7752617597666753</v>
      </c>
      <c r="L9">
        <v>1.5169999999999999</v>
      </c>
      <c r="M9">
        <v>7.6999999999999999E-2</v>
      </c>
      <c r="N9">
        <f t="shared" si="4"/>
        <v>7.8376130842200006E-2</v>
      </c>
      <c r="O9">
        <f t="shared" si="5"/>
        <v>1.7871829119480616</v>
      </c>
      <c r="Q9">
        <v>1.6439999999999999</v>
      </c>
      <c r="R9">
        <v>7.3999999999999996E-2</v>
      </c>
      <c r="S9">
        <f t="shared" si="6"/>
        <v>7.6157159083199991E-2</v>
      </c>
      <c r="T9">
        <f t="shared" si="7"/>
        <v>2.9150798421621547</v>
      </c>
    </row>
    <row r="10" spans="2:20" x14ac:dyDescent="0.55000000000000004">
      <c r="B10">
        <v>1.5669999999999999</v>
      </c>
      <c r="C10">
        <v>0.84</v>
      </c>
      <c r="D10">
        <f t="shared" si="0"/>
        <v>0.8405112918955</v>
      </c>
      <c r="E10">
        <f t="shared" si="1"/>
        <v>6.0868082797622895E-2</v>
      </c>
      <c r="G10">
        <v>1.704</v>
      </c>
      <c r="H10">
        <v>0.14000000000000001</v>
      </c>
      <c r="I10">
        <f t="shared" si="2"/>
        <v>0.14477321071124277</v>
      </c>
      <c r="J10">
        <f t="shared" si="3"/>
        <v>3.409436222316256</v>
      </c>
      <c r="L10">
        <v>1.7250000000000001</v>
      </c>
      <c r="M10">
        <v>8.8999999999999996E-2</v>
      </c>
      <c r="N10">
        <f t="shared" si="4"/>
        <v>8.9880642375000014E-2</v>
      </c>
      <c r="O10">
        <f t="shared" si="5"/>
        <v>0.98948581460676188</v>
      </c>
      <c r="Q10">
        <v>1.853</v>
      </c>
      <c r="R10">
        <v>8.7999999999999995E-2</v>
      </c>
      <c r="S10">
        <f t="shared" si="6"/>
        <v>8.6318265468300001E-2</v>
      </c>
      <c r="T10">
        <f t="shared" si="7"/>
        <v>-1.9110619678409022</v>
      </c>
    </row>
    <row r="11" spans="2:20" x14ac:dyDescent="0.55000000000000004">
      <c r="B11">
        <v>1.77</v>
      </c>
      <c r="C11">
        <v>0.82099999999999995</v>
      </c>
      <c r="D11">
        <f t="shared" si="0"/>
        <v>0.81986993755000004</v>
      </c>
      <c r="E11">
        <f t="shared" si="1"/>
        <v>-0.1376446345919505</v>
      </c>
      <c r="G11">
        <v>1.91</v>
      </c>
      <c r="H11">
        <v>0.159</v>
      </c>
      <c r="I11">
        <f t="shared" si="2"/>
        <v>0.16113400602212799</v>
      </c>
      <c r="J11">
        <f t="shared" si="3"/>
        <v>1.3421421522817534</v>
      </c>
      <c r="L11">
        <v>1.9339999999999999</v>
      </c>
      <c r="M11">
        <v>9.8000000000000004E-2</v>
      </c>
      <c r="N11">
        <f t="shared" si="4"/>
        <v>0.10134457832879999</v>
      </c>
      <c r="O11">
        <f t="shared" si="5"/>
        <v>3.4128350293877432</v>
      </c>
      <c r="Q11">
        <v>2.0619999999999998</v>
      </c>
      <c r="R11">
        <v>9.7000000000000003E-2</v>
      </c>
      <c r="S11">
        <f t="shared" si="6"/>
        <v>9.632550116279999E-2</v>
      </c>
      <c r="T11">
        <f t="shared" si="7"/>
        <v>-0.69535962597939505</v>
      </c>
    </row>
    <row r="12" spans="2:20" x14ac:dyDescent="0.55000000000000004">
      <c r="B12">
        <v>1.9650000000000001</v>
      </c>
      <c r="C12">
        <v>0.79900000000000004</v>
      </c>
      <c r="D12">
        <f t="shared" si="0"/>
        <v>0.80025620038750001</v>
      </c>
      <c r="E12">
        <f t="shared" si="1"/>
        <v>0.15722157540675363</v>
      </c>
      <c r="G12">
        <v>2.1190000000000002</v>
      </c>
      <c r="H12">
        <v>0.17399999999999999</v>
      </c>
      <c r="I12">
        <f t="shared" si="2"/>
        <v>0.17737172026730896</v>
      </c>
      <c r="J12">
        <f t="shared" si="3"/>
        <v>1.9377702685683766</v>
      </c>
      <c r="L12">
        <v>2.1429999999999998</v>
      </c>
      <c r="M12">
        <v>0.111</v>
      </c>
      <c r="N12">
        <f t="shared" si="4"/>
        <v>0.11271239861019999</v>
      </c>
      <c r="O12">
        <f t="shared" si="5"/>
        <v>1.5427014506306231</v>
      </c>
      <c r="Q12">
        <v>2.2709999999999999</v>
      </c>
      <c r="R12">
        <v>0.105</v>
      </c>
      <c r="S12">
        <f t="shared" si="6"/>
        <v>0.10617886616669998</v>
      </c>
      <c r="T12">
        <f t="shared" si="7"/>
        <v>1.122729682571417</v>
      </c>
    </row>
    <row r="13" spans="2:20" x14ac:dyDescent="0.55000000000000004">
      <c r="B13">
        <v>2.1640000000000001</v>
      </c>
      <c r="C13">
        <v>0.77800000000000002</v>
      </c>
      <c r="D13">
        <f t="shared" si="0"/>
        <v>0.78045649151200003</v>
      </c>
      <c r="E13">
        <f t="shared" si="1"/>
        <v>0.31574441028277672</v>
      </c>
      <c r="G13">
        <v>2.3279999999999998</v>
      </c>
      <c r="H13">
        <v>0.189</v>
      </c>
      <c r="I13">
        <f t="shared" si="2"/>
        <v>0.19325059986535836</v>
      </c>
      <c r="J13">
        <f t="shared" si="3"/>
        <v>2.248994637755747</v>
      </c>
      <c r="L13">
        <v>2.3519999999999999</v>
      </c>
      <c r="M13">
        <v>0.122</v>
      </c>
      <c r="N13">
        <f t="shared" si="4"/>
        <v>0.12398410321919999</v>
      </c>
      <c r="O13">
        <f t="shared" si="5"/>
        <v>1.6263141140983546</v>
      </c>
      <c r="Q13">
        <v>2.48</v>
      </c>
      <c r="R13">
        <v>0.115</v>
      </c>
      <c r="S13">
        <f t="shared" si="6"/>
        <v>0.11587836048</v>
      </c>
      <c r="T13">
        <f t="shared" si="7"/>
        <v>0.76379172173912413</v>
      </c>
    </row>
    <row r="14" spans="2:20" x14ac:dyDescent="0.55000000000000004">
      <c r="B14">
        <v>2.3740000000000001</v>
      </c>
      <c r="C14">
        <v>0.76</v>
      </c>
      <c r="D14">
        <f t="shared" si="0"/>
        <v>0.75979933982199999</v>
      </c>
      <c r="E14">
        <f t="shared" si="1"/>
        <v>-2.6402655000003002E-2</v>
      </c>
      <c r="G14">
        <v>2.536</v>
      </c>
      <c r="H14">
        <v>0.20599999999999999</v>
      </c>
      <c r="I14">
        <f t="shared" si="2"/>
        <v>0.20870234273233101</v>
      </c>
      <c r="J14">
        <f t="shared" si="3"/>
        <v>1.3118168603548668</v>
      </c>
      <c r="L14">
        <v>2.5609999999999999</v>
      </c>
      <c r="M14">
        <v>0.13100000000000001</v>
      </c>
      <c r="N14">
        <f t="shared" si="4"/>
        <v>0.13515969215579998</v>
      </c>
      <c r="O14">
        <f t="shared" si="5"/>
        <v>3.1753375235114323</v>
      </c>
      <c r="Q14">
        <v>2.6890000000000001</v>
      </c>
      <c r="R14">
        <v>0.126</v>
      </c>
      <c r="S14">
        <f t="shared" si="6"/>
        <v>0.12542398410269998</v>
      </c>
      <c r="T14">
        <f t="shared" si="7"/>
        <v>-0.45715547404763895</v>
      </c>
    </row>
    <row r="15" spans="2:20" x14ac:dyDescent="0.55000000000000004">
      <c r="B15">
        <v>2.5680000000000001</v>
      </c>
      <c r="C15">
        <v>0.74</v>
      </c>
      <c r="D15">
        <f t="shared" si="0"/>
        <v>0.74093234492800009</v>
      </c>
      <c r="E15">
        <f t="shared" si="1"/>
        <v>0.12599255783785068</v>
      </c>
      <c r="G15">
        <v>2.7440000000000002</v>
      </c>
      <c r="H15">
        <v>0.221</v>
      </c>
      <c r="I15">
        <f t="shared" si="2"/>
        <v>0.22380884827139896</v>
      </c>
      <c r="J15">
        <f t="shared" si="3"/>
        <v>1.2709720685063173</v>
      </c>
      <c r="L15">
        <v>2.77</v>
      </c>
      <c r="M15">
        <v>0.14199999999999999</v>
      </c>
      <c r="N15">
        <f t="shared" si="4"/>
        <v>0.14623916541999998</v>
      </c>
      <c r="O15">
        <f t="shared" si="5"/>
        <v>2.9853277605633779</v>
      </c>
      <c r="Q15">
        <v>2.8980000000000001</v>
      </c>
      <c r="R15">
        <v>0.13500000000000001</v>
      </c>
      <c r="S15">
        <f t="shared" si="6"/>
        <v>0.13481573703480002</v>
      </c>
      <c r="T15">
        <f t="shared" si="7"/>
        <v>-0.13649108533332877</v>
      </c>
    </row>
    <row r="16" spans="2:20" x14ac:dyDescent="0.55000000000000004">
      <c r="B16">
        <v>2.7749999999999999</v>
      </c>
      <c r="C16">
        <v>0.71899999999999997</v>
      </c>
      <c r="D16">
        <f t="shared" si="0"/>
        <v>0.72103012468750005</v>
      </c>
      <c r="E16">
        <f t="shared" si="1"/>
        <v>0.28235392037553253</v>
      </c>
      <c r="G16">
        <v>2.9529999999999998</v>
      </c>
      <c r="H16">
        <v>0.23799999999999999</v>
      </c>
      <c r="I16">
        <f t="shared" si="2"/>
        <v>0.23864536872656833</v>
      </c>
      <c r="J16">
        <f t="shared" si="3"/>
        <v>0.27116333049089941</v>
      </c>
      <c r="L16">
        <v>2.9790000000000001</v>
      </c>
      <c r="M16">
        <v>0.15</v>
      </c>
      <c r="N16">
        <f t="shared" si="4"/>
        <v>0.15722252301179998</v>
      </c>
      <c r="O16">
        <f t="shared" si="5"/>
        <v>4.8150153411999908</v>
      </c>
      <c r="Q16">
        <v>3.1070000000000002</v>
      </c>
      <c r="R16">
        <v>0.14399999999999999</v>
      </c>
      <c r="S16">
        <f t="shared" si="6"/>
        <v>0.1440536192763</v>
      </c>
      <c r="T16">
        <f t="shared" si="7"/>
        <v>3.7235608541677359E-2</v>
      </c>
    </row>
    <row r="17" spans="2:20" x14ac:dyDescent="0.55000000000000004">
      <c r="B17">
        <v>2.9860000000000002</v>
      </c>
      <c r="C17">
        <v>0.70199999999999996</v>
      </c>
      <c r="D17">
        <f t="shared" si="0"/>
        <v>0.70098670286200004</v>
      </c>
      <c r="E17">
        <f t="shared" si="1"/>
        <v>-0.14434432165240932</v>
      </c>
      <c r="G17">
        <v>3.1619999999999999</v>
      </c>
      <c r="H17">
        <v>0.253</v>
      </c>
      <c r="I17">
        <f t="shared" si="2"/>
        <v>0.25314359403411107</v>
      </c>
      <c r="J17">
        <f t="shared" si="3"/>
        <v>5.6756535221767573E-2</v>
      </c>
      <c r="L17">
        <v>3.1869999999999998</v>
      </c>
      <c r="M17">
        <v>0.16600000000000001</v>
      </c>
      <c r="N17">
        <f t="shared" si="4"/>
        <v>0.16805790170619997</v>
      </c>
      <c r="O17">
        <f t="shared" si="5"/>
        <v>1.2396998230120244</v>
      </c>
      <c r="Q17">
        <v>3.3159999999999998</v>
      </c>
      <c r="R17">
        <v>0.152</v>
      </c>
      <c r="S17">
        <f t="shared" si="6"/>
        <v>0.1531376308272</v>
      </c>
      <c r="T17">
        <f t="shared" si="7"/>
        <v>0.74844133368421284</v>
      </c>
    </row>
    <row r="18" spans="2:20" x14ac:dyDescent="0.55000000000000004">
      <c r="B18">
        <v>3.194</v>
      </c>
      <c r="C18">
        <v>0.68200000000000005</v>
      </c>
      <c r="D18">
        <f t="shared" si="0"/>
        <v>0.68146875454200007</v>
      </c>
      <c r="E18">
        <f t="shared" si="1"/>
        <v>-7.7895228445745562E-2</v>
      </c>
      <c r="G18">
        <v>3.37</v>
      </c>
      <c r="H18">
        <v>0.26700000000000002</v>
      </c>
      <c r="I18">
        <f t="shared" si="2"/>
        <v>0.26724168093390405</v>
      </c>
      <c r="J18">
        <f t="shared" si="3"/>
        <v>9.0517203709375119E-2</v>
      </c>
      <c r="L18">
        <v>3.3959999999999999</v>
      </c>
      <c r="M18">
        <v>0.17899999999999999</v>
      </c>
      <c r="N18">
        <f t="shared" si="4"/>
        <v>0.17884948783679999</v>
      </c>
      <c r="O18">
        <f t="shared" si="5"/>
        <v>-8.4085007374302009E-2</v>
      </c>
      <c r="Q18">
        <v>3.5249999999999999</v>
      </c>
      <c r="R18">
        <v>0.161</v>
      </c>
      <c r="S18">
        <f t="shared" si="6"/>
        <v>0.1620677716875</v>
      </c>
      <c r="T18">
        <f t="shared" si="7"/>
        <v>0.66321222826086745</v>
      </c>
    </row>
    <row r="19" spans="2:20" x14ac:dyDescent="0.55000000000000004">
      <c r="B19">
        <v>3.4020000000000001</v>
      </c>
      <c r="C19">
        <v>0.66300000000000003</v>
      </c>
      <c r="D19">
        <f t="shared" si="0"/>
        <v>0.66218958023800001</v>
      </c>
      <c r="E19">
        <f t="shared" si="1"/>
        <v>-0.12223525822021497</v>
      </c>
      <c r="G19">
        <v>3.5790000000000002</v>
      </c>
      <c r="H19">
        <v>0.28199999999999997</v>
      </c>
      <c r="I19">
        <f t="shared" si="2"/>
        <v>0.28108031463911282</v>
      </c>
      <c r="J19">
        <f t="shared" si="3"/>
        <v>-0.32612956059828263</v>
      </c>
      <c r="L19">
        <v>3.605</v>
      </c>
      <c r="M19">
        <v>0.188</v>
      </c>
      <c r="N19">
        <f t="shared" si="4"/>
        <v>0.18954495829499998</v>
      </c>
      <c r="O19">
        <f t="shared" si="5"/>
        <v>0.82178632712764987</v>
      </c>
      <c r="Q19">
        <v>3.734</v>
      </c>
      <c r="R19">
        <v>0.17</v>
      </c>
      <c r="S19">
        <f t="shared" si="6"/>
        <v>0.17084404185720001</v>
      </c>
      <c r="T19">
        <f t="shared" si="7"/>
        <v>0.49649521011764419</v>
      </c>
    </row>
    <row r="20" spans="2:20" x14ac:dyDescent="0.55000000000000004">
      <c r="B20">
        <v>3.613</v>
      </c>
      <c r="C20">
        <v>0.64800000000000002</v>
      </c>
      <c r="D20">
        <f t="shared" si="0"/>
        <v>0.64287630555550002</v>
      </c>
      <c r="E20">
        <f t="shared" si="1"/>
        <v>-0.79069358711419824</v>
      </c>
      <c r="G20">
        <v>3.7879999999999998</v>
      </c>
      <c r="H20">
        <v>0.29599999999999999</v>
      </c>
      <c r="I20">
        <f t="shared" si="2"/>
        <v>0.29459607013517208</v>
      </c>
      <c r="J20">
        <f t="shared" si="3"/>
        <v>-0.4743006300094264</v>
      </c>
      <c r="L20">
        <v>3.8140000000000001</v>
      </c>
      <c r="M20">
        <v>0.19800000000000001</v>
      </c>
      <c r="N20">
        <f t="shared" si="4"/>
        <v>0.20014431308079997</v>
      </c>
      <c r="O20">
        <f t="shared" si="5"/>
        <v>1.0829864044444237</v>
      </c>
      <c r="Q20">
        <v>3.9430000000000001</v>
      </c>
      <c r="R20">
        <v>0.17899999999999999</v>
      </c>
      <c r="S20">
        <f t="shared" si="6"/>
        <v>0.17946644133629999</v>
      </c>
      <c r="T20">
        <f t="shared" si="7"/>
        <v>0.26058175212290491</v>
      </c>
    </row>
    <row r="21" spans="2:20" x14ac:dyDescent="0.55000000000000004">
      <c r="B21">
        <v>3.819</v>
      </c>
      <c r="C21">
        <v>0.629</v>
      </c>
      <c r="D21">
        <f t="shared" si="0"/>
        <v>0.62425773797950002</v>
      </c>
      <c r="E21">
        <f t="shared" si="1"/>
        <v>-0.75393672821939395</v>
      </c>
      <c r="G21">
        <v>3.9969999999999999</v>
      </c>
      <c r="H21">
        <v>0.308</v>
      </c>
      <c r="I21">
        <f t="shared" si="2"/>
        <v>0.30779409461080692</v>
      </c>
      <c r="J21">
        <f t="shared" si="3"/>
        <v>-6.6852399088660031E-2</v>
      </c>
      <c r="L21">
        <v>4.0229999999999997</v>
      </c>
      <c r="M21">
        <v>0.21</v>
      </c>
      <c r="N21">
        <f t="shared" si="4"/>
        <v>0.21064755219419998</v>
      </c>
      <c r="O21">
        <f t="shared" si="5"/>
        <v>0.30835818771427864</v>
      </c>
      <c r="Q21">
        <v>4.1520000000000001</v>
      </c>
      <c r="R21">
        <v>0.185</v>
      </c>
      <c r="S21">
        <f t="shared" si="6"/>
        <v>0.18793497012480001</v>
      </c>
      <c r="T21">
        <f t="shared" si="7"/>
        <v>1.5864703377297364</v>
      </c>
    </row>
    <row r="22" spans="2:20" x14ac:dyDescent="0.55000000000000004">
      <c r="B22">
        <v>4.024</v>
      </c>
      <c r="C22">
        <v>0.61099999999999999</v>
      </c>
      <c r="D22">
        <f t="shared" si="0"/>
        <v>0.60596205347200005</v>
      </c>
      <c r="E22">
        <f t="shared" si="1"/>
        <v>-0.82454116661210097</v>
      </c>
      <c r="G22">
        <v>4.2060000000000004</v>
      </c>
      <c r="H22">
        <v>0.31900000000000001</v>
      </c>
      <c r="I22">
        <f t="shared" si="2"/>
        <v>0.32067953525474197</v>
      </c>
      <c r="J22">
        <f t="shared" si="3"/>
        <v>0.52650007985641367</v>
      </c>
      <c r="L22">
        <v>4.2320000000000002</v>
      </c>
      <c r="M22">
        <v>0.221</v>
      </c>
      <c r="N22">
        <f t="shared" si="4"/>
        <v>0.22105467563520001</v>
      </c>
      <c r="O22">
        <f t="shared" si="5"/>
        <v>2.4740106425342866E-2</v>
      </c>
      <c r="Q22">
        <v>4.3620000000000001</v>
      </c>
      <c r="R22">
        <v>0.193</v>
      </c>
      <c r="S22">
        <f t="shared" si="6"/>
        <v>0.19628904140280001</v>
      </c>
      <c r="T22">
        <f t="shared" si="7"/>
        <v>1.7041665299481905</v>
      </c>
    </row>
    <row r="23" spans="2:20" x14ac:dyDescent="0.55000000000000004">
      <c r="B23">
        <v>4.2300000000000004</v>
      </c>
      <c r="C23">
        <v>0.59299999999999997</v>
      </c>
      <c r="D23">
        <f t="shared" si="0"/>
        <v>0.58781075755000001</v>
      </c>
      <c r="E23">
        <f t="shared" si="1"/>
        <v>-0.87508304384485081</v>
      </c>
      <c r="G23">
        <v>4.4139999999999997</v>
      </c>
      <c r="H23">
        <v>0.33100000000000002</v>
      </c>
      <c r="I23">
        <f t="shared" si="2"/>
        <v>0.33319808124321776</v>
      </c>
      <c r="J23">
        <f t="shared" si="3"/>
        <v>0.66407288314735402</v>
      </c>
      <c r="L23">
        <v>4.4409999999999998</v>
      </c>
      <c r="M23">
        <v>0.23300000000000001</v>
      </c>
      <c r="N23">
        <f t="shared" si="4"/>
        <v>0.23136568340379998</v>
      </c>
      <c r="O23">
        <f t="shared" si="5"/>
        <v>-0.7014234318455066</v>
      </c>
      <c r="Q23">
        <v>4.5709999999999997</v>
      </c>
      <c r="R23">
        <v>0.20200000000000001</v>
      </c>
      <c r="S23">
        <f t="shared" si="6"/>
        <v>0.20444909258669999</v>
      </c>
      <c r="T23">
        <f t="shared" si="7"/>
        <v>1.2124220726237525</v>
      </c>
    </row>
    <row r="24" spans="2:20" x14ac:dyDescent="0.55000000000000004">
      <c r="B24">
        <v>4.4349999999999996</v>
      </c>
      <c r="C24">
        <v>0.57399999999999995</v>
      </c>
      <c r="D24">
        <f t="shared" si="0"/>
        <v>0.56998007638750003</v>
      </c>
      <c r="E24">
        <f t="shared" si="1"/>
        <v>-0.70033512412890608</v>
      </c>
      <c r="G24">
        <v>4.6230000000000002</v>
      </c>
      <c r="H24">
        <v>0.34699999999999998</v>
      </c>
      <c r="I24">
        <f t="shared" si="2"/>
        <v>0.34547522989602231</v>
      </c>
      <c r="J24">
        <f t="shared" si="3"/>
        <v>-0.43941501555552409</v>
      </c>
      <c r="L24">
        <v>4.6500000000000004</v>
      </c>
      <c r="M24">
        <v>0.24199999999999999</v>
      </c>
      <c r="N24">
        <f t="shared" si="4"/>
        <v>0.24158057549999998</v>
      </c>
      <c r="O24">
        <f t="shared" si="5"/>
        <v>-0.17331590909091538</v>
      </c>
      <c r="Q24">
        <v>4.78</v>
      </c>
      <c r="R24">
        <v>0.21099999999999999</v>
      </c>
      <c r="S24">
        <f t="shared" si="6"/>
        <v>0.21245527308000003</v>
      </c>
      <c r="T24">
        <f t="shared" si="7"/>
        <v>0.6897028815166073</v>
      </c>
    </row>
    <row r="25" spans="2:20" x14ac:dyDescent="0.55000000000000004">
      <c r="B25">
        <v>4.6459999999999999</v>
      </c>
      <c r="C25">
        <v>0.55500000000000005</v>
      </c>
      <c r="D25">
        <f t="shared" si="0"/>
        <v>0.55186973950200002</v>
      </c>
      <c r="E25">
        <f t="shared" si="1"/>
        <v>-0.56401090054054526</v>
      </c>
      <c r="G25">
        <v>4.8319999999999999</v>
      </c>
      <c r="H25">
        <v>0.35899999999999999</v>
      </c>
      <c r="I25">
        <f t="shared" si="2"/>
        <v>0.35745521165560423</v>
      </c>
      <c r="J25">
        <f t="shared" si="3"/>
        <v>-0.43030315999881708</v>
      </c>
      <c r="L25">
        <v>4.859</v>
      </c>
      <c r="M25">
        <v>0.253</v>
      </c>
      <c r="N25">
        <f t="shared" si="4"/>
        <v>0.2516993519238</v>
      </c>
      <c r="O25">
        <f t="shared" si="5"/>
        <v>-0.51409014869565461</v>
      </c>
      <c r="Q25">
        <v>4.9889999999999999</v>
      </c>
      <c r="R25">
        <v>0.218</v>
      </c>
      <c r="S25">
        <f t="shared" si="6"/>
        <v>0.2203075828827</v>
      </c>
      <c r="T25">
        <f t="shared" si="7"/>
        <v>1.0585242581192655</v>
      </c>
    </row>
    <row r="26" spans="2:20" x14ac:dyDescent="0.55000000000000004">
      <c r="B26">
        <v>4.8520000000000003</v>
      </c>
      <c r="C26">
        <v>0.53500000000000003</v>
      </c>
      <c r="D26">
        <f t="shared" si="0"/>
        <v>0.53442560408799999</v>
      </c>
      <c r="E26">
        <f t="shared" si="1"/>
        <v>-0.10736372186916567</v>
      </c>
      <c r="G26">
        <v>5.0410000000000004</v>
      </c>
      <c r="H26">
        <v>0.37</v>
      </c>
      <c r="I26">
        <f t="shared" si="2"/>
        <v>0.36914317371068855</v>
      </c>
      <c r="J26">
        <f t="shared" si="3"/>
        <v>-0.23157467278687593</v>
      </c>
      <c r="L26">
        <v>5.0679999999999996</v>
      </c>
      <c r="M26">
        <v>0.26200000000000001</v>
      </c>
      <c r="N26">
        <f t="shared" si="4"/>
        <v>0.26172201267520001</v>
      </c>
      <c r="O26">
        <f t="shared" si="5"/>
        <v>-0.10610203236641214</v>
      </c>
      <c r="Q26">
        <v>5.1980000000000004</v>
      </c>
      <c r="R26">
        <v>0.223</v>
      </c>
      <c r="S26">
        <f t="shared" si="6"/>
        <v>0.22800602199480002</v>
      </c>
      <c r="T26">
        <f t="shared" si="7"/>
        <v>2.2448529124663765</v>
      </c>
    </row>
    <row r="27" spans="2:20" x14ac:dyDescent="0.55000000000000004">
      <c r="B27">
        <v>5.0579999999999998</v>
      </c>
      <c r="C27">
        <v>0.51600000000000001</v>
      </c>
      <c r="D27">
        <f t="shared" si="0"/>
        <v>0.51721567295800008</v>
      </c>
      <c r="E27">
        <f t="shared" si="1"/>
        <v>0.23559553449613743</v>
      </c>
      <c r="G27">
        <v>5.25</v>
      </c>
      <c r="H27">
        <v>0.38100000000000001</v>
      </c>
      <c r="I27">
        <f t="shared" si="2"/>
        <v>0.38054426324999996</v>
      </c>
      <c r="J27">
        <f t="shared" si="3"/>
        <v>-0.11961594488190196</v>
      </c>
      <c r="L27">
        <v>5.2770000000000001</v>
      </c>
      <c r="M27">
        <v>0.27200000000000002</v>
      </c>
      <c r="N27">
        <f t="shared" si="4"/>
        <v>0.27164855775419999</v>
      </c>
      <c r="O27">
        <f t="shared" si="5"/>
        <v>-0.12920670801471565</v>
      </c>
      <c r="Q27">
        <v>5.407</v>
      </c>
      <c r="R27">
        <v>0.23100000000000001</v>
      </c>
      <c r="S27">
        <f t="shared" si="6"/>
        <v>0.23555059041629997</v>
      </c>
      <c r="T27">
        <f t="shared" si="7"/>
        <v>1.9699525611688136</v>
      </c>
    </row>
    <row r="28" spans="2:20" x14ac:dyDescent="0.55000000000000004">
      <c r="B28">
        <v>5.2679999999999998</v>
      </c>
      <c r="C28">
        <v>0.501</v>
      </c>
      <c r="D28">
        <f t="shared" si="0"/>
        <v>0.49991263832800015</v>
      </c>
      <c r="E28">
        <f t="shared" si="1"/>
        <v>-0.21703825788420231</v>
      </c>
      <c r="G28">
        <v>5.4589999999999996</v>
      </c>
      <c r="H28">
        <v>0.39300000000000002</v>
      </c>
      <c r="I28">
        <f t="shared" si="2"/>
        <v>0.39166362746226341</v>
      </c>
      <c r="J28">
        <f t="shared" si="3"/>
        <v>-0.34004390273196122</v>
      </c>
      <c r="L28">
        <v>5.4859999999999998</v>
      </c>
      <c r="M28">
        <v>0.28100000000000003</v>
      </c>
      <c r="N28">
        <f t="shared" si="4"/>
        <v>0.2814789871608</v>
      </c>
      <c r="O28">
        <f t="shared" si="5"/>
        <v>0.17045806434162658</v>
      </c>
      <c r="Q28">
        <v>5.6159999999999997</v>
      </c>
      <c r="R28">
        <v>0.24</v>
      </c>
      <c r="S28">
        <f t="shared" si="6"/>
        <v>0.24294128814719998</v>
      </c>
      <c r="T28">
        <f t="shared" si="7"/>
        <v>1.2255367279999954</v>
      </c>
    </row>
    <row r="29" spans="2:20" x14ac:dyDescent="0.55000000000000004">
      <c r="B29">
        <v>5.4790000000000001</v>
      </c>
      <c r="C29">
        <v>0.48499999999999999</v>
      </c>
      <c r="D29">
        <f t="shared" si="0"/>
        <v>0.48277233743949999</v>
      </c>
      <c r="E29">
        <f t="shared" si="1"/>
        <v>-0.45931186814432967</v>
      </c>
      <c r="G29">
        <v>5.6680000000000001</v>
      </c>
      <c r="H29">
        <v>0.40500000000000003</v>
      </c>
      <c r="I29">
        <f t="shared" si="2"/>
        <v>0.40250641353620387</v>
      </c>
      <c r="J29">
        <f t="shared" si="3"/>
        <v>-0.6157003614311507</v>
      </c>
      <c r="L29">
        <v>5.6950000000000003</v>
      </c>
      <c r="M29">
        <v>0.28999999999999998</v>
      </c>
      <c r="N29">
        <f t="shared" si="4"/>
        <v>0.29121330089500003</v>
      </c>
      <c r="O29">
        <f t="shared" si="5"/>
        <v>0.41837961896553338</v>
      </c>
      <c r="Q29">
        <v>5.8250000000000002</v>
      </c>
      <c r="R29">
        <v>0.246</v>
      </c>
      <c r="S29">
        <f t="shared" si="6"/>
        <v>0.25017811518749999</v>
      </c>
      <c r="T29">
        <f t="shared" si="7"/>
        <v>1.6984208079268284</v>
      </c>
    </row>
    <row r="30" spans="2:20" x14ac:dyDescent="0.55000000000000004">
      <c r="B30">
        <v>5.6349999999999998</v>
      </c>
      <c r="C30">
        <v>0.46899999999999997</v>
      </c>
      <c r="D30">
        <f t="shared" si="0"/>
        <v>0.47025787438750011</v>
      </c>
      <c r="E30">
        <f t="shared" si="1"/>
        <v>0.26820349413648942</v>
      </c>
      <c r="G30">
        <v>5.8760000000000003</v>
      </c>
      <c r="H30">
        <v>0.41599999999999998</v>
      </c>
      <c r="I30">
        <f t="shared" si="2"/>
        <v>0.41302782611298</v>
      </c>
      <c r="J30">
        <f t="shared" si="3"/>
        <v>-0.71446487668749514</v>
      </c>
      <c r="L30">
        <v>5.9039999999999999</v>
      </c>
      <c r="M30">
        <v>0.29899999999999999</v>
      </c>
      <c r="N30">
        <f t="shared" si="4"/>
        <v>0.30085149895679997</v>
      </c>
      <c r="O30">
        <f t="shared" si="5"/>
        <v>0.61923042033444131</v>
      </c>
      <c r="Q30">
        <v>6.0350000000000001</v>
      </c>
      <c r="R30">
        <v>0.254</v>
      </c>
      <c r="S30">
        <f t="shared" si="6"/>
        <v>0.2572945914075</v>
      </c>
      <c r="T30">
        <f t="shared" si="7"/>
        <v>1.2970832312992093</v>
      </c>
    </row>
    <row r="31" spans="2:20" x14ac:dyDescent="0.55000000000000004">
      <c r="B31">
        <v>5.8070000000000004</v>
      </c>
      <c r="C31">
        <v>0.45800000000000002</v>
      </c>
      <c r="D31">
        <f t="shared" si="0"/>
        <v>0.45661555661550002</v>
      </c>
      <c r="E31">
        <f t="shared" si="1"/>
        <v>-0.30228021495633195</v>
      </c>
      <c r="G31">
        <v>6.085</v>
      </c>
      <c r="H31">
        <v>0.42499999999999999</v>
      </c>
      <c r="I31">
        <f t="shared" si="2"/>
        <v>0.42333415930649804</v>
      </c>
      <c r="J31">
        <f t="shared" si="3"/>
        <v>-0.39196251611810634</v>
      </c>
      <c r="L31">
        <v>6.1130000000000004</v>
      </c>
      <c r="M31">
        <v>0.309</v>
      </c>
      <c r="N31">
        <f t="shared" si="4"/>
        <v>0.31039358134620004</v>
      </c>
      <c r="O31">
        <f t="shared" si="5"/>
        <v>0.45099719941749056</v>
      </c>
      <c r="Q31">
        <v>6.2439999999999998</v>
      </c>
      <c r="R31">
        <v>0.26200000000000001</v>
      </c>
      <c r="S31">
        <f t="shared" si="6"/>
        <v>0.26422294084320003</v>
      </c>
      <c r="T31">
        <f t="shared" si="7"/>
        <v>0.84845070351145657</v>
      </c>
    </row>
    <row r="32" spans="2:20" x14ac:dyDescent="0.55000000000000004">
      <c r="B32">
        <v>6.0179999999999998</v>
      </c>
      <c r="C32">
        <v>0.442</v>
      </c>
      <c r="D32">
        <f t="shared" si="0"/>
        <v>0.44010292607800006</v>
      </c>
      <c r="E32">
        <f t="shared" si="1"/>
        <v>-0.42920224479636832</v>
      </c>
      <c r="G32">
        <v>6.2949999999999999</v>
      </c>
      <c r="H32">
        <v>0.433</v>
      </c>
      <c r="I32">
        <f t="shared" si="2"/>
        <v>0.43342677481533404</v>
      </c>
      <c r="J32">
        <f t="shared" si="3"/>
        <v>9.8562313010171168E-2</v>
      </c>
      <c r="L32">
        <v>6.3220000000000001</v>
      </c>
      <c r="M32">
        <v>0.31900000000000001</v>
      </c>
      <c r="N32">
        <f t="shared" si="4"/>
        <v>0.31983954806320003</v>
      </c>
      <c r="O32">
        <f t="shared" si="5"/>
        <v>0.26318121103449027</v>
      </c>
      <c r="Q32">
        <v>6.4530000000000003</v>
      </c>
      <c r="R32">
        <v>0.27100000000000002</v>
      </c>
      <c r="S32">
        <f t="shared" si="6"/>
        <v>0.27099741958830004</v>
      </c>
      <c r="T32">
        <f t="shared" si="7"/>
        <v>-9.5218143910763412E-4</v>
      </c>
    </row>
    <row r="33" spans="2:20" x14ac:dyDescent="0.55000000000000004">
      <c r="B33">
        <v>6.218</v>
      </c>
      <c r="C33">
        <v>0.42499999999999999</v>
      </c>
      <c r="D33">
        <f t="shared" si="0"/>
        <v>0.42467797447800004</v>
      </c>
      <c r="E33">
        <f t="shared" si="1"/>
        <v>-7.5770711058811016E-2</v>
      </c>
      <c r="G33">
        <v>6.5030000000000001</v>
      </c>
      <c r="H33">
        <v>0.44500000000000001</v>
      </c>
      <c r="I33">
        <f t="shared" si="2"/>
        <v>0.44316848928272118</v>
      </c>
      <c r="J33">
        <f t="shared" si="3"/>
        <v>-0.41157544208512992</v>
      </c>
      <c r="L33">
        <v>6.5309999999999997</v>
      </c>
      <c r="M33">
        <v>0.33</v>
      </c>
      <c r="N33">
        <f t="shared" si="4"/>
        <v>0.32918939910779998</v>
      </c>
      <c r="O33">
        <f t="shared" si="5"/>
        <v>-0.24563663400000929</v>
      </c>
      <c r="Q33">
        <v>6.6619999999999999</v>
      </c>
      <c r="R33">
        <v>0.27800000000000002</v>
      </c>
      <c r="S33">
        <f t="shared" si="6"/>
        <v>0.27761802764280002</v>
      </c>
      <c r="T33">
        <f t="shared" si="7"/>
        <v>-0.13740012848920863</v>
      </c>
    </row>
    <row r="34" spans="2:20" x14ac:dyDescent="0.55000000000000004">
      <c r="B34">
        <v>6.35</v>
      </c>
      <c r="C34">
        <v>0.40799999999999997</v>
      </c>
      <c r="D34">
        <f t="shared" si="0"/>
        <v>0.41461843875000015</v>
      </c>
      <c r="E34">
        <f t="shared" si="1"/>
        <v>1.6221663602941612</v>
      </c>
      <c r="G34">
        <v>6.7119999999999997</v>
      </c>
      <c r="H34">
        <v>0.45400000000000001</v>
      </c>
      <c r="I34">
        <f t="shared" si="2"/>
        <v>0.45270678044287588</v>
      </c>
      <c r="J34">
        <f t="shared" si="3"/>
        <v>-0.28485012271456756</v>
      </c>
      <c r="L34">
        <v>6.74</v>
      </c>
      <c r="M34">
        <v>0.34</v>
      </c>
      <c r="N34">
        <f t="shared" si="4"/>
        <v>0.33844313448000002</v>
      </c>
      <c r="O34">
        <f t="shared" si="5"/>
        <v>-0.45790162352941349</v>
      </c>
      <c r="Q34">
        <v>6.8710000000000004</v>
      </c>
      <c r="R34">
        <v>0.28599999999999998</v>
      </c>
      <c r="S34">
        <f t="shared" si="6"/>
        <v>0.28408476500669999</v>
      </c>
      <c r="T34">
        <f t="shared" si="7"/>
        <v>-0.66966258506992504</v>
      </c>
    </row>
    <row r="35" spans="2:20" x14ac:dyDescent="0.55000000000000004">
      <c r="B35">
        <v>6.5570000000000004</v>
      </c>
      <c r="C35">
        <v>0.40300000000000002</v>
      </c>
      <c r="D35">
        <f t="shared" si="0"/>
        <v>0.39903690011550008</v>
      </c>
      <c r="E35">
        <f t="shared" si="1"/>
        <v>-0.98339947506202052</v>
      </c>
      <c r="G35">
        <v>6.9210000000000003</v>
      </c>
      <c r="H35">
        <v>0.46400000000000002</v>
      </c>
      <c r="I35">
        <f t="shared" si="2"/>
        <v>0.46199935196935921</v>
      </c>
      <c r="J35">
        <f t="shared" si="3"/>
        <v>-0.4311741445346588</v>
      </c>
      <c r="L35">
        <v>6.9489999999999998</v>
      </c>
      <c r="M35">
        <v>0.35099999999999998</v>
      </c>
      <c r="N35">
        <f t="shared" si="4"/>
        <v>0.34760075417980002</v>
      </c>
      <c r="O35">
        <f t="shared" si="5"/>
        <v>-0.96844610262107089</v>
      </c>
      <c r="Q35">
        <v>7.08</v>
      </c>
      <c r="R35">
        <v>0.29299999999999998</v>
      </c>
      <c r="S35">
        <f t="shared" si="6"/>
        <v>0.29039763167999999</v>
      </c>
      <c r="T35">
        <f t="shared" si="7"/>
        <v>-0.88818031399317166</v>
      </c>
    </row>
    <row r="36" spans="2:20" x14ac:dyDescent="0.55000000000000004">
      <c r="B36">
        <v>6.7670000000000003</v>
      </c>
      <c r="C36">
        <v>0.39100000000000001</v>
      </c>
      <c r="D36">
        <f t="shared" si="0"/>
        <v>0.38347119149550002</v>
      </c>
      <c r="E36">
        <f t="shared" si="1"/>
        <v>-1.9255264717391294</v>
      </c>
      <c r="G36">
        <v>7.13</v>
      </c>
      <c r="H36">
        <v>0.47499999999999998</v>
      </c>
      <c r="I36">
        <f t="shared" si="2"/>
        <v>0.47105135105089607</v>
      </c>
      <c r="J36">
        <f t="shared" si="3"/>
        <v>-0.83129451560082224</v>
      </c>
      <c r="L36">
        <v>7.1580000000000004</v>
      </c>
      <c r="M36">
        <v>0.36099999999999999</v>
      </c>
      <c r="N36">
        <f t="shared" si="4"/>
        <v>0.35666225820719999</v>
      </c>
      <c r="O36">
        <f t="shared" si="5"/>
        <v>-1.2015905243213292</v>
      </c>
      <c r="Q36">
        <v>7.2889999999999997</v>
      </c>
      <c r="R36">
        <v>0.3</v>
      </c>
      <c r="S36">
        <f t="shared" si="6"/>
        <v>0.29655662766270002</v>
      </c>
      <c r="T36">
        <f t="shared" si="7"/>
        <v>-1.1477907790999886</v>
      </c>
    </row>
    <row r="37" spans="2:20" x14ac:dyDescent="0.55000000000000004">
      <c r="B37">
        <v>6.9779999999999998</v>
      </c>
      <c r="C37">
        <v>0.373</v>
      </c>
      <c r="D37">
        <f t="shared" si="0"/>
        <v>0.36807648959799999</v>
      </c>
      <c r="E37">
        <f t="shared" si="1"/>
        <v>-1.3199759790884742</v>
      </c>
      <c r="G37">
        <v>7.34</v>
      </c>
      <c r="H37">
        <v>0.48299999999999998</v>
      </c>
      <c r="I37">
        <f t="shared" si="2"/>
        <v>0.47990955179507205</v>
      </c>
      <c r="J37">
        <f t="shared" si="3"/>
        <v>-0.63984434884636265</v>
      </c>
      <c r="L37">
        <v>7.367</v>
      </c>
      <c r="M37">
        <v>0.36899999999999999</v>
      </c>
      <c r="N37">
        <f t="shared" si="4"/>
        <v>0.36562764656219998</v>
      </c>
      <c r="O37">
        <f t="shared" si="5"/>
        <v>-0.91391692081301168</v>
      </c>
      <c r="Q37">
        <v>7.4989999999999997</v>
      </c>
      <c r="R37">
        <v>0.30599999999999999</v>
      </c>
      <c r="S37">
        <f t="shared" si="6"/>
        <v>0.30259011573869998</v>
      </c>
      <c r="T37">
        <f t="shared" si="7"/>
        <v>-1.1143412618627488</v>
      </c>
    </row>
    <row r="38" spans="2:20" x14ac:dyDescent="0.55000000000000004">
      <c r="B38">
        <v>7.1890000000000001</v>
      </c>
      <c r="C38">
        <v>0.35699999999999998</v>
      </c>
      <c r="D38">
        <f t="shared" si="0"/>
        <v>0.35292749909949994</v>
      </c>
      <c r="E38">
        <f t="shared" si="1"/>
        <v>-1.1407565547619167</v>
      </c>
      <c r="G38">
        <v>7.5490000000000004</v>
      </c>
      <c r="H38">
        <v>0.49</v>
      </c>
      <c r="I38">
        <f t="shared" si="2"/>
        <v>0.48849475811672133</v>
      </c>
      <c r="J38">
        <f t="shared" si="3"/>
        <v>-0.30719222107727817</v>
      </c>
      <c r="L38">
        <v>7.5759999999999996</v>
      </c>
      <c r="M38">
        <v>0.377</v>
      </c>
      <c r="N38">
        <f t="shared" si="4"/>
        <v>0.3744969192448</v>
      </c>
      <c r="O38">
        <f t="shared" si="5"/>
        <v>-0.66394714992042558</v>
      </c>
      <c r="Q38">
        <v>7.7080000000000002</v>
      </c>
      <c r="R38">
        <v>0.311</v>
      </c>
      <c r="S38">
        <f t="shared" si="6"/>
        <v>0.30844063411680001</v>
      </c>
      <c r="T38">
        <f t="shared" si="7"/>
        <v>-0.82294722932475661</v>
      </c>
    </row>
    <row r="39" spans="2:20" x14ac:dyDescent="0.55000000000000004">
      <c r="B39">
        <v>7.399</v>
      </c>
      <c r="C39">
        <v>0.34200000000000003</v>
      </c>
      <c r="D39">
        <f t="shared" si="0"/>
        <v>0.33809427215949994</v>
      </c>
      <c r="E39">
        <f t="shared" si="1"/>
        <v>-1.1420256843567496</v>
      </c>
      <c r="G39">
        <v>7.758</v>
      </c>
      <c r="H39">
        <v>0.499</v>
      </c>
      <c r="I39">
        <f t="shared" si="2"/>
        <v>0.49685485818729563</v>
      </c>
      <c r="J39">
        <f t="shared" si="3"/>
        <v>-0.42988813881851007</v>
      </c>
      <c r="L39">
        <v>7.7850000000000001</v>
      </c>
      <c r="M39">
        <v>0.38400000000000001</v>
      </c>
      <c r="N39">
        <f t="shared" si="4"/>
        <v>0.38327007625499998</v>
      </c>
      <c r="O39">
        <f t="shared" si="5"/>
        <v>-0.19008430859375711</v>
      </c>
      <c r="Q39">
        <v>7.9169999999999998</v>
      </c>
      <c r="R39">
        <v>0.317</v>
      </c>
      <c r="S39">
        <f t="shared" si="6"/>
        <v>0.31413728180430006</v>
      </c>
      <c r="T39">
        <f t="shared" si="7"/>
        <v>-0.9030656768769536</v>
      </c>
    </row>
    <row r="40" spans="2:20" x14ac:dyDescent="0.55000000000000004">
      <c r="B40">
        <v>7.61</v>
      </c>
      <c r="C40">
        <v>0.32500000000000001</v>
      </c>
      <c r="D40">
        <f t="shared" si="0"/>
        <v>0.32343553994999996</v>
      </c>
      <c r="E40">
        <f t="shared" si="1"/>
        <v>-0.48137232307693828</v>
      </c>
      <c r="G40">
        <v>7.9669999999999996</v>
      </c>
      <c r="H40">
        <v>0.50600000000000001</v>
      </c>
      <c r="I40">
        <f t="shared" si="2"/>
        <v>0.50499499919551982</v>
      </c>
      <c r="J40">
        <f t="shared" si="3"/>
        <v>-0.19861675977869225</v>
      </c>
      <c r="L40">
        <v>7.9939999999999998</v>
      </c>
      <c r="M40">
        <v>0.39200000000000002</v>
      </c>
      <c r="N40">
        <f t="shared" si="4"/>
        <v>0.39194711759279999</v>
      </c>
      <c r="O40">
        <f t="shared" si="5"/>
        <v>-1.3490410000007089E-2</v>
      </c>
      <c r="Q40">
        <v>8.1259999999999994</v>
      </c>
      <c r="R40">
        <v>0.32100000000000001</v>
      </c>
      <c r="S40">
        <f t="shared" si="6"/>
        <v>0.31968005880119998</v>
      </c>
      <c r="T40">
        <f t="shared" si="7"/>
        <v>-0.41119663514019411</v>
      </c>
    </row>
    <row r="41" spans="2:20" x14ac:dyDescent="0.55000000000000004">
      <c r="B41">
        <v>7.82</v>
      </c>
      <c r="C41">
        <v>0.309</v>
      </c>
      <c r="D41">
        <f t="shared" si="0"/>
        <v>0.30909024780000005</v>
      </c>
      <c r="E41">
        <f t="shared" si="1"/>
        <v>2.9206407767007749E-2</v>
      </c>
      <c r="G41">
        <v>8.1760000000000002</v>
      </c>
      <c r="H41">
        <v>0.51400000000000001</v>
      </c>
      <c r="I41">
        <f t="shared" si="2"/>
        <v>0.51292032833011914</v>
      </c>
      <c r="J41">
        <f t="shared" si="3"/>
        <v>-0.21005285406242749</v>
      </c>
      <c r="L41">
        <v>8.2029999999999994</v>
      </c>
      <c r="M41">
        <v>0.39900000000000002</v>
      </c>
      <c r="N41">
        <f t="shared" si="4"/>
        <v>0.40052804325820002</v>
      </c>
      <c r="O41">
        <f t="shared" si="5"/>
        <v>0.38296823513784356</v>
      </c>
      <c r="Q41">
        <v>8.3360000000000003</v>
      </c>
      <c r="R41">
        <v>0.32600000000000001</v>
      </c>
      <c r="S41">
        <f t="shared" si="6"/>
        <v>0.32509437947520003</v>
      </c>
      <c r="T41">
        <f t="shared" si="7"/>
        <v>-0.27779770699385803</v>
      </c>
    </row>
    <row r="42" spans="2:20" x14ac:dyDescent="0.55000000000000004">
      <c r="B42">
        <v>8.0310000000000006</v>
      </c>
      <c r="C42">
        <v>0.29799999999999999</v>
      </c>
      <c r="D42">
        <f t="shared" si="0"/>
        <v>0.29492177387950003</v>
      </c>
      <c r="E42">
        <f t="shared" si="1"/>
        <v>-1.0329617854026714</v>
      </c>
      <c r="G42">
        <v>8.3970000000000002</v>
      </c>
      <c r="H42">
        <v>0.51900000000000002</v>
      </c>
      <c r="I42">
        <f t="shared" si="2"/>
        <v>0.52107273991948522</v>
      </c>
      <c r="J42">
        <f t="shared" si="3"/>
        <v>0.39937185346535647</v>
      </c>
      <c r="L42">
        <v>8.4130000000000003</v>
      </c>
      <c r="M42">
        <v>0.40699999999999997</v>
      </c>
      <c r="N42">
        <f t="shared" si="4"/>
        <v>0.40905321938620004</v>
      </c>
      <c r="O42">
        <f t="shared" si="5"/>
        <v>0.50447650766586416</v>
      </c>
      <c r="Q42">
        <v>8.5449999999999999</v>
      </c>
      <c r="R42">
        <v>0.33300000000000002</v>
      </c>
      <c r="S42">
        <f t="shared" si="6"/>
        <v>0.33032867886750006</v>
      </c>
      <c r="T42">
        <f t="shared" si="7"/>
        <v>-0.80219853828827603</v>
      </c>
    </row>
    <row r="43" spans="2:20" x14ac:dyDescent="0.55000000000000004">
      <c r="B43">
        <v>8.2409999999999997</v>
      </c>
      <c r="C43">
        <v>0.28299999999999997</v>
      </c>
      <c r="D43">
        <f t="shared" si="0"/>
        <v>0.28106441651949998</v>
      </c>
      <c r="E43">
        <f t="shared" si="1"/>
        <v>-0.68395175989399004</v>
      </c>
      <c r="G43">
        <v>8.5839999999999996</v>
      </c>
      <c r="H43">
        <v>0.52500000000000002</v>
      </c>
      <c r="I43">
        <f t="shared" si="2"/>
        <v>0.52779233707671347</v>
      </c>
      <c r="J43">
        <f t="shared" si="3"/>
        <v>0.53187372889779938</v>
      </c>
      <c r="L43">
        <v>8.6219999999999999</v>
      </c>
      <c r="M43">
        <v>0.41599999999999998</v>
      </c>
      <c r="N43">
        <f t="shared" si="4"/>
        <v>0.41744145382320008</v>
      </c>
      <c r="O43">
        <f t="shared" si="5"/>
        <v>0.34650332288463959</v>
      </c>
      <c r="Q43">
        <v>8.7539999999999996</v>
      </c>
      <c r="R43">
        <v>0.33800000000000002</v>
      </c>
      <c r="S43">
        <f t="shared" si="6"/>
        <v>0.3354091075692</v>
      </c>
      <c r="T43">
        <f t="shared" si="7"/>
        <v>-0.7665362221301828</v>
      </c>
    </row>
    <row r="44" spans="2:20" x14ac:dyDescent="0.55000000000000004">
      <c r="B44">
        <v>8.452</v>
      </c>
      <c r="C44">
        <v>0.26700000000000002</v>
      </c>
      <c r="D44">
        <f t="shared" si="0"/>
        <v>0.26738620088800003</v>
      </c>
      <c r="E44">
        <f t="shared" si="1"/>
        <v>0.14464452734082772</v>
      </c>
      <c r="G44">
        <v>8.8030000000000008</v>
      </c>
      <c r="H44">
        <v>0.53700000000000003</v>
      </c>
      <c r="I44">
        <f t="shared" si="2"/>
        <v>0.5354589163794139</v>
      </c>
      <c r="J44">
        <f t="shared" si="3"/>
        <v>-0.28698019005328429</v>
      </c>
      <c r="L44">
        <v>8.8309999999999995</v>
      </c>
      <c r="M44">
        <v>0.42599999999999999</v>
      </c>
      <c r="N44">
        <f t="shared" si="4"/>
        <v>0.42573357258779998</v>
      </c>
      <c r="O44">
        <f t="shared" si="5"/>
        <v>-6.2541646056340341E-2</v>
      </c>
      <c r="Q44">
        <v>8.9629999999999992</v>
      </c>
      <c r="R44">
        <v>0.34399999999999997</v>
      </c>
      <c r="S44">
        <f t="shared" si="6"/>
        <v>0.34033566558030004</v>
      </c>
      <c r="T44">
        <f t="shared" si="7"/>
        <v>-1.0652134940988176</v>
      </c>
    </row>
    <row r="45" spans="2:20" x14ac:dyDescent="0.55000000000000004">
      <c r="B45">
        <v>8.6620000000000008</v>
      </c>
      <c r="C45">
        <v>0.253</v>
      </c>
      <c r="D45">
        <f t="shared" si="0"/>
        <v>0.25401677831799996</v>
      </c>
      <c r="E45">
        <f t="shared" si="1"/>
        <v>0.40188866324108918</v>
      </c>
      <c r="G45">
        <v>9.0129999999999999</v>
      </c>
      <c r="H45">
        <v>0.54200000000000004</v>
      </c>
      <c r="I45">
        <f t="shared" si="2"/>
        <v>0.54261006658323174</v>
      </c>
      <c r="J45">
        <f t="shared" si="3"/>
        <v>0.11255841019035154</v>
      </c>
      <c r="L45">
        <v>9.0399999999999991</v>
      </c>
      <c r="M45">
        <v>0.435</v>
      </c>
      <c r="N45">
        <f t="shared" si="4"/>
        <v>0.43392957567999996</v>
      </c>
      <c r="O45">
        <f t="shared" si="5"/>
        <v>-0.24607455632184844</v>
      </c>
      <c r="Q45">
        <v>9.173</v>
      </c>
      <c r="R45">
        <v>0.34699999999999998</v>
      </c>
      <c r="S45">
        <f t="shared" si="6"/>
        <v>0.34513081885230007</v>
      </c>
      <c r="T45">
        <f t="shared" si="7"/>
        <v>-0.53866891864550592</v>
      </c>
    </row>
    <row r="46" spans="2:20" x14ac:dyDescent="0.55000000000000004">
      <c r="B46">
        <v>8.8719999999999999</v>
      </c>
      <c r="C46">
        <v>0.24199999999999999</v>
      </c>
      <c r="D46">
        <f t="shared" si="0"/>
        <v>0.24089074364800012</v>
      </c>
      <c r="E46">
        <f t="shared" si="1"/>
        <v>-0.45837039338837876</v>
      </c>
      <c r="G46">
        <v>9.2219999999999995</v>
      </c>
      <c r="H46">
        <v>0.55000000000000004</v>
      </c>
      <c r="I46">
        <f t="shared" si="2"/>
        <v>0.54953765188382242</v>
      </c>
      <c r="J46">
        <f t="shared" si="3"/>
        <v>-8.4063293850477158E-2</v>
      </c>
      <c r="L46">
        <v>9.2490000000000006</v>
      </c>
      <c r="M46">
        <v>0.44400000000000001</v>
      </c>
      <c r="N46">
        <f t="shared" si="4"/>
        <v>0.44202946309980007</v>
      </c>
      <c r="O46">
        <f t="shared" si="5"/>
        <v>-0.44381461716214804</v>
      </c>
      <c r="Q46">
        <v>9.3819999999999997</v>
      </c>
      <c r="R46">
        <v>0.35199999999999998</v>
      </c>
      <c r="S46">
        <f t="shared" si="6"/>
        <v>0.34974889925880004</v>
      </c>
      <c r="T46">
        <f t="shared" si="7"/>
        <v>-0.63951725602271048</v>
      </c>
    </row>
    <row r="47" spans="2:20" x14ac:dyDescent="0.55000000000000004">
      <c r="B47">
        <v>9.0830000000000002</v>
      </c>
      <c r="C47">
        <v>0.22800000000000001</v>
      </c>
      <c r="D47">
        <f t="shared" si="0"/>
        <v>0.22794733319550009</v>
      </c>
      <c r="E47">
        <f t="shared" si="1"/>
        <v>-2.3099475657858727E-2</v>
      </c>
      <c r="G47">
        <v>9.4309999999999992</v>
      </c>
      <c r="H47">
        <v>0.55400000000000005</v>
      </c>
      <c r="I47">
        <f t="shared" si="2"/>
        <v>0.55628133307083427</v>
      </c>
      <c r="J47">
        <f t="shared" si="3"/>
        <v>0.41179297307476959</v>
      </c>
      <c r="L47">
        <v>9.4580000000000002</v>
      </c>
      <c r="M47">
        <v>0.45200000000000001</v>
      </c>
      <c r="N47">
        <f t="shared" si="4"/>
        <v>0.45003323484720004</v>
      </c>
      <c r="O47">
        <f t="shared" si="5"/>
        <v>-0.43512503380530448</v>
      </c>
      <c r="Q47">
        <v>9.5909999999999993</v>
      </c>
      <c r="R47">
        <v>0.35599999999999998</v>
      </c>
      <c r="S47">
        <f t="shared" si="6"/>
        <v>0.35421310897469999</v>
      </c>
      <c r="T47">
        <f t="shared" si="7"/>
        <v>-0.50193568126404409</v>
      </c>
    </row>
    <row r="48" spans="2:20" x14ac:dyDescent="0.55000000000000004">
      <c r="B48">
        <v>9.2929999999999993</v>
      </c>
      <c r="C48">
        <v>0.214</v>
      </c>
      <c r="D48">
        <f t="shared" si="0"/>
        <v>0.2153092333155</v>
      </c>
      <c r="E48">
        <f t="shared" si="1"/>
        <v>0.61179126892523739</v>
      </c>
      <c r="G48">
        <v>9.64</v>
      </c>
      <c r="H48">
        <v>0.55800000000000005</v>
      </c>
      <c r="I48">
        <f t="shared" si="2"/>
        <v>0.56284625733299198</v>
      </c>
      <c r="J48">
        <f t="shared" si="3"/>
        <v>0.86850489838565093</v>
      </c>
      <c r="L48">
        <v>9.6669999999999998</v>
      </c>
      <c r="M48">
        <v>0.46</v>
      </c>
      <c r="N48">
        <f t="shared" si="4"/>
        <v>0.45794089092219997</v>
      </c>
      <c r="O48">
        <f t="shared" si="5"/>
        <v>-0.44763240821740163</v>
      </c>
      <c r="Q48">
        <v>9.8010000000000002</v>
      </c>
      <c r="R48">
        <v>0.35799999999999998</v>
      </c>
      <c r="S48">
        <f t="shared" si="6"/>
        <v>0.3585437017587001</v>
      </c>
      <c r="T48">
        <f t="shared" si="7"/>
        <v>0.15187199963690232</v>
      </c>
    </row>
    <row r="49" spans="2:20" x14ac:dyDescent="0.55000000000000004">
      <c r="B49">
        <v>9.5039999999999996</v>
      </c>
      <c r="C49">
        <v>0.2</v>
      </c>
      <c r="D49">
        <f t="shared" si="0"/>
        <v>0.20285608115200016</v>
      </c>
      <c r="E49">
        <f t="shared" si="1"/>
        <v>1.4280405760000725</v>
      </c>
      <c r="G49">
        <v>9.85</v>
      </c>
      <c r="H49">
        <v>0.56599999999999995</v>
      </c>
      <c r="I49">
        <f t="shared" si="2"/>
        <v>0.569267743258</v>
      </c>
      <c r="J49">
        <f t="shared" si="3"/>
        <v>0.57733979823322545</v>
      </c>
      <c r="L49">
        <v>9.8759999999999994</v>
      </c>
      <c r="M49">
        <v>0.46700000000000003</v>
      </c>
      <c r="N49">
        <f t="shared" si="4"/>
        <v>0.46575243132480004</v>
      </c>
      <c r="O49">
        <f t="shared" si="5"/>
        <v>-0.26714532659528561</v>
      </c>
      <c r="Q49">
        <v>10.01</v>
      </c>
      <c r="R49">
        <v>0.36299999999999999</v>
      </c>
      <c r="S49">
        <f t="shared" si="6"/>
        <v>0.36269943386999998</v>
      </c>
      <c r="T49">
        <f t="shared" si="7"/>
        <v>-8.2800586776863055E-2</v>
      </c>
    </row>
    <row r="50" spans="2:20" x14ac:dyDescent="0.55000000000000004">
      <c r="B50">
        <v>9.7140000000000004</v>
      </c>
      <c r="C50">
        <v>0.187</v>
      </c>
      <c r="D50">
        <f t="shared" si="0"/>
        <v>0.19070591606199994</v>
      </c>
      <c r="E50">
        <f t="shared" si="1"/>
        <v>1.9817732951871319</v>
      </c>
      <c r="G50">
        <v>10.058999999999999</v>
      </c>
      <c r="H50">
        <v>0.57399999999999995</v>
      </c>
      <c r="I50">
        <f t="shared" si="2"/>
        <v>0.57548980156849383</v>
      </c>
      <c r="J50">
        <f t="shared" si="3"/>
        <v>0.259547311584299</v>
      </c>
      <c r="L50">
        <v>10.085000000000001</v>
      </c>
      <c r="M50">
        <v>0.47499999999999998</v>
      </c>
      <c r="N50">
        <f t="shared" si="4"/>
        <v>0.47346785605500002</v>
      </c>
      <c r="O50">
        <f t="shared" si="5"/>
        <v>-0.32255661999999014</v>
      </c>
      <c r="Q50">
        <v>10.218999999999999</v>
      </c>
      <c r="R50">
        <v>0.36699999999999999</v>
      </c>
      <c r="S50">
        <f t="shared" si="6"/>
        <v>0.3667012952907</v>
      </c>
      <c r="T50">
        <f t="shared" si="7"/>
        <v>-8.1390928964575102E-2</v>
      </c>
    </row>
    <row r="51" spans="2:20" x14ac:dyDescent="0.55000000000000004">
      <c r="B51">
        <v>9.9239999999999995</v>
      </c>
      <c r="C51">
        <v>0.17599999999999999</v>
      </c>
      <c r="D51">
        <f t="shared" si="0"/>
        <v>0.17879913887200005</v>
      </c>
      <c r="E51">
        <f t="shared" si="1"/>
        <v>1.5904198136363992</v>
      </c>
      <c r="G51">
        <v>10.268000000000001</v>
      </c>
      <c r="H51">
        <v>0.57899999999999996</v>
      </c>
      <c r="I51">
        <f t="shared" si="2"/>
        <v>0.58154856914800535</v>
      </c>
      <c r="J51">
        <f t="shared" si="3"/>
        <v>0.44016738307519632</v>
      </c>
      <c r="L51">
        <v>10.294</v>
      </c>
      <c r="M51">
        <v>0.48299999999999998</v>
      </c>
      <c r="N51">
        <f t="shared" si="4"/>
        <v>0.48108716511279997</v>
      </c>
      <c r="O51">
        <f t="shared" si="5"/>
        <v>-0.39603206774327332</v>
      </c>
      <c r="Q51">
        <v>10.429</v>
      </c>
      <c r="R51">
        <v>0.371</v>
      </c>
      <c r="S51">
        <f t="shared" si="6"/>
        <v>0.37056732758670008</v>
      </c>
      <c r="T51">
        <f t="shared" si="7"/>
        <v>-0.11662329199458683</v>
      </c>
    </row>
    <row r="52" spans="2:20" x14ac:dyDescent="0.55000000000000004">
      <c r="B52">
        <v>10.135</v>
      </c>
      <c r="C52">
        <v>0.16500000000000001</v>
      </c>
      <c r="D52">
        <f t="shared" si="0"/>
        <v>0.16708079188750014</v>
      </c>
      <c r="E52">
        <f t="shared" si="1"/>
        <v>1.2610859924243196</v>
      </c>
      <c r="G52">
        <v>10.477</v>
      </c>
      <c r="H52">
        <v>0.58799999999999997</v>
      </c>
      <c r="I52">
        <f t="shared" si="2"/>
        <v>0.58744919318525934</v>
      </c>
      <c r="J52">
        <f t="shared" si="3"/>
        <v>-9.3674628357248838E-2</v>
      </c>
      <c r="L52">
        <v>10.503</v>
      </c>
      <c r="M52">
        <v>0.49099999999999999</v>
      </c>
      <c r="N52">
        <f t="shared" si="4"/>
        <v>0.48861035849820006</v>
      </c>
      <c r="O52">
        <f t="shared" si="5"/>
        <v>-0.48668869690426336</v>
      </c>
      <c r="Q52">
        <v>10.638</v>
      </c>
      <c r="R52">
        <v>0.375</v>
      </c>
      <c r="S52">
        <f t="shared" si="6"/>
        <v>0.37426071140279993</v>
      </c>
      <c r="T52">
        <f t="shared" si="7"/>
        <v>-0.19714362592001913</v>
      </c>
    </row>
    <row r="53" spans="2:20" x14ac:dyDescent="0.55000000000000004">
      <c r="B53">
        <v>10.345000000000001</v>
      </c>
      <c r="C53">
        <v>0.154</v>
      </c>
      <c r="D53">
        <f t="shared" si="0"/>
        <v>0.15566194948750001</v>
      </c>
      <c r="E53">
        <f t="shared" si="1"/>
        <v>1.0791879788961094</v>
      </c>
      <c r="G53">
        <v>10.686</v>
      </c>
      <c r="H53">
        <v>0.59299999999999997</v>
      </c>
      <c r="I53">
        <f t="shared" si="2"/>
        <v>0.59319682086898051</v>
      </c>
      <c r="J53">
        <f t="shared" si="3"/>
        <v>3.319070303213164E-2</v>
      </c>
      <c r="L53">
        <v>10.712999999999999</v>
      </c>
      <c r="M53">
        <v>0.496</v>
      </c>
      <c r="N53">
        <f t="shared" si="4"/>
        <v>0.49607274142619995</v>
      </c>
      <c r="O53">
        <f t="shared" si="5"/>
        <v>1.4665610120957965E-2</v>
      </c>
      <c r="Q53">
        <v>10.848000000000001</v>
      </c>
      <c r="R53">
        <v>0.379</v>
      </c>
      <c r="S53">
        <f t="shared" si="6"/>
        <v>0.37781679012480007</v>
      </c>
      <c r="T53">
        <f t="shared" si="7"/>
        <v>-0.31219257920842503</v>
      </c>
    </row>
    <row r="54" spans="2:20" x14ac:dyDescent="0.55000000000000004">
      <c r="B54">
        <v>10.555</v>
      </c>
      <c r="C54">
        <v>0.13900000000000001</v>
      </c>
      <c r="D54">
        <f t="shared" si="0"/>
        <v>0.1444864949875001</v>
      </c>
      <c r="E54">
        <f t="shared" si="1"/>
        <v>3.9471186960432303</v>
      </c>
      <c r="G54">
        <v>10.896000000000001</v>
      </c>
      <c r="H54">
        <v>0.59799999999999998</v>
      </c>
      <c r="I54">
        <f t="shared" si="2"/>
        <v>0.59882304545628351</v>
      </c>
      <c r="J54">
        <f t="shared" si="3"/>
        <v>0.1376330194454069</v>
      </c>
      <c r="L54">
        <v>10.922000000000001</v>
      </c>
      <c r="M54">
        <v>0.501</v>
      </c>
      <c r="N54">
        <f t="shared" si="4"/>
        <v>0.50340324358319999</v>
      </c>
      <c r="O54">
        <f t="shared" si="5"/>
        <v>0.47968933796406937</v>
      </c>
      <c r="Q54">
        <v>11.057</v>
      </c>
      <c r="R54">
        <v>0.38</v>
      </c>
      <c r="S54">
        <f t="shared" si="6"/>
        <v>0.38120169633630008</v>
      </c>
      <c r="T54">
        <f t="shared" si="7"/>
        <v>0.31623587797370345</v>
      </c>
    </row>
    <row r="55" spans="2:20" x14ac:dyDescent="0.55000000000000004">
      <c r="B55">
        <v>10.766</v>
      </c>
      <c r="C55">
        <v>0.127</v>
      </c>
      <c r="D55">
        <f t="shared" si="0"/>
        <v>0.13350295318200001</v>
      </c>
      <c r="E55">
        <f t="shared" si="1"/>
        <v>5.1204355763779557</v>
      </c>
      <c r="G55">
        <v>11.105</v>
      </c>
      <c r="H55">
        <v>0.60399999999999998</v>
      </c>
      <c r="I55">
        <f t="shared" si="2"/>
        <v>0.604279451587306</v>
      </c>
      <c r="J55">
        <f t="shared" si="3"/>
        <v>4.6266819090401208E-2</v>
      </c>
      <c r="L55">
        <v>11.131</v>
      </c>
      <c r="M55">
        <v>0.50900000000000001</v>
      </c>
      <c r="N55">
        <f t="shared" si="4"/>
        <v>0.51063763006780005</v>
      </c>
      <c r="O55">
        <f t="shared" si="5"/>
        <v>0.32173478738704209</v>
      </c>
      <c r="Q55">
        <v>11.266</v>
      </c>
      <c r="R55">
        <v>0.38300000000000001</v>
      </c>
      <c r="S55">
        <f t="shared" si="6"/>
        <v>0.38443273185719995</v>
      </c>
      <c r="T55">
        <f t="shared" si="7"/>
        <v>0.37408142485638185</v>
      </c>
    </row>
    <row r="56" spans="2:20" x14ac:dyDescent="0.55000000000000004">
      <c r="B56">
        <v>10.976000000000001</v>
      </c>
      <c r="C56">
        <v>0.115</v>
      </c>
      <c r="D56">
        <f t="shared" si="0"/>
        <v>0.12281543347199997</v>
      </c>
      <c r="E56">
        <f t="shared" si="1"/>
        <v>6.7960291060869249</v>
      </c>
      <c r="G56">
        <v>11.314</v>
      </c>
      <c r="H56">
        <v>0.60899999999999999</v>
      </c>
      <c r="I56">
        <f t="shared" si="2"/>
        <v>0.6095983275586675</v>
      </c>
      <c r="J56">
        <f t="shared" si="3"/>
        <v>9.8247546579230016E-2</v>
      </c>
      <c r="L56">
        <v>11.34</v>
      </c>
      <c r="M56">
        <v>0.51700000000000002</v>
      </c>
      <c r="N56">
        <f t="shared" si="4"/>
        <v>0.51777590088000003</v>
      </c>
      <c r="O56">
        <f t="shared" si="5"/>
        <v>0.15007753965184009</v>
      </c>
      <c r="Q56">
        <v>11.476000000000001</v>
      </c>
      <c r="R56">
        <v>0.38700000000000001</v>
      </c>
      <c r="S56">
        <f t="shared" si="6"/>
        <v>0.38752425009120006</v>
      </c>
      <c r="T56">
        <f t="shared" si="7"/>
        <v>0.13546513984497452</v>
      </c>
    </row>
    <row r="57" spans="2:20" x14ac:dyDescent="0.55000000000000004">
      <c r="B57">
        <v>11.186</v>
      </c>
      <c r="C57">
        <v>0.105</v>
      </c>
      <c r="D57">
        <f t="shared" si="0"/>
        <v>0.11237130166199993</v>
      </c>
      <c r="E57">
        <f t="shared" si="1"/>
        <v>7.0202872971427981</v>
      </c>
      <c r="G57">
        <v>11.523</v>
      </c>
      <c r="H57">
        <v>0.61399999999999999</v>
      </c>
      <c r="I57">
        <f t="shared" si="2"/>
        <v>0.61478482055909267</v>
      </c>
      <c r="J57">
        <f t="shared" si="3"/>
        <v>0.12782093796297728</v>
      </c>
      <c r="L57">
        <v>11.548999999999999</v>
      </c>
      <c r="M57">
        <v>0.52500000000000002</v>
      </c>
      <c r="N57">
        <f t="shared" si="4"/>
        <v>0.52481805601979992</v>
      </c>
      <c r="O57">
        <f t="shared" si="5"/>
        <v>-3.4655996228591522E-2</v>
      </c>
      <c r="Q57">
        <v>11.685</v>
      </c>
      <c r="R57">
        <v>0.39100000000000001</v>
      </c>
      <c r="S57">
        <f t="shared" si="6"/>
        <v>0.39044680800750009</v>
      </c>
      <c r="T57">
        <f t="shared" si="7"/>
        <v>-0.14148132800509566</v>
      </c>
    </row>
    <row r="58" spans="2:20" x14ac:dyDescent="0.55000000000000004">
      <c r="B58">
        <v>11.396000000000001</v>
      </c>
      <c r="C58">
        <v>9.6000000000000002E-2</v>
      </c>
      <c r="D58">
        <f t="shared" si="0"/>
        <v>0.10217055775200001</v>
      </c>
      <c r="E58">
        <f t="shared" si="1"/>
        <v>6.4276643250000109</v>
      </c>
      <c r="G58">
        <v>11.733000000000001</v>
      </c>
      <c r="H58">
        <v>0.62</v>
      </c>
      <c r="I58">
        <f t="shared" si="2"/>
        <v>0.61986798716964309</v>
      </c>
      <c r="J58">
        <f t="shared" si="3"/>
        <v>-2.1292391993049845E-2</v>
      </c>
      <c r="L58">
        <v>11.757999999999999</v>
      </c>
      <c r="M58">
        <v>0.53</v>
      </c>
      <c r="N58">
        <f t="shared" si="4"/>
        <v>0.53176409548720005</v>
      </c>
      <c r="O58">
        <f t="shared" si="5"/>
        <v>0.33284820513207991</v>
      </c>
      <c r="Q58">
        <v>11.895</v>
      </c>
      <c r="R58">
        <v>0.39300000000000002</v>
      </c>
      <c r="S58">
        <f t="shared" si="6"/>
        <v>0.39322837266749999</v>
      </c>
      <c r="T58">
        <f t="shared" si="7"/>
        <v>5.8110093511444375E-2</v>
      </c>
    </row>
    <row r="59" spans="2:20" x14ac:dyDescent="0.55000000000000004">
      <c r="B59">
        <v>11.606999999999999</v>
      </c>
      <c r="C59">
        <v>8.7999999999999995E-2</v>
      </c>
      <c r="D59">
        <f t="shared" si="0"/>
        <v>9.2166368015500155E-2</v>
      </c>
      <c r="E59">
        <f t="shared" si="1"/>
        <v>4.7345091085229098</v>
      </c>
      <c r="G59">
        <v>11.942</v>
      </c>
      <c r="H59">
        <v>0.624</v>
      </c>
      <c r="I59">
        <f t="shared" si="2"/>
        <v>0.62480458401118755</v>
      </c>
      <c r="J59">
        <f t="shared" si="3"/>
        <v>0.12893974538261987</v>
      </c>
      <c r="L59">
        <v>11.968</v>
      </c>
      <c r="M59">
        <v>0.53800000000000003</v>
      </c>
      <c r="N59">
        <f t="shared" si="4"/>
        <v>0.53864656299519997</v>
      </c>
      <c r="O59">
        <f t="shared" si="5"/>
        <v>0.12017899539032335</v>
      </c>
      <c r="Q59">
        <v>12.103999999999999</v>
      </c>
      <c r="R59">
        <v>0.39700000000000002</v>
      </c>
      <c r="S59">
        <f t="shared" si="6"/>
        <v>0.39584245297920001</v>
      </c>
      <c r="T59">
        <f t="shared" si="7"/>
        <v>-0.29157355687657666</v>
      </c>
    </row>
    <row r="60" spans="2:20" x14ac:dyDescent="0.55000000000000004">
      <c r="B60">
        <v>11.817</v>
      </c>
      <c r="C60">
        <v>7.6999999999999999E-2</v>
      </c>
      <c r="D60">
        <f t="shared" si="0"/>
        <v>8.245355889549999E-2</v>
      </c>
      <c r="E60">
        <f t="shared" si="1"/>
        <v>7.0825440201298582</v>
      </c>
      <c r="G60">
        <v>12.151</v>
      </c>
      <c r="H60">
        <v>0.63</v>
      </c>
      <c r="I60">
        <f t="shared" si="2"/>
        <v>0.62962426407566752</v>
      </c>
      <c r="J60">
        <f t="shared" si="3"/>
        <v>-5.9640622909918665E-2</v>
      </c>
      <c r="L60">
        <v>12.177</v>
      </c>
      <c r="M60">
        <v>0.54600000000000004</v>
      </c>
      <c r="N60">
        <f t="shared" si="4"/>
        <v>0.54539991123420006</v>
      </c>
      <c r="O60">
        <f t="shared" si="5"/>
        <v>-0.10990636736263326</v>
      </c>
      <c r="Q60">
        <v>12.313000000000001</v>
      </c>
      <c r="R60">
        <v>0.40200000000000002</v>
      </c>
      <c r="S60">
        <f t="shared" si="6"/>
        <v>0.39830266260030012</v>
      </c>
      <c r="T60">
        <f t="shared" si="7"/>
        <v>-0.91973567156714098</v>
      </c>
    </row>
    <row r="61" spans="2:20" x14ac:dyDescent="0.55000000000000004">
      <c r="B61">
        <v>12.026999999999999</v>
      </c>
      <c r="C61">
        <v>6.7000000000000004E-2</v>
      </c>
      <c r="D61">
        <f t="shared" si="0"/>
        <v>7.2984137675500049E-2</v>
      </c>
      <c r="E61">
        <f t="shared" si="1"/>
        <v>8.9315487694030526</v>
      </c>
      <c r="G61">
        <v>12.36</v>
      </c>
      <c r="H61">
        <v>0.63500000000000001</v>
      </c>
      <c r="I61">
        <f t="shared" si="2"/>
        <v>0.6343321745518079</v>
      </c>
      <c r="J61">
        <f t="shared" si="3"/>
        <v>-0.10516936192001658</v>
      </c>
      <c r="L61">
        <v>12.385999999999999</v>
      </c>
      <c r="M61">
        <v>0.55300000000000005</v>
      </c>
      <c r="N61">
        <f t="shared" si="4"/>
        <v>0.55205714380079995</v>
      </c>
      <c r="O61">
        <f t="shared" si="5"/>
        <v>-0.17049840853527895</v>
      </c>
      <c r="Q61">
        <v>12.523</v>
      </c>
      <c r="R61">
        <v>0.40300000000000002</v>
      </c>
      <c r="S61">
        <f t="shared" si="6"/>
        <v>0.40061966677230004</v>
      </c>
      <c r="T61">
        <f t="shared" si="7"/>
        <v>-0.59065340637716679</v>
      </c>
    </row>
    <row r="62" spans="2:20" x14ac:dyDescent="0.55000000000000004">
      <c r="B62">
        <v>12.237</v>
      </c>
      <c r="C62">
        <v>5.6000000000000001E-2</v>
      </c>
      <c r="D62">
        <f t="shared" si="0"/>
        <v>6.37581043555E-2</v>
      </c>
      <c r="E62">
        <f t="shared" si="1"/>
        <v>13.853757777678569</v>
      </c>
      <c r="G62">
        <v>12.57</v>
      </c>
      <c r="H62">
        <v>0.64</v>
      </c>
      <c r="I62">
        <f t="shared" si="2"/>
        <v>0.63895523033102397</v>
      </c>
      <c r="J62">
        <f t="shared" si="3"/>
        <v>-0.16324526077750659</v>
      </c>
      <c r="L62">
        <v>12.595000000000001</v>
      </c>
      <c r="M62">
        <v>0.56000000000000005</v>
      </c>
      <c r="N62">
        <f t="shared" si="4"/>
        <v>0.55861826069500009</v>
      </c>
      <c r="O62">
        <f t="shared" si="5"/>
        <v>-0.24673916160713616</v>
      </c>
      <c r="Q62">
        <v>12.731999999999999</v>
      </c>
      <c r="R62">
        <v>0.40300000000000002</v>
      </c>
      <c r="S62">
        <f t="shared" si="6"/>
        <v>0.40277139878880003</v>
      </c>
      <c r="T62">
        <f t="shared" si="7"/>
        <v>-5.6724866302728751E-2</v>
      </c>
    </row>
    <row r="63" spans="2:20" x14ac:dyDescent="0.55000000000000004">
      <c r="B63">
        <v>12.446999999999999</v>
      </c>
      <c r="C63">
        <v>5.0999999999999997E-2</v>
      </c>
      <c r="D63">
        <f t="shared" si="0"/>
        <v>5.4775458935500065E-2</v>
      </c>
      <c r="E63">
        <f t="shared" si="1"/>
        <v>7.4028606578432727</v>
      </c>
      <c r="G63">
        <v>12.779</v>
      </c>
      <c r="H63">
        <v>0.64400000000000002</v>
      </c>
      <c r="I63">
        <f t="shared" si="2"/>
        <v>0.6434545700421016</v>
      </c>
      <c r="J63">
        <f t="shared" si="3"/>
        <v>-8.4694092841368529E-2</v>
      </c>
      <c r="L63">
        <v>12.804</v>
      </c>
      <c r="M63">
        <v>0.56599999999999995</v>
      </c>
      <c r="N63">
        <f t="shared" si="4"/>
        <v>0.56508326191680003</v>
      </c>
      <c r="O63">
        <f t="shared" si="5"/>
        <v>-0.16196785922260062</v>
      </c>
      <c r="Q63">
        <v>12.942</v>
      </c>
      <c r="R63">
        <v>0.40300000000000002</v>
      </c>
      <c r="S63">
        <f t="shared" si="6"/>
        <v>0.40477844938680002</v>
      </c>
      <c r="T63">
        <f t="shared" si="7"/>
        <v>0.44130257736972611</v>
      </c>
    </row>
    <row r="64" spans="2:20" x14ac:dyDescent="0.55000000000000004">
      <c r="B64">
        <v>12.657</v>
      </c>
      <c r="C64">
        <v>4.4999999999999998E-2</v>
      </c>
      <c r="D64">
        <f t="shared" si="0"/>
        <v>4.6036201415500022E-2</v>
      </c>
      <c r="E64">
        <f t="shared" si="1"/>
        <v>2.3026698122222751</v>
      </c>
      <c r="G64">
        <v>12.988</v>
      </c>
      <c r="H64">
        <v>0.64700000000000002</v>
      </c>
      <c r="I64">
        <f t="shared" si="2"/>
        <v>0.64785760635871115</v>
      </c>
      <c r="J64">
        <f t="shared" si="3"/>
        <v>0.13255121463850494</v>
      </c>
      <c r="L64">
        <v>13.013</v>
      </c>
      <c r="M64">
        <v>0.57299999999999995</v>
      </c>
      <c r="N64">
        <f t="shared" si="4"/>
        <v>0.57145214746619999</v>
      </c>
      <c r="O64">
        <f t="shared" si="5"/>
        <v>-0.27013133225130281</v>
      </c>
      <c r="Q64">
        <v>13.151999999999999</v>
      </c>
      <c r="R64">
        <v>0.40300000000000002</v>
      </c>
      <c r="S64">
        <f t="shared" si="6"/>
        <v>0.40663015332480007</v>
      </c>
      <c r="T64">
        <f t="shared" si="7"/>
        <v>0.90078246272953977</v>
      </c>
    </row>
    <row r="65" spans="2:20" x14ac:dyDescent="0.55000000000000004">
      <c r="B65">
        <v>12.867000000000001</v>
      </c>
      <c r="C65">
        <v>3.5000000000000003E-2</v>
      </c>
      <c r="D65">
        <f t="shared" si="0"/>
        <v>3.7540331795500093E-2</v>
      </c>
      <c r="E65">
        <f t="shared" si="1"/>
        <v>7.2580908442859693</v>
      </c>
      <c r="G65">
        <v>13.198</v>
      </c>
      <c r="H65">
        <v>0.65100000000000002</v>
      </c>
      <c r="I65">
        <f t="shared" si="2"/>
        <v>0.65218990662265941</v>
      </c>
      <c r="J65">
        <f t="shared" si="3"/>
        <v>0.18278135524721761</v>
      </c>
      <c r="L65">
        <v>13.223000000000001</v>
      </c>
      <c r="M65">
        <v>0.57899999999999996</v>
      </c>
      <c r="N65">
        <f t="shared" si="4"/>
        <v>0.5777546995542</v>
      </c>
      <c r="O65">
        <f t="shared" si="5"/>
        <v>-0.21507779720206519</v>
      </c>
      <c r="Q65">
        <v>13.361000000000001</v>
      </c>
      <c r="R65">
        <v>0.40500000000000003</v>
      </c>
      <c r="S65">
        <f t="shared" si="6"/>
        <v>0.4083188008227</v>
      </c>
      <c r="T65">
        <f t="shared" si="7"/>
        <v>0.81945699325925281</v>
      </c>
    </row>
    <row r="66" spans="2:20" x14ac:dyDescent="0.55000000000000004">
      <c r="B66">
        <v>13.077</v>
      </c>
      <c r="C66">
        <v>2.8000000000000001E-2</v>
      </c>
      <c r="D66">
        <f t="shared" si="0"/>
        <v>2.9287850075499944E-2</v>
      </c>
      <c r="E66">
        <f t="shared" si="1"/>
        <v>4.5994645553569402</v>
      </c>
      <c r="G66">
        <v>13.407</v>
      </c>
      <c r="H66">
        <v>0.65600000000000003</v>
      </c>
      <c r="I66">
        <f t="shared" si="2"/>
        <v>0.65641537856287746</v>
      </c>
      <c r="J66">
        <f t="shared" si="3"/>
        <v>6.3319902877657486E-2</v>
      </c>
      <c r="L66">
        <v>13.432</v>
      </c>
      <c r="M66">
        <v>0.58399999999999996</v>
      </c>
      <c r="N66">
        <f t="shared" si="4"/>
        <v>0.58393089387520003</v>
      </c>
      <c r="O66">
        <f t="shared" si="5"/>
        <v>-1.1833240547933839E-2</v>
      </c>
      <c r="Q66">
        <v>13.571</v>
      </c>
      <c r="R66">
        <v>0.40699999999999997</v>
      </c>
      <c r="S66">
        <f t="shared" si="6"/>
        <v>0.40986055118670006</v>
      </c>
      <c r="T66">
        <f t="shared" si="7"/>
        <v>0.70283812941034129</v>
      </c>
    </row>
    <row r="67" spans="2:20" x14ac:dyDescent="0.55000000000000004">
      <c r="B67">
        <v>13.287000000000001</v>
      </c>
      <c r="C67">
        <v>2.4E-2</v>
      </c>
      <c r="D67">
        <f t="shared" ref="D67:D71" si="8">0.0027595*B67^2 - 0.11089*B67 + 1.0075</f>
        <v>2.127875625550002E-2</v>
      </c>
      <c r="E67">
        <f t="shared" ref="E67:E71" si="9">(D67-C67)/C67*100</f>
        <v>-11.338515602083254</v>
      </c>
      <c r="G67">
        <v>13.616</v>
      </c>
      <c r="H67">
        <v>0.66</v>
      </c>
      <c r="I67">
        <f t="shared" ref="I67:I69" si="10">0.000093968*G67^3 - 0.0047048*G67^2 + 0.095503*G67 - 0.0047679</f>
        <v>0.66056001330249914</v>
      </c>
      <c r="J67">
        <f t="shared" ref="J67:J69" si="11">(I67-H67)/H67*100</f>
        <v>8.4850500378652605E-2</v>
      </c>
      <c r="L67">
        <v>13.641</v>
      </c>
      <c r="M67">
        <v>0.58899999999999997</v>
      </c>
      <c r="N67">
        <f t="shared" ref="N67:N69" si="12" xml:space="preserve"> -0.0011002*L67^2 + 0.058877*L67 - 0.0084084</f>
        <v>0.59001097252379997</v>
      </c>
      <c r="O67">
        <f t="shared" ref="O67:O69" si="13">(N67-M67)/M67*100</f>
        <v>0.17164219419354879</v>
      </c>
      <c r="Q67">
        <v>13.78</v>
      </c>
      <c r="R67">
        <v>0.41</v>
      </c>
      <c r="S67">
        <f t="shared" ref="S67:S68" si="14">-0.0017613*Q67^2 + 0.054777*Q67 - 0.0091359</f>
        <v>0.41124072108000004</v>
      </c>
      <c r="T67">
        <f t="shared" ref="T67:T68" si="15">(S67-R67)/R67*100</f>
        <v>0.3026148975609908</v>
      </c>
    </row>
    <row r="68" spans="2:20" x14ac:dyDescent="0.55000000000000004">
      <c r="B68">
        <v>13.497</v>
      </c>
      <c r="C68">
        <v>1.7999999999999999E-2</v>
      </c>
      <c r="D68">
        <f t="shared" si="8"/>
        <v>1.3513050335499988E-2</v>
      </c>
      <c r="E68">
        <f t="shared" si="9"/>
        <v>-24.927498136111176</v>
      </c>
      <c r="G68">
        <v>13.826000000000001</v>
      </c>
      <c r="H68">
        <v>0.66600000000000004</v>
      </c>
      <c r="I68">
        <f t="shared" si="10"/>
        <v>0.66464825299057673</v>
      </c>
      <c r="J68">
        <f t="shared" si="11"/>
        <v>-0.2029650164299264</v>
      </c>
      <c r="L68">
        <v>13.851000000000001</v>
      </c>
      <c r="M68">
        <v>0.59299999999999997</v>
      </c>
      <c r="N68">
        <f t="shared" si="12"/>
        <v>0.59602333585979994</v>
      </c>
      <c r="O68">
        <f t="shared" si="13"/>
        <v>0.50983741311972497</v>
      </c>
      <c r="Q68">
        <v>13.956</v>
      </c>
      <c r="R68">
        <v>0.41199999999999998</v>
      </c>
      <c r="S68">
        <f t="shared" si="14"/>
        <v>0.41228362372319999</v>
      </c>
      <c r="T68">
        <f t="shared" si="15"/>
        <v>6.8840709514565654E-2</v>
      </c>
    </row>
    <row r="69" spans="2:20" x14ac:dyDescent="0.55000000000000004">
      <c r="B69">
        <v>13.707000000000001</v>
      </c>
      <c r="C69">
        <v>1.4999999999999999E-2</v>
      </c>
      <c r="D69">
        <f t="shared" si="8"/>
        <v>5.9907323154999581E-3</v>
      </c>
      <c r="E69">
        <f t="shared" si="9"/>
        <v>-60.06178456333361</v>
      </c>
      <c r="G69">
        <v>13.974</v>
      </c>
      <c r="H69">
        <v>0.67100000000000004</v>
      </c>
      <c r="I69">
        <f t="shared" si="10"/>
        <v>0.66748641145907439</v>
      </c>
      <c r="J69">
        <f t="shared" si="11"/>
        <v>-0.52363465587565561</v>
      </c>
      <c r="L69">
        <v>13.983000000000001</v>
      </c>
      <c r="M69">
        <v>0.59499999999999997</v>
      </c>
      <c r="N69">
        <f t="shared" si="12"/>
        <v>0.59975286824219998</v>
      </c>
      <c r="O69">
        <f t="shared" si="13"/>
        <v>0.79880138524369804</v>
      </c>
    </row>
    <row r="70" spans="2:20" x14ac:dyDescent="0.55000000000000004">
      <c r="B70">
        <v>13.917</v>
      </c>
      <c r="C70">
        <v>0.01</v>
      </c>
      <c r="D70">
        <f t="shared" si="8"/>
        <v>-1.2881978045000686E-3</v>
      </c>
      <c r="E70">
        <f t="shared" si="9"/>
        <v>-112.88197804500069</v>
      </c>
    </row>
    <row r="71" spans="2:20" x14ac:dyDescent="0.55000000000000004">
      <c r="B71">
        <v>14.068</v>
      </c>
      <c r="C71">
        <v>8.9999999999999993E-3</v>
      </c>
      <c r="D71">
        <f t="shared" si="8"/>
        <v>-6.3716720719999564E-3</v>
      </c>
      <c r="E71">
        <f t="shared" si="9"/>
        <v>-170.79635635555508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sweep -45.2 deg</vt:lpstr>
      <vt:lpstr>sweep -29.6 deg</vt:lpstr>
      <vt:lpstr>sweep 31 deg</vt:lpstr>
      <vt:lpstr>sweep 46.4 deg</vt:lpstr>
      <vt:lpstr>Sheet7</vt:lpstr>
      <vt:lpstr>Sheet6</vt:lpstr>
      <vt:lpstr>Sheet1</vt:lpstr>
      <vt:lpstr>lift_dist_fits</vt:lpstr>
      <vt:lpstr>Sheet2</vt:lpstr>
      <vt:lpstr>Aero validation</vt:lpstr>
      <vt:lpstr>FLutter validation</vt:lpstr>
      <vt:lpstr>Control power validation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</dc:creator>
  <cp:lastModifiedBy>Stanislav</cp:lastModifiedBy>
  <dcterms:created xsi:type="dcterms:W3CDTF">2019-02-04T18:46:47Z</dcterms:created>
  <dcterms:modified xsi:type="dcterms:W3CDTF">2019-03-29T01:44:16Z</dcterms:modified>
</cp:coreProperties>
</file>