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Flutter Projects\nazarethdesktopapp\assets\"/>
    </mc:Choice>
  </mc:AlternateContent>
  <xr:revisionPtr revIDLastSave="0" documentId="13_ncr:1_{9AA0F186-6594-4D0A-9B1E-A1F82D1BDD5B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LOGROS" sheetId="5" r:id="rId1"/>
    <sheet name="VERBOS" sheetId="6" r:id="rId2"/>
  </sheets>
  <calcPr calcId="191029"/>
  <extLst>
    <ext uri="GoogleSheetsCustomDataVersion1">
      <go:sheetsCustomData xmlns:go="http://customooxmlschemas.google.com/" r:id="rId25" roundtripDataSignature="AMtx7mi6oTdTgGwAwEgu3A3D54i7p6AmuA=="/>
    </ext>
  </extLst>
</workbook>
</file>

<file path=xl/calcChain.xml><?xml version="1.0" encoding="utf-8"?>
<calcChain xmlns="http://schemas.openxmlformats.org/spreadsheetml/2006/main">
  <c r="B126" i="6" l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B59" i="6" s="1"/>
  <c r="A58" i="6"/>
  <c r="B58" i="6" s="1"/>
  <c r="A57" i="6"/>
  <c r="B57" i="6" s="1"/>
  <c r="A56" i="6"/>
  <c r="B56" i="6" s="1"/>
  <c r="A55" i="6"/>
  <c r="B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B47" i="6" s="1"/>
  <c r="A46" i="6"/>
  <c r="B46" i="6" s="1"/>
  <c r="A45" i="6"/>
  <c r="B45" i="6" s="1"/>
  <c r="A44" i="6"/>
  <c r="B44" i="6" s="1"/>
  <c r="A43" i="6"/>
  <c r="B43" i="6" s="1"/>
  <c r="A42" i="6"/>
  <c r="B42" i="6" s="1"/>
  <c r="A41" i="6"/>
  <c r="B41" i="6" s="1"/>
  <c r="A40" i="6"/>
  <c r="B40" i="6" s="1"/>
  <c r="A39" i="6"/>
  <c r="B39" i="6" s="1"/>
  <c r="A38" i="6"/>
  <c r="B38" i="6" s="1"/>
  <c r="A37" i="6"/>
  <c r="B37" i="6" s="1"/>
  <c r="A36" i="6"/>
  <c r="B36" i="6" s="1"/>
  <c r="A35" i="6"/>
  <c r="B35" i="6" s="1"/>
  <c r="A34" i="6"/>
  <c r="B34" i="6" s="1"/>
  <c r="A33" i="6"/>
  <c r="B33" i="6" s="1"/>
  <c r="A32" i="6"/>
  <c r="B32" i="6" s="1"/>
  <c r="A31" i="6"/>
  <c r="B31" i="6" s="1"/>
  <c r="A30" i="6"/>
  <c r="B30" i="6" s="1"/>
  <c r="A29" i="6"/>
  <c r="B29" i="6" s="1"/>
  <c r="A28" i="6"/>
  <c r="B28" i="6" s="1"/>
  <c r="A27" i="6"/>
  <c r="B27" i="6" s="1"/>
  <c r="A26" i="6"/>
  <c r="B26" i="6" s="1"/>
  <c r="A25" i="6"/>
  <c r="B25" i="6" s="1"/>
  <c r="A24" i="6"/>
  <c r="B24" i="6" s="1"/>
  <c r="A23" i="6"/>
  <c r="B23" i="6" s="1"/>
  <c r="A22" i="6"/>
  <c r="B22" i="6" s="1"/>
  <c r="A21" i="6"/>
  <c r="B21" i="6" s="1"/>
  <c r="A20" i="6"/>
  <c r="B20" i="6" s="1"/>
  <c r="A19" i="6"/>
  <c r="B19" i="6" s="1"/>
  <c r="A18" i="6"/>
  <c r="B18" i="6" s="1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B2" i="6" s="1"/>
  <c r="I626" i="5"/>
  <c r="H626" i="5"/>
  <c r="G626" i="5"/>
  <c r="J626" i="5" s="1"/>
  <c r="I625" i="5"/>
  <c r="H625" i="5"/>
  <c r="G625" i="5"/>
  <c r="J625" i="5" s="1"/>
  <c r="I624" i="5"/>
  <c r="H624" i="5"/>
  <c r="G624" i="5"/>
  <c r="I623" i="5"/>
  <c r="H623" i="5"/>
  <c r="G623" i="5"/>
  <c r="I622" i="5"/>
  <c r="H622" i="5"/>
  <c r="G622" i="5"/>
  <c r="J622" i="5" s="1"/>
  <c r="I621" i="5"/>
  <c r="H621" i="5"/>
  <c r="G621" i="5"/>
  <c r="J621" i="5" s="1"/>
  <c r="I620" i="5"/>
  <c r="H620" i="5"/>
  <c r="G620" i="5"/>
  <c r="I619" i="5"/>
  <c r="H619" i="5"/>
  <c r="G619" i="5"/>
  <c r="I618" i="5"/>
  <c r="H618" i="5"/>
  <c r="G618" i="5"/>
  <c r="J618" i="5" s="1"/>
  <c r="I617" i="5"/>
  <c r="H617" i="5"/>
  <c r="G617" i="5"/>
  <c r="J617" i="5" s="1"/>
  <c r="I616" i="5"/>
  <c r="H616" i="5"/>
  <c r="G616" i="5"/>
  <c r="I615" i="5"/>
  <c r="H615" i="5"/>
  <c r="G615" i="5"/>
  <c r="I614" i="5"/>
  <c r="H614" i="5"/>
  <c r="G614" i="5"/>
  <c r="J614" i="5" s="1"/>
  <c r="I613" i="5"/>
  <c r="H613" i="5"/>
  <c r="G613" i="5"/>
  <c r="J613" i="5" s="1"/>
  <c r="I612" i="5"/>
  <c r="H612" i="5"/>
  <c r="G612" i="5"/>
  <c r="I611" i="5"/>
  <c r="H611" i="5"/>
  <c r="G611" i="5"/>
  <c r="I610" i="5"/>
  <c r="H610" i="5"/>
  <c r="G610" i="5"/>
  <c r="J610" i="5" s="1"/>
  <c r="I609" i="5"/>
  <c r="H609" i="5"/>
  <c r="G609" i="5"/>
  <c r="J609" i="5" s="1"/>
  <c r="I608" i="5"/>
  <c r="H608" i="5"/>
  <c r="G608" i="5"/>
  <c r="I607" i="5"/>
  <c r="H607" i="5"/>
  <c r="G607" i="5"/>
  <c r="I606" i="5"/>
  <c r="H606" i="5"/>
  <c r="G606" i="5"/>
  <c r="J606" i="5" s="1"/>
  <c r="I605" i="5"/>
  <c r="H605" i="5"/>
  <c r="G605" i="5"/>
  <c r="J605" i="5" s="1"/>
  <c r="I604" i="5"/>
  <c r="H604" i="5"/>
  <c r="G604" i="5"/>
  <c r="I603" i="5"/>
  <c r="H603" i="5"/>
  <c r="G603" i="5"/>
  <c r="I602" i="5"/>
  <c r="H602" i="5"/>
  <c r="G602" i="5"/>
  <c r="J602" i="5" s="1"/>
  <c r="I601" i="5"/>
  <c r="H601" i="5"/>
  <c r="G601" i="5"/>
  <c r="J601" i="5" s="1"/>
  <c r="I600" i="5"/>
  <c r="H600" i="5"/>
  <c r="G600" i="5"/>
  <c r="I599" i="5"/>
  <c r="H599" i="5"/>
  <c r="G599" i="5"/>
  <c r="I598" i="5"/>
  <c r="H598" i="5"/>
  <c r="G598" i="5"/>
  <c r="J598" i="5" s="1"/>
  <c r="I597" i="5"/>
  <c r="H597" i="5"/>
  <c r="G597" i="5"/>
  <c r="J597" i="5" s="1"/>
  <c r="I596" i="5"/>
  <c r="H596" i="5"/>
  <c r="G596" i="5"/>
  <c r="I595" i="5"/>
  <c r="H595" i="5"/>
  <c r="G595" i="5"/>
  <c r="I594" i="5"/>
  <c r="H594" i="5"/>
  <c r="G594" i="5"/>
  <c r="J594" i="5" s="1"/>
  <c r="I593" i="5"/>
  <c r="H593" i="5"/>
  <c r="G593" i="5"/>
  <c r="J593" i="5" s="1"/>
  <c r="I592" i="5"/>
  <c r="H592" i="5"/>
  <c r="G592" i="5"/>
  <c r="I591" i="5"/>
  <c r="H591" i="5"/>
  <c r="G591" i="5"/>
  <c r="I590" i="5"/>
  <c r="H590" i="5"/>
  <c r="G590" i="5"/>
  <c r="J590" i="5" s="1"/>
  <c r="I589" i="5"/>
  <c r="H589" i="5"/>
  <c r="G589" i="5"/>
  <c r="J589" i="5" s="1"/>
  <c r="I588" i="5"/>
  <c r="H588" i="5"/>
  <c r="G588" i="5"/>
  <c r="I587" i="5"/>
  <c r="H587" i="5"/>
  <c r="G587" i="5"/>
  <c r="I586" i="5"/>
  <c r="H586" i="5"/>
  <c r="G586" i="5"/>
  <c r="J586" i="5" s="1"/>
  <c r="I585" i="5"/>
  <c r="H585" i="5"/>
  <c r="G585" i="5"/>
  <c r="J585" i="5" s="1"/>
  <c r="I584" i="5"/>
  <c r="H584" i="5"/>
  <c r="G584" i="5"/>
  <c r="I583" i="5"/>
  <c r="H583" i="5"/>
  <c r="G583" i="5"/>
  <c r="I582" i="5"/>
  <c r="H582" i="5"/>
  <c r="G582" i="5"/>
  <c r="J582" i="5" s="1"/>
  <c r="I581" i="5"/>
  <c r="H581" i="5"/>
  <c r="G581" i="5"/>
  <c r="J581" i="5" s="1"/>
  <c r="I580" i="5"/>
  <c r="H580" i="5"/>
  <c r="G580" i="5"/>
  <c r="I579" i="5"/>
  <c r="H579" i="5"/>
  <c r="G579" i="5"/>
  <c r="I578" i="5"/>
  <c r="H578" i="5"/>
  <c r="G578" i="5"/>
  <c r="J578" i="5" s="1"/>
  <c r="I577" i="5"/>
  <c r="H577" i="5"/>
  <c r="G577" i="5"/>
  <c r="J577" i="5" s="1"/>
  <c r="I576" i="5"/>
  <c r="H576" i="5"/>
  <c r="G576" i="5"/>
  <c r="I575" i="5"/>
  <c r="H575" i="5"/>
  <c r="G575" i="5"/>
  <c r="I574" i="5"/>
  <c r="H574" i="5"/>
  <c r="G574" i="5"/>
  <c r="J574" i="5" s="1"/>
  <c r="I573" i="5"/>
  <c r="H573" i="5"/>
  <c r="G573" i="5"/>
  <c r="J573" i="5" s="1"/>
  <c r="I572" i="5"/>
  <c r="H572" i="5"/>
  <c r="G572" i="5"/>
  <c r="I571" i="5"/>
  <c r="H571" i="5"/>
  <c r="G571" i="5"/>
  <c r="I570" i="5"/>
  <c r="H570" i="5"/>
  <c r="G570" i="5"/>
  <c r="J570" i="5" s="1"/>
  <c r="I569" i="5"/>
  <c r="H569" i="5"/>
  <c r="G569" i="5"/>
  <c r="J569" i="5" s="1"/>
  <c r="I568" i="5"/>
  <c r="H568" i="5"/>
  <c r="G568" i="5"/>
  <c r="I567" i="5"/>
  <c r="H567" i="5"/>
  <c r="G567" i="5"/>
  <c r="I566" i="5"/>
  <c r="H566" i="5"/>
  <c r="G566" i="5"/>
  <c r="J566" i="5" s="1"/>
  <c r="I565" i="5"/>
  <c r="H565" i="5"/>
  <c r="G565" i="5"/>
  <c r="J565" i="5" s="1"/>
  <c r="I564" i="5"/>
  <c r="H564" i="5"/>
  <c r="G564" i="5"/>
  <c r="I563" i="5"/>
  <c r="H563" i="5"/>
  <c r="G563" i="5"/>
  <c r="I562" i="5"/>
  <c r="H562" i="5"/>
  <c r="G562" i="5"/>
  <c r="J562" i="5" s="1"/>
  <c r="I561" i="5"/>
  <c r="H561" i="5"/>
  <c r="G561" i="5"/>
  <c r="J561" i="5" s="1"/>
  <c r="I560" i="5"/>
  <c r="H560" i="5"/>
  <c r="G560" i="5"/>
  <c r="I559" i="5"/>
  <c r="H559" i="5"/>
  <c r="G559" i="5"/>
  <c r="I558" i="5"/>
  <c r="H558" i="5"/>
  <c r="G558" i="5"/>
  <c r="J558" i="5" s="1"/>
  <c r="I557" i="5"/>
  <c r="H557" i="5"/>
  <c r="G557" i="5"/>
  <c r="J557" i="5" s="1"/>
  <c r="I556" i="5"/>
  <c r="H556" i="5"/>
  <c r="G556" i="5"/>
  <c r="I555" i="5"/>
  <c r="H555" i="5"/>
  <c r="G555" i="5"/>
  <c r="I554" i="5"/>
  <c r="H554" i="5"/>
  <c r="G554" i="5"/>
  <c r="J554" i="5" s="1"/>
  <c r="I553" i="5"/>
  <c r="H553" i="5"/>
  <c r="G553" i="5"/>
  <c r="J553" i="5" s="1"/>
  <c r="I552" i="5"/>
  <c r="H552" i="5"/>
  <c r="G552" i="5"/>
  <c r="I551" i="5"/>
  <c r="H551" i="5"/>
  <c r="G551" i="5"/>
  <c r="I550" i="5"/>
  <c r="H550" i="5"/>
  <c r="G550" i="5"/>
  <c r="J550" i="5" s="1"/>
  <c r="I549" i="5"/>
  <c r="H549" i="5"/>
  <c r="G549" i="5"/>
  <c r="J549" i="5" s="1"/>
  <c r="I548" i="5"/>
  <c r="H548" i="5"/>
  <c r="G548" i="5"/>
  <c r="I547" i="5"/>
  <c r="H547" i="5"/>
  <c r="G547" i="5"/>
  <c r="I546" i="5"/>
  <c r="H546" i="5"/>
  <c r="G546" i="5"/>
  <c r="J546" i="5" s="1"/>
  <c r="I545" i="5"/>
  <c r="H545" i="5"/>
  <c r="G545" i="5"/>
  <c r="J545" i="5" s="1"/>
  <c r="I544" i="5"/>
  <c r="H544" i="5"/>
  <c r="G544" i="5"/>
  <c r="I543" i="5"/>
  <c r="H543" i="5"/>
  <c r="G543" i="5"/>
  <c r="I542" i="5"/>
  <c r="H542" i="5"/>
  <c r="G542" i="5"/>
  <c r="J542" i="5" s="1"/>
  <c r="I541" i="5"/>
  <c r="H541" i="5"/>
  <c r="G541" i="5"/>
  <c r="J541" i="5" s="1"/>
  <c r="I540" i="5"/>
  <c r="H540" i="5"/>
  <c r="G540" i="5"/>
  <c r="I539" i="5"/>
  <c r="H539" i="5"/>
  <c r="G539" i="5"/>
  <c r="I538" i="5"/>
  <c r="H538" i="5"/>
  <c r="G538" i="5"/>
  <c r="J538" i="5" s="1"/>
  <c r="I537" i="5"/>
  <c r="H537" i="5"/>
  <c r="G537" i="5"/>
  <c r="J537" i="5" s="1"/>
  <c r="I536" i="5"/>
  <c r="H536" i="5"/>
  <c r="G536" i="5"/>
  <c r="I535" i="5"/>
  <c r="H535" i="5"/>
  <c r="G535" i="5"/>
  <c r="H534" i="5"/>
  <c r="I534" i="5" s="1"/>
  <c r="G534" i="5"/>
  <c r="J534" i="5" s="1"/>
  <c r="I533" i="5"/>
  <c r="H533" i="5"/>
  <c r="G533" i="5"/>
  <c r="J533" i="5" s="1"/>
  <c r="I532" i="5"/>
  <c r="H532" i="5"/>
  <c r="G532" i="5"/>
  <c r="H531" i="5"/>
  <c r="I531" i="5" s="1"/>
  <c r="G531" i="5"/>
  <c r="H530" i="5"/>
  <c r="I530" i="5" s="1"/>
  <c r="G530" i="5"/>
  <c r="J530" i="5" s="1"/>
  <c r="I529" i="5"/>
  <c r="H529" i="5"/>
  <c r="G529" i="5"/>
  <c r="H528" i="5"/>
  <c r="I528" i="5" s="1"/>
  <c r="G528" i="5"/>
  <c r="H527" i="5"/>
  <c r="I527" i="5" s="1"/>
  <c r="G527" i="5"/>
  <c r="H526" i="5"/>
  <c r="I526" i="5" s="1"/>
  <c r="G526" i="5"/>
  <c r="J526" i="5" s="1"/>
  <c r="I525" i="5"/>
  <c r="H525" i="5"/>
  <c r="G525" i="5"/>
  <c r="H524" i="5"/>
  <c r="I524" i="5" s="1"/>
  <c r="G524" i="5"/>
  <c r="H523" i="5"/>
  <c r="I523" i="5" s="1"/>
  <c r="G523" i="5"/>
  <c r="J523" i="5" s="1"/>
  <c r="H522" i="5"/>
  <c r="I522" i="5" s="1"/>
  <c r="G522" i="5"/>
  <c r="I521" i="5"/>
  <c r="H521" i="5"/>
  <c r="G521" i="5"/>
  <c r="J521" i="5" s="1"/>
  <c r="H520" i="5"/>
  <c r="I520" i="5" s="1"/>
  <c r="G520" i="5"/>
  <c r="I519" i="5"/>
  <c r="H519" i="5"/>
  <c r="G519" i="5"/>
  <c r="J519" i="5" s="1"/>
  <c r="H518" i="5"/>
  <c r="I518" i="5" s="1"/>
  <c r="G518" i="5"/>
  <c r="I517" i="5"/>
  <c r="H517" i="5"/>
  <c r="G517" i="5"/>
  <c r="H516" i="5"/>
  <c r="I516" i="5" s="1"/>
  <c r="G516" i="5"/>
  <c r="J516" i="5" s="1"/>
  <c r="I515" i="5"/>
  <c r="H515" i="5"/>
  <c r="G515" i="5"/>
  <c r="J515" i="5" s="1"/>
  <c r="I514" i="5"/>
  <c r="H514" i="5"/>
  <c r="G514" i="5"/>
  <c r="H513" i="5"/>
  <c r="I513" i="5" s="1"/>
  <c r="G513" i="5"/>
  <c r="H512" i="5"/>
  <c r="I512" i="5" s="1"/>
  <c r="G512" i="5"/>
  <c r="J512" i="5" s="1"/>
  <c r="I511" i="5"/>
  <c r="H511" i="5"/>
  <c r="G511" i="5"/>
  <c r="H510" i="5"/>
  <c r="I510" i="5" s="1"/>
  <c r="G510" i="5"/>
  <c r="H509" i="5"/>
  <c r="I509" i="5" s="1"/>
  <c r="G509" i="5"/>
  <c r="J509" i="5" s="1"/>
  <c r="H508" i="5"/>
  <c r="I508" i="5" s="1"/>
  <c r="G508" i="5"/>
  <c r="J508" i="5" s="1"/>
  <c r="I507" i="5"/>
  <c r="H507" i="5"/>
  <c r="G507" i="5"/>
  <c r="H506" i="5"/>
  <c r="I506" i="5" s="1"/>
  <c r="G506" i="5"/>
  <c r="H505" i="5"/>
  <c r="I505" i="5" s="1"/>
  <c r="G505" i="5"/>
  <c r="H504" i="5"/>
  <c r="I504" i="5" s="1"/>
  <c r="G504" i="5"/>
  <c r="I503" i="5"/>
  <c r="H503" i="5"/>
  <c r="G503" i="5"/>
  <c r="J503" i="5" s="1"/>
  <c r="H502" i="5"/>
  <c r="I502" i="5" s="1"/>
  <c r="G502" i="5"/>
  <c r="I501" i="5"/>
  <c r="H501" i="5"/>
  <c r="G501" i="5"/>
  <c r="H500" i="5"/>
  <c r="I500" i="5" s="1"/>
  <c r="G500" i="5"/>
  <c r="J500" i="5" s="1"/>
  <c r="I499" i="5"/>
  <c r="H499" i="5"/>
  <c r="G499" i="5"/>
  <c r="J499" i="5" s="1"/>
  <c r="I498" i="5"/>
  <c r="H498" i="5"/>
  <c r="G498" i="5"/>
  <c r="H497" i="5"/>
  <c r="I497" i="5" s="1"/>
  <c r="G497" i="5"/>
  <c r="H496" i="5"/>
  <c r="I496" i="5" s="1"/>
  <c r="G496" i="5"/>
  <c r="J496" i="5" s="1"/>
  <c r="I495" i="5"/>
  <c r="H495" i="5"/>
  <c r="G495" i="5"/>
  <c r="H494" i="5"/>
  <c r="I494" i="5" s="1"/>
  <c r="G494" i="5"/>
  <c r="H493" i="5"/>
  <c r="I493" i="5" s="1"/>
  <c r="G493" i="5"/>
  <c r="J493" i="5" s="1"/>
  <c r="H492" i="5"/>
  <c r="I492" i="5" s="1"/>
  <c r="G492" i="5"/>
  <c r="J492" i="5" s="1"/>
  <c r="I491" i="5"/>
  <c r="H491" i="5"/>
  <c r="G491" i="5"/>
  <c r="H490" i="5"/>
  <c r="I490" i="5" s="1"/>
  <c r="G490" i="5"/>
  <c r="H489" i="5"/>
  <c r="I489" i="5" s="1"/>
  <c r="G489" i="5"/>
  <c r="H488" i="5"/>
  <c r="I488" i="5" s="1"/>
  <c r="G488" i="5"/>
  <c r="I487" i="5"/>
  <c r="H487" i="5"/>
  <c r="G487" i="5"/>
  <c r="J487" i="5" s="1"/>
  <c r="H486" i="5"/>
  <c r="I486" i="5" s="1"/>
  <c r="G486" i="5"/>
  <c r="I485" i="5"/>
  <c r="H485" i="5"/>
  <c r="G485" i="5"/>
  <c r="H484" i="5"/>
  <c r="I484" i="5" s="1"/>
  <c r="G484" i="5"/>
  <c r="J484" i="5" s="1"/>
  <c r="I483" i="5"/>
  <c r="H483" i="5"/>
  <c r="G483" i="5"/>
  <c r="J483" i="5" s="1"/>
  <c r="I482" i="5"/>
  <c r="H482" i="5"/>
  <c r="G482" i="5"/>
  <c r="H481" i="5"/>
  <c r="I481" i="5" s="1"/>
  <c r="G481" i="5"/>
  <c r="H480" i="5"/>
  <c r="I480" i="5" s="1"/>
  <c r="G480" i="5"/>
  <c r="J480" i="5" s="1"/>
  <c r="I479" i="5"/>
  <c r="H479" i="5"/>
  <c r="G479" i="5"/>
  <c r="H478" i="5"/>
  <c r="I478" i="5" s="1"/>
  <c r="G478" i="5"/>
  <c r="H477" i="5"/>
  <c r="I477" i="5" s="1"/>
  <c r="G477" i="5"/>
  <c r="J477" i="5" s="1"/>
  <c r="H476" i="5"/>
  <c r="I476" i="5" s="1"/>
  <c r="G476" i="5"/>
  <c r="J476" i="5" s="1"/>
  <c r="I475" i="5"/>
  <c r="H475" i="5"/>
  <c r="G475" i="5"/>
  <c r="H474" i="5"/>
  <c r="I474" i="5" s="1"/>
  <c r="G474" i="5"/>
  <c r="H473" i="5"/>
  <c r="I473" i="5" s="1"/>
  <c r="G473" i="5"/>
  <c r="H472" i="5"/>
  <c r="I472" i="5" s="1"/>
  <c r="G472" i="5"/>
  <c r="I471" i="5"/>
  <c r="H471" i="5"/>
  <c r="G471" i="5"/>
  <c r="J471" i="5" s="1"/>
  <c r="H470" i="5"/>
  <c r="I470" i="5" s="1"/>
  <c r="G470" i="5"/>
  <c r="I469" i="5"/>
  <c r="H469" i="5"/>
  <c r="G469" i="5"/>
  <c r="H468" i="5"/>
  <c r="I468" i="5" s="1"/>
  <c r="G468" i="5"/>
  <c r="J468" i="5" s="1"/>
  <c r="I467" i="5"/>
  <c r="H467" i="5"/>
  <c r="G467" i="5"/>
  <c r="J467" i="5" s="1"/>
  <c r="I466" i="5"/>
  <c r="H466" i="5"/>
  <c r="G466" i="5"/>
  <c r="H465" i="5"/>
  <c r="I465" i="5" s="1"/>
  <c r="G465" i="5"/>
  <c r="H464" i="5"/>
  <c r="I464" i="5" s="1"/>
  <c r="G464" i="5"/>
  <c r="J464" i="5" s="1"/>
  <c r="I463" i="5"/>
  <c r="H463" i="5"/>
  <c r="G463" i="5"/>
  <c r="H462" i="5"/>
  <c r="I462" i="5" s="1"/>
  <c r="G462" i="5"/>
  <c r="H461" i="5"/>
  <c r="I461" i="5" s="1"/>
  <c r="G461" i="5"/>
  <c r="J461" i="5" s="1"/>
  <c r="H460" i="5"/>
  <c r="I460" i="5" s="1"/>
  <c r="G460" i="5"/>
  <c r="J460" i="5" s="1"/>
  <c r="I459" i="5"/>
  <c r="H459" i="5"/>
  <c r="G459" i="5"/>
  <c r="H458" i="5"/>
  <c r="I458" i="5" s="1"/>
  <c r="G458" i="5"/>
  <c r="H457" i="5"/>
  <c r="I457" i="5" s="1"/>
  <c r="G457" i="5"/>
  <c r="H456" i="5"/>
  <c r="I456" i="5" s="1"/>
  <c r="G456" i="5"/>
  <c r="I455" i="5"/>
  <c r="H455" i="5"/>
  <c r="G455" i="5"/>
  <c r="J455" i="5" s="1"/>
  <c r="H454" i="5"/>
  <c r="I454" i="5" s="1"/>
  <c r="G454" i="5"/>
  <c r="I453" i="5"/>
  <c r="H453" i="5"/>
  <c r="G453" i="5"/>
  <c r="H452" i="5"/>
  <c r="I452" i="5" s="1"/>
  <c r="G452" i="5"/>
  <c r="J452" i="5" s="1"/>
  <c r="I451" i="5"/>
  <c r="H451" i="5"/>
  <c r="G451" i="5"/>
  <c r="J451" i="5" s="1"/>
  <c r="I450" i="5"/>
  <c r="H450" i="5"/>
  <c r="G450" i="5"/>
  <c r="H449" i="5"/>
  <c r="I449" i="5" s="1"/>
  <c r="G449" i="5"/>
  <c r="H448" i="5"/>
  <c r="I448" i="5" s="1"/>
  <c r="G448" i="5"/>
  <c r="J448" i="5" s="1"/>
  <c r="I447" i="5"/>
  <c r="H447" i="5"/>
  <c r="G447" i="5"/>
  <c r="H446" i="5"/>
  <c r="I446" i="5" s="1"/>
  <c r="G446" i="5"/>
  <c r="H445" i="5"/>
  <c r="I445" i="5" s="1"/>
  <c r="G445" i="5"/>
  <c r="J445" i="5" s="1"/>
  <c r="H444" i="5"/>
  <c r="I444" i="5" s="1"/>
  <c r="G444" i="5"/>
  <c r="J444" i="5" s="1"/>
  <c r="I443" i="5"/>
  <c r="H443" i="5"/>
  <c r="G443" i="5"/>
  <c r="H442" i="5"/>
  <c r="I442" i="5" s="1"/>
  <c r="G442" i="5"/>
  <c r="H441" i="5"/>
  <c r="I441" i="5" s="1"/>
  <c r="G441" i="5"/>
  <c r="H440" i="5"/>
  <c r="I440" i="5" s="1"/>
  <c r="G440" i="5"/>
  <c r="I439" i="5"/>
  <c r="H439" i="5"/>
  <c r="G439" i="5"/>
  <c r="J439" i="5" s="1"/>
  <c r="H438" i="5"/>
  <c r="I438" i="5" s="1"/>
  <c r="G438" i="5"/>
  <c r="I437" i="5"/>
  <c r="H437" i="5"/>
  <c r="G437" i="5"/>
  <c r="H436" i="5"/>
  <c r="I436" i="5" s="1"/>
  <c r="G436" i="5"/>
  <c r="J436" i="5" s="1"/>
  <c r="I435" i="5"/>
  <c r="H435" i="5"/>
  <c r="G435" i="5"/>
  <c r="J435" i="5" s="1"/>
  <c r="I434" i="5"/>
  <c r="H434" i="5"/>
  <c r="G434" i="5"/>
  <c r="H433" i="5"/>
  <c r="I433" i="5" s="1"/>
  <c r="G433" i="5"/>
  <c r="H432" i="5"/>
  <c r="I432" i="5" s="1"/>
  <c r="G432" i="5"/>
  <c r="J432" i="5" s="1"/>
  <c r="I431" i="5"/>
  <c r="H431" i="5"/>
  <c r="G431" i="5"/>
  <c r="H430" i="5"/>
  <c r="I430" i="5" s="1"/>
  <c r="G430" i="5"/>
  <c r="H429" i="5"/>
  <c r="I429" i="5" s="1"/>
  <c r="G429" i="5"/>
  <c r="J429" i="5" s="1"/>
  <c r="H428" i="5"/>
  <c r="I428" i="5" s="1"/>
  <c r="G428" i="5"/>
  <c r="J428" i="5" s="1"/>
  <c r="I427" i="5"/>
  <c r="H427" i="5"/>
  <c r="G427" i="5"/>
  <c r="H426" i="5"/>
  <c r="I426" i="5" s="1"/>
  <c r="G426" i="5"/>
  <c r="H425" i="5"/>
  <c r="I425" i="5" s="1"/>
  <c r="G425" i="5"/>
  <c r="H424" i="5"/>
  <c r="I424" i="5" s="1"/>
  <c r="G424" i="5"/>
  <c r="I423" i="5"/>
  <c r="H423" i="5"/>
  <c r="G423" i="5"/>
  <c r="J423" i="5" s="1"/>
  <c r="H422" i="5"/>
  <c r="I422" i="5" s="1"/>
  <c r="G422" i="5"/>
  <c r="I421" i="5"/>
  <c r="H421" i="5"/>
  <c r="G421" i="5"/>
  <c r="H420" i="5"/>
  <c r="I420" i="5" s="1"/>
  <c r="G420" i="5"/>
  <c r="J420" i="5" s="1"/>
  <c r="I419" i="5"/>
  <c r="H419" i="5"/>
  <c r="G419" i="5"/>
  <c r="J419" i="5" s="1"/>
  <c r="I418" i="5"/>
  <c r="H418" i="5"/>
  <c r="G418" i="5"/>
  <c r="H417" i="5"/>
  <c r="I417" i="5" s="1"/>
  <c r="G417" i="5"/>
  <c r="H416" i="5"/>
  <c r="I416" i="5" s="1"/>
  <c r="G416" i="5"/>
  <c r="J416" i="5" s="1"/>
  <c r="I415" i="5"/>
  <c r="H415" i="5"/>
  <c r="G415" i="5"/>
  <c r="H414" i="5"/>
  <c r="I414" i="5" s="1"/>
  <c r="G414" i="5"/>
  <c r="H413" i="5"/>
  <c r="I413" i="5" s="1"/>
  <c r="G413" i="5"/>
  <c r="J413" i="5" s="1"/>
  <c r="H412" i="5"/>
  <c r="I412" i="5" s="1"/>
  <c r="G412" i="5"/>
  <c r="J412" i="5" s="1"/>
  <c r="I411" i="5"/>
  <c r="H411" i="5"/>
  <c r="G411" i="5"/>
  <c r="H410" i="5"/>
  <c r="I410" i="5" s="1"/>
  <c r="G410" i="5"/>
  <c r="H409" i="5"/>
  <c r="I409" i="5" s="1"/>
  <c r="G409" i="5"/>
  <c r="H408" i="5"/>
  <c r="I408" i="5" s="1"/>
  <c r="G408" i="5"/>
  <c r="I407" i="5"/>
  <c r="H407" i="5"/>
  <c r="G407" i="5"/>
  <c r="J407" i="5" s="1"/>
  <c r="H406" i="5"/>
  <c r="I406" i="5" s="1"/>
  <c r="G406" i="5"/>
  <c r="I405" i="5"/>
  <c r="H405" i="5"/>
  <c r="G405" i="5"/>
  <c r="H404" i="5"/>
  <c r="I404" i="5" s="1"/>
  <c r="G404" i="5"/>
  <c r="J404" i="5" s="1"/>
  <c r="I403" i="5"/>
  <c r="H403" i="5"/>
  <c r="G403" i="5"/>
  <c r="J403" i="5" s="1"/>
  <c r="I402" i="5"/>
  <c r="H402" i="5"/>
  <c r="G402" i="5"/>
  <c r="H401" i="5"/>
  <c r="I401" i="5" s="1"/>
  <c r="G401" i="5"/>
  <c r="H400" i="5"/>
  <c r="I400" i="5" s="1"/>
  <c r="G400" i="5"/>
  <c r="J400" i="5" s="1"/>
  <c r="I399" i="5"/>
  <c r="H399" i="5"/>
  <c r="G399" i="5"/>
  <c r="H398" i="5"/>
  <c r="I398" i="5" s="1"/>
  <c r="G398" i="5"/>
  <c r="H397" i="5"/>
  <c r="I397" i="5" s="1"/>
  <c r="G397" i="5"/>
  <c r="J397" i="5" s="1"/>
  <c r="H396" i="5"/>
  <c r="I396" i="5" s="1"/>
  <c r="G396" i="5"/>
  <c r="J396" i="5" s="1"/>
  <c r="I395" i="5"/>
  <c r="H395" i="5"/>
  <c r="G395" i="5"/>
  <c r="H394" i="5"/>
  <c r="I394" i="5" s="1"/>
  <c r="G394" i="5"/>
  <c r="H393" i="5"/>
  <c r="I393" i="5" s="1"/>
  <c r="G393" i="5"/>
  <c r="H392" i="5"/>
  <c r="I392" i="5" s="1"/>
  <c r="G392" i="5"/>
  <c r="I391" i="5"/>
  <c r="H391" i="5"/>
  <c r="G391" i="5"/>
  <c r="J391" i="5" s="1"/>
  <c r="H390" i="5"/>
  <c r="I390" i="5" s="1"/>
  <c r="G390" i="5"/>
  <c r="I389" i="5"/>
  <c r="H389" i="5"/>
  <c r="G389" i="5"/>
  <c r="H388" i="5"/>
  <c r="I388" i="5" s="1"/>
  <c r="G388" i="5"/>
  <c r="J388" i="5" s="1"/>
  <c r="I387" i="5"/>
  <c r="H387" i="5"/>
  <c r="G387" i="5"/>
  <c r="J387" i="5" s="1"/>
  <c r="I386" i="5"/>
  <c r="H386" i="5"/>
  <c r="G386" i="5"/>
  <c r="H385" i="5"/>
  <c r="I385" i="5" s="1"/>
  <c r="G385" i="5"/>
  <c r="H384" i="5"/>
  <c r="I384" i="5" s="1"/>
  <c r="G384" i="5"/>
  <c r="J384" i="5" s="1"/>
  <c r="I383" i="5"/>
  <c r="H383" i="5"/>
  <c r="G383" i="5"/>
  <c r="H382" i="5"/>
  <c r="I382" i="5" s="1"/>
  <c r="G382" i="5"/>
  <c r="H381" i="5"/>
  <c r="I381" i="5" s="1"/>
  <c r="G381" i="5"/>
  <c r="J381" i="5" s="1"/>
  <c r="H380" i="5"/>
  <c r="I380" i="5" s="1"/>
  <c r="G380" i="5"/>
  <c r="J380" i="5" s="1"/>
  <c r="I379" i="5"/>
  <c r="H379" i="5"/>
  <c r="G379" i="5"/>
  <c r="H378" i="5"/>
  <c r="I378" i="5" s="1"/>
  <c r="G378" i="5"/>
  <c r="H377" i="5"/>
  <c r="I377" i="5" s="1"/>
  <c r="G377" i="5"/>
  <c r="H376" i="5"/>
  <c r="I376" i="5" s="1"/>
  <c r="G376" i="5"/>
  <c r="I375" i="5"/>
  <c r="H375" i="5"/>
  <c r="G375" i="5"/>
  <c r="J375" i="5" s="1"/>
  <c r="H374" i="5"/>
  <c r="I374" i="5" s="1"/>
  <c r="G374" i="5"/>
  <c r="I373" i="5"/>
  <c r="H373" i="5"/>
  <c r="G373" i="5"/>
  <c r="H372" i="5"/>
  <c r="I372" i="5" s="1"/>
  <c r="G372" i="5"/>
  <c r="I371" i="5"/>
  <c r="H371" i="5"/>
  <c r="G371" i="5"/>
  <c r="J371" i="5" s="1"/>
  <c r="I370" i="5"/>
  <c r="H370" i="5"/>
  <c r="G370" i="5"/>
  <c r="I369" i="5"/>
  <c r="H369" i="5"/>
  <c r="G369" i="5"/>
  <c r="H368" i="5"/>
  <c r="I368" i="5" s="1"/>
  <c r="G368" i="5"/>
  <c r="J368" i="5" s="1"/>
  <c r="I367" i="5"/>
  <c r="H367" i="5"/>
  <c r="G367" i="5"/>
  <c r="I366" i="5"/>
  <c r="H366" i="5"/>
  <c r="G366" i="5"/>
  <c r="H365" i="5"/>
  <c r="I365" i="5" s="1"/>
  <c r="G365" i="5"/>
  <c r="J365" i="5" s="1"/>
  <c r="H364" i="5"/>
  <c r="I364" i="5" s="1"/>
  <c r="G364" i="5"/>
  <c r="J364" i="5" s="1"/>
  <c r="I363" i="5"/>
  <c r="H363" i="5"/>
  <c r="G363" i="5"/>
  <c r="H362" i="5"/>
  <c r="I362" i="5" s="1"/>
  <c r="G362" i="5"/>
  <c r="H361" i="5"/>
  <c r="I361" i="5" s="1"/>
  <c r="G361" i="5"/>
  <c r="H360" i="5"/>
  <c r="I360" i="5" s="1"/>
  <c r="G360" i="5"/>
  <c r="H359" i="5"/>
  <c r="I359" i="5" s="1"/>
  <c r="G359" i="5"/>
  <c r="H358" i="5"/>
  <c r="I358" i="5" s="1"/>
  <c r="G358" i="5"/>
  <c r="J358" i="5" s="1"/>
  <c r="I357" i="5"/>
  <c r="H357" i="5"/>
  <c r="G357" i="5"/>
  <c r="H356" i="5"/>
  <c r="I356" i="5" s="1"/>
  <c r="G356" i="5"/>
  <c r="H355" i="5"/>
  <c r="I355" i="5" s="1"/>
  <c r="G355" i="5"/>
  <c r="J355" i="5" s="1"/>
  <c r="H354" i="5"/>
  <c r="I354" i="5" s="1"/>
  <c r="G354" i="5"/>
  <c r="I353" i="5"/>
  <c r="H353" i="5"/>
  <c r="G353" i="5"/>
  <c r="H352" i="5"/>
  <c r="I352" i="5" s="1"/>
  <c r="G352" i="5"/>
  <c r="H351" i="5"/>
  <c r="I351" i="5" s="1"/>
  <c r="G351" i="5"/>
  <c r="H350" i="5"/>
  <c r="I350" i="5" s="1"/>
  <c r="G350" i="5"/>
  <c r="J350" i="5" s="1"/>
  <c r="I349" i="5"/>
  <c r="H349" i="5"/>
  <c r="G349" i="5"/>
  <c r="H348" i="5"/>
  <c r="I348" i="5" s="1"/>
  <c r="G348" i="5"/>
  <c r="H347" i="5"/>
  <c r="I347" i="5" s="1"/>
  <c r="G347" i="5"/>
  <c r="J347" i="5" s="1"/>
  <c r="H346" i="5"/>
  <c r="I346" i="5" s="1"/>
  <c r="G346" i="5"/>
  <c r="I345" i="5"/>
  <c r="H345" i="5"/>
  <c r="G345" i="5"/>
  <c r="H344" i="5"/>
  <c r="I344" i="5" s="1"/>
  <c r="G344" i="5"/>
  <c r="H343" i="5"/>
  <c r="I343" i="5" s="1"/>
  <c r="G343" i="5"/>
  <c r="H342" i="5"/>
  <c r="I342" i="5" s="1"/>
  <c r="G342" i="5"/>
  <c r="J342" i="5" s="1"/>
  <c r="I341" i="5"/>
  <c r="H341" i="5"/>
  <c r="G341" i="5"/>
  <c r="H340" i="5"/>
  <c r="I340" i="5" s="1"/>
  <c r="G340" i="5"/>
  <c r="H339" i="5"/>
  <c r="I339" i="5" s="1"/>
  <c r="G339" i="5"/>
  <c r="J339" i="5" s="1"/>
  <c r="H338" i="5"/>
  <c r="I338" i="5" s="1"/>
  <c r="G338" i="5"/>
  <c r="I337" i="5"/>
  <c r="H337" i="5"/>
  <c r="G337" i="5"/>
  <c r="H336" i="5"/>
  <c r="I336" i="5" s="1"/>
  <c r="G336" i="5"/>
  <c r="H335" i="5"/>
  <c r="I335" i="5" s="1"/>
  <c r="G335" i="5"/>
  <c r="H334" i="5"/>
  <c r="I334" i="5" s="1"/>
  <c r="G334" i="5"/>
  <c r="J334" i="5" s="1"/>
  <c r="I333" i="5"/>
  <c r="H333" i="5"/>
  <c r="G333" i="5"/>
  <c r="H332" i="5"/>
  <c r="I332" i="5" s="1"/>
  <c r="G332" i="5"/>
  <c r="H331" i="5"/>
  <c r="I331" i="5" s="1"/>
  <c r="G331" i="5"/>
  <c r="J331" i="5" s="1"/>
  <c r="H330" i="5"/>
  <c r="I330" i="5" s="1"/>
  <c r="G330" i="5"/>
  <c r="I329" i="5"/>
  <c r="H329" i="5"/>
  <c r="G329" i="5"/>
  <c r="H328" i="5"/>
  <c r="I328" i="5" s="1"/>
  <c r="G328" i="5"/>
  <c r="H327" i="5"/>
  <c r="I327" i="5" s="1"/>
  <c r="G327" i="5"/>
  <c r="H326" i="5"/>
  <c r="I326" i="5" s="1"/>
  <c r="G326" i="5"/>
  <c r="J326" i="5" s="1"/>
  <c r="I325" i="5"/>
  <c r="H325" i="5"/>
  <c r="G325" i="5"/>
  <c r="H324" i="5"/>
  <c r="I324" i="5" s="1"/>
  <c r="G324" i="5"/>
  <c r="H323" i="5"/>
  <c r="I323" i="5" s="1"/>
  <c r="G323" i="5"/>
  <c r="J323" i="5" s="1"/>
  <c r="H322" i="5"/>
  <c r="I322" i="5" s="1"/>
  <c r="G322" i="5"/>
  <c r="I321" i="5"/>
  <c r="H321" i="5"/>
  <c r="G321" i="5"/>
  <c r="H320" i="5"/>
  <c r="I320" i="5" s="1"/>
  <c r="G320" i="5"/>
  <c r="H319" i="5"/>
  <c r="I319" i="5" s="1"/>
  <c r="G319" i="5"/>
  <c r="H318" i="5"/>
  <c r="I318" i="5" s="1"/>
  <c r="G318" i="5"/>
  <c r="J318" i="5" s="1"/>
  <c r="I317" i="5"/>
  <c r="H317" i="5"/>
  <c r="G317" i="5"/>
  <c r="H316" i="5"/>
  <c r="I316" i="5" s="1"/>
  <c r="G316" i="5"/>
  <c r="H315" i="5"/>
  <c r="I315" i="5" s="1"/>
  <c r="G315" i="5"/>
  <c r="J315" i="5" s="1"/>
  <c r="H314" i="5"/>
  <c r="I314" i="5" s="1"/>
  <c r="G314" i="5"/>
  <c r="I313" i="5"/>
  <c r="H313" i="5"/>
  <c r="G313" i="5"/>
  <c r="J313" i="5" s="1"/>
  <c r="H312" i="5"/>
  <c r="I312" i="5" s="1"/>
  <c r="G312" i="5"/>
  <c r="I311" i="5"/>
  <c r="H311" i="5"/>
  <c r="G311" i="5"/>
  <c r="H310" i="5"/>
  <c r="I310" i="5" s="1"/>
  <c r="G310" i="5"/>
  <c r="J310" i="5" s="1"/>
  <c r="I309" i="5"/>
  <c r="H309" i="5"/>
  <c r="G309" i="5"/>
  <c r="J309" i="5" s="1"/>
  <c r="I308" i="5"/>
  <c r="H308" i="5"/>
  <c r="G308" i="5"/>
  <c r="H307" i="5"/>
  <c r="I307" i="5" s="1"/>
  <c r="G307" i="5"/>
  <c r="H306" i="5"/>
  <c r="I306" i="5" s="1"/>
  <c r="G306" i="5"/>
  <c r="J306" i="5" s="1"/>
  <c r="I305" i="5"/>
  <c r="H305" i="5"/>
  <c r="G305" i="5"/>
  <c r="H304" i="5"/>
  <c r="I304" i="5" s="1"/>
  <c r="G304" i="5"/>
  <c r="H303" i="5"/>
  <c r="I303" i="5" s="1"/>
  <c r="G303" i="5"/>
  <c r="H302" i="5"/>
  <c r="I302" i="5" s="1"/>
  <c r="G302" i="5"/>
  <c r="J302" i="5" s="1"/>
  <c r="I301" i="5"/>
  <c r="H301" i="5"/>
  <c r="G301" i="5"/>
  <c r="H300" i="5"/>
  <c r="I300" i="5" s="1"/>
  <c r="G300" i="5"/>
  <c r="H299" i="5"/>
  <c r="I299" i="5" s="1"/>
  <c r="G299" i="5"/>
  <c r="H298" i="5"/>
  <c r="I298" i="5" s="1"/>
  <c r="G298" i="5"/>
  <c r="I297" i="5"/>
  <c r="H297" i="5"/>
  <c r="G297" i="5"/>
  <c r="J297" i="5" s="1"/>
  <c r="H296" i="5"/>
  <c r="I296" i="5" s="1"/>
  <c r="G296" i="5"/>
  <c r="I295" i="5"/>
  <c r="H295" i="5"/>
  <c r="G295" i="5"/>
  <c r="H294" i="5"/>
  <c r="I294" i="5" s="1"/>
  <c r="G294" i="5"/>
  <c r="J294" i="5" s="1"/>
  <c r="I293" i="5"/>
  <c r="H293" i="5"/>
  <c r="G293" i="5"/>
  <c r="J293" i="5" s="1"/>
  <c r="I292" i="5"/>
  <c r="H292" i="5"/>
  <c r="G292" i="5"/>
  <c r="H291" i="5"/>
  <c r="I291" i="5" s="1"/>
  <c r="G291" i="5"/>
  <c r="H290" i="5"/>
  <c r="I290" i="5" s="1"/>
  <c r="G290" i="5"/>
  <c r="J290" i="5" s="1"/>
  <c r="I289" i="5"/>
  <c r="H289" i="5"/>
  <c r="G289" i="5"/>
  <c r="H288" i="5"/>
  <c r="I288" i="5" s="1"/>
  <c r="G288" i="5"/>
  <c r="H287" i="5"/>
  <c r="I287" i="5" s="1"/>
  <c r="G287" i="5"/>
  <c r="H286" i="5"/>
  <c r="I286" i="5" s="1"/>
  <c r="G286" i="5"/>
  <c r="J286" i="5" s="1"/>
  <c r="I285" i="5"/>
  <c r="H285" i="5"/>
  <c r="G285" i="5"/>
  <c r="H284" i="5"/>
  <c r="I284" i="5" s="1"/>
  <c r="G284" i="5"/>
  <c r="H283" i="5"/>
  <c r="I283" i="5" s="1"/>
  <c r="G283" i="5"/>
  <c r="H282" i="5"/>
  <c r="I282" i="5" s="1"/>
  <c r="G282" i="5"/>
  <c r="I281" i="5"/>
  <c r="H281" i="5"/>
  <c r="G281" i="5"/>
  <c r="J281" i="5" s="1"/>
  <c r="H280" i="5"/>
  <c r="I280" i="5" s="1"/>
  <c r="G280" i="5"/>
  <c r="I279" i="5"/>
  <c r="H279" i="5"/>
  <c r="G279" i="5"/>
  <c r="H278" i="5"/>
  <c r="I278" i="5" s="1"/>
  <c r="G278" i="5"/>
  <c r="J278" i="5" s="1"/>
  <c r="I277" i="5"/>
  <c r="H277" i="5"/>
  <c r="G277" i="5"/>
  <c r="J277" i="5" s="1"/>
  <c r="I276" i="5"/>
  <c r="H276" i="5"/>
  <c r="G276" i="5"/>
  <c r="H275" i="5"/>
  <c r="I275" i="5" s="1"/>
  <c r="G275" i="5"/>
  <c r="H274" i="5"/>
  <c r="I274" i="5" s="1"/>
  <c r="G274" i="5"/>
  <c r="J274" i="5" s="1"/>
  <c r="I273" i="5"/>
  <c r="H273" i="5"/>
  <c r="G273" i="5"/>
  <c r="H272" i="5"/>
  <c r="I272" i="5" s="1"/>
  <c r="G272" i="5"/>
  <c r="H271" i="5"/>
  <c r="I271" i="5" s="1"/>
  <c r="G271" i="5"/>
  <c r="H270" i="5"/>
  <c r="I270" i="5" s="1"/>
  <c r="G270" i="5"/>
  <c r="J270" i="5" s="1"/>
  <c r="I269" i="5"/>
  <c r="H269" i="5"/>
  <c r="G269" i="5"/>
  <c r="H268" i="5"/>
  <c r="I268" i="5" s="1"/>
  <c r="G268" i="5"/>
  <c r="H267" i="5"/>
  <c r="I267" i="5" s="1"/>
  <c r="G267" i="5"/>
  <c r="H266" i="5"/>
  <c r="I266" i="5" s="1"/>
  <c r="G266" i="5"/>
  <c r="I265" i="5"/>
  <c r="H265" i="5"/>
  <c r="G265" i="5"/>
  <c r="J265" i="5" s="1"/>
  <c r="H264" i="5"/>
  <c r="I264" i="5" s="1"/>
  <c r="G264" i="5"/>
  <c r="I263" i="5"/>
  <c r="H263" i="5"/>
  <c r="G263" i="5"/>
  <c r="H262" i="5"/>
  <c r="I262" i="5" s="1"/>
  <c r="G262" i="5"/>
  <c r="J262" i="5" s="1"/>
  <c r="I261" i="5"/>
  <c r="H261" i="5"/>
  <c r="G261" i="5"/>
  <c r="J261" i="5" s="1"/>
  <c r="I260" i="5"/>
  <c r="H260" i="5"/>
  <c r="G260" i="5"/>
  <c r="H259" i="5"/>
  <c r="I259" i="5" s="1"/>
  <c r="G259" i="5"/>
  <c r="H258" i="5"/>
  <c r="I258" i="5" s="1"/>
  <c r="G258" i="5"/>
  <c r="J258" i="5" s="1"/>
  <c r="I257" i="5"/>
  <c r="H257" i="5"/>
  <c r="G257" i="5"/>
  <c r="H256" i="5"/>
  <c r="I256" i="5" s="1"/>
  <c r="G256" i="5"/>
  <c r="H255" i="5"/>
  <c r="I255" i="5" s="1"/>
  <c r="G255" i="5"/>
  <c r="H254" i="5"/>
  <c r="I254" i="5" s="1"/>
  <c r="G254" i="5"/>
  <c r="J254" i="5" s="1"/>
  <c r="I253" i="5"/>
  <c r="H253" i="5"/>
  <c r="G253" i="5"/>
  <c r="H252" i="5"/>
  <c r="I252" i="5" s="1"/>
  <c r="G252" i="5"/>
  <c r="H251" i="5"/>
  <c r="I251" i="5" s="1"/>
  <c r="G251" i="5"/>
  <c r="H250" i="5"/>
  <c r="I250" i="5" s="1"/>
  <c r="G250" i="5"/>
  <c r="I249" i="5"/>
  <c r="H249" i="5"/>
  <c r="G249" i="5"/>
  <c r="J249" i="5" s="1"/>
  <c r="H248" i="5"/>
  <c r="I248" i="5" s="1"/>
  <c r="G248" i="5"/>
  <c r="I247" i="5"/>
  <c r="H247" i="5"/>
  <c r="G247" i="5"/>
  <c r="H246" i="5"/>
  <c r="I246" i="5" s="1"/>
  <c r="G246" i="5"/>
  <c r="J246" i="5" s="1"/>
  <c r="I245" i="5"/>
  <c r="H245" i="5"/>
  <c r="G245" i="5"/>
  <c r="J245" i="5" s="1"/>
  <c r="I244" i="5"/>
  <c r="H244" i="5"/>
  <c r="G244" i="5"/>
  <c r="H243" i="5"/>
  <c r="I243" i="5" s="1"/>
  <c r="G243" i="5"/>
  <c r="H242" i="5"/>
  <c r="I242" i="5" s="1"/>
  <c r="G242" i="5"/>
  <c r="J242" i="5" s="1"/>
  <c r="I241" i="5"/>
  <c r="H241" i="5"/>
  <c r="G241" i="5"/>
  <c r="H240" i="5"/>
  <c r="I240" i="5" s="1"/>
  <c r="G240" i="5"/>
  <c r="H239" i="5"/>
  <c r="I239" i="5" s="1"/>
  <c r="G239" i="5"/>
  <c r="H238" i="5"/>
  <c r="I238" i="5" s="1"/>
  <c r="G238" i="5"/>
  <c r="J238" i="5" s="1"/>
  <c r="I237" i="5"/>
  <c r="H237" i="5"/>
  <c r="G237" i="5"/>
  <c r="H236" i="5"/>
  <c r="I236" i="5" s="1"/>
  <c r="G236" i="5"/>
  <c r="H235" i="5"/>
  <c r="I235" i="5" s="1"/>
  <c r="G235" i="5"/>
  <c r="H234" i="5"/>
  <c r="I234" i="5" s="1"/>
  <c r="G234" i="5"/>
  <c r="I233" i="5"/>
  <c r="H233" i="5"/>
  <c r="G233" i="5"/>
  <c r="J233" i="5" s="1"/>
  <c r="H232" i="5"/>
  <c r="I232" i="5" s="1"/>
  <c r="G232" i="5"/>
  <c r="I231" i="5"/>
  <c r="H231" i="5"/>
  <c r="G231" i="5"/>
  <c r="H230" i="5"/>
  <c r="I230" i="5" s="1"/>
  <c r="G230" i="5"/>
  <c r="J230" i="5" s="1"/>
  <c r="I229" i="5"/>
  <c r="H229" i="5"/>
  <c r="G229" i="5"/>
  <c r="J229" i="5" s="1"/>
  <c r="I228" i="5"/>
  <c r="H228" i="5"/>
  <c r="G228" i="5"/>
  <c r="H227" i="5"/>
  <c r="I227" i="5" s="1"/>
  <c r="G227" i="5"/>
  <c r="H226" i="5"/>
  <c r="I226" i="5" s="1"/>
  <c r="G226" i="5"/>
  <c r="J226" i="5" s="1"/>
  <c r="I225" i="5"/>
  <c r="H225" i="5"/>
  <c r="G225" i="5"/>
  <c r="H224" i="5"/>
  <c r="I224" i="5" s="1"/>
  <c r="G224" i="5"/>
  <c r="H223" i="5"/>
  <c r="I223" i="5" s="1"/>
  <c r="G223" i="5"/>
  <c r="H222" i="5"/>
  <c r="I222" i="5" s="1"/>
  <c r="G222" i="5"/>
  <c r="J222" i="5" s="1"/>
  <c r="I221" i="5"/>
  <c r="H221" i="5"/>
  <c r="G221" i="5"/>
  <c r="H220" i="5"/>
  <c r="I220" i="5" s="1"/>
  <c r="G220" i="5"/>
  <c r="H219" i="5"/>
  <c r="I219" i="5" s="1"/>
  <c r="G219" i="5"/>
  <c r="H218" i="5"/>
  <c r="I218" i="5" s="1"/>
  <c r="G218" i="5"/>
  <c r="I217" i="5"/>
  <c r="H217" i="5"/>
  <c r="G217" i="5"/>
  <c r="J217" i="5" s="1"/>
  <c r="H216" i="5"/>
  <c r="I216" i="5" s="1"/>
  <c r="G216" i="5"/>
  <c r="I215" i="5"/>
  <c r="H215" i="5"/>
  <c r="G215" i="5"/>
  <c r="H214" i="5"/>
  <c r="I214" i="5" s="1"/>
  <c r="G214" i="5"/>
  <c r="J214" i="5" s="1"/>
  <c r="I213" i="5"/>
  <c r="H213" i="5"/>
  <c r="G213" i="5"/>
  <c r="J213" i="5" s="1"/>
  <c r="I212" i="5"/>
  <c r="H212" i="5"/>
  <c r="G212" i="5"/>
  <c r="H211" i="5"/>
  <c r="I211" i="5" s="1"/>
  <c r="G211" i="5"/>
  <c r="H210" i="5"/>
  <c r="I210" i="5" s="1"/>
  <c r="G210" i="5"/>
  <c r="J210" i="5" s="1"/>
  <c r="I209" i="5"/>
  <c r="H209" i="5"/>
  <c r="G209" i="5"/>
  <c r="I208" i="5"/>
  <c r="J208" i="5" s="1"/>
  <c r="H208" i="5"/>
  <c r="G208" i="5"/>
  <c r="I207" i="5"/>
  <c r="J207" i="5" s="1"/>
  <c r="H207" i="5"/>
  <c r="G207" i="5"/>
  <c r="I206" i="5"/>
  <c r="J206" i="5" s="1"/>
  <c r="H206" i="5"/>
  <c r="G206" i="5"/>
  <c r="I205" i="5"/>
  <c r="J205" i="5" s="1"/>
  <c r="H205" i="5"/>
  <c r="G205" i="5"/>
  <c r="I204" i="5"/>
  <c r="J204" i="5" s="1"/>
  <c r="H204" i="5"/>
  <c r="G204" i="5"/>
  <c r="I203" i="5"/>
  <c r="J203" i="5" s="1"/>
  <c r="H203" i="5"/>
  <c r="G203" i="5"/>
  <c r="I202" i="5"/>
  <c r="J202" i="5" s="1"/>
  <c r="H202" i="5"/>
  <c r="G202" i="5"/>
  <c r="I201" i="5"/>
  <c r="J201" i="5" s="1"/>
  <c r="H201" i="5"/>
  <c r="G201" i="5"/>
  <c r="I200" i="5"/>
  <c r="J200" i="5" s="1"/>
  <c r="H200" i="5"/>
  <c r="G200" i="5"/>
  <c r="I199" i="5"/>
  <c r="J199" i="5" s="1"/>
  <c r="H199" i="5"/>
  <c r="G199" i="5"/>
  <c r="I198" i="5"/>
  <c r="J198" i="5" s="1"/>
  <c r="H198" i="5"/>
  <c r="G198" i="5"/>
  <c r="I197" i="5"/>
  <c r="J197" i="5" s="1"/>
  <c r="H197" i="5"/>
  <c r="G197" i="5"/>
  <c r="I196" i="5"/>
  <c r="J196" i="5" s="1"/>
  <c r="H196" i="5"/>
  <c r="G196" i="5"/>
  <c r="I195" i="5"/>
  <c r="J195" i="5" s="1"/>
  <c r="H195" i="5"/>
  <c r="G195" i="5"/>
  <c r="I194" i="5"/>
  <c r="J194" i="5" s="1"/>
  <c r="H194" i="5"/>
  <c r="G194" i="5"/>
  <c r="I193" i="5"/>
  <c r="J193" i="5" s="1"/>
  <c r="H193" i="5"/>
  <c r="G193" i="5"/>
  <c r="I192" i="5"/>
  <c r="J192" i="5" s="1"/>
  <c r="H192" i="5"/>
  <c r="G192" i="5"/>
  <c r="I191" i="5"/>
  <c r="J191" i="5" s="1"/>
  <c r="H191" i="5"/>
  <c r="G191" i="5"/>
  <c r="I190" i="5"/>
  <c r="J190" i="5" s="1"/>
  <c r="H190" i="5"/>
  <c r="G190" i="5"/>
  <c r="I189" i="5"/>
  <c r="J189" i="5" s="1"/>
  <c r="H189" i="5"/>
  <c r="G189" i="5"/>
  <c r="I188" i="5"/>
  <c r="J188" i="5" s="1"/>
  <c r="H188" i="5"/>
  <c r="G188" i="5"/>
  <c r="I187" i="5"/>
  <c r="J187" i="5" s="1"/>
  <c r="H187" i="5"/>
  <c r="G187" i="5"/>
  <c r="I186" i="5"/>
  <c r="J186" i="5" s="1"/>
  <c r="H186" i="5"/>
  <c r="G186" i="5"/>
  <c r="I185" i="5"/>
  <c r="J185" i="5" s="1"/>
  <c r="H185" i="5"/>
  <c r="G185" i="5"/>
  <c r="I184" i="5"/>
  <c r="J184" i="5" s="1"/>
  <c r="H184" i="5"/>
  <c r="G184" i="5"/>
  <c r="I183" i="5"/>
  <c r="J183" i="5" s="1"/>
  <c r="H183" i="5"/>
  <c r="G183" i="5"/>
  <c r="I182" i="5"/>
  <c r="J182" i="5" s="1"/>
  <c r="H182" i="5"/>
  <c r="G182" i="5"/>
  <c r="I181" i="5"/>
  <c r="J181" i="5" s="1"/>
  <c r="H181" i="5"/>
  <c r="G181" i="5"/>
  <c r="I180" i="5"/>
  <c r="J180" i="5" s="1"/>
  <c r="H180" i="5"/>
  <c r="G180" i="5"/>
  <c r="I179" i="5"/>
  <c r="J179" i="5" s="1"/>
  <c r="H179" i="5"/>
  <c r="G179" i="5"/>
  <c r="I178" i="5"/>
  <c r="J178" i="5" s="1"/>
  <c r="H178" i="5"/>
  <c r="G178" i="5"/>
  <c r="I177" i="5"/>
  <c r="J177" i="5" s="1"/>
  <c r="H177" i="5"/>
  <c r="G177" i="5"/>
  <c r="I176" i="5"/>
  <c r="J176" i="5" s="1"/>
  <c r="H176" i="5"/>
  <c r="G176" i="5"/>
  <c r="I175" i="5"/>
  <c r="J175" i="5" s="1"/>
  <c r="H175" i="5"/>
  <c r="G175" i="5"/>
  <c r="I174" i="5"/>
  <c r="J174" i="5" s="1"/>
  <c r="H174" i="5"/>
  <c r="G174" i="5"/>
  <c r="I173" i="5"/>
  <c r="J173" i="5" s="1"/>
  <c r="H173" i="5"/>
  <c r="G173" i="5"/>
  <c r="I172" i="5"/>
  <c r="J172" i="5" s="1"/>
  <c r="H172" i="5"/>
  <c r="G172" i="5"/>
  <c r="I171" i="5"/>
  <c r="J171" i="5" s="1"/>
  <c r="H171" i="5"/>
  <c r="G171" i="5"/>
  <c r="I170" i="5"/>
  <c r="J170" i="5" s="1"/>
  <c r="H170" i="5"/>
  <c r="G170" i="5"/>
  <c r="I169" i="5"/>
  <c r="H169" i="5"/>
  <c r="G169" i="5"/>
  <c r="J169" i="5" s="1"/>
  <c r="I168" i="5"/>
  <c r="H168" i="5"/>
  <c r="G168" i="5"/>
  <c r="J168" i="5" s="1"/>
  <c r="I167" i="5"/>
  <c r="H167" i="5"/>
  <c r="G167" i="5"/>
  <c r="J167" i="5" s="1"/>
  <c r="I166" i="5"/>
  <c r="H166" i="5"/>
  <c r="G166" i="5"/>
  <c r="J166" i="5" s="1"/>
  <c r="I165" i="5"/>
  <c r="H165" i="5"/>
  <c r="G165" i="5"/>
  <c r="J165" i="5" s="1"/>
  <c r="I164" i="5"/>
  <c r="H164" i="5"/>
  <c r="G164" i="5"/>
  <c r="J164" i="5" s="1"/>
  <c r="I163" i="5"/>
  <c r="H163" i="5"/>
  <c r="G163" i="5"/>
  <c r="J163" i="5" s="1"/>
  <c r="I162" i="5"/>
  <c r="H162" i="5"/>
  <c r="G162" i="5"/>
  <c r="J162" i="5" s="1"/>
  <c r="I161" i="5"/>
  <c r="H161" i="5"/>
  <c r="G161" i="5"/>
  <c r="J161" i="5" s="1"/>
  <c r="I160" i="5"/>
  <c r="H160" i="5"/>
  <c r="G160" i="5"/>
  <c r="J160" i="5" s="1"/>
  <c r="I159" i="5"/>
  <c r="H159" i="5"/>
  <c r="G159" i="5"/>
  <c r="J159" i="5" s="1"/>
  <c r="I158" i="5"/>
  <c r="H158" i="5"/>
  <c r="G158" i="5"/>
  <c r="J158" i="5" s="1"/>
  <c r="I157" i="5"/>
  <c r="H157" i="5"/>
  <c r="G157" i="5"/>
  <c r="J157" i="5" s="1"/>
  <c r="I156" i="5"/>
  <c r="H156" i="5"/>
  <c r="G156" i="5"/>
  <c r="J156" i="5" s="1"/>
  <c r="I155" i="5"/>
  <c r="H155" i="5"/>
  <c r="G155" i="5"/>
  <c r="J155" i="5" s="1"/>
  <c r="I154" i="5"/>
  <c r="H154" i="5"/>
  <c r="G154" i="5"/>
  <c r="J154" i="5" s="1"/>
  <c r="I153" i="5"/>
  <c r="H153" i="5"/>
  <c r="G153" i="5"/>
  <c r="J153" i="5" s="1"/>
  <c r="I152" i="5"/>
  <c r="H152" i="5"/>
  <c r="G152" i="5"/>
  <c r="J152" i="5" s="1"/>
  <c r="I151" i="5"/>
  <c r="H151" i="5"/>
  <c r="G151" i="5"/>
  <c r="J151" i="5" s="1"/>
  <c r="I150" i="5"/>
  <c r="H150" i="5"/>
  <c r="G150" i="5"/>
  <c r="J150" i="5" s="1"/>
  <c r="I149" i="5"/>
  <c r="H149" i="5"/>
  <c r="G149" i="5"/>
  <c r="J149" i="5" s="1"/>
  <c r="I148" i="5"/>
  <c r="H148" i="5"/>
  <c r="G148" i="5"/>
  <c r="J148" i="5" s="1"/>
  <c r="I147" i="5"/>
  <c r="H147" i="5"/>
  <c r="G147" i="5"/>
  <c r="J147" i="5" s="1"/>
  <c r="I146" i="5"/>
  <c r="H146" i="5"/>
  <c r="G146" i="5"/>
  <c r="J146" i="5" s="1"/>
  <c r="I145" i="5"/>
  <c r="H145" i="5"/>
  <c r="G145" i="5"/>
  <c r="J145" i="5" s="1"/>
  <c r="I144" i="5"/>
  <c r="H144" i="5"/>
  <c r="G144" i="5"/>
  <c r="J144" i="5" s="1"/>
  <c r="I143" i="5"/>
  <c r="H143" i="5"/>
  <c r="G143" i="5"/>
  <c r="J143" i="5" s="1"/>
  <c r="I142" i="5"/>
  <c r="H142" i="5"/>
  <c r="G142" i="5"/>
  <c r="J142" i="5" s="1"/>
  <c r="I141" i="5"/>
  <c r="H141" i="5"/>
  <c r="G141" i="5"/>
  <c r="J141" i="5" s="1"/>
  <c r="I140" i="5"/>
  <c r="H140" i="5"/>
  <c r="G140" i="5"/>
  <c r="J140" i="5" s="1"/>
  <c r="I139" i="5"/>
  <c r="H139" i="5"/>
  <c r="G139" i="5"/>
  <c r="J139" i="5" s="1"/>
  <c r="I138" i="5"/>
  <c r="H138" i="5"/>
  <c r="G138" i="5"/>
  <c r="J138" i="5" s="1"/>
  <c r="I137" i="5"/>
  <c r="H137" i="5"/>
  <c r="G137" i="5"/>
  <c r="J137" i="5" s="1"/>
  <c r="I136" i="5"/>
  <c r="H136" i="5"/>
  <c r="G136" i="5"/>
  <c r="J136" i="5" s="1"/>
  <c r="I135" i="5"/>
  <c r="H135" i="5"/>
  <c r="G135" i="5"/>
  <c r="J135" i="5" s="1"/>
  <c r="I134" i="5"/>
  <c r="H134" i="5"/>
  <c r="G134" i="5"/>
  <c r="J134" i="5" s="1"/>
  <c r="I133" i="5"/>
  <c r="H133" i="5"/>
  <c r="G133" i="5"/>
  <c r="J133" i="5" s="1"/>
  <c r="I132" i="5"/>
  <c r="H132" i="5"/>
  <c r="G132" i="5"/>
  <c r="J132" i="5" s="1"/>
  <c r="I131" i="5"/>
  <c r="H131" i="5"/>
  <c r="G131" i="5"/>
  <c r="J131" i="5" s="1"/>
  <c r="I130" i="5"/>
  <c r="H130" i="5"/>
  <c r="G130" i="5"/>
  <c r="J130" i="5" s="1"/>
  <c r="I129" i="5"/>
  <c r="H129" i="5"/>
  <c r="G129" i="5"/>
  <c r="J129" i="5" s="1"/>
  <c r="I128" i="5"/>
  <c r="H128" i="5"/>
  <c r="G128" i="5"/>
  <c r="J128" i="5" s="1"/>
  <c r="I127" i="5"/>
  <c r="H127" i="5"/>
  <c r="G127" i="5"/>
  <c r="J127" i="5" s="1"/>
  <c r="I126" i="5"/>
  <c r="H126" i="5"/>
  <c r="G126" i="5"/>
  <c r="J126" i="5" s="1"/>
  <c r="I125" i="5"/>
  <c r="H125" i="5"/>
  <c r="G125" i="5"/>
  <c r="J125" i="5" s="1"/>
  <c r="I124" i="5"/>
  <c r="H124" i="5"/>
  <c r="G124" i="5"/>
  <c r="J124" i="5" s="1"/>
  <c r="I123" i="5"/>
  <c r="H123" i="5"/>
  <c r="G123" i="5"/>
  <c r="J123" i="5" s="1"/>
  <c r="I122" i="5"/>
  <c r="H122" i="5"/>
  <c r="G122" i="5"/>
  <c r="J122" i="5" s="1"/>
  <c r="I121" i="5"/>
  <c r="H121" i="5"/>
  <c r="G121" i="5"/>
  <c r="J121" i="5" s="1"/>
  <c r="I120" i="5"/>
  <c r="H120" i="5"/>
  <c r="G120" i="5"/>
  <c r="J120" i="5" s="1"/>
  <c r="I119" i="5"/>
  <c r="H119" i="5"/>
  <c r="G119" i="5"/>
  <c r="J119" i="5" s="1"/>
  <c r="I118" i="5"/>
  <c r="H118" i="5"/>
  <c r="G118" i="5"/>
  <c r="J118" i="5" s="1"/>
  <c r="I117" i="5"/>
  <c r="H117" i="5"/>
  <c r="G117" i="5"/>
  <c r="J117" i="5" s="1"/>
  <c r="I116" i="5"/>
  <c r="H116" i="5"/>
  <c r="G116" i="5"/>
  <c r="J116" i="5" s="1"/>
  <c r="I115" i="5"/>
  <c r="H115" i="5"/>
  <c r="G115" i="5"/>
  <c r="J115" i="5" s="1"/>
  <c r="I114" i="5"/>
  <c r="H114" i="5"/>
  <c r="G114" i="5"/>
  <c r="J114" i="5" s="1"/>
  <c r="I113" i="5"/>
  <c r="H113" i="5"/>
  <c r="G113" i="5"/>
  <c r="J113" i="5" s="1"/>
  <c r="I112" i="5"/>
  <c r="H112" i="5"/>
  <c r="G112" i="5"/>
  <c r="J112" i="5" s="1"/>
  <c r="I111" i="5"/>
  <c r="H111" i="5"/>
  <c r="G111" i="5"/>
  <c r="J111" i="5" s="1"/>
  <c r="I110" i="5"/>
  <c r="H110" i="5"/>
  <c r="G110" i="5"/>
  <c r="J110" i="5" s="1"/>
  <c r="I109" i="5"/>
  <c r="H109" i="5"/>
  <c r="G109" i="5"/>
  <c r="J109" i="5" s="1"/>
  <c r="I108" i="5"/>
  <c r="H108" i="5"/>
  <c r="G108" i="5"/>
  <c r="J108" i="5" s="1"/>
  <c r="I107" i="5"/>
  <c r="H107" i="5"/>
  <c r="G107" i="5"/>
  <c r="J107" i="5" s="1"/>
  <c r="I106" i="5"/>
  <c r="H106" i="5"/>
  <c r="G106" i="5"/>
  <c r="J106" i="5" s="1"/>
  <c r="I105" i="5"/>
  <c r="H105" i="5"/>
  <c r="G105" i="5"/>
  <c r="J105" i="5" s="1"/>
  <c r="I104" i="5"/>
  <c r="H104" i="5"/>
  <c r="G104" i="5"/>
  <c r="J104" i="5" s="1"/>
  <c r="I103" i="5"/>
  <c r="H103" i="5"/>
  <c r="G103" i="5"/>
  <c r="J103" i="5" s="1"/>
  <c r="I102" i="5"/>
  <c r="H102" i="5"/>
  <c r="G102" i="5"/>
  <c r="J102" i="5" s="1"/>
  <c r="I101" i="5"/>
  <c r="H101" i="5"/>
  <c r="G101" i="5"/>
  <c r="J101" i="5" s="1"/>
  <c r="I100" i="5"/>
  <c r="H100" i="5"/>
  <c r="G100" i="5"/>
  <c r="J100" i="5" s="1"/>
  <c r="I99" i="5"/>
  <c r="H99" i="5"/>
  <c r="G99" i="5"/>
  <c r="J99" i="5" s="1"/>
  <c r="I98" i="5"/>
  <c r="H98" i="5"/>
  <c r="G98" i="5"/>
  <c r="J98" i="5" s="1"/>
  <c r="I97" i="5"/>
  <c r="H97" i="5"/>
  <c r="G97" i="5"/>
  <c r="J97" i="5" s="1"/>
  <c r="I96" i="5"/>
  <c r="H96" i="5"/>
  <c r="G96" i="5"/>
  <c r="J96" i="5" s="1"/>
  <c r="I95" i="5"/>
  <c r="H95" i="5"/>
  <c r="G95" i="5"/>
  <c r="J95" i="5" s="1"/>
  <c r="I94" i="5"/>
  <c r="H94" i="5"/>
  <c r="G94" i="5"/>
  <c r="J94" i="5" s="1"/>
  <c r="I93" i="5"/>
  <c r="H93" i="5"/>
  <c r="G93" i="5"/>
  <c r="J93" i="5" s="1"/>
  <c r="I92" i="5"/>
  <c r="H92" i="5"/>
  <c r="G92" i="5"/>
  <c r="J92" i="5" s="1"/>
  <c r="I91" i="5"/>
  <c r="H91" i="5"/>
  <c r="G91" i="5"/>
  <c r="J91" i="5" s="1"/>
  <c r="I90" i="5"/>
  <c r="H90" i="5"/>
  <c r="G90" i="5"/>
  <c r="J90" i="5" s="1"/>
  <c r="I89" i="5"/>
  <c r="H89" i="5"/>
  <c r="G89" i="5"/>
  <c r="J89" i="5" s="1"/>
  <c r="I88" i="5"/>
  <c r="H88" i="5"/>
  <c r="G88" i="5"/>
  <c r="J88" i="5" s="1"/>
  <c r="I87" i="5"/>
  <c r="H87" i="5"/>
  <c r="G87" i="5"/>
  <c r="J87" i="5" s="1"/>
  <c r="I86" i="5"/>
  <c r="H86" i="5"/>
  <c r="G86" i="5"/>
  <c r="J86" i="5" s="1"/>
  <c r="I85" i="5"/>
  <c r="H85" i="5"/>
  <c r="G85" i="5"/>
  <c r="J85" i="5" s="1"/>
  <c r="I84" i="5"/>
  <c r="H84" i="5"/>
  <c r="G84" i="5"/>
  <c r="J84" i="5" s="1"/>
  <c r="I83" i="5"/>
  <c r="H83" i="5"/>
  <c r="G83" i="5"/>
  <c r="J83" i="5" s="1"/>
  <c r="I82" i="5"/>
  <c r="H82" i="5"/>
  <c r="G82" i="5"/>
  <c r="J82" i="5" s="1"/>
  <c r="I81" i="5"/>
  <c r="H81" i="5"/>
  <c r="G81" i="5"/>
  <c r="J81" i="5" s="1"/>
  <c r="I80" i="5"/>
  <c r="H80" i="5"/>
  <c r="G80" i="5"/>
  <c r="J80" i="5" s="1"/>
  <c r="I79" i="5"/>
  <c r="H79" i="5"/>
  <c r="G79" i="5"/>
  <c r="J79" i="5" s="1"/>
  <c r="I78" i="5"/>
  <c r="H78" i="5"/>
  <c r="G78" i="5"/>
  <c r="J78" i="5" s="1"/>
  <c r="I77" i="5"/>
  <c r="H77" i="5"/>
  <c r="G77" i="5"/>
  <c r="J77" i="5" s="1"/>
  <c r="I76" i="5"/>
  <c r="H76" i="5"/>
  <c r="G76" i="5"/>
  <c r="J76" i="5" s="1"/>
  <c r="I75" i="5"/>
  <c r="H75" i="5"/>
  <c r="G75" i="5"/>
  <c r="J75" i="5" s="1"/>
  <c r="I74" i="5"/>
  <c r="H74" i="5"/>
  <c r="G74" i="5"/>
  <c r="J74" i="5" s="1"/>
  <c r="I73" i="5"/>
  <c r="H73" i="5"/>
  <c r="G73" i="5"/>
  <c r="J73" i="5" s="1"/>
  <c r="I72" i="5"/>
  <c r="H72" i="5"/>
  <c r="G72" i="5"/>
  <c r="J72" i="5" s="1"/>
  <c r="I71" i="5"/>
  <c r="H71" i="5"/>
  <c r="G71" i="5"/>
  <c r="J71" i="5" s="1"/>
  <c r="I70" i="5"/>
  <c r="H70" i="5"/>
  <c r="G70" i="5"/>
  <c r="J70" i="5" s="1"/>
  <c r="I69" i="5"/>
  <c r="H69" i="5"/>
  <c r="G69" i="5"/>
  <c r="J69" i="5" s="1"/>
  <c r="I68" i="5"/>
  <c r="H68" i="5"/>
  <c r="G68" i="5"/>
  <c r="J68" i="5" s="1"/>
  <c r="I67" i="5"/>
  <c r="H67" i="5"/>
  <c r="G67" i="5"/>
  <c r="J67" i="5" s="1"/>
  <c r="I66" i="5"/>
  <c r="H66" i="5"/>
  <c r="G66" i="5"/>
  <c r="J66" i="5" s="1"/>
  <c r="I65" i="5"/>
  <c r="H65" i="5"/>
  <c r="G65" i="5"/>
  <c r="J65" i="5" s="1"/>
  <c r="I64" i="5"/>
  <c r="H64" i="5"/>
  <c r="G64" i="5"/>
  <c r="J64" i="5" s="1"/>
  <c r="I63" i="5"/>
  <c r="H63" i="5"/>
  <c r="G63" i="5"/>
  <c r="J63" i="5" s="1"/>
  <c r="I62" i="5"/>
  <c r="H62" i="5"/>
  <c r="G62" i="5"/>
  <c r="J62" i="5" s="1"/>
  <c r="I61" i="5"/>
  <c r="H61" i="5"/>
  <c r="G61" i="5"/>
  <c r="J61" i="5" s="1"/>
  <c r="I60" i="5"/>
  <c r="H60" i="5"/>
  <c r="G60" i="5"/>
  <c r="J60" i="5" s="1"/>
  <c r="I59" i="5"/>
  <c r="H59" i="5"/>
  <c r="G59" i="5"/>
  <c r="J59" i="5" s="1"/>
  <c r="I58" i="5"/>
  <c r="H58" i="5"/>
  <c r="G58" i="5"/>
  <c r="J58" i="5" s="1"/>
  <c r="I57" i="5"/>
  <c r="H57" i="5"/>
  <c r="G57" i="5"/>
  <c r="J57" i="5" s="1"/>
  <c r="I56" i="5"/>
  <c r="H56" i="5"/>
  <c r="G56" i="5"/>
  <c r="J56" i="5" s="1"/>
  <c r="I55" i="5"/>
  <c r="H55" i="5"/>
  <c r="G55" i="5"/>
  <c r="J55" i="5" s="1"/>
  <c r="I54" i="5"/>
  <c r="H54" i="5"/>
  <c r="G54" i="5"/>
  <c r="J54" i="5" s="1"/>
  <c r="I53" i="5"/>
  <c r="H53" i="5"/>
  <c r="G53" i="5"/>
  <c r="J53" i="5" s="1"/>
  <c r="I52" i="5"/>
  <c r="H52" i="5"/>
  <c r="G52" i="5"/>
  <c r="J52" i="5" s="1"/>
  <c r="I51" i="5"/>
  <c r="H51" i="5"/>
  <c r="G51" i="5"/>
  <c r="J51" i="5" s="1"/>
  <c r="I50" i="5"/>
  <c r="H50" i="5"/>
  <c r="G50" i="5"/>
  <c r="J50" i="5" s="1"/>
  <c r="I49" i="5"/>
  <c r="H49" i="5"/>
  <c r="G49" i="5"/>
  <c r="J49" i="5" s="1"/>
  <c r="I48" i="5"/>
  <c r="H48" i="5"/>
  <c r="G48" i="5"/>
  <c r="J48" i="5" s="1"/>
  <c r="I47" i="5"/>
  <c r="H47" i="5"/>
  <c r="G47" i="5"/>
  <c r="J47" i="5" s="1"/>
  <c r="I46" i="5"/>
  <c r="H46" i="5"/>
  <c r="G46" i="5"/>
  <c r="J46" i="5" s="1"/>
  <c r="I45" i="5"/>
  <c r="H45" i="5"/>
  <c r="G45" i="5"/>
  <c r="J45" i="5" s="1"/>
  <c r="I44" i="5"/>
  <c r="H44" i="5"/>
  <c r="G44" i="5"/>
  <c r="J44" i="5" s="1"/>
  <c r="I43" i="5"/>
  <c r="H43" i="5"/>
  <c r="G43" i="5"/>
  <c r="J43" i="5" s="1"/>
  <c r="I42" i="5"/>
  <c r="H42" i="5"/>
  <c r="G42" i="5"/>
  <c r="J42" i="5" s="1"/>
  <c r="I41" i="5"/>
  <c r="H41" i="5"/>
  <c r="G41" i="5"/>
  <c r="J41" i="5" s="1"/>
  <c r="I40" i="5"/>
  <c r="H40" i="5"/>
  <c r="G40" i="5"/>
  <c r="J40" i="5" s="1"/>
  <c r="I39" i="5"/>
  <c r="H39" i="5"/>
  <c r="G39" i="5"/>
  <c r="J39" i="5" s="1"/>
  <c r="I38" i="5"/>
  <c r="H38" i="5"/>
  <c r="G38" i="5"/>
  <c r="J38" i="5" s="1"/>
  <c r="I37" i="5"/>
  <c r="H37" i="5"/>
  <c r="G37" i="5"/>
  <c r="J37" i="5" s="1"/>
  <c r="I36" i="5"/>
  <c r="H36" i="5"/>
  <c r="G36" i="5"/>
  <c r="J36" i="5" s="1"/>
  <c r="I35" i="5"/>
  <c r="H35" i="5"/>
  <c r="G35" i="5"/>
  <c r="J35" i="5" s="1"/>
  <c r="I34" i="5"/>
  <c r="H34" i="5"/>
  <c r="G34" i="5"/>
  <c r="J34" i="5" s="1"/>
  <c r="I33" i="5"/>
  <c r="H33" i="5"/>
  <c r="G33" i="5"/>
  <c r="J33" i="5" s="1"/>
  <c r="I32" i="5"/>
  <c r="H32" i="5"/>
  <c r="G32" i="5"/>
  <c r="J32" i="5" s="1"/>
  <c r="I31" i="5"/>
  <c r="H31" i="5"/>
  <c r="G31" i="5"/>
  <c r="J31" i="5" s="1"/>
  <c r="I30" i="5"/>
  <c r="H30" i="5"/>
  <c r="G30" i="5"/>
  <c r="J30" i="5" s="1"/>
  <c r="I29" i="5"/>
  <c r="H29" i="5"/>
  <c r="G29" i="5"/>
  <c r="J29" i="5" s="1"/>
  <c r="I28" i="5"/>
  <c r="H28" i="5"/>
  <c r="G28" i="5"/>
  <c r="J28" i="5" s="1"/>
  <c r="I27" i="5"/>
  <c r="H27" i="5"/>
  <c r="G27" i="5"/>
  <c r="J27" i="5" s="1"/>
  <c r="I26" i="5"/>
  <c r="H26" i="5"/>
  <c r="G26" i="5"/>
  <c r="J26" i="5" s="1"/>
  <c r="I25" i="5"/>
  <c r="H25" i="5"/>
  <c r="G25" i="5"/>
  <c r="J25" i="5" s="1"/>
  <c r="I24" i="5"/>
  <c r="H24" i="5"/>
  <c r="G24" i="5"/>
  <c r="J24" i="5" s="1"/>
  <c r="I23" i="5"/>
  <c r="H23" i="5"/>
  <c r="G23" i="5"/>
  <c r="J23" i="5" s="1"/>
  <c r="I22" i="5"/>
  <c r="H22" i="5"/>
  <c r="G22" i="5"/>
  <c r="J22" i="5" s="1"/>
  <c r="I21" i="5"/>
  <c r="H21" i="5"/>
  <c r="G21" i="5"/>
  <c r="J21" i="5" s="1"/>
  <c r="I20" i="5"/>
  <c r="H20" i="5"/>
  <c r="G20" i="5"/>
  <c r="J20" i="5" s="1"/>
  <c r="I19" i="5"/>
  <c r="H19" i="5"/>
  <c r="G19" i="5"/>
  <c r="J19" i="5" s="1"/>
  <c r="I18" i="5"/>
  <c r="H18" i="5"/>
  <c r="G18" i="5"/>
  <c r="J18" i="5" s="1"/>
  <c r="I17" i="5"/>
  <c r="H17" i="5"/>
  <c r="G17" i="5"/>
  <c r="J17" i="5" s="1"/>
  <c r="I16" i="5"/>
  <c r="H16" i="5"/>
  <c r="G16" i="5"/>
  <c r="J16" i="5" s="1"/>
  <c r="I15" i="5"/>
  <c r="H15" i="5"/>
  <c r="G15" i="5"/>
  <c r="J15" i="5" s="1"/>
  <c r="I14" i="5"/>
  <c r="H14" i="5"/>
  <c r="G14" i="5"/>
  <c r="J14" i="5" s="1"/>
  <c r="I13" i="5"/>
  <c r="H13" i="5"/>
  <c r="G13" i="5"/>
  <c r="J13" i="5" s="1"/>
  <c r="I12" i="5"/>
  <c r="H12" i="5"/>
  <c r="G12" i="5"/>
  <c r="J12" i="5" s="1"/>
  <c r="I11" i="5"/>
  <c r="H11" i="5"/>
  <c r="G11" i="5"/>
  <c r="J11" i="5" s="1"/>
  <c r="I10" i="5"/>
  <c r="H10" i="5"/>
  <c r="G10" i="5"/>
  <c r="J10" i="5" s="1"/>
  <c r="I9" i="5"/>
  <c r="H9" i="5"/>
  <c r="G9" i="5"/>
  <c r="J9" i="5" s="1"/>
  <c r="I8" i="5"/>
  <c r="H8" i="5"/>
  <c r="G8" i="5"/>
  <c r="J8" i="5" s="1"/>
  <c r="I7" i="5"/>
  <c r="H7" i="5"/>
  <c r="G7" i="5"/>
  <c r="J7" i="5" s="1"/>
  <c r="I6" i="5"/>
  <c r="H6" i="5"/>
  <c r="G6" i="5"/>
  <c r="J6" i="5" s="1"/>
  <c r="I5" i="5"/>
  <c r="H5" i="5"/>
  <c r="G5" i="5"/>
  <c r="J5" i="5" s="1"/>
  <c r="I4" i="5"/>
  <c r="H4" i="5"/>
  <c r="G4" i="5"/>
  <c r="J4" i="5" s="1"/>
  <c r="I3" i="5"/>
  <c r="H3" i="5"/>
  <c r="G3" i="5"/>
  <c r="J3" i="5" s="1"/>
  <c r="I2" i="5"/>
  <c r="H2" i="5"/>
  <c r="G2" i="5"/>
  <c r="J2" i="5" s="1"/>
  <c r="J223" i="5" l="1"/>
  <c r="J239" i="5"/>
  <c r="J255" i="5"/>
  <c r="J287" i="5"/>
  <c r="J219" i="5"/>
  <c r="J235" i="5"/>
  <c r="J251" i="5"/>
  <c r="J267" i="5"/>
  <c r="J283" i="5"/>
  <c r="J299" i="5"/>
  <c r="J271" i="5"/>
  <c r="J303" i="5"/>
  <c r="J209" i="5"/>
  <c r="J215" i="5"/>
  <c r="J225" i="5"/>
  <c r="J231" i="5"/>
  <c r="J241" i="5"/>
  <c r="J247" i="5"/>
  <c r="J257" i="5"/>
  <c r="J263" i="5"/>
  <c r="J273" i="5"/>
  <c r="J279" i="5"/>
  <c r="J289" i="5"/>
  <c r="J295" i="5"/>
  <c r="J305" i="5"/>
  <c r="J311" i="5"/>
  <c r="J211" i="5"/>
  <c r="J218" i="5"/>
  <c r="J221" i="5"/>
  <c r="J227" i="5"/>
  <c r="J234" i="5"/>
  <c r="J237" i="5"/>
  <c r="J243" i="5"/>
  <c r="J250" i="5"/>
  <c r="J253" i="5"/>
  <c r="J259" i="5"/>
  <c r="J266" i="5"/>
  <c r="J269" i="5"/>
  <c r="J275" i="5"/>
  <c r="J282" i="5"/>
  <c r="J285" i="5"/>
  <c r="J291" i="5"/>
  <c r="J298" i="5"/>
  <c r="J301" i="5"/>
  <c r="J307" i="5"/>
  <c r="J314" i="5"/>
  <c r="J319" i="5"/>
  <c r="J322" i="5"/>
  <c r="J327" i="5"/>
  <c r="J330" i="5"/>
  <c r="J335" i="5"/>
  <c r="J338" i="5"/>
  <c r="J343" i="5"/>
  <c r="J346" i="5"/>
  <c r="J351" i="5"/>
  <c r="J354" i="5"/>
  <c r="J359" i="5"/>
  <c r="J361" i="5"/>
  <c r="J372" i="5"/>
  <c r="J527" i="5"/>
  <c r="J377" i="5"/>
  <c r="J393" i="5"/>
  <c r="J409" i="5"/>
  <c r="J425" i="5"/>
  <c r="J441" i="5"/>
  <c r="J457" i="5"/>
  <c r="J473" i="5"/>
  <c r="J489" i="5"/>
  <c r="J505" i="5"/>
  <c r="J317" i="5"/>
  <c r="J321" i="5"/>
  <c r="J325" i="5"/>
  <c r="J329" i="5"/>
  <c r="J333" i="5"/>
  <c r="J337" i="5"/>
  <c r="J341" i="5"/>
  <c r="J345" i="5"/>
  <c r="J349" i="5"/>
  <c r="J353" i="5"/>
  <c r="J357" i="5"/>
  <c r="J367" i="5"/>
  <c r="J373" i="5"/>
  <c r="J383" i="5"/>
  <c r="J389" i="5"/>
  <c r="J399" i="5"/>
  <c r="J405" i="5"/>
  <c r="J415" i="5"/>
  <c r="J421" i="5"/>
  <c r="J431" i="5"/>
  <c r="J437" i="5"/>
  <c r="J447" i="5"/>
  <c r="J453" i="5"/>
  <c r="J463" i="5"/>
  <c r="J469" i="5"/>
  <c r="J479" i="5"/>
  <c r="J485" i="5"/>
  <c r="J495" i="5"/>
  <c r="J501" i="5"/>
  <c r="J511" i="5"/>
  <c r="J517" i="5"/>
  <c r="J529" i="5"/>
  <c r="J535" i="5"/>
  <c r="J539" i="5"/>
  <c r="J543" i="5"/>
  <c r="J547" i="5"/>
  <c r="J551" i="5"/>
  <c r="J555" i="5"/>
  <c r="J559" i="5"/>
  <c r="J563" i="5"/>
  <c r="J567" i="5"/>
  <c r="J571" i="5"/>
  <c r="J575" i="5"/>
  <c r="J579" i="5"/>
  <c r="J583" i="5"/>
  <c r="J587" i="5"/>
  <c r="J591" i="5"/>
  <c r="J595" i="5"/>
  <c r="J599" i="5"/>
  <c r="J603" i="5"/>
  <c r="J607" i="5"/>
  <c r="J212" i="5"/>
  <c r="J216" i="5"/>
  <c r="J220" i="5"/>
  <c r="J224" i="5"/>
  <c r="J228" i="5"/>
  <c r="J232" i="5"/>
  <c r="J236" i="5"/>
  <c r="J240" i="5"/>
  <c r="J244" i="5"/>
  <c r="J248" i="5"/>
  <c r="J252" i="5"/>
  <c r="J256" i="5"/>
  <c r="J260" i="5"/>
  <c r="J264" i="5"/>
  <c r="J268" i="5"/>
  <c r="J272" i="5"/>
  <c r="J276" i="5"/>
  <c r="J280" i="5"/>
  <c r="J284" i="5"/>
  <c r="J288" i="5"/>
  <c r="J292" i="5"/>
  <c r="J296" i="5"/>
  <c r="J300" i="5"/>
  <c r="J304" i="5"/>
  <c r="J308" i="5"/>
  <c r="J312" i="5"/>
  <c r="J316" i="5"/>
  <c r="J320" i="5"/>
  <c r="J324" i="5"/>
  <c r="J328" i="5"/>
  <c r="J332" i="5"/>
  <c r="J336" i="5"/>
  <c r="J340" i="5"/>
  <c r="J344" i="5"/>
  <c r="J348" i="5"/>
  <c r="J352" i="5"/>
  <c r="J356" i="5"/>
  <c r="J360" i="5"/>
  <c r="J363" i="5"/>
  <c r="J369" i="5"/>
  <c r="J376" i="5"/>
  <c r="J379" i="5"/>
  <c r="J385" i="5"/>
  <c r="J392" i="5"/>
  <c r="J395" i="5"/>
  <c r="J401" i="5"/>
  <c r="J408" i="5"/>
  <c r="J411" i="5"/>
  <c r="J417" i="5"/>
  <c r="J424" i="5"/>
  <c r="J427" i="5"/>
  <c r="J433" i="5"/>
  <c r="J440" i="5"/>
  <c r="J443" i="5"/>
  <c r="J449" i="5"/>
  <c r="J456" i="5"/>
  <c r="J459" i="5"/>
  <c r="J465" i="5"/>
  <c r="J472" i="5"/>
  <c r="J475" i="5"/>
  <c r="J481" i="5"/>
  <c r="J488" i="5"/>
  <c r="J491" i="5"/>
  <c r="J497" i="5"/>
  <c r="J504" i="5"/>
  <c r="J507" i="5"/>
  <c r="J513" i="5"/>
  <c r="J611" i="5"/>
  <c r="J615" i="5"/>
  <c r="J619" i="5"/>
  <c r="J623" i="5"/>
  <c r="J362" i="5"/>
  <c r="J366" i="5"/>
  <c r="J370" i="5"/>
  <c r="J374" i="5"/>
  <c r="J378" i="5"/>
  <c r="J382" i="5"/>
  <c r="J386" i="5"/>
  <c r="J390" i="5"/>
  <c r="J394" i="5"/>
  <c r="J398" i="5"/>
  <c r="J402" i="5"/>
  <c r="J406" i="5"/>
  <c r="J410" i="5"/>
  <c r="J414" i="5"/>
  <c r="J418" i="5"/>
  <c r="J422" i="5"/>
  <c r="J426" i="5"/>
  <c r="J430" i="5"/>
  <c r="J434" i="5"/>
  <c r="J438" i="5"/>
  <c r="J442" i="5"/>
  <c r="J446" i="5"/>
  <c r="J450" i="5"/>
  <c r="J454" i="5"/>
  <c r="J458" i="5"/>
  <c r="J462" i="5"/>
  <c r="J466" i="5"/>
  <c r="J470" i="5"/>
  <c r="J474" i="5"/>
  <c r="J478" i="5"/>
  <c r="J482" i="5"/>
  <c r="J486" i="5"/>
  <c r="J490" i="5"/>
  <c r="J494" i="5"/>
  <c r="J498" i="5"/>
  <c r="J502" i="5"/>
  <c r="J506" i="5"/>
  <c r="J510" i="5"/>
  <c r="J514" i="5"/>
  <c r="J518" i="5"/>
  <c r="J522" i="5"/>
  <c r="J525" i="5"/>
  <c r="J531" i="5"/>
  <c r="J520" i="5"/>
  <c r="J524" i="5"/>
  <c r="J528" i="5"/>
  <c r="J532" i="5"/>
  <c r="J536" i="5"/>
  <c r="J540" i="5"/>
  <c r="J544" i="5"/>
  <c r="J548" i="5"/>
  <c r="J552" i="5"/>
  <c r="J556" i="5"/>
  <c r="J560" i="5"/>
  <c r="J564" i="5"/>
  <c r="J568" i="5"/>
  <c r="J572" i="5"/>
  <c r="J576" i="5"/>
  <c r="J580" i="5"/>
  <c r="J584" i="5"/>
  <c r="J588" i="5"/>
  <c r="J592" i="5"/>
  <c r="J596" i="5"/>
  <c r="J600" i="5"/>
  <c r="J604" i="5"/>
  <c r="J608" i="5"/>
  <c r="J612" i="5"/>
  <c r="J616" i="5"/>
  <c r="J620" i="5"/>
  <c r="J624" i="5"/>
</calcChain>
</file>

<file path=xl/sharedStrings.xml><?xml version="1.0" encoding="utf-8"?>
<sst xmlns="http://schemas.openxmlformats.org/spreadsheetml/2006/main" count="1886" uniqueCount="650">
  <si>
    <t>SEDE</t>
  </si>
  <si>
    <t>GRADO</t>
  </si>
  <si>
    <t>LOGRO</t>
  </si>
  <si>
    <t>AREA</t>
  </si>
  <si>
    <t>PERIODO</t>
  </si>
  <si>
    <t>VERBOS</t>
  </si>
  <si>
    <t xml:space="preserve">Se le dificulta </t>
  </si>
  <si>
    <t>DIFICULTAD</t>
  </si>
  <si>
    <t>Identifica las principales características de los seres vivos de su contexto.</t>
  </si>
  <si>
    <t>CIENCIAS NATURALES</t>
  </si>
  <si>
    <t>PRINCIPAL</t>
  </si>
  <si>
    <t>Reconoce la importancia que tienen los animales en la vida social cultural religioso y económico del wayuu.</t>
  </si>
  <si>
    <t>Conoce los alimentos que debemos consumir para una dieta balanceada.</t>
  </si>
  <si>
    <t>Valora la importancia de los animales y de los seres inertes para el medio ambiente.</t>
  </si>
  <si>
    <t>Describe los cambios en cada etapa de su vida y de sus compañeros.</t>
  </si>
  <si>
    <t>Identifica los órganos de los sentidos y sus Funciones.</t>
  </si>
  <si>
    <t>Identifica y tiene hábitos de higiene personal.</t>
  </si>
  <si>
    <t>Toma conciencia de la importancia del autocuidado, el distanciamiento social, y cumple con los protocolos de bioseguridad.</t>
  </si>
  <si>
    <t>Reconoce las características de los objetos que los rodean</t>
  </si>
  <si>
    <t>Identifica las principales fuentes de energía sus beneficios y sus consecuencias para el medio ambiente</t>
  </si>
  <si>
    <t>Explica por qué ahora hay más problemas ambientales que en el pasado.</t>
  </si>
  <si>
    <t>Respeta y cuida su entorno, manteniéndolo limpio y agradable</t>
  </si>
  <si>
    <t>Identificas los movimientos que realizan la tierra y el tiempo en que lo hace.</t>
  </si>
  <si>
    <t>Comprende y explica las causas de la contaminación.</t>
  </si>
  <si>
    <t>Reconoce la importancia de la existencia del sol y la luna en la vida cotidiana.</t>
  </si>
  <si>
    <t>Demuestra creatividad en la realización de sus trabajos utilizando materiales reciclables. ( maqueta)</t>
  </si>
  <si>
    <t>Identifica   el ciclo   de vida   de las   plantas animales    y su   entorno.</t>
  </si>
  <si>
    <t>Identifica    los cambios   que presentan en el ser humano.</t>
  </si>
  <si>
    <t>Establece   relaciones   entre   el Habitad de los seres vivos.</t>
  </si>
  <si>
    <t>Identifico los órganos y funciones de los sistemas del cuerpo humano.</t>
  </si>
  <si>
    <t>Relaciono que los seres vivos se desarrollan en ciclos.</t>
  </si>
  <si>
    <t>Relaciono algunos animales con los ambientes en los que habitan.</t>
  </si>
  <si>
    <t>Reconozco adaptaciones de los animales según su alimentación.</t>
  </si>
  <si>
    <t>Reconozco algunas acciones para cuidar el ambiente.</t>
  </si>
  <si>
    <t>Identifico acciones sobre el cuidado de las fuentes de agua.</t>
  </si>
  <si>
    <t>Identifico cuerpos celestes que brillan con luz propia.</t>
  </si>
  <si>
    <t>Identifico el planeta en el que vivo.</t>
  </si>
  <si>
    <t>Diferencio un satélite natural de otros cuerpos celestes.</t>
  </si>
  <si>
    <t>Identifico las actividades que puedo realizar durante el día y durante la noche.</t>
  </si>
  <si>
    <t>Describo características del sol y la luna.</t>
  </si>
  <si>
    <t>Identifico objetos duros</t>
  </si>
  <si>
    <t>Reconozco la forma de los objetos.</t>
  </si>
  <si>
    <t>Identifico los tipos de movimiento que realizan algunos objetos.</t>
  </si>
  <si>
    <t>Reconozco las fuentes de luz natural y artificial</t>
  </si>
  <si>
    <t>Explico los principales cambios de estado de la materia.</t>
  </si>
  <si>
    <t>Identificar los diferentes sistemas que presenta nuestro cuerpo y sus funciones.</t>
  </si>
  <si>
    <t>Identificar los tipos de movimientos que presenta el cuerpo humano.</t>
  </si>
  <si>
    <t>Cumple con actividades y tareas asignadas</t>
  </si>
  <si>
    <t>Definir y reconocer lo que es un recurso natural.</t>
  </si>
  <si>
    <t>Menciona la importancia y utilidad de los diversos recursos naturales.</t>
  </si>
  <si>
    <t>Clasificar recursos naturales renovables de no renovables</t>
  </si>
  <si>
    <t>Reconocer el origen del sistema solar.</t>
  </si>
  <si>
    <t>Identificar cada uno de los planetas que conforma el sistema solar.</t>
  </si>
  <si>
    <t>Identificar los movimientos de la Tierra (rotación y traslación).</t>
  </si>
  <si>
    <t>Identificar las fuentes de energía.</t>
  </si>
  <si>
    <t>identificar algunas propiedades de la materia en situaciones específicas.</t>
  </si>
  <si>
    <t>Identificar los movimientos y sus clases.</t>
  </si>
  <si>
    <t>Reconocer los distintos tipos de movimiento y fuerza en el ser humano y en las máquinas.</t>
  </si>
  <si>
    <t>Identificar la electricidad y sus manifestaciones.</t>
  </si>
  <si>
    <t>Identificar la función que cumplen los imanes.</t>
  </si>
  <si>
    <t>Identifica las partes de la célula mediante esquema y explica la importancia que cumple cada una de ellas</t>
  </si>
  <si>
    <t>Reconoce y clasifica las células según sus funciones</t>
  </si>
  <si>
    <t>Identifica los tejidos y los clasifica según su nivel</t>
  </si>
  <si>
    <t>Describe y clasifica los niveles de organización externa de los seres vivos</t>
  </si>
  <si>
    <t>Identifica las diferentes partes del aparato digestivo y muscular con sus funciones</t>
  </si>
  <si>
    <t>Clasifica alimentos teniendo en cuenta criterios relacionados con su origen y su función</t>
  </si>
  <si>
    <t>Identifica las diferentes partes del aparato circulatorio y respiratorio con sus funciones</t>
  </si>
  <si>
    <t>Conoce la importancia que tiene el hábitat para los seres vivos</t>
  </si>
  <si>
    <t>Identifica la relación que hay entre la luz solar la cadena alimenticia</t>
  </si>
  <si>
    <t>Conoce la importancia que tiene la circulación de la energía en el ecosistema</t>
  </si>
  <si>
    <t>Reconoce las unidades y los instrumentos que son utilizados para determinar las propiedades generales de la materia</t>
  </si>
  <si>
    <t>Diferencia las mezclas de las combinaciones</t>
  </si>
  <si>
    <t>Explica la importancia de la célula como unidad básica de los seres vivos.</t>
  </si>
  <si>
    <t>Clasifica seres vivos en diversos grupos taxonómicos (Plantas, animales, microorganismos).</t>
  </si>
  <si>
    <t>Analiza el ecosistema que le rodea, explicando la dinámica de un ecosistema.</t>
  </si>
  <si>
    <t>Identifica claramente las características fundamentales de los diferentes ciclos.</t>
  </si>
  <si>
    <t>Comprende claramente las diferentes funciones que realiza el sistema circulatorio.</t>
  </si>
  <si>
    <t>Describe y diferencia los factores bióticos y abióticos en un ecosistema</t>
  </si>
  <si>
    <t>comprende el significado de equilibrio ecológico y lo relaciona con situaciones cotidianas</t>
  </si>
  <si>
    <t>consulta organismos propios de hábitat terrestres y acuáticos propios de la región</t>
  </si>
  <si>
    <t>Comprende claramente todos los  procesos y funcionamiento en las plantas, animales y el ser humano.</t>
  </si>
  <si>
    <t>Identifica claramente las propiedades de la materia, elemento químico y compuesto químico</t>
  </si>
  <si>
    <t>Caracteriza y diferencia los cambios de estado de la materia.</t>
  </si>
  <si>
    <t>Analiza los componentes principales de la constitución de la Materia.</t>
  </si>
  <si>
    <t>Describe claramente las cualidades de la energía.</t>
  </si>
  <si>
    <t>Expone sobre la constitución del universo.</t>
  </si>
  <si>
    <t>Identifica los efectos principales de la actividad humana en el efecto invernadero.</t>
  </si>
  <si>
    <t>Reconoce la importancia de la tabla periódica para la clasificación de los elementos químicos</t>
  </si>
  <si>
    <t>Enuncia y compara los mecanismos de transporte de sustancias a nivel celular.</t>
  </si>
  <si>
    <t>Compruebo los fenómenos de fusión y osmosis.</t>
  </si>
  <si>
    <t>Relata como se explica la composición de la materia en tiempos remotos.</t>
  </si>
  <si>
    <t>Analiza graficas que relacionan el movimiento con la energía que se requiere para realizarlo.</t>
  </si>
  <si>
    <t>Comprueba y describe función de estomas.</t>
  </si>
  <si>
    <t>Compara mecanismos de transporte de sustancias a nivel celular.</t>
  </si>
  <si>
    <t>Analiza los efectos de transpiración, cohesión y tención en la circulación de nutrientes.</t>
  </si>
  <si>
    <t>Compara los tejidos encargados de transportar la sabia bruta y sabia elaborada.</t>
  </si>
  <si>
    <t>Propone acciones tendientes al cuidado y conservación  de los ecosistemas en general.</t>
  </si>
  <si>
    <t>Argumenta la forma como las actividades humas están en contra posición del equilibrio de los ecosistemas.</t>
  </si>
  <si>
    <t>Argumenta la importancia de preservar la biodiversidad.</t>
  </si>
  <si>
    <t>Compara los diferentes modelos que explican la estructura interna de la materia.</t>
  </si>
  <si>
    <t>Establece diferencia entre los grupos y periodos de la tabla periódica.</t>
  </si>
  <si>
    <t>Analiza los fundamentos de la conservación y uso sostenible de los recursos naturales.</t>
  </si>
  <si>
    <t>Compara las células en función de concentración de sustancias disueltas en ellas.</t>
  </si>
  <si>
    <t>Identifica las estructuras que intervienen en el transporte de sustancias.</t>
  </si>
  <si>
    <t>Compara los procesos de transporte celular y determina las diferencias que se presentan entre estos.</t>
  </si>
  <si>
    <t>Identifica y compara los tejidos que se encargan de transportar sabia bruta y sabia elaborada.</t>
  </si>
  <si>
    <t>Define el concepto de circulación.</t>
  </si>
  <si>
    <t>Identifica las diferencias existentes entre la circulación abierta y la circulación cerrada.</t>
  </si>
  <si>
    <t>Explica cómo se lleva el proceso de la respiración en los diferentes grupos de seres vivos.</t>
  </si>
  <si>
    <t>Establece la importancia de los procesos de osmorregulación y excreción en los seres vivos.</t>
  </si>
  <si>
    <t>Determina la acción eficiente del agua.</t>
  </si>
  <si>
    <t>Describe la forma como las actividades humanas contaminan el agua.</t>
  </si>
  <si>
    <t>Conoce y analiza los problemas ambientales que afectan los componentes: aire, agua, y suelo.</t>
  </si>
  <si>
    <t>Comprende y explica las diferentes alteraciones de los componentes bióticos de un ecosistema.</t>
  </si>
  <si>
    <t>Identifica las propiedades físicas y químicas de la materia.</t>
  </si>
  <si>
    <t>Compara los conceptos de masa y peso y establece diferencias entre ellos.</t>
  </si>
  <si>
    <t>Reconoce y diferencia los periodos y grupos de la tabla periódica.</t>
  </si>
  <si>
    <t>Clasifica elementos químicos de la tabla periódica.</t>
  </si>
  <si>
    <t>Reconoce la importancia o el papel de la célula como parte funcional de los organismos vivos.</t>
  </si>
  <si>
    <t>Identifica la utilidad del ADN como herramienta del análisis de la genética.</t>
  </si>
  <si>
    <t>Establece relaciones y semejanzas y diferencias entre la reproducción celular y la división celular.</t>
  </si>
  <si>
    <t>Identifica la estructura y funcionamiento y organización del sistema nervioso.</t>
  </si>
  <si>
    <t>Identifica la estructura del sistema endocrino y la organización en el ser humano.</t>
  </si>
  <si>
    <t>Explica las funciones de las glándulas endocrinas y las hormonas vegetales.</t>
  </si>
  <si>
    <t>Compara diferentes sistemas de reproducción.</t>
  </si>
  <si>
    <t>Relaciona la biodiversidad genética con la evolución a través de la biotecnología.</t>
  </si>
  <si>
    <t>Reconoce la importancia de los residuos producidos por el ser humano.</t>
  </si>
  <si>
    <t>Identifica los elementos que contamina la capa de ozono.</t>
  </si>
  <si>
    <t>Analiza la historia de la tabla periódica clasificando los elementos que existen en el suelo.</t>
  </si>
  <si>
    <t>Reconoce los elementos en la tabla periódico.</t>
  </si>
  <si>
    <t>Identifica la nomenclatura de los compuestos inorgánicos.</t>
  </si>
  <si>
    <t>Reconoce el manejo  de la preservación y protección de la biodiversidad</t>
  </si>
  <si>
    <t>Analiza las causas que evidencian un problema ambiental generado por factores físicos y químicos del entorno.</t>
  </si>
  <si>
    <t>Expresa opiniones críticas al uso irracional de los recursos de la biodiversidad.</t>
  </si>
  <si>
    <t>Comprende y explica el concepto de equilibrio ecológico reconociendo los factores que influyen en el mantenimiento del equilibrio y desequilibrio ecológico</t>
  </si>
  <si>
    <t>Reconoce el efecto de la contaminación del agua del aire y del suelo en el desequilibrio ecológico</t>
  </si>
  <si>
    <t>Valora la importancia de cuidar y respetar la flora y la fauna de nuestro país reconociendo la influencia de la contaminación ambiental</t>
  </si>
  <si>
    <t>Comprende que la contaminación atmosférica contribuye a la generación de fenómenos climáticos como la sequía y las inundaciones.</t>
  </si>
  <si>
    <t>Reconoce que la lluvia acida y la contaminación dificulta la supervivencia de los seres vivos</t>
  </si>
  <si>
    <t>Manifiesta actitudes responsables frente al cuidado del medio ambiente</t>
  </si>
  <si>
    <t>Comprende y explica los cambios climáticos que se presenta en la tierra.</t>
  </si>
  <si>
    <t>Interpreta y elabora graficas sobre el cambio climático.</t>
  </si>
  <si>
    <t>Participa con responsabilidad en los mini. Proyectos de reciclaje  de  la institución.</t>
  </si>
  <si>
    <t>Entiende que es y para qué es importante la química. Identificando la materia y sus procesos de trasformación como concepto primordial.</t>
  </si>
  <si>
    <t>QUIMICA</t>
  </si>
  <si>
    <t>Reconoce el átomo como unidad primordial de la materia, estableciendo las relaciones que existe con los elementos presentes en la tabla periódica.</t>
  </si>
  <si>
    <t>Conoce que es el  ADN y cómo influye en organismos vivos.</t>
  </si>
  <si>
    <t>Cumple de manera responsable con la entrega de sus actividades académicas.</t>
  </si>
  <si>
    <t>Conoce la manera en cómo se crean los productos químicos y analiza los procesos que ocurren en la formación de  las sustancias.</t>
  </si>
  <si>
    <t>Establece las diferencias que existen en las sustancias toxicas y no toxicas, y de qué manera estos pueden beneficiar o afectar  a los ecosistemas.</t>
  </si>
  <si>
    <t>Reconoce la tabla periódica y el papel que cumplen los elementos, con sus respectivas características.</t>
  </si>
  <si>
    <t>Cumple con sus obligaciones a la hora de entregar sus actividades académicas.</t>
  </si>
  <si>
    <t>Conocen la manera en cómo se forman los compuestos químicos, además de conocer la nomenclatura orgánica e inorgánica.</t>
  </si>
  <si>
    <t>Identifica las formulas químicas y los fenómenos que estos producen  en nuestro entorno.</t>
  </si>
  <si>
    <t>Conoce que es el pH, el por qué y para que se utiliza. Además de conocer el papel que este tiene sobre los organismos vivos.</t>
  </si>
  <si>
    <t>Presenta de manera asertiva sus actividades académicas.</t>
  </si>
  <si>
    <t>Explica  los procesos de formación y separación de mezclas, además de conocer las propiedades de las soluciones químicas.</t>
  </si>
  <si>
    <t>Establece las variables físicas y químicas que existen en los diferentes compuestos químicos.</t>
  </si>
  <si>
    <t>Comprende la base química que se puede establecer en las cadenas tróficas presentes en nuestro entorno.</t>
  </si>
  <si>
    <t>Cumple con las actividades académicas asignadas.</t>
  </si>
  <si>
    <t>Reconoce la importancia de la química en los procesos biológicos. Además de identificar que es materia y cuáles son sus procesos de trasformación.</t>
  </si>
  <si>
    <t>Analiza la importancia de la química orgánica e inorgánica y relaciona las estructuras de los compuestos químicos.</t>
  </si>
  <si>
    <t>Conoce los conceptos químicos esenciales en los procesos estructurales de las formulas químicas.</t>
  </si>
  <si>
    <t>Reconoce las ventajas y desventajas de la creación de productos químicos, analizando los procesos que ocurren en la formación de sustancias.</t>
  </si>
  <si>
    <t>Relaciona los grupos funcionales y las  propiedades  químicas de las sustancias.</t>
  </si>
  <si>
    <t>Reconoce la tabla periódica y el papel que cumplen los elementos en las estructuras y grupos de los compuestos químicos.</t>
  </si>
  <si>
    <t>Identifica las reacciones que se producen al formar compuestos químicos, establece las diferencias que existen en la nomenclatura orgánica e inorgánica.</t>
  </si>
  <si>
    <t>Logra diferenciar las características de las formulas químicas y los fenómenos que estos producen  en nuestro entorno.</t>
  </si>
  <si>
    <t>Comprende los diferentes mecanismos  que se presentan en las reacciones químicas</t>
  </si>
  <si>
    <t>Explica  los procesos químicos que ocurren en los seres vivos y su entorno.</t>
  </si>
  <si>
    <t>Establece las diferencias que existen en todos los temas químicos vistos.</t>
  </si>
  <si>
    <t>Comprende la base química de ADN y como esta influye en diversos procesos bioquímicos.</t>
  </si>
  <si>
    <t>Identifica y conceptualiza los diferentes sistemas de medidas y efectúa conversiones de unidades.</t>
  </si>
  <si>
    <t>FISICA</t>
  </si>
  <si>
    <t>Interpreta las gráficas y las tablas que describe un movimiento rectilíneo uniforme.</t>
  </si>
  <si>
    <t>Trabaja con mayor responsabilidad las actividades contenidas en las guías de aprendizaje.</t>
  </si>
  <si>
    <t>Comprende los conceptos de movimiento acelerado, semiparabolico, y lo demuestra a través de ejemplos prácticos.</t>
  </si>
  <si>
    <t>Identifica la fuerza como magnitud física vectorial aplicada desde las tres leyes de Newton esencia de la dinámica.</t>
  </si>
  <si>
    <t>Analiza el papel de la física en el desarrollo de la tecnología y lo valora en el proceso de su aprendizaje.</t>
  </si>
  <si>
    <t>Reconoce los conceptos de gravedad como centro de masa de los cuerpos homogéneos.</t>
  </si>
  <si>
    <t>Establece relación entre trabajo, potencia y energía a partir de pequeños experimentos.</t>
  </si>
  <si>
    <t>Valora la importancia de la ciencia en el estudio de sistemas.</t>
  </si>
  <si>
    <t>Identifica en los conceptos de la mecánica los principios que interviene en el comportamiento de los fluidos en reposo y en movimiento.</t>
  </si>
  <si>
    <t>Calcula la densidad de sustancias en estado sólido y líquido.</t>
  </si>
  <si>
    <t>Muestra interés en las actividades que se desarrollan y las relaciona con situaciones cotidianas.</t>
  </si>
  <si>
    <t>Comprende los conceptos de movimiento acelerado, armónico simple y sus respectivas características como desplazamiento, velocidad y aceleración.</t>
  </si>
  <si>
    <t>Identifica las características básicas del movimiento acelerado, armónico simple, ondas y sonidos.</t>
  </si>
  <si>
    <t>Muestra interés en las actividades que se desarrollan dentro de las guías de aprendizaje y las relaciona con situaciones cotidianas</t>
  </si>
  <si>
    <t>Conceptualiza y explica la relación entre potencial eléctrico y energía potencial eléctrica.</t>
  </si>
  <si>
    <t>Describe como se cargan objetos eléctricamente por contacto y por inducción.</t>
  </si>
  <si>
    <t>Realiza trabajo cooperativo con las guías de aprendizaje asignado.</t>
  </si>
  <si>
    <t>Plantea hipótesis acerca de los efectos magnéticos de la corriente eléctrica.</t>
  </si>
  <si>
    <t>Identifica y utiliza las ecuaciones empleadas en el estudio de la electricidad.</t>
  </si>
  <si>
    <t>Manifiesta inquietudes acerca de la pertinencia del sistema geocéntrico.</t>
  </si>
  <si>
    <t>Analiza la teoría de la física cuántica y lo compara con la física moderna.</t>
  </si>
  <si>
    <t>Formula hipótesis para relacionar el concepto de energía con los espectros atómicos.</t>
  </si>
  <si>
    <t>Responde de manera oportuna al desarrollo de las actividades plasmadas en las guías de aprendizaje.</t>
  </si>
  <si>
    <t>Reconoce objetos de acuerdo a su ubicación espacial lejos y cerca.</t>
  </si>
  <si>
    <t>DIMENSION COGNITIVA</t>
  </si>
  <si>
    <t>IYULIWOU</t>
  </si>
  <si>
    <t>Identifican las figuras geométricas círculo y triangulo  de acuerdo a sus características físicas.</t>
  </si>
  <si>
    <t>Identifica unos que otros números del 1 al 5.</t>
  </si>
  <si>
    <t>Practica  cada una de las actividades a desarrollar con la finalidad de superar sus debilidades.</t>
  </si>
  <si>
    <t>Reconoce diferentes objetos mediante el manejo de cuantificadores y secuencias.</t>
  </si>
  <si>
    <t>Completa secuencias ubicando el número que va antes y después dentro de los números de la familia del 10.</t>
  </si>
  <si>
    <t>Resuelve  correctamente  trayectos y laberintos de acuerdo a patrones establecidos.</t>
  </si>
  <si>
    <t>Disfruta  trazando  líneas rectas con lápices de colores.</t>
  </si>
  <si>
    <t>Identifica características físicas que conforman cada conjunto.</t>
  </si>
  <si>
    <t>Establece semejanzas y diferencias entre conjuntos.</t>
  </si>
  <si>
    <t>Conoce las  familias de los  números naturales del 20 al 5 Correspondientes.</t>
  </si>
  <si>
    <t>Realiza trazos de líneas curvas mediantes ejercicios como: reteñir, colorear, recortar, y pegar.</t>
  </si>
  <si>
    <t>Asocia la cantidad de objetos de acuerdo al número indicado.</t>
  </si>
  <si>
    <t>Conoce las familias correspondientes a los números del 50 al 99.</t>
  </si>
  <si>
    <t>Cuenta y escribe la mayor cantidad de números correspondientes del 1 al 99.</t>
  </si>
  <si>
    <t>Practica frecuentemente los ejercicios aprendidos.</t>
  </si>
  <si>
    <t>Memoriza  y canta  rondas y juegos.</t>
  </si>
  <si>
    <t>DIMENSION COMUNICATIVA</t>
  </si>
  <si>
    <t>Menciona  los nombres de algunos objetos del entorno.</t>
  </si>
  <si>
    <t>Identifica  algunas letras  de las  vocales.</t>
  </si>
  <si>
    <t>Se interesa por aprender mas canciones, jugando de manera expresiva.</t>
  </si>
  <si>
    <t>Discrimina auditiva y visualmente las vocales y las fonemas m,p,s,l.</t>
  </si>
  <si>
    <t>Realiza el trazo de las vocales y las fonemas m,p,s,l</t>
  </si>
  <si>
    <t>Comenta acerca de las situaciones y los elementos que observa en una imagen.</t>
  </si>
  <si>
    <t>Plantea la necesidad de conocer las combinaciones y aprender su escritura.</t>
  </si>
  <si>
    <t>Escucha y analiza algunas adivinanzas.</t>
  </si>
  <si>
    <t>Conoce el nombre de los fonemas t, d, n, r, v, b, c, f.</t>
  </si>
  <si>
    <t>Realiza dictados de palabras utilizando los fonemas vistos.</t>
  </si>
  <si>
    <t>Asume en todo momento actitud de respeto en las relaciones interpersonales dentro del hogar.</t>
  </si>
  <si>
    <t>Enriquece la expresión verbal y gestual atreves de dinámicas y juegos grupales.</t>
  </si>
  <si>
    <t>Interpreta imágenes gráficas.</t>
  </si>
  <si>
    <t>Conoce los sonidos de los fonemas y las asocia con el nombre inicial de sus gráficas.</t>
  </si>
  <si>
    <t>Arma pequeños rompecabezas nombrando las figuras construidas.</t>
  </si>
  <si>
    <t>Realiza con agrados sus trabajos de artística con creatividad.</t>
  </si>
  <si>
    <t>DIMENSION ESTETICA</t>
  </si>
  <si>
    <t>Utiliza las técnicas del rasgado y recortes sin dificultad.</t>
  </si>
  <si>
    <t>Identifica unos que otros los colores.</t>
  </si>
  <si>
    <t>Conoce algunos colores y lo relaciona con elementos del entorno.</t>
  </si>
  <si>
    <t>Desarrolla la motricidad fina de forma espontánea en la elaboración de sus trabajos.</t>
  </si>
  <si>
    <t>Decora las imágenes a su gusto.</t>
  </si>
  <si>
    <t>Colorea teniendo en cuenta los límites de una figura.</t>
  </si>
  <si>
    <t>Conoce los colores primarios y lo relaciona con elementos del entorno.</t>
  </si>
  <si>
    <t>Demuestra agilidad en las manos al manipular la técnica de arrugado.</t>
  </si>
  <si>
    <t>Utiliza las temperas y los pinceles con soltura para decorar los trabajos.</t>
  </si>
  <si>
    <t>Agarra el punzón de seguridad al momento de realizar la técnica del puntillismo.</t>
  </si>
  <si>
    <t>Utiliza de manera apropiada diversas fuentes de información para adquirir conocimientos.</t>
  </si>
  <si>
    <t>Menciona algunos elementos reciclables.</t>
  </si>
  <si>
    <t>Realizar diferente juguetes a partir de los elementos encontrados.</t>
  </si>
  <si>
    <t>Elabora dibujos utilizando distintos materiales de su entorno.</t>
  </si>
  <si>
    <t>Reconoce la importancia de la utilidad de materiales del entorno.</t>
  </si>
  <si>
    <t>Identifica el nombre de su institución con sentido de pertenencia.</t>
  </si>
  <si>
    <t>DIMENSION ETICA, ACTITUDES Y VALORES</t>
  </si>
  <si>
    <t>Practica hábitos adecuados de orden y aseo en casa practicando el lavado de manos.</t>
  </si>
  <si>
    <t>Goza de aceptación respetando a los miembros de su familia.</t>
  </si>
  <si>
    <t>Realiza hábitos de aseo, orden y presentación personal en dentro y fuera del hogar.</t>
  </si>
  <si>
    <t>Demuestra afecto hacia el núcleo familiar y escolar.</t>
  </si>
  <si>
    <t>Valora características físicas, sociales y culturales del grupo escolar.</t>
  </si>
  <si>
    <t>Identifica cada uno de los miembros de familias al que pertenezco.</t>
  </si>
  <si>
    <t>Desarrolla capacidades para emprendedoras que les permite asumir responsabilidades entre la familia.</t>
  </si>
  <si>
    <t>Interioriza normas y valores que le permite ser mejor persona.</t>
  </si>
  <si>
    <t>Demuestra sensibilidad y respeto por su entorno.</t>
  </si>
  <si>
    <t>Conoce que es el amor y respeto por los demás.</t>
  </si>
  <si>
    <t>Brinda respeto hacia su entorno.</t>
  </si>
  <si>
    <t>Identifica algunos elementos y aspectos relacionados al contexto social y cultural donde vive.</t>
  </si>
  <si>
    <t>Comprende algunas profesiones u oficios que desempeñan las personas.</t>
  </si>
  <si>
    <t>Identifica Colombia como el país al que pertenece.</t>
  </si>
  <si>
    <t>Muestra actitudes positivas frente a diferentes procesos.</t>
  </si>
  <si>
    <t>Realiza actividades que implican coordinación fina</t>
  </si>
  <si>
    <t>DIMENSION CORPORAL</t>
  </si>
  <si>
    <t>Reconoce su cuerpo niña o niño.</t>
  </si>
  <si>
    <t>Demuestra en casa su agilidad y buen desarrollo motor.</t>
  </si>
  <si>
    <t>Muestra actitudes positivas frente a diferentes procesos</t>
  </si>
  <si>
    <t>Ubica correctamente las partes del cuerpo.</t>
  </si>
  <si>
    <t>Conoce y practica en casa la higiene personal como medidas de cuidado para evitar el COVID19</t>
  </si>
  <si>
    <t>Reconoce la lateralidad derecha e izquierda, en imágenes.</t>
  </si>
  <si>
    <t>Practica y participa activamente en las actividades.</t>
  </si>
  <si>
    <t>Ejecuta movimientos corporales que permita adquirir precisión y equilibrio.</t>
  </si>
  <si>
    <t>Conoce cada posición del cuerpo y realiza diferentes movimientos.</t>
  </si>
  <si>
    <t>Domina con seguridad los movimientos del cuerpo en cada ejercicio.</t>
  </si>
  <si>
    <t>Controlar el movimiento en diversos espacios, al desplazarse y manipular objetos.</t>
  </si>
  <si>
    <t>Realiza movimientos corporales en diferentes ritmo sea estos libres o dirigidos.</t>
  </si>
  <si>
    <t>Realiza ejercicios rítmicos con diferentes melodías.</t>
  </si>
  <si>
    <t>Coordina los ejercicios imitativos de una manera muy parecida.</t>
  </si>
  <si>
    <t>Reconoce los ejercicios como desarrollo de las cualidades físicas para potencializar sus capacidades.</t>
  </si>
  <si>
    <t>Describe   correctamente la imagen de su familia.</t>
  </si>
  <si>
    <t>CIENCIAS SOCIALES</t>
  </si>
  <si>
    <t>Identifica algunas actividades que realiza la familia en casa.</t>
  </si>
  <si>
    <t>Distingue el escudo de la institución.</t>
  </si>
  <si>
    <t>Valora la importancia de los símbolos institucional.</t>
  </si>
  <si>
    <t>Reconoce que es una persona única e importante.</t>
  </si>
  <si>
    <t>Comprende que los gustos y las preferencias son respetables.</t>
  </si>
  <si>
    <t>Valora la importancia de la individualidad de cada persona.</t>
  </si>
  <si>
    <t>Desarrolla capacidades emprendedoras que le permita asumir retos y responsabilidades.</t>
  </si>
  <si>
    <t>Comprende la importancia de valorar y respetar a las personas que viven en la    comunidad.</t>
  </si>
  <si>
    <t>Describe los diferentes tipos de vivienda.</t>
  </si>
  <si>
    <t>Demuestra interés en sembrar árboles frutales del entorno.</t>
  </si>
  <si>
    <t>Interpreta la importancia del valor y respeto a las personas con quien convive  dentro de la    comunidad.</t>
  </si>
  <si>
    <t>Reconoce las características de las principales formas del paisaje.</t>
  </si>
  <si>
    <t>Describe y clasifica los diferentes medios de transporte que hay en el contexto.</t>
  </si>
  <si>
    <t>Observa y describe las imágenes de algunas frutas conocidas.</t>
  </si>
  <si>
    <t>Posee disciplina de trabajo relacionado a la guía de aprendizaje.</t>
  </si>
  <si>
    <t>Identifica por medio de imágenes la noción de más, menos, largo, corto y cantidades dadas.</t>
  </si>
  <si>
    <t>MATEMATICAS Y GEOMETRIA</t>
  </si>
  <si>
    <t>Completa series de números del 1 al 10 y grafica de acuerdo a la cantidad.</t>
  </si>
  <si>
    <t>Resuelve suma y restas por medio del conteo de imágenes.</t>
  </si>
  <si>
    <t>Utiliza de manera apropiada diversas fuentes de información para adquirir conocimiento.</t>
  </si>
  <si>
    <t>Identifica la decena como un grupo de diez elementos y la escritura de los mismos.</t>
  </si>
  <si>
    <t>Ubica números en la tabla de posición y completa series.</t>
  </si>
  <si>
    <t>Resuelve adiciones aplicándolo en la resolución de problemas.</t>
  </si>
  <si>
    <t>Resuelve situaciones que requieren de la adición y la sustracción.</t>
  </si>
  <si>
    <t>Efectúa adiciones y sustracciones con centenas completas.</t>
  </si>
  <si>
    <t>Utiliza diferentes patrones para medir longitudes y superficies.</t>
  </si>
  <si>
    <t>Calcula las sumas de adiciones con reagrupación de 3 cifras.</t>
  </si>
  <si>
    <t>Reconoce la adición de reagrupación con números de 3 cifras.</t>
  </si>
  <si>
    <t>Identifica líneas paralelas, líneas verticales y las líneas horizontales.</t>
  </si>
  <si>
    <t>Practica y participa activamente en las actividades propuesta en la guía de aprendizaje.</t>
  </si>
  <si>
    <t>Distingue las vocales en ciertas palabras dadas.</t>
  </si>
  <si>
    <t>ESPAÑOL Y LITERATURA</t>
  </si>
  <si>
    <t>Establece diferencias entre las vocales y consonantes dentro del alfabeto</t>
  </si>
  <si>
    <t>Clasifica las palabras según sus silabas, a partir del nombre de una fruta.</t>
  </si>
  <si>
    <t>Se esmera en la realización de sus trabajos.</t>
  </si>
  <si>
    <t>Reconoce el sonido inicial y final de las palabras.</t>
  </si>
  <si>
    <t>Responde preguntas que hacen referencia a la información de un texto leído.</t>
  </si>
  <si>
    <t>Identifica la cantidad de palabras que hay en una oración.</t>
  </si>
  <si>
    <t>Muestra interés por iniciarse en el proceso de la lectura.</t>
  </si>
  <si>
    <t>Escribe e identifica la escritura de un párrafo.</t>
  </si>
  <si>
    <t>Aplica las reglas ortográficas a sus escritos como el uso de la J, G, B, V.</t>
  </si>
  <si>
    <t>Describe detalladamente las frutas.</t>
  </si>
  <si>
    <t>Reconoce el uso de la j, g, b, v en las escrituras.</t>
  </si>
  <si>
    <t>Identifica las partes de una narración.</t>
  </si>
  <si>
    <t>Disfruta la narración de poesía, canciones y rondas.</t>
  </si>
  <si>
    <t>Realiza descripciones detalladas de personas, animales, objetos y algunas frutas.</t>
  </si>
  <si>
    <t>Expresa sus aprendizajes a través de un álbum de la narración.</t>
  </si>
  <si>
    <t>Identifica los seres vivos de los no vivos.</t>
  </si>
  <si>
    <t>Reconoce algunos órganos de los sentidos.</t>
  </si>
  <si>
    <t>Lee imágenes y deduce el cuidado del medio ambiente.</t>
  </si>
  <si>
    <t>Aprecia y cuida el ambiente que lo rodea en comunidad.</t>
  </si>
  <si>
    <t>Identifica las partes externas de una planta.</t>
  </si>
  <si>
    <t>Diferencia el habitad de las plantas</t>
  </si>
  <si>
    <t>Relaciona el cuidado de las plantas y su utilidad.</t>
  </si>
  <si>
    <t>Valora el cuidado de las plantas de su entorno.</t>
  </si>
  <si>
    <t>Identifica ejemplos de las diferentes contaminaciones.</t>
  </si>
  <si>
    <t>Comprueba la importancia del aire, el agua y el suelo.</t>
  </si>
  <si>
    <t>Plantea preguntas dirigidas a ampliar los conceptos trabajados.</t>
  </si>
  <si>
    <t>Resume la importancia del agua, el aire y el suelo.</t>
  </si>
  <si>
    <t>Ilustra el sol, la luna y la tierra teniendo en cuenta sus características.</t>
  </si>
  <si>
    <t>Menciona actividades que visualmente se realizan en la mañana, en la tarde y en la noche.</t>
  </si>
  <si>
    <t>Identifica las actividades que se realizan en la mañana, en la tarde y en la noche.</t>
  </si>
  <si>
    <t>Demuestra creatividad en sus trabajos académicos.</t>
  </si>
  <si>
    <t>EMPRENDIMIENTO</t>
  </si>
  <si>
    <t>Maneja una actitud de constancia y superación al cumplir con sus tareas.</t>
  </si>
  <si>
    <t>Manipula los materiales de estudio con delicadeza y orden.</t>
  </si>
  <si>
    <t>Valora el esfuerzo de sus padres mejorando cada día en su nivel de aprendizaje.</t>
  </si>
  <si>
    <t>Diferencia las frutas del entorno y la manera como se obtiene.</t>
  </si>
  <si>
    <t>Conoce el nombre de algunas hortalizas que se cultivan en el contexto.</t>
  </si>
  <si>
    <t>Reconoce la utilidad de algunas plantas medicinales para la prevención del COVID19.</t>
  </si>
  <si>
    <t>Descubre la importancia del uso de la medicina tradicional en tiempos de pandemia.</t>
  </si>
  <si>
    <t>Comprende y explica la elaboración de las copas.</t>
  </si>
  <si>
    <t>Identifica el sabor de las hortalizas para la preparación de una alimentación.</t>
  </si>
  <si>
    <t>Explica la importancia de las plantas medicinales en su propio contexto.</t>
  </si>
  <si>
    <t>Asume con responsabilidad la preparación y consumo de las plantas medicinales.</t>
  </si>
  <si>
    <t>Practica el valor de cada utensilio.</t>
  </si>
  <si>
    <t>Conoce los precios de algunas frutas.</t>
  </si>
  <si>
    <t>Identifica el costo de la medicina tradicional.</t>
  </si>
  <si>
    <t>Reconoce la importancia de ser un emprendedor, valorando el precio de los productos propios de la cultura.</t>
  </si>
  <si>
    <t>Representa con facilidad la imagen de un computador.</t>
  </si>
  <si>
    <t>INFORMATICA</t>
  </si>
  <si>
    <t>Identifica los lugares de trabajo donde se utilizan los computadores.</t>
  </si>
  <si>
    <t>Aplica la creatividad en el diseño de una maqueta del computador.</t>
  </si>
  <si>
    <t>Participa en la elaboración de un computador con materiales de su entorno.</t>
  </si>
  <si>
    <t>Conceptualiza el término computador.</t>
  </si>
  <si>
    <t>Diferencia la imagen de un computador entre un televisor</t>
  </si>
  <si>
    <t>Distingue el computador y algunas de sus partes.</t>
  </si>
  <si>
    <t>Demuestra interés por usar el computador.</t>
  </si>
  <si>
    <t>Reconoce los pasos para ingresar a Paint y las funciones de cada una de sus partes.</t>
  </si>
  <si>
    <t>Aplica las técnicas aprendidas dibujando elementos del entorno.</t>
  </si>
  <si>
    <t>Disfruta aplicando colores a las gráficas de frutas con el uso de la barra de colores.</t>
  </si>
  <si>
    <t>Reconoce el programa Paint y,realiza una ilustración de la imagen representativa.</t>
  </si>
  <si>
    <t>Identifica los pasos para ingresar a Worpad.</t>
  </si>
  <si>
    <t>Reconoce por medio de la escritura de palabras las funciones agrandar, reducir y cambiar el tipo de letras.</t>
  </si>
  <si>
    <t>Escribe los nombres de las frutas del medio cambiando los atributos aprendidos.</t>
  </si>
  <si>
    <t>Elabora con materiales de su entorno pestañas de minimizar, maximizar y cerrar.</t>
  </si>
  <si>
    <t>Distingue unas que otras palabras en inglés de la vida cotidiana</t>
  </si>
  <si>
    <t>INGLES</t>
  </si>
  <si>
    <t>Realiza ilustraciones a partir de algunas palabras.</t>
  </si>
  <si>
    <t>Menciona el nombre de algunos objetos, frutas y colores en inglés.</t>
  </si>
  <si>
    <t>Escucha e interpreta algunas palabras en inglés.</t>
  </si>
  <si>
    <t>Expresa correctamente los saludos en inglés.</t>
  </si>
  <si>
    <t>Menciona el nombre de algunas frutas y colores en inglés.</t>
  </si>
  <si>
    <t>Disfruta coloreando y decorando los dibujos de las frutas de su entorno.</t>
  </si>
  <si>
    <t>Memoriza la oración imperativa para dar órdenes, y realizan las acciones que le piden.</t>
  </si>
  <si>
    <t>Identifica las significación de palabas relacionadas con la familia, el firmamento la ciudad el campo y los animales.</t>
  </si>
  <si>
    <t>Describe su fruta favorita empleando “MY” “IS” y los colores</t>
  </si>
  <si>
    <t>Asume con responsabilidad el desarrollo de sus trabajos.</t>
  </si>
  <si>
    <t>Reconoce las características de personas y objetos, lo mismo que los nombres de los sitios de interés.</t>
  </si>
  <si>
    <t>Identifica el nombre de las partes del cuerpo humano y de las partes de la casa.</t>
  </si>
  <si>
    <t>Reconoce el nombre y características de las frutas que existen en el entorno.</t>
  </si>
  <si>
    <t>Se interesa por aprender más palabras en inglés.</t>
  </si>
  <si>
    <t>Demuestra una actitud responsable frente a la realización de sus trabajos escolares.</t>
  </si>
  <si>
    <t>ETICA Y VALORES</t>
  </si>
  <si>
    <t>Asume con respeto y puntualidad la entrega de sus trabajos.</t>
  </si>
  <si>
    <t>Goza del acompañamiento de sus padres para llevar a cabo su compromiso escolar.</t>
  </si>
  <si>
    <t>Practica normas dentro del hogar.</t>
  </si>
  <si>
    <t>Comprende que la familia lo compone mama, papá y los hijos.</t>
  </si>
  <si>
    <t>Reconoce algunos de sus derechos y deberes como niño.</t>
  </si>
  <si>
    <t>Asume con responsabilidad sus deberes en casa.</t>
  </si>
  <si>
    <t>Comprende y practica normas para mantener una buena convivencia familiar.</t>
  </si>
  <si>
    <t>Comprende el dialogo como una fuente de comunicación, para manejar una sana convivencia en su entorno social.</t>
  </si>
  <si>
    <t>Describe las partes de su cuerpo y el cuidado que requiere tomando en cuenta si es niño o niña.</t>
  </si>
  <si>
    <t>Reconoce que el consumo de alimentos nutritivos es una manera de nutrir la mente y cuidar la salud.</t>
  </si>
  <si>
    <t>Comprende la importancia de mantener una buena convivencia, valorando el apoyo de la familia.</t>
  </si>
  <si>
    <t>Reconoce la importancia del respeto por los lugares públicos y las vías públicas.</t>
  </si>
  <si>
    <t>Comprende el valor del sentido de pertenencia y la responsabilidad por la naturaleza.</t>
  </si>
  <si>
    <t>Demuestra interés por realizar sus actividades en la huerta escolar.</t>
  </si>
  <si>
    <t>Comprende y practica normas para mantener el cuidado a la naturaleza.</t>
  </si>
  <si>
    <t>Identifica los miembros de la familia y grafica las vocales en wayuunaiki.</t>
  </si>
  <si>
    <t>ARTE, CULTURA Y WAYUUNAIKI</t>
  </si>
  <si>
    <t>Emplea el punto, la línea y sus clases en sus gráficas.</t>
  </si>
  <si>
    <t>Participa activamente en juegos lúdicos relacionados con las frutas.</t>
  </si>
  <si>
    <t>Expresa a través de juegos lúdicos las vocales en wayuunaiki.</t>
  </si>
  <si>
    <t>Diferencia e ilustra cada una de las partes de la casa y las actividades que realizan en el hogar aplicando los colores primarios.</t>
  </si>
  <si>
    <t>Usa en sus escritos las consonantes tomando en cuenta el saltillo para la escritura de palabras conocidas.</t>
  </si>
  <si>
    <t>Se integra con facilidad a las dinámicas en wayuunaiki que realiza el grupo relacionado con las frutas.</t>
  </si>
  <si>
    <t>Analiza desde un punto contextual cada una de las actividades que se desarrolla en su hogar.</t>
  </si>
  <si>
    <t>Identifica el territorio familiar y algunos oficios del niño y la niña wayuu.</t>
  </si>
  <si>
    <t>Se ubica en el espacio orientándose y tomando en cuenta las relaciones espaciales.</t>
  </si>
  <si>
    <t>Enumera las frutas del entorno y realiza su gráfica.</t>
  </si>
  <si>
    <t>Realiza de manera creativa con la ayuda de sus padres un álbum donde muestra los temas vistos durante el periodo.</t>
  </si>
  <si>
    <t>Identifica el clan al que pertenece y grafica el símbolo.</t>
  </si>
  <si>
    <t>Escribe los nombres de algunas frutas del entrono en wayuunaiki.</t>
  </si>
  <si>
    <t>Grafica con facilidad las figuras geométricas y elabora las máscaras para sus dramatizaciones.</t>
  </si>
  <si>
    <t>Asume una actitud de respeto interpersonales en su comunidad.</t>
  </si>
  <si>
    <t>Respeta el momento de oración a Dios en familia.</t>
  </si>
  <si>
    <t>RELIGION</t>
  </si>
  <si>
    <t>Comprende el significado de la presencia de DIOS entre nosotros.</t>
  </si>
  <si>
    <t>Asume que DIOS es nuestro padre.</t>
  </si>
  <si>
    <t>Reconoce que el amor de Dios es único y grandioso que por tal razón nos ha regalado todo lo que tenemos en la vida.</t>
  </si>
  <si>
    <t>Reconoce que en la biblia está escrita la palabra de DIOS.</t>
  </si>
  <si>
    <t>Identifica la biblia como el libro sagrado de la escritura.</t>
  </si>
  <si>
    <t>Demuestra interés por conocer más sobre la biblia.</t>
  </si>
  <si>
    <t>Analiza y comenta las citas bíblicas en familia.</t>
  </si>
  <si>
    <t>Interpreta el significado de las principales manifestaciones religiosas del contexto como la navidad y la semana santa.</t>
  </si>
  <si>
    <t>Explica mediante la narración la vida de Jesucristo y su enseñanza sobre Dios padre, la creación y la vida,</t>
  </si>
  <si>
    <t>Comprende que la navidad es una manifestación religiosa del contexto familiar, que podemos celebrar compartiendo las frutas de la huerta escolar.</t>
  </si>
  <si>
    <t>Escucha con atención las narraciones de sus abuelos, padres sobre la navidad.</t>
  </si>
  <si>
    <t>Reconoce las razones por las cuales la iglesia es la gran familia de los hijos de Dios, que se reúnen para celebrar su amor.</t>
  </si>
  <si>
    <t>Comprende el significado de las celebraciones y de los signos utilizados en la celebración del bautismo y de la eucaristía.</t>
  </si>
  <si>
    <t>Participa en la celebración de la eucaristía dando como ofrenda las frutas de la huerta escolar.</t>
  </si>
  <si>
    <t>Demuestra responsabilidad en todos los procesos de formación humana, individual y social.</t>
  </si>
  <si>
    <t>Realiza la gráfica de algunas actividades de locomoción.</t>
  </si>
  <si>
    <t>EDUCACION FISICA</t>
  </si>
  <si>
    <t>Menciona algunas habilidades motrices.</t>
  </si>
  <si>
    <t>Reconoce el nombre de algunos deportes.</t>
  </si>
  <si>
    <t>Cumple con el desarrollo de las diferentes actividades.</t>
  </si>
  <si>
    <t>Conoce las actividades motrices básicas de locomoción.</t>
  </si>
  <si>
    <t>Desarrolla en casa las habilidades motrices.</t>
  </si>
  <si>
    <t>Se esmera por participar con sus hermanos en las habilidades motrices.</t>
  </si>
  <si>
    <t>Demuestra disciplina y orden durante las visitas domiciliarias, o encuentros presenciales.</t>
  </si>
  <si>
    <t>Diferencia las habilidades motrices básicas de locomoción, manipulación y estabilidad.</t>
  </si>
  <si>
    <t>Reconoce la importancia de las habilidades básicas en las actividades físicas y deportivas</t>
  </si>
  <si>
    <t>Desarrolla el aspecto psicosocial por medio del juego.</t>
  </si>
  <si>
    <t>Cumple con las formaciones continuadas.</t>
  </si>
  <si>
    <t>Utiliza la música y el baile como un medio de recreación con la familia .</t>
  </si>
  <si>
    <t>Valora y resalta la importancia del folclor colombiano.</t>
  </si>
  <si>
    <t>Conoce los pasos que debe seguir durante una clase como la vuelta a la calma.</t>
  </si>
  <si>
    <t>Es honesto en la presentación de trabajos.</t>
  </si>
  <si>
    <t>Diferencia los signos y procesos de la adición y sustracción.</t>
  </si>
  <si>
    <t>MATEMATICA</t>
  </si>
  <si>
    <t>Clasifica conjuntos según sus elementos y características.</t>
  </si>
  <si>
    <t>Efectúa la operación de la adición y sustracción en la resolución de problemas.</t>
  </si>
  <si>
    <t>Se esfuerza por mejorar su aprendizaje.</t>
  </si>
  <si>
    <t>Comprende textos cortos y sencillos.</t>
  </si>
  <si>
    <t>ESPAÑOL</t>
  </si>
  <si>
    <t>Maneja la lectura con buena fluidez verbal.</t>
  </si>
  <si>
    <t>Se interesa por practicar la lectura de textos.</t>
  </si>
  <si>
    <t>Investiga y narra  historias de la tradicional oral wayuu.</t>
  </si>
  <si>
    <t>Identifica algunos animales del entorno de acuerdo a la estructura del cuerpo y alimentación.</t>
  </si>
  <si>
    <t>CIENCIAS NATURALES Y EDUCACION AMBIENTAL</t>
  </si>
  <si>
    <t>Crea dibujos alusivos a ciertas partes del cuerpo.</t>
  </si>
  <si>
    <t>Valora la importancia  y cuidado  de las partes del cuerpo.</t>
  </si>
  <si>
    <t>Asume con responsabilidad la realización de sus trabajos.</t>
  </si>
  <si>
    <t>Comprende el concepto de comunidad.</t>
  </si>
  <si>
    <t>Aplica en su comportamiento algunos valores que comparte en familia.</t>
  </si>
  <si>
    <t>Conoce ciertas  normas de convivencia en comunidad.</t>
  </si>
  <si>
    <t>Toma conciencia sobre algunas que debe seguir en el salón de clase.</t>
  </si>
  <si>
    <t>Conoce algunos ejercicios que favorecen el cuerpo.</t>
  </si>
  <si>
    <t>Elabora gráficos de algunos ejercicios corporales.</t>
  </si>
  <si>
    <t>Describe  los ejercicios básicos ya conocidos.</t>
  </si>
  <si>
    <t>Disfruta practicando en casa algunos ejercicios básicos.</t>
  </si>
  <si>
    <t>Aplica sus conocimientos en la realización de sus trabajos.</t>
  </si>
  <si>
    <t>Desarrolla de  forma eficiente sus tareas escolares.</t>
  </si>
  <si>
    <t>Asume con responsabilidad la entrega de su compromiso.</t>
  </si>
  <si>
    <t>Valora  el apoyo que le brinda sus padres  durante su formación.</t>
  </si>
  <si>
    <t>Reconoce el término computador, y señala sus partes.</t>
  </si>
  <si>
    <t>Describe detalladamente la noción sobre el computador y sus partes.</t>
  </si>
  <si>
    <t>Conversa sobre la importancia del computador y su utilidad.</t>
  </si>
  <si>
    <t>Disfruta de algunos medios tecnológicos en casa.</t>
  </si>
  <si>
    <t>Distingue los nombres de objetos, frutas y colores en inglés.</t>
  </si>
  <si>
    <t>Representa gráficamente algunos objetos del salón asociándolos a su nombre</t>
  </si>
  <si>
    <t>Pronuncia y expresa en ingles palabras ya conocidas.</t>
  </si>
  <si>
    <t>Se esfuerza por aprender cumpliendo con sus trabajos.</t>
  </si>
  <si>
    <t>Señala las vocales y algunas consonantes del wayuunaiki.</t>
  </si>
  <si>
    <t>ARTE CULTURA Y WAYUUNAIKI</t>
  </si>
  <si>
    <t>Usa en su expresión palabras en wayuunaiki.</t>
  </si>
  <si>
    <t>Crea dibujos de objetos conocidos  que inician el nombre con las vocales.</t>
  </si>
  <si>
    <t>Comparte en familia narraciones de la tradición oral.</t>
  </si>
  <si>
    <t>EDUCACION RELIGIOSA</t>
  </si>
  <si>
    <t>Usa la biblia como el libro sagrado de la escritura.</t>
  </si>
  <si>
    <t>Respeta los momentos de oración a DIOS en familia.</t>
  </si>
  <si>
    <t>Utiliza la oración como   una manera de hablar con Dios.</t>
  </si>
  <si>
    <t>Demuestra respeto en el dialogo entre la familia.</t>
  </si>
  <si>
    <t>Reconoce los tipos de violencia que existe en una comunidad.</t>
  </si>
  <si>
    <t>Demuestra amor por las plantas y animales   del entorno.</t>
  </si>
  <si>
    <t>Manifiesta sentido de pertenencia por su hogar y escuela.</t>
  </si>
  <si>
    <t>Reconoce el uso correcto de las letras (C, B, V  ) en sus escritos.</t>
  </si>
  <si>
    <t>Produce en sus escritos oraciones tomando en cuenta la estructura.</t>
  </si>
  <si>
    <t>Crea oraciones relacionadas con la cotidianidad.</t>
  </si>
  <si>
    <t>Se interesa por mejorar su proceso de aprendizaje.</t>
  </si>
  <si>
    <t>Reconoce los términos que intervienen en una división.</t>
  </si>
  <si>
    <t>MATEMATICAS</t>
  </si>
  <si>
    <t>Utiliza la división para indicar repartos  iguales.</t>
  </si>
  <si>
    <t>Maneja correctamente el proceso de la división resolviendo ejercicios.</t>
  </si>
  <si>
    <t>Crea problemas matemáticos relacionados con la vida cotidiana.</t>
  </si>
  <si>
    <t>Comprende las funciones del aparato respiratorio, digestivo y locomotor.</t>
  </si>
  <si>
    <t>Observa la imagen y lo relaciona con el nombre del aparato del cuerpo.</t>
  </si>
  <si>
    <t>Conoce las normas de cuidado del medio ambiente que lo rodea.</t>
  </si>
  <si>
    <t>Asume con responsabilidad el desarrollo de sus labores escolares.</t>
  </si>
  <si>
    <t>Describe la forma como se origina el relieve y algunas de sus características.</t>
  </si>
  <si>
    <t>Explica los pisos térmicos  de las diversas formas climáticas.</t>
  </si>
  <si>
    <t>Usa el diccionario consultando términos relacionados con el tema estudiado.</t>
  </si>
  <si>
    <t>Se esfuerza por aprender más sobre la temática dada.</t>
  </si>
  <si>
    <t>Nombra ciertos valores que se debe practicar en el respeto por las diferencias.</t>
  </si>
  <si>
    <t>Maneja en su entorno familiar los valores que contribuyen al respeto por las diferencias.</t>
  </si>
  <si>
    <t>Respeta las diferencias que existen en el grupo de su familia.</t>
  </si>
  <si>
    <t>Se esfuerza por mejorar  su proceso de aprendizaje.</t>
  </si>
  <si>
    <t>Comprende el desarrollo de cada juego pre-deportivo</t>
  </si>
  <si>
    <t>Participa del  juego  lo vivencia y lo aplica para mejorar las capacidades físicas.</t>
  </si>
  <si>
    <t>Comparte en familia los  juegos pre-deportivo.</t>
  </si>
  <si>
    <t>Desarrolla valores  éticos por medio del deporte.</t>
  </si>
  <si>
    <t>Relaciona algunas figuras de las frutas con el contexto.</t>
  </si>
  <si>
    <t>Crea  dibujos  de  las hortalizas de consumo frecuente en casa.</t>
  </si>
  <si>
    <t>Aplica la importancia del uso de la medicina tradicional.</t>
  </si>
  <si>
    <t>Se interesa por aprender más sobre la temática estudiada.</t>
  </si>
  <si>
    <t>Describe los procesos aplicados en la utilización de Word.</t>
  </si>
  <si>
    <t>Manipula adecuadamente el computador empleando el programa Word.</t>
  </si>
  <si>
    <t>Escribe  textos  cortos y sencillos  con el uso de Word.</t>
  </si>
  <si>
    <t>Aplica sus conocimientos  para realizar trabajos con el uso de Word.</t>
  </si>
  <si>
    <t>Identifica fácilmente  los números del 0 al 12 en forma oral y escrita y lo relaciona con la hora empleando las expresiones “IT IS LATE” y “IT IS EARLY.</t>
  </si>
  <si>
    <t>Practica la expresión “WHAT IS YOUR NAME”   en familia.</t>
  </si>
  <si>
    <t>Lee y pronuncia los nombres de los miembros de la familia, sus  profesiones y oficios.</t>
  </si>
  <si>
    <t>Practica frecuentemente en casa la pronunciación de las palabras ya conocidas.</t>
  </si>
  <si>
    <t>Realiza el conteo de los animales tomando en cuenta los colores y describe el trabajo colectivo que realiza la familia wayuu.</t>
  </si>
  <si>
    <t>Elabora textos empleando el alfabeto del wayuunaiki para sus escritos.</t>
  </si>
  <si>
    <t>Diseña  un diccionario ilustrado con   palabras alusivas al trabajo colectivo.</t>
  </si>
  <si>
    <t>Se interesa por conocer más sobre su cultura.</t>
  </si>
  <si>
    <t>Comprende las formas de la búsqueda de Dios por parte de la humanidad presentes en la cultura.</t>
  </si>
  <si>
    <t>Reconoce las características esenciales de la amistad y menciona algunas expresiones que acompañan  la amistad.</t>
  </si>
  <si>
    <t>Toma conciencia de fijar la fe en Dios en todo  momento.</t>
  </si>
  <si>
    <t>Valora la importancia de la fe y el dialogo permanente  con Dios.</t>
  </si>
  <si>
    <t>Comprende que el amor, el respeto y el apoyo es fundamental entre la familia.</t>
  </si>
  <si>
    <t>Reconoce los derechos de los niños y los relaciona  con su forma de vida.</t>
  </si>
  <si>
    <t>Menciona algunos derechos que disfruta en familia.</t>
  </si>
  <si>
    <t>Aplica el amor y respeto en familia y con los demás.</t>
  </si>
  <si>
    <t>Diferencia números primos y números compuestos.</t>
  </si>
  <si>
    <t>Reconoce y compara fracciones equivalentes.</t>
  </si>
  <si>
    <t>Identifica las unidades básicas de la medición de masa.</t>
  </si>
  <si>
    <t>Realiza  con facilidad ejercicios  relacionados con las temáticas dadas</t>
  </si>
  <si>
    <t>Reconoce la importancia de la comunicación y cada uno de los elementos.</t>
  </si>
  <si>
    <t>Conoce las funciones de cada uno de los medios de comunicación.</t>
  </si>
  <si>
    <t>Produce textos cortos teniendo en cuenta pronombres, verbos, adverbios y reglas ortográficas.</t>
  </si>
  <si>
    <t>Crea  y diseña un cuadernillo alusivo a los medios de comunicación.</t>
  </si>
  <si>
    <t>Comprende y explica como son los recursos naturales renovables y no renovables.</t>
  </si>
  <si>
    <t>Describe la utilidad de los recursos energéticos y minerales</t>
  </si>
  <si>
    <t>Explica los beneficios que brinda los recursos naturales del contexto.</t>
  </si>
  <si>
    <t>Adopta hábitos y actitudes que incrementan su curiosidad y deseo de aprender.</t>
  </si>
  <si>
    <t>Reconoce que las normas son importantes para convivir con respeto y paz.</t>
  </si>
  <si>
    <t>Identifica las características políticas, sociales y económicas de algunos grupos humanos.</t>
  </si>
  <si>
    <t>Describe y expone los derechos y deberes del niño.</t>
  </si>
  <si>
    <t>Aplica normas para mantener una sana convivencia en comunidad.</t>
  </si>
  <si>
    <t>Comprende el concepto de mini futbol sala, ciclismo y aeróbicos.</t>
  </si>
  <si>
    <t>Describe  cada uno de los deportes ya  conocidos.</t>
  </si>
  <si>
    <t>Aplica los reglamentos necesarios para los  juegos  deportivos.</t>
  </si>
  <si>
    <t>Practica en casa con sus hermanos algunos juegos deportivos.</t>
  </si>
  <si>
    <t>Comprende  el proceso de la elaboración de las copas y demás utensilios con la fruta del calabazo.</t>
  </si>
  <si>
    <t>Identifica  los  diferentes  objetos que se pueden elaborar con la fruta del calabazo.</t>
  </si>
  <si>
    <t>Reconoce la utilidad de la fruta del calabazo en el contexto wayuu.</t>
  </si>
  <si>
    <t>Crea diseños de objetos diferentes que se pueden elaborar con el calabazo.</t>
  </si>
  <si>
    <t>Identifica secuencia de procesos en el empleo de Excel.</t>
  </si>
  <si>
    <t>Efectúa operaciones matemáticos sencillos dentro de Excel.</t>
  </si>
  <si>
    <t>Organiza palabras y números en Excel relacionados con el nombre de su grupo familiar.</t>
  </si>
  <si>
    <t>Aplica los conocimientos adquiridos para el manejo del programa.</t>
  </si>
  <si>
    <t>Emplea el artículo “THE” Y la forma “IS”, las preposiciones “IN” y “ON” y el interrogativo “WHERE” la preposición”AT” en la construcción de oraciones gramaticales</t>
  </si>
  <si>
    <t>Organiza dialogo tomando en cuenta el plural de los sustantivo y adjetivos, y emplea “BUT” y BECAUSE en la formación de oraciones.</t>
  </si>
  <si>
    <t>Lee escribe y pronuncia los nombre de los sitios del campo y los relaciona con las actividades de la familia.</t>
  </si>
  <si>
    <t>Se interesa por practicar y aprender nuevos vocabularios en ingles.</t>
  </si>
  <si>
    <t>Crea coreografías relacionados los pasos de la Yonna e identifica las funciones del palabrero en el contexto familiar.</t>
  </si>
  <si>
    <t>Memoriza los nombres de las plantas medicinales y los pronuncia por silabas tomando en cuenta las silabas tónicas y livianas.</t>
  </si>
  <si>
    <t>Ilustra imágenes de las prácticas de la Yonna y los representa en collage.</t>
  </si>
  <si>
    <t>Disfruta realizando las actividades  relacionadas con los contenidos sugeridos.</t>
  </si>
  <si>
    <t>Reconoce que la oración del padre nuestro fue enseñada por Jesús a sus amigos y que a través de ella EL les mostro a Dios como padre.</t>
  </si>
  <si>
    <t>Comprende que Jesús dio la vida por nosotros, por medio de las parábolas.</t>
  </si>
  <si>
    <t>Manifiesta actitudes  de agradecimientos con Dios por las plantas medicinales como remedio.</t>
  </si>
  <si>
    <t>Valora la fe  y lo toma como medio comunicarse frecuentemente con Dios.</t>
  </si>
  <si>
    <t>Reconoce que el dialogo en la sociedad es la fuente de comunicación para mantener una sana convivencia.</t>
  </si>
  <si>
    <t>Cultiva el valor del amor, la tolerancia y el respeto para evitar la violencia entre la familia.</t>
  </si>
  <si>
    <t>Describe de qué manera y cuáles son los valores que  se debe tener en cuenta para una sana convivencia.</t>
  </si>
  <si>
    <t>Demuestra interés por aprender más sobre  los valores en familia.</t>
  </si>
  <si>
    <t>Describe situaciones de medición utilizando fracciones comunes.</t>
  </si>
  <si>
    <t>Realiza las fracciones homogéneas y heterogéneas.</t>
  </si>
  <si>
    <t>Representa informaciones con las tablas o graficas de barra.</t>
  </si>
  <si>
    <t>Aplica sus conocimientos resolviendo ejercicios con agilidad.</t>
  </si>
  <si>
    <t>Identifica en una narración sus partes y elementos.</t>
  </si>
  <si>
    <t>Comprende la importancia de la expresión dramática y elabora guiones teatrales.</t>
  </si>
  <si>
    <t>Elabora sus propias historietas a partir de los conocimientos adquiridos.</t>
  </si>
  <si>
    <t>Demuestra interés por mejorar su nivel de aprendizaje.</t>
  </si>
  <si>
    <t>Clasifica diferentes objetos de su entorno aplicando diferentes criterios como: color, olor, forma y tamaño.</t>
  </si>
  <si>
    <t>Identifica las características de sólidos, líquidos y los gaseosos de su entorno.</t>
  </si>
  <si>
    <t>Clasifica sonidos utilizando criterios: agradables y desagradables.</t>
  </si>
  <si>
    <t>Recoge objetos del entorno de acuerdo a sus características.</t>
  </si>
  <si>
    <t>Identifica y describe las funciones de algunas organizaciones sociales políticos de Colombia.</t>
  </si>
  <si>
    <t>Identifica los elementos centrales de una región natural.</t>
  </si>
  <si>
    <t>Describe los símbolos y la posición geográfica de su municipio y departamento.</t>
  </si>
  <si>
    <t>Se interesa por indagar más sobre su municipio y departamento.</t>
  </si>
  <si>
    <t>Realiza con mucha precaución la ejecución de los ejercicios conocidos.</t>
  </si>
  <si>
    <t>EDUCCION FISICA</t>
  </si>
  <si>
    <t>Asimila con agrado el desarrollo de las estrategias aplicadas en clase</t>
  </si>
  <si>
    <t>Desarrolla el aspecto psicomotor usando el entorno de la naturaleza.</t>
  </si>
  <si>
    <t>Disfruta practicando ejercicios con sus hermanos en casa.</t>
  </si>
  <si>
    <t>Fundamenta el valor y la importancia de los utensilios elaborados con la fruta del calabazo.</t>
  </si>
  <si>
    <t>Conoce los precios que se le puede atribuir a los utensilios elaborados.</t>
  </si>
  <si>
    <t>Valora el conocimiento adquirido en la elaboración de objetos con el calabazo.</t>
  </si>
  <si>
    <t>Identifica y aplica el proceso básico del manejo de power paint.</t>
  </si>
  <si>
    <t>Demuestra interés por aprender el manejo del programa de power paint.</t>
  </si>
  <si>
    <t>Crea y diseña diapositivas con el uso del programa de power paint</t>
  </si>
  <si>
    <t>Disfruta el manejo del computador, aplicando el uso del programa.</t>
  </si>
  <si>
    <t>Identifica los nombres de los días de la semana y forma oraciones orales y escritas con la preposición FROM.</t>
  </si>
  <si>
    <t>Escribe oraciones afirmativas e interrogativas con las formas del singular del TOBE.</t>
  </si>
  <si>
    <t>Menciona en ingles Vocabularios nuevos y se interesa por aprender mas.</t>
  </si>
  <si>
    <t>Disfruta practicando los vocabularios ya conocidos.</t>
  </si>
  <si>
    <t>Utiliza los sustantivos, sinónimas y antónimas en su expresión y escritura para referirse a las plantas medicinales.</t>
  </si>
  <si>
    <t>Realiza trabajos de manualidades con las formas básicas (cilindro, cubo, esfera, pirámide)</t>
  </si>
  <si>
    <t>Consulta con sus mayores sobre el tema de las plantas medicinales.</t>
  </si>
  <si>
    <t>Demuestra interés por conocer más sobre su cultura.</t>
  </si>
  <si>
    <t>Comenta que la iglesia en comunidad fundamenta el amor y la amistad en cristo.</t>
  </si>
  <si>
    <t>Reconoce que la eucaristía es un encuentro entre los amigos de Dios.</t>
  </si>
  <si>
    <t>Distingue que todo lo que existe en la naturaleza es parte de la creación de Dios.</t>
  </si>
  <si>
    <t>Descubre la presencia de Dios en medio de la creación de la naturaleza.</t>
  </si>
  <si>
    <t>Comprende la importancia de vivir en armonía con la familia y con los demás por medio del dialogo como fuente de comunicación.</t>
  </si>
  <si>
    <t>Establece acuerdos fundamentando el valor de la tolerancia y el respeto para evitar los conflictos entre la familia y los demás.</t>
  </si>
  <si>
    <t>Demuestra interés por conocer más sobre las plantas medicinales.</t>
  </si>
  <si>
    <t>Aplica los valores aprendidos entre familia y los demás.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</si>
</sst>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"/>
  </numFmts>
  <fonts count="12">
    <font>
      <sz val="11"/>
      <color theme="1"/>
      <name val="Arial"/>
    </font>
    <font>
      <sz val="11"/>
      <color theme="1"/>
      <name val="Calibri"/>
    </font>
    <font>
      <b/>
      <sz val="11"/>
      <name val="Ubuntu"/>
    </font>
    <font>
      <b/>
      <sz val="12"/>
      <color rgb="FF000000"/>
      <name val="Ubuntu"/>
    </font>
    <font>
      <b/>
      <sz val="12"/>
      <name val="Ubuntu"/>
    </font>
    <font>
      <sz val="11"/>
      <name val="Arial"/>
    </font>
    <font>
      <sz val="11"/>
      <name val="Ubuntu"/>
    </font>
    <font>
      <sz val="12"/>
      <color rgb="FF000000"/>
      <name val="Ubuntu"/>
    </font>
    <font>
      <sz val="11"/>
      <color rgb="FF000000"/>
      <name val="Inconsolata"/>
    </font>
    <font>
      <sz val="11"/>
      <color theme="1"/>
      <name val="Ubuntu"/>
    </font>
    <font>
      <b/>
      <sz val="11"/>
      <name val="Ubuntu"/>
    </font>
    <font>
      <b/>
      <sz val="11"/>
      <color theme="1"/>
      <name val="Ubuntu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858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25" defaultRowHeight="14.25"/>
  <cols>
    <col min="1" max="1" width="6.125" customWidth="1"/>
    <col min="2" max="2" width="79.75" customWidth="1"/>
    <col min="3" max="3" width="8.25" customWidth="1"/>
    <col min="4" max="4" width="41" customWidth="1"/>
    <col min="5" max="5" width="10.125" customWidth="1"/>
    <col min="9" max="9" width="30.875" customWidth="1"/>
    <col min="10" max="10" width="165" customWidth="1"/>
    <col min="11" max="11" width="25.5" customWidth="1"/>
  </cols>
  <sheetData>
    <row r="1" spans="1:29" ht="21.75" customHeight="1">
      <c r="A1" s="3"/>
      <c r="B1" s="4" t="s">
        <v>2</v>
      </c>
      <c r="C1" s="5" t="s">
        <v>1</v>
      </c>
      <c r="D1" s="5" t="s">
        <v>3</v>
      </c>
      <c r="E1" s="6" t="s">
        <v>4</v>
      </c>
      <c r="F1" s="4" t="s">
        <v>0</v>
      </c>
      <c r="G1" s="4" t="s">
        <v>5</v>
      </c>
      <c r="H1" s="4" t="s">
        <v>5</v>
      </c>
      <c r="I1" s="7" t="s">
        <v>6</v>
      </c>
      <c r="J1" s="3" t="s">
        <v>7</v>
      </c>
      <c r="K1" s="1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>
      <c r="A2" s="9"/>
      <c r="B2" s="9" t="s">
        <v>8</v>
      </c>
      <c r="C2" s="5">
        <v>1</v>
      </c>
      <c r="D2" s="10" t="s">
        <v>9</v>
      </c>
      <c r="E2" s="6">
        <v>1</v>
      </c>
      <c r="F2" s="11" t="s">
        <v>10</v>
      </c>
      <c r="G2" s="12" t="str">
        <f t="shared" ref="G2:G626" si="0">IF(LEN(LEFT(B2,SEARCH(" ",B2,1)-1)) &lt;=2,LEFT(B2,SEARCH(" ",B2,SEARCH(" ",B2,SEARCH(" ",B2,1)+1))-1),LEFT(B2,SEARCH(" ",B2,1)-1))</f>
        <v>Identifica</v>
      </c>
      <c r="H2" s="13" t="str">
        <f t="shared" ref="H2:H626" si="1">LOWER(IF(LEN(LEFT(B2,SEARCH(" ",B2,1)-1)) &lt;=2,LEFT(B2,SEARCH(" ",B2,SEARCH(" ",B2,SEARCH(" ",B2,1)+1))-1),LEFT(B2,SEARCH(" ",B2,1)-1)))</f>
        <v>identifica</v>
      </c>
      <c r="I2" s="14" t="str">
        <f t="shared" ref="I2:I626" si="2">IF(H2="resuelve",CONCATENATE($I$1,"resolver"),IF(H2="se ubica",CONCATENATE($I$1,"ubicarse"),IF(H2="se interesa",CONCATENATE($I$1,"interesarse"),IF(H2="se integra",CONCATENATE($I$1,"integrarse"),IF(H2="se esmera",CONCATENATE($I$1,"esmerarse"),IF(H2="se esfuerza",CONCATENATE($I$1,"esforzarse"),IF(ISNUMBER(FIND("es ",H2)),CONCATENATE($I$1,SUBSTITUTE(H2,"es ","ser ",0)),IF(H2="muestra",CONCATENATE($I$1,"mostrar"),IF(H2="manifiesta",CONCATENATE($I$1,"manifestar"),IF(H2="entiende",CONCATENATE($I$1,"entender"),IF(H2="demuestra",CONCATENATE($I$1,"demostrar"),IF(H2="cuenta",CONCATENATE($I$1,"contar"),IF(RIGHT(H2,4)="uebo",CONCATENATE($I$1,LEFT(H2,LEN(H2)-4),"obar"),IF(RIGHT(H2,4)="ueba",CONCATENATE($I$1,LEFT(H2,LEN(H2)-4),"obar"),IF(RIGHT(H2,3)="can",CONCATENATE($I$1,LEFT(H2,LEN(H2)-3),"car"),IF(RIGHT(H2,3)="cen",CONCATENATE($I$1,LEFT(H2,LEN(H2)-3),"cer"),IF(RIGHT(H2,3)="uce",CONCATENATE($I$1,LEFT(H2,LEN(H2)-3),"ucir"),IF(RIGHT(H2,3)="ico",CONCATENATE($I$1,LEFT(H2,LEN(H2)-3),"icar"),IF(RIGHT(H2,3)="cas",CONCATENATE($I$1,LEFT(H2,LEN(H2)-3),"car"),IF(RIGHT(H2,3)="cio",CONCATENATE($I$1,LEFT(H2,LEN(H2)-3),"ciar"),IF(RIGHT(H2,3)="ono",CONCATENATE($I$1,LEFT(H2,LEN(H2)-3),"onar"),IF(RIGHT(H2,3)="zco",CONCATENATE($I$1,LEFT(H2,LEN(H2)-3),"cer"),IF(RIGHT(H2,3)="ibo",CONCATENATE($I$1,LEFT(H2,LEN(H2)-3),"ibir"),IF(RIGHT(H2,3)="ine",CONCATENATE($I$1,LEFT(H2,LEN(H2)-3),"inir"),IF(RIGHT(H2,3)="oge",CONCATENATE($I$1,LEFT(H2,LEN(H2)-3),"oger"),IF(RIGHT(H2,2)="ne",CONCATENATE($I$1,LEFT(H2,LEN(H2)-2),"ner"),IF(RIGHT(H2,2)="ee",CONCATENATE($I$1,LEFT(H2,LEN(H2)-2),"eer"),IF(RIGHT(H2,2)="de",CONCATENATE($I$1,LEFT(H2,LEN(H2)-2),"der"),IF(RIGHT(H2,2)="ce",CONCATENATE($I$1,LEFT(H2,LEN(H2)-2),"cer"),IF(RIGHT(H2,1)="r",CONCATENATE($I$1,H2),IF(RIGHT(H2,1)="a",CONCATENATE($I$1,H2,"r"),IF(RIGHT(H2,1)="e",CONCATENATE($I$1,LEFT(H2,LEN(H2)-1),"ir"),))))))))))))))))))))))))))))))))</f>
        <v>Se le dificulta identificar</v>
      </c>
      <c r="J2" s="14" t="str">
        <f t="shared" ref="J2:J626" si="3">SUBSTITUTE(B2,G2,I2)</f>
        <v>Se le dificulta identificar las principales características de los seres vivos de su contexto.</v>
      </c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28.5">
      <c r="A3" s="9"/>
      <c r="B3" s="9" t="s">
        <v>11</v>
      </c>
      <c r="C3" s="5">
        <v>1</v>
      </c>
      <c r="D3" s="10" t="s">
        <v>9</v>
      </c>
      <c r="E3" s="6">
        <v>1</v>
      </c>
      <c r="F3" s="11" t="s">
        <v>10</v>
      </c>
      <c r="G3" s="12" t="str">
        <f t="shared" si="0"/>
        <v>Reconoce</v>
      </c>
      <c r="H3" s="13" t="str">
        <f t="shared" si="1"/>
        <v>reconoce</v>
      </c>
      <c r="I3" s="14" t="str">
        <f t="shared" si="2"/>
        <v>Se le dificulta reconocer</v>
      </c>
      <c r="J3" s="14" t="str">
        <f t="shared" si="3"/>
        <v>Se le dificulta reconocer la importancia que tienen los animales en la vida social cultural religioso y económico del wayuu.</v>
      </c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>
      <c r="A4" s="9"/>
      <c r="B4" s="9" t="s">
        <v>12</v>
      </c>
      <c r="C4" s="5">
        <v>1</v>
      </c>
      <c r="D4" s="10" t="s">
        <v>9</v>
      </c>
      <c r="E4" s="6">
        <v>1</v>
      </c>
      <c r="F4" s="11" t="s">
        <v>10</v>
      </c>
      <c r="G4" s="12" t="str">
        <f t="shared" si="0"/>
        <v>Conoce</v>
      </c>
      <c r="H4" s="13" t="str">
        <f t="shared" si="1"/>
        <v>conoce</v>
      </c>
      <c r="I4" s="14" t="str">
        <f t="shared" si="2"/>
        <v>Se le dificulta conocer</v>
      </c>
      <c r="J4" s="14" t="str">
        <f t="shared" si="3"/>
        <v>Se le dificulta conocer los alimentos que debemos consumir para una dieta balanceada.</v>
      </c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>
      <c r="A5" s="9"/>
      <c r="B5" s="9" t="s">
        <v>13</v>
      </c>
      <c r="C5" s="5">
        <v>1</v>
      </c>
      <c r="D5" s="10" t="s">
        <v>9</v>
      </c>
      <c r="E5" s="6">
        <v>1</v>
      </c>
      <c r="F5" s="11" t="s">
        <v>10</v>
      </c>
      <c r="G5" s="12" t="str">
        <f t="shared" si="0"/>
        <v>Valora</v>
      </c>
      <c r="H5" s="13" t="str">
        <f t="shared" si="1"/>
        <v>valora</v>
      </c>
      <c r="I5" s="14" t="str">
        <f t="shared" si="2"/>
        <v>Se le dificulta valorar</v>
      </c>
      <c r="J5" s="14" t="str">
        <f t="shared" si="3"/>
        <v>Se le dificulta valorar la importancia de los animales y de los seres inertes para el medio ambiente.</v>
      </c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5.75">
      <c r="A6" s="9"/>
      <c r="B6" s="9" t="s">
        <v>14</v>
      </c>
      <c r="C6" s="5">
        <v>1</v>
      </c>
      <c r="D6" s="10" t="s">
        <v>9</v>
      </c>
      <c r="E6" s="6">
        <v>2</v>
      </c>
      <c r="F6" s="11" t="s">
        <v>10</v>
      </c>
      <c r="G6" s="12" t="str">
        <f t="shared" si="0"/>
        <v>Describe</v>
      </c>
      <c r="H6" s="13" t="str">
        <f t="shared" si="1"/>
        <v>describe</v>
      </c>
      <c r="I6" s="14" t="str">
        <f t="shared" si="2"/>
        <v>Se le dificulta describir</v>
      </c>
      <c r="J6" s="14" t="str">
        <f t="shared" si="3"/>
        <v>Se le dificulta describir los cambios en cada etapa de su vida y de sus compañeros.</v>
      </c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>
      <c r="A7" s="9"/>
      <c r="B7" s="9" t="s">
        <v>15</v>
      </c>
      <c r="C7" s="5">
        <v>1</v>
      </c>
      <c r="D7" s="10" t="s">
        <v>9</v>
      </c>
      <c r="E7" s="6">
        <v>2</v>
      </c>
      <c r="F7" s="11" t="s">
        <v>10</v>
      </c>
      <c r="G7" s="12" t="str">
        <f t="shared" si="0"/>
        <v>Identifica</v>
      </c>
      <c r="H7" s="13" t="str">
        <f t="shared" si="1"/>
        <v>identifica</v>
      </c>
      <c r="I7" s="14" t="str">
        <f t="shared" si="2"/>
        <v>Se le dificulta identificar</v>
      </c>
      <c r="J7" s="14" t="str">
        <f t="shared" si="3"/>
        <v>Se le dificulta identificar los órganos de los sentidos y sus Funciones.</v>
      </c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>
      <c r="A8" s="9"/>
      <c r="B8" s="9" t="s">
        <v>16</v>
      </c>
      <c r="C8" s="5">
        <v>1</v>
      </c>
      <c r="D8" s="10" t="s">
        <v>9</v>
      </c>
      <c r="E8" s="6">
        <v>2</v>
      </c>
      <c r="F8" s="11" t="s">
        <v>10</v>
      </c>
      <c r="G8" s="12" t="str">
        <f t="shared" si="0"/>
        <v>Identifica</v>
      </c>
      <c r="H8" s="13" t="str">
        <f t="shared" si="1"/>
        <v>identifica</v>
      </c>
      <c r="I8" s="14" t="str">
        <f t="shared" si="2"/>
        <v>Se le dificulta identificar</v>
      </c>
      <c r="J8" s="14" t="str">
        <f t="shared" si="3"/>
        <v>Se le dificulta identificar y tiene hábitos de higiene personal.</v>
      </c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8.5">
      <c r="A9" s="9"/>
      <c r="B9" s="9" t="s">
        <v>17</v>
      </c>
      <c r="C9" s="5">
        <v>1</v>
      </c>
      <c r="D9" s="10" t="s">
        <v>9</v>
      </c>
      <c r="E9" s="6">
        <v>2</v>
      </c>
      <c r="F9" s="11" t="s">
        <v>10</v>
      </c>
      <c r="G9" s="12" t="str">
        <f t="shared" si="0"/>
        <v>Toma</v>
      </c>
      <c r="H9" s="13" t="str">
        <f t="shared" si="1"/>
        <v>toma</v>
      </c>
      <c r="I9" s="14" t="str">
        <f t="shared" si="2"/>
        <v>Se le dificulta tomar</v>
      </c>
      <c r="J9" s="14" t="str">
        <f t="shared" si="3"/>
        <v>Se le dificulta tomar conciencia de la importancia del autocuidado, el distanciamiento social, y cumple con los protocolos de bioseguridad.</v>
      </c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>
      <c r="A10" s="9"/>
      <c r="B10" s="9" t="s">
        <v>18</v>
      </c>
      <c r="C10" s="5">
        <v>1</v>
      </c>
      <c r="D10" s="10" t="s">
        <v>9</v>
      </c>
      <c r="E10" s="6">
        <v>3</v>
      </c>
      <c r="F10" s="11" t="s">
        <v>10</v>
      </c>
      <c r="G10" s="12" t="str">
        <f t="shared" si="0"/>
        <v>Reconoce</v>
      </c>
      <c r="H10" s="13" t="str">
        <f t="shared" si="1"/>
        <v>reconoce</v>
      </c>
      <c r="I10" s="14" t="str">
        <f t="shared" si="2"/>
        <v>Se le dificulta reconocer</v>
      </c>
      <c r="J10" s="14" t="str">
        <f t="shared" si="3"/>
        <v>Se le dificulta reconocer las características de los objetos que los rodean</v>
      </c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28.5">
      <c r="A11" s="9"/>
      <c r="B11" s="9" t="s">
        <v>19</v>
      </c>
      <c r="C11" s="5">
        <v>1</v>
      </c>
      <c r="D11" s="10" t="s">
        <v>9</v>
      </c>
      <c r="E11" s="6">
        <v>3</v>
      </c>
      <c r="F11" s="11" t="s">
        <v>10</v>
      </c>
      <c r="G11" s="12" t="str">
        <f t="shared" si="0"/>
        <v>Identifica</v>
      </c>
      <c r="H11" s="13" t="str">
        <f t="shared" si="1"/>
        <v>identifica</v>
      </c>
      <c r="I11" s="14" t="str">
        <f t="shared" si="2"/>
        <v>Se le dificulta identificar</v>
      </c>
      <c r="J11" s="14" t="str">
        <f t="shared" si="3"/>
        <v>Se le dificulta identificar las principales fuentes de energía sus beneficios y sus consecuencias para el medio ambiente</v>
      </c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>
      <c r="A12" s="9"/>
      <c r="B12" s="9" t="s">
        <v>20</v>
      </c>
      <c r="C12" s="5">
        <v>1</v>
      </c>
      <c r="D12" s="10" t="s">
        <v>9</v>
      </c>
      <c r="E12" s="6">
        <v>3</v>
      </c>
      <c r="F12" s="11" t="s">
        <v>10</v>
      </c>
      <c r="G12" s="12" t="str">
        <f t="shared" si="0"/>
        <v>Explica</v>
      </c>
      <c r="H12" s="13" t="str">
        <f t="shared" si="1"/>
        <v>explica</v>
      </c>
      <c r="I12" s="14" t="str">
        <f t="shared" si="2"/>
        <v>Se le dificulta explicar</v>
      </c>
      <c r="J12" s="14" t="str">
        <f t="shared" si="3"/>
        <v>Se le dificulta explicar por qué ahora hay más problemas ambientales que en el pasado.</v>
      </c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>
      <c r="A13" s="9"/>
      <c r="B13" s="9" t="s">
        <v>21</v>
      </c>
      <c r="C13" s="5">
        <v>1</v>
      </c>
      <c r="D13" s="10" t="s">
        <v>9</v>
      </c>
      <c r="E13" s="6">
        <v>3</v>
      </c>
      <c r="F13" s="11" t="s">
        <v>10</v>
      </c>
      <c r="G13" s="12" t="str">
        <f t="shared" si="0"/>
        <v>Respeta</v>
      </c>
      <c r="H13" s="13" t="str">
        <f t="shared" si="1"/>
        <v>respeta</v>
      </c>
      <c r="I13" s="14" t="str">
        <f t="shared" si="2"/>
        <v>Se le dificulta respetar</v>
      </c>
      <c r="J13" s="14" t="str">
        <f t="shared" si="3"/>
        <v>Se le dificulta respetar y cuida su entorno, manteniéndolo limpio y agradable</v>
      </c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>
      <c r="A14" s="9"/>
      <c r="B14" s="9" t="s">
        <v>22</v>
      </c>
      <c r="C14" s="5">
        <v>1</v>
      </c>
      <c r="D14" s="10" t="s">
        <v>9</v>
      </c>
      <c r="E14" s="6">
        <v>4</v>
      </c>
      <c r="F14" s="11" t="s">
        <v>10</v>
      </c>
      <c r="G14" s="12" t="str">
        <f t="shared" si="0"/>
        <v>Identificas</v>
      </c>
      <c r="H14" s="13" t="str">
        <f t="shared" si="1"/>
        <v>identificas</v>
      </c>
      <c r="I14" s="14" t="str">
        <f t="shared" si="2"/>
        <v>Se le dificulta identificar</v>
      </c>
      <c r="J14" s="14" t="str">
        <f t="shared" si="3"/>
        <v>Se le dificulta identificar los movimientos que realizan la tierra y el tiempo en que lo hace.</v>
      </c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>
      <c r="A15" s="9"/>
      <c r="B15" s="9" t="s">
        <v>23</v>
      </c>
      <c r="C15" s="5">
        <v>1</v>
      </c>
      <c r="D15" s="10" t="s">
        <v>9</v>
      </c>
      <c r="E15" s="6">
        <v>4</v>
      </c>
      <c r="F15" s="11" t="s">
        <v>10</v>
      </c>
      <c r="G15" s="12" t="str">
        <f t="shared" si="0"/>
        <v>Comprende</v>
      </c>
      <c r="H15" s="13" t="str">
        <f t="shared" si="1"/>
        <v>comprende</v>
      </c>
      <c r="I15" s="14" t="str">
        <f t="shared" si="2"/>
        <v>Se le dificulta comprender</v>
      </c>
      <c r="J15" s="14" t="str">
        <f t="shared" si="3"/>
        <v>Se le dificulta comprender y explica las causas de la contaminación.</v>
      </c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>
      <c r="A16" s="9"/>
      <c r="B16" s="9" t="s">
        <v>24</v>
      </c>
      <c r="C16" s="5">
        <v>1</v>
      </c>
      <c r="D16" s="10" t="s">
        <v>9</v>
      </c>
      <c r="E16" s="6">
        <v>4</v>
      </c>
      <c r="F16" s="11" t="s">
        <v>10</v>
      </c>
      <c r="G16" s="12" t="str">
        <f t="shared" si="0"/>
        <v>Reconoce</v>
      </c>
      <c r="H16" s="13" t="str">
        <f t="shared" si="1"/>
        <v>reconoce</v>
      </c>
      <c r="I16" s="14" t="str">
        <f t="shared" si="2"/>
        <v>Se le dificulta reconocer</v>
      </c>
      <c r="J16" s="14" t="str">
        <f t="shared" si="3"/>
        <v>Se le dificulta reconocer la importancia de la existencia del sol y la luna en la vida cotidiana.</v>
      </c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28.5">
      <c r="A17" s="9"/>
      <c r="B17" s="9" t="s">
        <v>25</v>
      </c>
      <c r="C17" s="5">
        <v>1</v>
      </c>
      <c r="D17" s="10" t="s">
        <v>9</v>
      </c>
      <c r="E17" s="6">
        <v>4</v>
      </c>
      <c r="F17" s="11" t="s">
        <v>10</v>
      </c>
      <c r="G17" s="12" t="str">
        <f t="shared" si="0"/>
        <v>Demuestra</v>
      </c>
      <c r="H17" s="13" t="str">
        <f t="shared" si="1"/>
        <v>demuestra</v>
      </c>
      <c r="I17" s="14" t="str">
        <f t="shared" si="2"/>
        <v>Se le dificulta demostrar</v>
      </c>
      <c r="J17" s="14" t="str">
        <f t="shared" si="3"/>
        <v>Se le dificulta demostrar creatividad en la realización de sus trabajos utilizando materiales reciclables. ( maqueta)</v>
      </c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>
      <c r="A18" s="9"/>
      <c r="B18" s="9" t="s">
        <v>26</v>
      </c>
      <c r="C18" s="4">
        <v>2</v>
      </c>
      <c r="D18" s="10" t="s">
        <v>9</v>
      </c>
      <c r="E18" s="6">
        <v>1</v>
      </c>
      <c r="F18" s="11" t="s">
        <v>10</v>
      </c>
      <c r="G18" s="12" t="str">
        <f t="shared" si="0"/>
        <v>Identifica</v>
      </c>
      <c r="H18" s="13" t="str">
        <f t="shared" si="1"/>
        <v>identifica</v>
      </c>
      <c r="I18" s="14" t="str">
        <f t="shared" si="2"/>
        <v>Se le dificulta identificar</v>
      </c>
      <c r="J18" s="14" t="str">
        <f t="shared" si="3"/>
        <v>Se le dificulta identificar   el ciclo   de vida   de las   plantas animales    y su   entorno.</v>
      </c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ht="15.75">
      <c r="A19" s="9"/>
      <c r="B19" s="9" t="s">
        <v>27</v>
      </c>
      <c r="C19" s="4">
        <v>2</v>
      </c>
      <c r="D19" s="10" t="s">
        <v>9</v>
      </c>
      <c r="E19" s="6">
        <v>1</v>
      </c>
      <c r="F19" s="11" t="s">
        <v>10</v>
      </c>
      <c r="G19" s="12" t="str">
        <f t="shared" si="0"/>
        <v>Identifica</v>
      </c>
      <c r="H19" s="13" t="str">
        <f t="shared" si="1"/>
        <v>identifica</v>
      </c>
      <c r="I19" s="14" t="str">
        <f t="shared" si="2"/>
        <v>Se le dificulta identificar</v>
      </c>
      <c r="J19" s="14" t="str">
        <f t="shared" si="3"/>
        <v>Se le dificulta identificar    los cambios   que presentan en el ser humano.</v>
      </c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15.75">
      <c r="A20" s="9"/>
      <c r="B20" s="9" t="s">
        <v>28</v>
      </c>
      <c r="C20" s="4">
        <v>2</v>
      </c>
      <c r="D20" s="10" t="s">
        <v>9</v>
      </c>
      <c r="E20" s="6">
        <v>1</v>
      </c>
      <c r="F20" s="11" t="s">
        <v>10</v>
      </c>
      <c r="G20" s="12" t="str">
        <f t="shared" si="0"/>
        <v>Establece</v>
      </c>
      <c r="H20" s="13" t="str">
        <f t="shared" si="1"/>
        <v>establece</v>
      </c>
      <c r="I20" s="14" t="str">
        <f t="shared" si="2"/>
        <v>Se le dificulta establecer</v>
      </c>
      <c r="J20" s="14" t="str">
        <f t="shared" si="3"/>
        <v>Se le dificulta establecer   relaciones   entre   el Habitad de los seres vivos.</v>
      </c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>
      <c r="A21" s="9"/>
      <c r="B21" s="9" t="s">
        <v>29</v>
      </c>
      <c r="C21" s="4">
        <v>2</v>
      </c>
      <c r="D21" s="10" t="s">
        <v>9</v>
      </c>
      <c r="E21" s="6">
        <v>1</v>
      </c>
      <c r="F21" s="11" t="s">
        <v>10</v>
      </c>
      <c r="G21" s="12" t="str">
        <f t="shared" si="0"/>
        <v>Identifico</v>
      </c>
      <c r="H21" s="13" t="str">
        <f t="shared" si="1"/>
        <v>identifico</v>
      </c>
      <c r="I21" s="14" t="str">
        <f t="shared" si="2"/>
        <v>Se le dificulta identificar</v>
      </c>
      <c r="J21" s="14" t="str">
        <f t="shared" si="3"/>
        <v>Se le dificulta identificar los órganos y funciones de los sistemas del cuerpo humano.</v>
      </c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>
      <c r="A22" s="9"/>
      <c r="B22" s="9" t="s">
        <v>30</v>
      </c>
      <c r="C22" s="4">
        <v>2</v>
      </c>
      <c r="D22" s="10" t="s">
        <v>9</v>
      </c>
      <c r="E22" s="6">
        <v>1</v>
      </c>
      <c r="F22" s="11" t="s">
        <v>10</v>
      </c>
      <c r="G22" s="12" t="str">
        <f t="shared" si="0"/>
        <v>Relaciono</v>
      </c>
      <c r="H22" s="13" t="str">
        <f t="shared" si="1"/>
        <v>relaciono</v>
      </c>
      <c r="I22" s="14" t="str">
        <f t="shared" si="2"/>
        <v>Se le dificulta relacionar</v>
      </c>
      <c r="J22" s="14" t="str">
        <f t="shared" si="3"/>
        <v>Se le dificulta relacionar que los seres vivos se desarrollan en ciclos.</v>
      </c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>
      <c r="A23" s="9"/>
      <c r="B23" s="9" t="s">
        <v>31</v>
      </c>
      <c r="C23" s="4">
        <v>2</v>
      </c>
      <c r="D23" s="10" t="s">
        <v>9</v>
      </c>
      <c r="E23" s="6">
        <v>2</v>
      </c>
      <c r="F23" s="11" t="s">
        <v>10</v>
      </c>
      <c r="G23" s="12" t="str">
        <f t="shared" si="0"/>
        <v>Relaciono</v>
      </c>
      <c r="H23" s="13" t="str">
        <f t="shared" si="1"/>
        <v>relaciono</v>
      </c>
      <c r="I23" s="14" t="str">
        <f t="shared" si="2"/>
        <v>Se le dificulta relacionar</v>
      </c>
      <c r="J23" s="14" t="str">
        <f t="shared" si="3"/>
        <v>Se le dificulta relacionar algunos animales con los ambientes en los que habitan.</v>
      </c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ht="15.75">
      <c r="A24" s="9"/>
      <c r="B24" s="9" t="s">
        <v>32</v>
      </c>
      <c r="C24" s="4">
        <v>2</v>
      </c>
      <c r="D24" s="10" t="s">
        <v>9</v>
      </c>
      <c r="E24" s="6">
        <v>2</v>
      </c>
      <c r="F24" s="11" t="s">
        <v>10</v>
      </c>
      <c r="G24" s="12" t="str">
        <f t="shared" si="0"/>
        <v>Reconozco</v>
      </c>
      <c r="H24" s="13" t="str">
        <f t="shared" si="1"/>
        <v>reconozco</v>
      </c>
      <c r="I24" s="14" t="str">
        <f t="shared" si="2"/>
        <v>Se le dificulta reconocer</v>
      </c>
      <c r="J24" s="14" t="str">
        <f t="shared" si="3"/>
        <v>Se le dificulta reconocer adaptaciones de los animales según su alimentación.</v>
      </c>
      <c r="K24" s="1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ht="15.75">
      <c r="A25" s="9"/>
      <c r="B25" s="9" t="s">
        <v>33</v>
      </c>
      <c r="C25" s="4">
        <v>2</v>
      </c>
      <c r="D25" s="10" t="s">
        <v>9</v>
      </c>
      <c r="E25" s="6">
        <v>2</v>
      </c>
      <c r="F25" s="11" t="s">
        <v>10</v>
      </c>
      <c r="G25" s="12" t="str">
        <f t="shared" si="0"/>
        <v>Reconozco</v>
      </c>
      <c r="H25" s="13" t="str">
        <f t="shared" si="1"/>
        <v>reconozco</v>
      </c>
      <c r="I25" s="14" t="str">
        <f t="shared" si="2"/>
        <v>Se le dificulta reconocer</v>
      </c>
      <c r="J25" s="14" t="str">
        <f t="shared" si="3"/>
        <v>Se le dificulta reconocer algunas acciones para cuidar el ambiente.</v>
      </c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ht="15.75">
      <c r="A26" s="9"/>
      <c r="B26" s="9" t="s">
        <v>34</v>
      </c>
      <c r="C26" s="4">
        <v>2</v>
      </c>
      <c r="D26" s="10" t="s">
        <v>9</v>
      </c>
      <c r="E26" s="6">
        <v>2</v>
      </c>
      <c r="F26" s="11" t="s">
        <v>10</v>
      </c>
      <c r="G26" s="12" t="str">
        <f t="shared" si="0"/>
        <v>Identifico</v>
      </c>
      <c r="H26" s="13" t="str">
        <f t="shared" si="1"/>
        <v>identifico</v>
      </c>
      <c r="I26" s="14" t="str">
        <f t="shared" si="2"/>
        <v>Se le dificulta identificar</v>
      </c>
      <c r="J26" s="14" t="str">
        <f t="shared" si="3"/>
        <v>Se le dificulta identificar acciones sobre el cuidado de las fuentes de agua.</v>
      </c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ht="15.75">
      <c r="A27" s="9"/>
      <c r="B27" s="9" t="s">
        <v>35</v>
      </c>
      <c r="C27" s="4">
        <v>2</v>
      </c>
      <c r="D27" s="10" t="s">
        <v>9</v>
      </c>
      <c r="E27" s="6">
        <v>3</v>
      </c>
      <c r="F27" s="11" t="s">
        <v>10</v>
      </c>
      <c r="G27" s="12" t="str">
        <f t="shared" si="0"/>
        <v>Identifico</v>
      </c>
      <c r="H27" s="13" t="str">
        <f t="shared" si="1"/>
        <v>identifico</v>
      </c>
      <c r="I27" s="14" t="str">
        <f t="shared" si="2"/>
        <v>Se le dificulta identificar</v>
      </c>
      <c r="J27" s="14" t="str">
        <f t="shared" si="3"/>
        <v>Se le dificulta identificar cuerpos celestes que brillan con luz propia.</v>
      </c>
      <c r="K27" s="14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ht="15.75">
      <c r="A28" s="9"/>
      <c r="B28" s="9" t="s">
        <v>36</v>
      </c>
      <c r="C28" s="4">
        <v>2</v>
      </c>
      <c r="D28" s="10" t="s">
        <v>9</v>
      </c>
      <c r="E28" s="6">
        <v>3</v>
      </c>
      <c r="F28" s="11" t="s">
        <v>10</v>
      </c>
      <c r="G28" s="12" t="str">
        <f t="shared" si="0"/>
        <v>Identifico</v>
      </c>
      <c r="H28" s="13" t="str">
        <f t="shared" si="1"/>
        <v>identifico</v>
      </c>
      <c r="I28" s="14" t="str">
        <f t="shared" si="2"/>
        <v>Se le dificulta identificar</v>
      </c>
      <c r="J28" s="14" t="str">
        <f t="shared" si="3"/>
        <v>Se le dificulta identificar el planeta en el que vivo.</v>
      </c>
      <c r="K28" s="1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ht="15.75">
      <c r="A29" s="9"/>
      <c r="B29" s="9" t="s">
        <v>37</v>
      </c>
      <c r="C29" s="4">
        <v>2</v>
      </c>
      <c r="D29" s="10" t="s">
        <v>9</v>
      </c>
      <c r="E29" s="6">
        <v>3</v>
      </c>
      <c r="F29" s="11" t="s">
        <v>10</v>
      </c>
      <c r="G29" s="12" t="str">
        <f t="shared" si="0"/>
        <v>Diferencio</v>
      </c>
      <c r="H29" s="13" t="str">
        <f t="shared" si="1"/>
        <v>diferencio</v>
      </c>
      <c r="I29" s="14" t="str">
        <f t="shared" si="2"/>
        <v>Se le dificulta diferenciar</v>
      </c>
      <c r="J29" s="14" t="str">
        <f t="shared" si="3"/>
        <v>Se le dificulta diferenciar un satélite natural de otros cuerpos celestes.</v>
      </c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15.75">
      <c r="A30" s="9"/>
      <c r="B30" s="9" t="s">
        <v>38</v>
      </c>
      <c r="C30" s="4">
        <v>2</v>
      </c>
      <c r="D30" s="10" t="s">
        <v>9</v>
      </c>
      <c r="E30" s="6">
        <v>3</v>
      </c>
      <c r="F30" s="11" t="s">
        <v>10</v>
      </c>
      <c r="G30" s="12" t="str">
        <f t="shared" si="0"/>
        <v>Identifico</v>
      </c>
      <c r="H30" s="13" t="str">
        <f t="shared" si="1"/>
        <v>identifico</v>
      </c>
      <c r="I30" s="14" t="str">
        <f t="shared" si="2"/>
        <v>Se le dificulta identificar</v>
      </c>
      <c r="J30" s="14" t="str">
        <f t="shared" si="3"/>
        <v>Se le dificulta identificar las actividades que puedo realizar durante el día y durante la noche.</v>
      </c>
      <c r="K30" s="1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ht="15.75">
      <c r="A31" s="9"/>
      <c r="B31" s="9" t="s">
        <v>39</v>
      </c>
      <c r="C31" s="4">
        <v>2</v>
      </c>
      <c r="D31" s="10" t="s">
        <v>9</v>
      </c>
      <c r="E31" s="6">
        <v>3</v>
      </c>
      <c r="F31" s="11" t="s">
        <v>10</v>
      </c>
      <c r="G31" s="12" t="str">
        <f t="shared" si="0"/>
        <v>Describo</v>
      </c>
      <c r="H31" s="13" t="str">
        <f t="shared" si="1"/>
        <v>describo</v>
      </c>
      <c r="I31" s="14" t="str">
        <f t="shared" si="2"/>
        <v>Se le dificulta describir</v>
      </c>
      <c r="J31" s="14" t="str">
        <f t="shared" si="3"/>
        <v>Se le dificulta describir características del sol y la luna.</v>
      </c>
      <c r="K31" s="1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ht="15.75">
      <c r="A32" s="9"/>
      <c r="B32" s="9" t="s">
        <v>40</v>
      </c>
      <c r="C32" s="4">
        <v>2</v>
      </c>
      <c r="D32" s="10" t="s">
        <v>9</v>
      </c>
      <c r="E32" s="6">
        <v>4</v>
      </c>
      <c r="F32" s="11" t="s">
        <v>10</v>
      </c>
      <c r="G32" s="12" t="str">
        <f t="shared" si="0"/>
        <v>Identifico</v>
      </c>
      <c r="H32" s="13" t="str">
        <f t="shared" si="1"/>
        <v>identifico</v>
      </c>
      <c r="I32" s="14" t="str">
        <f t="shared" si="2"/>
        <v>Se le dificulta identificar</v>
      </c>
      <c r="J32" s="14" t="str">
        <f t="shared" si="3"/>
        <v>Se le dificulta identificar objetos duros</v>
      </c>
      <c r="K32" s="14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ht="15.75">
      <c r="A33" s="9"/>
      <c r="B33" s="9" t="s">
        <v>41</v>
      </c>
      <c r="C33" s="4">
        <v>2</v>
      </c>
      <c r="D33" s="10" t="s">
        <v>9</v>
      </c>
      <c r="E33" s="6">
        <v>4</v>
      </c>
      <c r="F33" s="11" t="s">
        <v>10</v>
      </c>
      <c r="G33" s="12" t="str">
        <f t="shared" si="0"/>
        <v>Reconozco</v>
      </c>
      <c r="H33" s="13" t="str">
        <f t="shared" si="1"/>
        <v>reconozco</v>
      </c>
      <c r="I33" s="14" t="str">
        <f t="shared" si="2"/>
        <v>Se le dificulta reconocer</v>
      </c>
      <c r="J33" s="14" t="str">
        <f t="shared" si="3"/>
        <v>Se le dificulta reconocer la forma de los objetos.</v>
      </c>
      <c r="K33" s="14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ht="15.75">
      <c r="A34" s="9"/>
      <c r="B34" s="9" t="s">
        <v>42</v>
      </c>
      <c r="C34" s="4">
        <v>2</v>
      </c>
      <c r="D34" s="10" t="s">
        <v>9</v>
      </c>
      <c r="E34" s="6">
        <v>4</v>
      </c>
      <c r="F34" s="11" t="s">
        <v>10</v>
      </c>
      <c r="G34" s="12" t="str">
        <f t="shared" si="0"/>
        <v>Identifico</v>
      </c>
      <c r="H34" s="13" t="str">
        <f t="shared" si="1"/>
        <v>identifico</v>
      </c>
      <c r="I34" s="14" t="str">
        <f t="shared" si="2"/>
        <v>Se le dificulta identificar</v>
      </c>
      <c r="J34" s="14" t="str">
        <f t="shared" si="3"/>
        <v>Se le dificulta identificar los tipos de movimiento que realizan algunos objetos.</v>
      </c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ht="15.75">
      <c r="A35" s="9"/>
      <c r="B35" s="9" t="s">
        <v>43</v>
      </c>
      <c r="C35" s="4">
        <v>2</v>
      </c>
      <c r="D35" s="10" t="s">
        <v>9</v>
      </c>
      <c r="E35" s="6">
        <v>4</v>
      </c>
      <c r="F35" s="11" t="s">
        <v>10</v>
      </c>
      <c r="G35" s="12" t="str">
        <f t="shared" si="0"/>
        <v>Reconozco</v>
      </c>
      <c r="H35" s="13" t="str">
        <f t="shared" si="1"/>
        <v>reconozco</v>
      </c>
      <c r="I35" s="14" t="str">
        <f t="shared" si="2"/>
        <v>Se le dificulta reconocer</v>
      </c>
      <c r="J35" s="14" t="str">
        <f t="shared" si="3"/>
        <v>Se le dificulta reconocer las fuentes de luz natural y artificial</v>
      </c>
      <c r="K35" s="14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ht="15.75">
      <c r="A36" s="9"/>
      <c r="B36" s="9" t="s">
        <v>44</v>
      </c>
      <c r="C36" s="4">
        <v>2</v>
      </c>
      <c r="D36" s="10" t="s">
        <v>9</v>
      </c>
      <c r="E36" s="6">
        <v>4</v>
      </c>
      <c r="F36" s="11" t="s">
        <v>10</v>
      </c>
      <c r="G36" s="12" t="str">
        <f t="shared" si="0"/>
        <v>Explico</v>
      </c>
      <c r="H36" s="13" t="str">
        <f t="shared" si="1"/>
        <v>explico</v>
      </c>
      <c r="I36" s="14" t="str">
        <f t="shared" si="2"/>
        <v>Se le dificulta explicar</v>
      </c>
      <c r="J36" s="14" t="str">
        <f t="shared" si="3"/>
        <v>Se le dificulta explicar los principales cambios de estado de la materia.</v>
      </c>
      <c r="K36" s="14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5.75">
      <c r="A37" s="9"/>
      <c r="B37" s="9" t="s">
        <v>45</v>
      </c>
      <c r="C37" s="4">
        <v>3</v>
      </c>
      <c r="D37" s="10" t="s">
        <v>9</v>
      </c>
      <c r="E37" s="6">
        <v>1</v>
      </c>
      <c r="F37" s="11" t="s">
        <v>10</v>
      </c>
      <c r="G37" s="12" t="str">
        <f t="shared" si="0"/>
        <v>Identificar</v>
      </c>
      <c r="H37" s="13" t="str">
        <f t="shared" si="1"/>
        <v>identificar</v>
      </c>
      <c r="I37" s="14" t="str">
        <f t="shared" si="2"/>
        <v>Se le dificulta identificar</v>
      </c>
      <c r="J37" s="14" t="str">
        <f t="shared" si="3"/>
        <v>Se le dificulta identificar los diferentes sistemas que presenta nuestro cuerpo y sus funciones.</v>
      </c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ht="15.75">
      <c r="A38" s="9"/>
      <c r="B38" s="9" t="s">
        <v>46</v>
      </c>
      <c r="C38" s="4">
        <v>3</v>
      </c>
      <c r="D38" s="10" t="s">
        <v>9</v>
      </c>
      <c r="E38" s="6">
        <v>1</v>
      </c>
      <c r="F38" s="11" t="s">
        <v>10</v>
      </c>
      <c r="G38" s="12" t="str">
        <f t="shared" si="0"/>
        <v>Identificar</v>
      </c>
      <c r="H38" s="13" t="str">
        <f t="shared" si="1"/>
        <v>identificar</v>
      </c>
      <c r="I38" s="14" t="str">
        <f t="shared" si="2"/>
        <v>Se le dificulta identificar</v>
      </c>
      <c r="J38" s="14" t="str">
        <f t="shared" si="3"/>
        <v>Se le dificulta identificar los tipos de movimientos que presenta el cuerpo humano.</v>
      </c>
      <c r="K38" s="14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ht="15.75">
      <c r="A39" s="9"/>
      <c r="B39" s="9" t="s">
        <v>47</v>
      </c>
      <c r="C39" s="4">
        <v>3</v>
      </c>
      <c r="D39" s="10" t="s">
        <v>9</v>
      </c>
      <c r="E39" s="6">
        <v>1</v>
      </c>
      <c r="F39" s="11" t="s">
        <v>10</v>
      </c>
      <c r="G39" s="12" t="str">
        <f t="shared" si="0"/>
        <v>Cumple</v>
      </c>
      <c r="H39" s="13" t="str">
        <f t="shared" si="1"/>
        <v>cumple</v>
      </c>
      <c r="I39" s="14" t="str">
        <f t="shared" si="2"/>
        <v>Se le dificulta cumplir</v>
      </c>
      <c r="J39" s="14" t="str">
        <f t="shared" si="3"/>
        <v>Se le dificulta cumplir con actividades y tareas asignadas</v>
      </c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ht="15.75">
      <c r="A40" s="9"/>
      <c r="B40" s="9" t="s">
        <v>48</v>
      </c>
      <c r="C40" s="4">
        <v>3</v>
      </c>
      <c r="D40" s="10" t="s">
        <v>9</v>
      </c>
      <c r="E40" s="6">
        <v>2</v>
      </c>
      <c r="F40" s="11" t="s">
        <v>10</v>
      </c>
      <c r="G40" s="12" t="str">
        <f t="shared" si="0"/>
        <v>Definir</v>
      </c>
      <c r="H40" s="13" t="str">
        <f t="shared" si="1"/>
        <v>definir</v>
      </c>
      <c r="I40" s="14" t="str">
        <f t="shared" si="2"/>
        <v>Se le dificulta definir</v>
      </c>
      <c r="J40" s="14" t="str">
        <f t="shared" si="3"/>
        <v>Se le dificulta definir y reconocer lo que es un recurso natural.</v>
      </c>
      <c r="K40" s="14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ht="15.75">
      <c r="A41" s="9"/>
      <c r="B41" s="9" t="s">
        <v>49</v>
      </c>
      <c r="C41" s="4">
        <v>3</v>
      </c>
      <c r="D41" s="10" t="s">
        <v>9</v>
      </c>
      <c r="E41" s="6">
        <v>2</v>
      </c>
      <c r="F41" s="11" t="s">
        <v>10</v>
      </c>
      <c r="G41" s="12" t="str">
        <f t="shared" si="0"/>
        <v>Menciona</v>
      </c>
      <c r="H41" s="13" t="str">
        <f t="shared" si="1"/>
        <v>menciona</v>
      </c>
      <c r="I41" s="14" t="str">
        <f t="shared" si="2"/>
        <v>Se le dificulta mencionar</v>
      </c>
      <c r="J41" s="14" t="str">
        <f t="shared" si="3"/>
        <v>Se le dificulta mencionar la importancia y utilidad de los diversos recursos naturales.</v>
      </c>
      <c r="K41" s="14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ht="15.75">
      <c r="A42" s="9"/>
      <c r="B42" s="9" t="s">
        <v>50</v>
      </c>
      <c r="C42" s="4">
        <v>3</v>
      </c>
      <c r="D42" s="10" t="s">
        <v>9</v>
      </c>
      <c r="E42" s="6">
        <v>2</v>
      </c>
      <c r="F42" s="11" t="s">
        <v>10</v>
      </c>
      <c r="G42" s="12" t="str">
        <f t="shared" si="0"/>
        <v>Clasificar</v>
      </c>
      <c r="H42" s="13" t="str">
        <f t="shared" si="1"/>
        <v>clasificar</v>
      </c>
      <c r="I42" s="14" t="str">
        <f t="shared" si="2"/>
        <v>Se le dificulta clasificar</v>
      </c>
      <c r="J42" s="14" t="str">
        <f t="shared" si="3"/>
        <v>Se le dificulta clasificar recursos naturales renovables de no renovables</v>
      </c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ht="15.75">
      <c r="A43" s="9"/>
      <c r="B43" s="9" t="s">
        <v>51</v>
      </c>
      <c r="C43" s="4">
        <v>3</v>
      </c>
      <c r="D43" s="10" t="s">
        <v>9</v>
      </c>
      <c r="E43" s="6">
        <v>3</v>
      </c>
      <c r="F43" s="11" t="s">
        <v>10</v>
      </c>
      <c r="G43" s="12" t="str">
        <f t="shared" si="0"/>
        <v>Reconocer</v>
      </c>
      <c r="H43" s="13" t="str">
        <f t="shared" si="1"/>
        <v>reconocer</v>
      </c>
      <c r="I43" s="14" t="str">
        <f t="shared" si="2"/>
        <v>Se le dificulta reconocer</v>
      </c>
      <c r="J43" s="14" t="str">
        <f t="shared" si="3"/>
        <v>Se le dificulta reconocer el origen del sistema solar.</v>
      </c>
      <c r="K43" s="14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5.75">
      <c r="A44" s="9"/>
      <c r="B44" s="9" t="s">
        <v>52</v>
      </c>
      <c r="C44" s="4">
        <v>3</v>
      </c>
      <c r="D44" s="10" t="s">
        <v>9</v>
      </c>
      <c r="E44" s="6">
        <v>3</v>
      </c>
      <c r="F44" s="11" t="s">
        <v>10</v>
      </c>
      <c r="G44" s="12" t="str">
        <f t="shared" si="0"/>
        <v>Identificar</v>
      </c>
      <c r="H44" s="13" t="str">
        <f t="shared" si="1"/>
        <v>identificar</v>
      </c>
      <c r="I44" s="14" t="str">
        <f t="shared" si="2"/>
        <v>Se le dificulta identificar</v>
      </c>
      <c r="J44" s="14" t="str">
        <f t="shared" si="3"/>
        <v>Se le dificulta identificar cada uno de los planetas que conforma el sistema solar.</v>
      </c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75">
      <c r="A45" s="9"/>
      <c r="B45" s="9" t="s">
        <v>53</v>
      </c>
      <c r="C45" s="4">
        <v>3</v>
      </c>
      <c r="D45" s="10" t="s">
        <v>9</v>
      </c>
      <c r="E45" s="6">
        <v>3</v>
      </c>
      <c r="F45" s="11" t="s">
        <v>10</v>
      </c>
      <c r="G45" s="12" t="str">
        <f t="shared" si="0"/>
        <v>Identificar</v>
      </c>
      <c r="H45" s="13" t="str">
        <f t="shared" si="1"/>
        <v>identificar</v>
      </c>
      <c r="I45" s="14" t="str">
        <f t="shared" si="2"/>
        <v>Se le dificulta identificar</v>
      </c>
      <c r="J45" s="14" t="str">
        <f t="shared" si="3"/>
        <v>Se le dificulta identificar los movimientos de la Tierra (rotación y traslación).</v>
      </c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75">
      <c r="A46" s="9"/>
      <c r="B46" s="9" t="s">
        <v>54</v>
      </c>
      <c r="C46" s="4">
        <v>3</v>
      </c>
      <c r="D46" s="10" t="s">
        <v>9</v>
      </c>
      <c r="E46" s="6">
        <v>3</v>
      </c>
      <c r="F46" s="11" t="s">
        <v>10</v>
      </c>
      <c r="G46" s="12" t="str">
        <f t="shared" si="0"/>
        <v>Identificar</v>
      </c>
      <c r="H46" s="13" t="str">
        <f t="shared" si="1"/>
        <v>identificar</v>
      </c>
      <c r="I46" s="14" t="str">
        <f t="shared" si="2"/>
        <v>Se le dificulta identificar</v>
      </c>
      <c r="J46" s="14" t="str">
        <f t="shared" si="3"/>
        <v>Se le dificulta identificar las fuentes de energía.</v>
      </c>
      <c r="K46" s="1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75">
      <c r="A47" s="9"/>
      <c r="B47" s="9" t="s">
        <v>55</v>
      </c>
      <c r="C47" s="4">
        <v>3</v>
      </c>
      <c r="D47" s="10" t="s">
        <v>9</v>
      </c>
      <c r="E47" s="6">
        <v>3</v>
      </c>
      <c r="F47" s="11" t="s">
        <v>10</v>
      </c>
      <c r="G47" s="12" t="str">
        <f t="shared" si="0"/>
        <v>identificar</v>
      </c>
      <c r="H47" s="13" t="str">
        <f t="shared" si="1"/>
        <v>identificar</v>
      </c>
      <c r="I47" s="14" t="str">
        <f t="shared" si="2"/>
        <v>Se le dificulta identificar</v>
      </c>
      <c r="J47" s="14" t="str">
        <f t="shared" si="3"/>
        <v>Se le dificulta identificar algunas propiedades de la materia en situaciones específicas.</v>
      </c>
      <c r="K47" s="1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75">
      <c r="A48" s="9"/>
      <c r="B48" s="9" t="s">
        <v>56</v>
      </c>
      <c r="C48" s="16">
        <v>3</v>
      </c>
      <c r="D48" s="17" t="s">
        <v>9</v>
      </c>
      <c r="E48" s="6">
        <v>4</v>
      </c>
      <c r="F48" s="11" t="s">
        <v>10</v>
      </c>
      <c r="G48" s="12" t="str">
        <f t="shared" si="0"/>
        <v>Identificar</v>
      </c>
      <c r="H48" s="13" t="str">
        <f t="shared" si="1"/>
        <v>identificar</v>
      </c>
      <c r="I48" s="14" t="str">
        <f t="shared" si="2"/>
        <v>Se le dificulta identificar</v>
      </c>
      <c r="J48" s="14" t="str">
        <f t="shared" si="3"/>
        <v>Se le dificulta identificar los movimientos y sus clases.</v>
      </c>
      <c r="K48" s="14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75">
      <c r="A49" s="9"/>
      <c r="B49" s="9" t="s">
        <v>57</v>
      </c>
      <c r="C49" s="16">
        <v>3</v>
      </c>
      <c r="D49" s="17" t="s">
        <v>9</v>
      </c>
      <c r="E49" s="6">
        <v>4</v>
      </c>
      <c r="F49" s="11" t="s">
        <v>10</v>
      </c>
      <c r="G49" s="12" t="str">
        <f t="shared" si="0"/>
        <v>Reconocer</v>
      </c>
      <c r="H49" s="13" t="str">
        <f t="shared" si="1"/>
        <v>reconocer</v>
      </c>
      <c r="I49" s="14" t="str">
        <f t="shared" si="2"/>
        <v>Se le dificulta reconocer</v>
      </c>
      <c r="J49" s="14" t="str">
        <f t="shared" si="3"/>
        <v>Se le dificulta reconocer los distintos tipos de movimiento y fuerza en el ser humano y en las máquinas.</v>
      </c>
      <c r="K49" s="14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>
      <c r="A50" s="9"/>
      <c r="B50" s="9" t="s">
        <v>58</v>
      </c>
      <c r="C50" s="16">
        <v>3</v>
      </c>
      <c r="D50" s="17" t="s">
        <v>9</v>
      </c>
      <c r="E50" s="6">
        <v>4</v>
      </c>
      <c r="F50" s="11" t="s">
        <v>10</v>
      </c>
      <c r="G50" s="12" t="str">
        <f t="shared" si="0"/>
        <v>Identificar</v>
      </c>
      <c r="H50" s="13" t="str">
        <f t="shared" si="1"/>
        <v>identificar</v>
      </c>
      <c r="I50" s="14" t="str">
        <f t="shared" si="2"/>
        <v>Se le dificulta identificar</v>
      </c>
      <c r="J50" s="14" t="str">
        <f t="shared" si="3"/>
        <v>Se le dificulta identificar la electricidad y sus manifestaciones.</v>
      </c>
      <c r="K50" s="14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>
      <c r="A51" s="9"/>
      <c r="B51" s="9" t="s">
        <v>59</v>
      </c>
      <c r="C51" s="16">
        <v>3</v>
      </c>
      <c r="D51" s="17" t="s">
        <v>9</v>
      </c>
      <c r="E51" s="6">
        <v>4</v>
      </c>
      <c r="F51" s="11" t="s">
        <v>10</v>
      </c>
      <c r="G51" s="12" t="str">
        <f t="shared" si="0"/>
        <v>Identificar</v>
      </c>
      <c r="H51" s="13" t="str">
        <f t="shared" si="1"/>
        <v>identificar</v>
      </c>
      <c r="I51" s="14" t="str">
        <f t="shared" si="2"/>
        <v>Se le dificulta identificar</v>
      </c>
      <c r="J51" s="14" t="str">
        <f t="shared" si="3"/>
        <v>Se le dificulta identificar la función que cumplen los imanes.</v>
      </c>
      <c r="K51" s="14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28.5">
      <c r="A52" s="9"/>
      <c r="B52" s="9" t="s">
        <v>60</v>
      </c>
      <c r="C52" s="18">
        <v>4</v>
      </c>
      <c r="D52" s="17" t="s">
        <v>9</v>
      </c>
      <c r="E52" s="6">
        <v>1</v>
      </c>
      <c r="F52" s="11" t="s">
        <v>10</v>
      </c>
      <c r="G52" s="12" t="str">
        <f t="shared" si="0"/>
        <v>Identifica</v>
      </c>
      <c r="H52" s="13" t="str">
        <f t="shared" si="1"/>
        <v>identifica</v>
      </c>
      <c r="I52" s="14" t="str">
        <f t="shared" si="2"/>
        <v>Se le dificulta identificar</v>
      </c>
      <c r="J52" s="14" t="str">
        <f t="shared" si="3"/>
        <v>Se le dificulta identificar las partes de la célula mediante esquema y explica la importancia que cumple cada una de ellas</v>
      </c>
      <c r="K52" s="14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>
      <c r="A53" s="9"/>
      <c r="B53" s="9" t="s">
        <v>61</v>
      </c>
      <c r="C53" s="18">
        <v>4</v>
      </c>
      <c r="D53" s="17" t="s">
        <v>9</v>
      </c>
      <c r="E53" s="6">
        <v>1</v>
      </c>
      <c r="F53" s="11" t="s">
        <v>10</v>
      </c>
      <c r="G53" s="12" t="str">
        <f t="shared" si="0"/>
        <v>Reconoce</v>
      </c>
      <c r="H53" s="13" t="str">
        <f t="shared" si="1"/>
        <v>reconoce</v>
      </c>
      <c r="I53" s="14" t="str">
        <f t="shared" si="2"/>
        <v>Se le dificulta reconocer</v>
      </c>
      <c r="J53" s="14" t="str">
        <f t="shared" si="3"/>
        <v>Se le dificulta reconocer y clasifica las células según sus funciones</v>
      </c>
      <c r="K53" s="14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>
      <c r="A54" s="9"/>
      <c r="B54" s="9" t="s">
        <v>62</v>
      </c>
      <c r="C54" s="18">
        <v>4</v>
      </c>
      <c r="D54" s="17" t="s">
        <v>9</v>
      </c>
      <c r="E54" s="6">
        <v>1</v>
      </c>
      <c r="F54" s="11" t="s">
        <v>10</v>
      </c>
      <c r="G54" s="12" t="str">
        <f t="shared" si="0"/>
        <v>Identifica</v>
      </c>
      <c r="H54" s="13" t="str">
        <f t="shared" si="1"/>
        <v>identifica</v>
      </c>
      <c r="I54" s="14" t="str">
        <f t="shared" si="2"/>
        <v>Se le dificulta identificar</v>
      </c>
      <c r="J54" s="14" t="str">
        <f t="shared" si="3"/>
        <v>Se le dificulta identificar los tejidos y los clasifica según su nivel</v>
      </c>
      <c r="K54" s="14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>
      <c r="A55" s="9"/>
      <c r="B55" s="9" t="s">
        <v>63</v>
      </c>
      <c r="C55" s="18">
        <v>4</v>
      </c>
      <c r="D55" s="17" t="s">
        <v>9</v>
      </c>
      <c r="E55" s="6">
        <v>2</v>
      </c>
      <c r="F55" s="11" t="s">
        <v>10</v>
      </c>
      <c r="G55" s="12" t="str">
        <f t="shared" si="0"/>
        <v>Describe</v>
      </c>
      <c r="H55" s="13" t="str">
        <f t="shared" si="1"/>
        <v>describe</v>
      </c>
      <c r="I55" s="14" t="str">
        <f t="shared" si="2"/>
        <v>Se le dificulta describir</v>
      </c>
      <c r="J55" s="14" t="str">
        <f t="shared" si="3"/>
        <v>Se le dificulta describir y clasifica los niveles de organización externa de los seres vivos</v>
      </c>
      <c r="K55" s="14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>
      <c r="A56" s="9"/>
      <c r="B56" s="9" t="s">
        <v>64</v>
      </c>
      <c r="C56" s="18">
        <v>4</v>
      </c>
      <c r="D56" s="17" t="s">
        <v>9</v>
      </c>
      <c r="E56" s="6">
        <v>2</v>
      </c>
      <c r="F56" s="11" t="s">
        <v>10</v>
      </c>
      <c r="G56" s="12" t="str">
        <f t="shared" si="0"/>
        <v>Identifica</v>
      </c>
      <c r="H56" s="13" t="str">
        <f t="shared" si="1"/>
        <v>identifica</v>
      </c>
      <c r="I56" s="14" t="str">
        <f t="shared" si="2"/>
        <v>Se le dificulta identificar</v>
      </c>
      <c r="J56" s="14" t="str">
        <f t="shared" si="3"/>
        <v>Se le dificulta identificar las diferentes partes del aparato digestivo y muscular con sus funciones</v>
      </c>
      <c r="K56" s="14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75">
      <c r="A57" s="9"/>
      <c r="B57" s="9" t="s">
        <v>65</v>
      </c>
      <c r="C57" s="18">
        <v>4</v>
      </c>
      <c r="D57" s="17" t="s">
        <v>9</v>
      </c>
      <c r="E57" s="6">
        <v>2</v>
      </c>
      <c r="F57" s="11" t="s">
        <v>10</v>
      </c>
      <c r="G57" s="12" t="str">
        <f t="shared" si="0"/>
        <v>Clasifica</v>
      </c>
      <c r="H57" s="13" t="str">
        <f t="shared" si="1"/>
        <v>clasifica</v>
      </c>
      <c r="I57" s="14" t="str">
        <f t="shared" si="2"/>
        <v>Se le dificulta clasificar</v>
      </c>
      <c r="J57" s="14" t="str">
        <f t="shared" si="3"/>
        <v>Se le dificulta clasificar alimentos teniendo en cuenta criterios relacionados con su origen y su función</v>
      </c>
      <c r="K57" s="14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75">
      <c r="A58" s="9"/>
      <c r="B58" s="9" t="s">
        <v>66</v>
      </c>
      <c r="C58" s="18">
        <v>4</v>
      </c>
      <c r="D58" s="17" t="s">
        <v>9</v>
      </c>
      <c r="E58" s="6">
        <v>3</v>
      </c>
      <c r="F58" s="11" t="s">
        <v>10</v>
      </c>
      <c r="G58" s="12" t="str">
        <f t="shared" si="0"/>
        <v>Identifica</v>
      </c>
      <c r="H58" s="13" t="str">
        <f t="shared" si="1"/>
        <v>identifica</v>
      </c>
      <c r="I58" s="14" t="str">
        <f t="shared" si="2"/>
        <v>Se le dificulta identificar</v>
      </c>
      <c r="J58" s="14" t="str">
        <f t="shared" si="3"/>
        <v>Se le dificulta identificar las diferentes partes del aparato circulatorio y respiratorio con sus funciones</v>
      </c>
      <c r="K58" s="14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5.75">
      <c r="A59" s="9"/>
      <c r="B59" s="9" t="s">
        <v>67</v>
      </c>
      <c r="C59" s="18">
        <v>4</v>
      </c>
      <c r="D59" s="17" t="s">
        <v>9</v>
      </c>
      <c r="E59" s="6">
        <v>3</v>
      </c>
      <c r="F59" s="11" t="s">
        <v>10</v>
      </c>
      <c r="G59" s="12" t="str">
        <f t="shared" si="0"/>
        <v>Conoce</v>
      </c>
      <c r="H59" s="13" t="str">
        <f t="shared" si="1"/>
        <v>conoce</v>
      </c>
      <c r="I59" s="14" t="str">
        <f t="shared" si="2"/>
        <v>Se le dificulta conocer</v>
      </c>
      <c r="J59" s="14" t="str">
        <f t="shared" si="3"/>
        <v>Se le dificulta conocer la importancia que tiene el hábitat para los seres vivos</v>
      </c>
      <c r="K59" s="14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5.75">
      <c r="A60" s="9"/>
      <c r="B60" s="9" t="s">
        <v>68</v>
      </c>
      <c r="C60" s="18">
        <v>4</v>
      </c>
      <c r="D60" s="17" t="s">
        <v>9</v>
      </c>
      <c r="E60" s="6">
        <v>3</v>
      </c>
      <c r="F60" s="11" t="s">
        <v>10</v>
      </c>
      <c r="G60" s="12" t="str">
        <f t="shared" si="0"/>
        <v>Identifica</v>
      </c>
      <c r="H60" s="13" t="str">
        <f t="shared" si="1"/>
        <v>identifica</v>
      </c>
      <c r="I60" s="14" t="str">
        <f t="shared" si="2"/>
        <v>Se le dificulta identificar</v>
      </c>
      <c r="J60" s="14" t="str">
        <f t="shared" si="3"/>
        <v>Se le dificulta identificar la relación que hay entre la luz solar la cadena alimenticia</v>
      </c>
      <c r="K60" s="14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5.75">
      <c r="A61" s="9"/>
      <c r="B61" s="9" t="s">
        <v>69</v>
      </c>
      <c r="C61" s="18">
        <v>4</v>
      </c>
      <c r="D61" s="17" t="s">
        <v>9</v>
      </c>
      <c r="E61" s="6">
        <v>4</v>
      </c>
      <c r="F61" s="11" t="s">
        <v>10</v>
      </c>
      <c r="G61" s="12" t="str">
        <f t="shared" si="0"/>
        <v>Conoce</v>
      </c>
      <c r="H61" s="13" t="str">
        <f t="shared" si="1"/>
        <v>conoce</v>
      </c>
      <c r="I61" s="14" t="str">
        <f t="shared" si="2"/>
        <v>Se le dificulta conocer</v>
      </c>
      <c r="J61" s="14" t="str">
        <f t="shared" si="3"/>
        <v>Se le dificulta conocer la importancia que tiene la circulación de la energía en el ecosistema</v>
      </c>
      <c r="K61" s="14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28.5">
      <c r="A62" s="9"/>
      <c r="B62" s="9" t="s">
        <v>70</v>
      </c>
      <c r="C62" s="18">
        <v>4</v>
      </c>
      <c r="D62" s="17" t="s">
        <v>9</v>
      </c>
      <c r="E62" s="6">
        <v>4</v>
      </c>
      <c r="F62" s="11" t="s">
        <v>10</v>
      </c>
      <c r="G62" s="12" t="str">
        <f t="shared" si="0"/>
        <v>Reconoce</v>
      </c>
      <c r="H62" s="13" t="str">
        <f t="shared" si="1"/>
        <v>reconoce</v>
      </c>
      <c r="I62" s="14" t="str">
        <f t="shared" si="2"/>
        <v>Se le dificulta reconocer</v>
      </c>
      <c r="J62" s="14" t="str">
        <f t="shared" si="3"/>
        <v>Se le dificulta reconocer las unidades y los instrumentos que son utilizados para determinar las propiedades generales de la materia</v>
      </c>
      <c r="K62" s="14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5.75">
      <c r="A63" s="9"/>
      <c r="B63" s="9" t="s">
        <v>71</v>
      </c>
      <c r="C63" s="18">
        <v>4</v>
      </c>
      <c r="D63" s="17" t="s">
        <v>9</v>
      </c>
      <c r="E63" s="6">
        <v>4</v>
      </c>
      <c r="F63" s="11" t="s">
        <v>10</v>
      </c>
      <c r="G63" s="12" t="str">
        <f t="shared" si="0"/>
        <v>Diferencia</v>
      </c>
      <c r="H63" s="13" t="str">
        <f t="shared" si="1"/>
        <v>diferencia</v>
      </c>
      <c r="I63" s="14" t="str">
        <f t="shared" si="2"/>
        <v>Se le dificulta diferenciar</v>
      </c>
      <c r="J63" s="14" t="str">
        <f t="shared" si="3"/>
        <v>Se le dificulta diferenciar las mezclas de las combinaciones</v>
      </c>
      <c r="K63" s="14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5.75">
      <c r="A64" s="9"/>
      <c r="B64" s="9" t="s">
        <v>72</v>
      </c>
      <c r="C64" s="18">
        <v>5</v>
      </c>
      <c r="D64" s="17" t="s">
        <v>9</v>
      </c>
      <c r="E64" s="6">
        <v>1</v>
      </c>
      <c r="F64" s="11" t="s">
        <v>10</v>
      </c>
      <c r="G64" s="12" t="str">
        <f t="shared" si="0"/>
        <v>Explica</v>
      </c>
      <c r="H64" s="13" t="str">
        <f t="shared" si="1"/>
        <v>explica</v>
      </c>
      <c r="I64" s="14" t="str">
        <f t="shared" si="2"/>
        <v>Se le dificulta explicar</v>
      </c>
      <c r="J64" s="14" t="str">
        <f t="shared" si="3"/>
        <v>Se le dificulta explicar la importancia de la célula como unidad básica de los seres vivos.</v>
      </c>
      <c r="K64" s="14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5.75">
      <c r="A65" s="9"/>
      <c r="B65" s="9" t="s">
        <v>73</v>
      </c>
      <c r="C65" s="18">
        <v>5</v>
      </c>
      <c r="D65" s="17" t="s">
        <v>9</v>
      </c>
      <c r="E65" s="6">
        <v>1</v>
      </c>
      <c r="F65" s="11" t="s">
        <v>10</v>
      </c>
      <c r="G65" s="12" t="str">
        <f t="shared" si="0"/>
        <v>Clasifica</v>
      </c>
      <c r="H65" s="13" t="str">
        <f t="shared" si="1"/>
        <v>clasifica</v>
      </c>
      <c r="I65" s="14" t="str">
        <f t="shared" si="2"/>
        <v>Se le dificulta clasificar</v>
      </c>
      <c r="J65" s="14" t="str">
        <f t="shared" si="3"/>
        <v>Se le dificulta clasificar seres vivos en diversos grupos taxonómicos (Plantas, animales, microorganismos).</v>
      </c>
      <c r="K65" s="14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5.75">
      <c r="A66" s="9"/>
      <c r="B66" s="9" t="s">
        <v>74</v>
      </c>
      <c r="C66" s="18">
        <v>5</v>
      </c>
      <c r="D66" s="17" t="s">
        <v>9</v>
      </c>
      <c r="E66" s="6">
        <v>1</v>
      </c>
      <c r="F66" s="11" t="s">
        <v>10</v>
      </c>
      <c r="G66" s="12" t="str">
        <f t="shared" si="0"/>
        <v>Analiza</v>
      </c>
      <c r="H66" s="13" t="str">
        <f t="shared" si="1"/>
        <v>analiza</v>
      </c>
      <c r="I66" s="14" t="str">
        <f t="shared" si="2"/>
        <v>Se le dificulta analizar</v>
      </c>
      <c r="J66" s="14" t="str">
        <f t="shared" si="3"/>
        <v>Se le dificulta analizar el ecosistema que le rodea, explicando la dinámica de un ecosistema.</v>
      </c>
      <c r="K66" s="14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5.75">
      <c r="A67" s="9"/>
      <c r="B67" s="9" t="s">
        <v>75</v>
      </c>
      <c r="C67" s="18">
        <v>5</v>
      </c>
      <c r="D67" s="17" t="s">
        <v>9</v>
      </c>
      <c r="E67" s="6">
        <v>1</v>
      </c>
      <c r="F67" s="11" t="s">
        <v>10</v>
      </c>
      <c r="G67" s="12" t="str">
        <f t="shared" si="0"/>
        <v>Identifica</v>
      </c>
      <c r="H67" s="13" t="str">
        <f t="shared" si="1"/>
        <v>identifica</v>
      </c>
      <c r="I67" s="14" t="str">
        <f t="shared" si="2"/>
        <v>Se le dificulta identificar</v>
      </c>
      <c r="J67" s="14" t="str">
        <f t="shared" si="3"/>
        <v>Se le dificulta identificar claramente las características fundamentales de los diferentes ciclos.</v>
      </c>
      <c r="K67" s="14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5.75">
      <c r="A68" s="9"/>
      <c r="B68" s="9" t="s">
        <v>76</v>
      </c>
      <c r="C68" s="18">
        <v>5</v>
      </c>
      <c r="D68" s="17" t="s">
        <v>9</v>
      </c>
      <c r="E68" s="6">
        <v>2</v>
      </c>
      <c r="F68" s="11" t="s">
        <v>10</v>
      </c>
      <c r="G68" s="12" t="str">
        <f t="shared" si="0"/>
        <v>Comprende</v>
      </c>
      <c r="H68" s="13" t="str">
        <f t="shared" si="1"/>
        <v>comprende</v>
      </c>
      <c r="I68" s="14" t="str">
        <f t="shared" si="2"/>
        <v>Se le dificulta comprender</v>
      </c>
      <c r="J68" s="14" t="str">
        <f t="shared" si="3"/>
        <v>Se le dificulta comprender claramente las diferentes funciones que realiza el sistema circulatorio.</v>
      </c>
      <c r="K68" s="14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75">
      <c r="A69" s="9"/>
      <c r="B69" s="9" t="s">
        <v>77</v>
      </c>
      <c r="C69" s="18">
        <v>5</v>
      </c>
      <c r="D69" s="17" t="s">
        <v>9</v>
      </c>
      <c r="E69" s="6">
        <v>2</v>
      </c>
      <c r="F69" s="11" t="s">
        <v>10</v>
      </c>
      <c r="G69" s="12" t="str">
        <f t="shared" si="0"/>
        <v>Describe</v>
      </c>
      <c r="H69" s="13" t="str">
        <f t="shared" si="1"/>
        <v>describe</v>
      </c>
      <c r="I69" s="14" t="str">
        <f t="shared" si="2"/>
        <v>Se le dificulta describir</v>
      </c>
      <c r="J69" s="14" t="str">
        <f t="shared" si="3"/>
        <v>Se le dificulta describir y diferencia los factores bióticos y abióticos en un ecosistema</v>
      </c>
      <c r="K69" s="14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5.75">
      <c r="A70" s="9"/>
      <c r="B70" s="9" t="s">
        <v>78</v>
      </c>
      <c r="C70" s="18">
        <v>5</v>
      </c>
      <c r="D70" s="17" t="s">
        <v>9</v>
      </c>
      <c r="E70" s="6">
        <v>2</v>
      </c>
      <c r="F70" s="11" t="s">
        <v>10</v>
      </c>
      <c r="G70" s="12" t="str">
        <f t="shared" si="0"/>
        <v>comprende</v>
      </c>
      <c r="H70" s="13" t="str">
        <f t="shared" si="1"/>
        <v>comprende</v>
      </c>
      <c r="I70" s="14" t="str">
        <f t="shared" si="2"/>
        <v>Se le dificulta comprender</v>
      </c>
      <c r="J70" s="14" t="str">
        <f t="shared" si="3"/>
        <v>Se le dificulta comprender el significado de equilibrio ecológico y lo relaciona con situaciones cotidianas</v>
      </c>
      <c r="K70" s="14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5.75">
      <c r="A71" s="9"/>
      <c r="B71" s="9" t="s">
        <v>79</v>
      </c>
      <c r="C71" s="18">
        <v>5</v>
      </c>
      <c r="D71" s="17" t="s">
        <v>9</v>
      </c>
      <c r="E71" s="6">
        <v>2</v>
      </c>
      <c r="F71" s="11" t="s">
        <v>10</v>
      </c>
      <c r="G71" s="12" t="str">
        <f t="shared" si="0"/>
        <v>consulta</v>
      </c>
      <c r="H71" s="13" t="str">
        <f t="shared" si="1"/>
        <v>consulta</v>
      </c>
      <c r="I71" s="14" t="str">
        <f t="shared" si="2"/>
        <v>Se le dificulta consultar</v>
      </c>
      <c r="J71" s="14" t="str">
        <f t="shared" si="3"/>
        <v>Se le dificulta consultar organismos propios de hábitat terrestres y acuáticos propios de la región</v>
      </c>
      <c r="K71" s="14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28.5">
      <c r="A72" s="9"/>
      <c r="B72" s="9" t="s">
        <v>80</v>
      </c>
      <c r="C72" s="18">
        <v>5</v>
      </c>
      <c r="D72" s="17" t="s">
        <v>9</v>
      </c>
      <c r="E72" s="6">
        <v>3</v>
      </c>
      <c r="F72" s="11" t="s">
        <v>10</v>
      </c>
      <c r="G72" s="12" t="str">
        <f t="shared" si="0"/>
        <v>Comprende</v>
      </c>
      <c r="H72" s="13" t="str">
        <f t="shared" si="1"/>
        <v>comprende</v>
      </c>
      <c r="I72" s="14" t="str">
        <f t="shared" si="2"/>
        <v>Se le dificulta comprender</v>
      </c>
      <c r="J72" s="14" t="str">
        <f t="shared" si="3"/>
        <v>Se le dificulta comprender claramente todos los  procesos y funcionamiento en las plantas, animales y el ser humano.</v>
      </c>
      <c r="K72" s="14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5.75">
      <c r="A73" s="9"/>
      <c r="B73" s="9" t="s">
        <v>81</v>
      </c>
      <c r="C73" s="18">
        <v>5</v>
      </c>
      <c r="D73" s="17" t="s">
        <v>9</v>
      </c>
      <c r="E73" s="6">
        <v>3</v>
      </c>
      <c r="F73" s="11" t="s">
        <v>10</v>
      </c>
      <c r="G73" s="12" t="str">
        <f t="shared" si="0"/>
        <v>Identifica</v>
      </c>
      <c r="H73" s="13" t="str">
        <f t="shared" si="1"/>
        <v>identifica</v>
      </c>
      <c r="I73" s="14" t="str">
        <f t="shared" si="2"/>
        <v>Se le dificulta identificar</v>
      </c>
      <c r="J73" s="14" t="str">
        <f t="shared" si="3"/>
        <v>Se le dificulta identificar claramente las propiedades de la materia, elemento químico y compuesto químico</v>
      </c>
      <c r="K73" s="14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5.75">
      <c r="A74" s="9"/>
      <c r="B74" s="9" t="s">
        <v>82</v>
      </c>
      <c r="C74" s="18">
        <v>5</v>
      </c>
      <c r="D74" s="17" t="s">
        <v>9</v>
      </c>
      <c r="E74" s="6">
        <v>3</v>
      </c>
      <c r="F74" s="11" t="s">
        <v>10</v>
      </c>
      <c r="G74" s="12" t="str">
        <f t="shared" si="0"/>
        <v>Caracteriza</v>
      </c>
      <c r="H74" s="13" t="str">
        <f t="shared" si="1"/>
        <v>caracteriza</v>
      </c>
      <c r="I74" s="14" t="str">
        <f t="shared" si="2"/>
        <v>Se le dificulta caracterizar</v>
      </c>
      <c r="J74" s="14" t="str">
        <f t="shared" si="3"/>
        <v>Se le dificulta caracterizar y diferencia los cambios de estado de la materia.</v>
      </c>
      <c r="K74" s="14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5.75">
      <c r="A75" s="9"/>
      <c r="B75" s="9" t="s">
        <v>83</v>
      </c>
      <c r="C75" s="18">
        <v>5</v>
      </c>
      <c r="D75" s="17" t="s">
        <v>9</v>
      </c>
      <c r="E75" s="6">
        <v>3</v>
      </c>
      <c r="F75" s="11" t="s">
        <v>10</v>
      </c>
      <c r="G75" s="12" t="str">
        <f t="shared" si="0"/>
        <v>Analiza</v>
      </c>
      <c r="H75" s="13" t="str">
        <f t="shared" si="1"/>
        <v>analiza</v>
      </c>
      <c r="I75" s="14" t="str">
        <f t="shared" si="2"/>
        <v>Se le dificulta analizar</v>
      </c>
      <c r="J75" s="14" t="str">
        <f t="shared" si="3"/>
        <v>Se le dificulta analizar los componentes principales de la constitución de la Materia.</v>
      </c>
      <c r="K75" s="14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5.75">
      <c r="A76" s="9"/>
      <c r="B76" s="9" t="s">
        <v>84</v>
      </c>
      <c r="C76" s="18">
        <v>5</v>
      </c>
      <c r="D76" s="17" t="s">
        <v>9</v>
      </c>
      <c r="E76" s="6">
        <v>4</v>
      </c>
      <c r="F76" s="11" t="s">
        <v>10</v>
      </c>
      <c r="G76" s="12" t="str">
        <f t="shared" si="0"/>
        <v>Describe</v>
      </c>
      <c r="H76" s="13" t="str">
        <f t="shared" si="1"/>
        <v>describe</v>
      </c>
      <c r="I76" s="14" t="str">
        <f t="shared" si="2"/>
        <v>Se le dificulta describir</v>
      </c>
      <c r="J76" s="14" t="str">
        <f t="shared" si="3"/>
        <v>Se le dificulta describir claramente las cualidades de la energía.</v>
      </c>
      <c r="K76" s="14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>
      <c r="A77" s="9"/>
      <c r="B77" s="9" t="s">
        <v>85</v>
      </c>
      <c r="C77" s="18">
        <v>5</v>
      </c>
      <c r="D77" s="17" t="s">
        <v>9</v>
      </c>
      <c r="E77" s="6">
        <v>4</v>
      </c>
      <c r="F77" s="11" t="s">
        <v>10</v>
      </c>
      <c r="G77" s="12" t="str">
        <f t="shared" si="0"/>
        <v>Expone</v>
      </c>
      <c r="H77" s="13" t="str">
        <f t="shared" si="1"/>
        <v>expone</v>
      </c>
      <c r="I77" s="14" t="str">
        <f t="shared" si="2"/>
        <v>Se le dificulta exponer</v>
      </c>
      <c r="J77" s="14" t="str">
        <f t="shared" si="3"/>
        <v>Se le dificulta exponer sobre la constitución del universo.</v>
      </c>
      <c r="K77" s="14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>
      <c r="A78" s="9"/>
      <c r="B78" s="9" t="s">
        <v>86</v>
      </c>
      <c r="C78" s="18">
        <v>5</v>
      </c>
      <c r="D78" s="17" t="s">
        <v>9</v>
      </c>
      <c r="E78" s="6">
        <v>4</v>
      </c>
      <c r="F78" s="11" t="s">
        <v>10</v>
      </c>
      <c r="G78" s="12" t="str">
        <f t="shared" si="0"/>
        <v>Identifica</v>
      </c>
      <c r="H78" s="13" t="str">
        <f t="shared" si="1"/>
        <v>identifica</v>
      </c>
      <c r="I78" s="14" t="str">
        <f t="shared" si="2"/>
        <v>Se le dificulta identificar</v>
      </c>
      <c r="J78" s="14" t="str">
        <f t="shared" si="3"/>
        <v>Se le dificulta identificar los efectos principales de la actividad humana en el efecto invernadero.</v>
      </c>
      <c r="K78" s="14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>
      <c r="A79" s="9"/>
      <c r="B79" s="9" t="s">
        <v>87</v>
      </c>
      <c r="C79" s="18">
        <v>5</v>
      </c>
      <c r="D79" s="17" t="s">
        <v>9</v>
      </c>
      <c r="E79" s="6">
        <v>4</v>
      </c>
      <c r="F79" s="11" t="s">
        <v>10</v>
      </c>
      <c r="G79" s="12" t="str">
        <f t="shared" si="0"/>
        <v>Reconoce</v>
      </c>
      <c r="H79" s="13" t="str">
        <f t="shared" si="1"/>
        <v>reconoce</v>
      </c>
      <c r="I79" s="14" t="str">
        <f t="shared" si="2"/>
        <v>Se le dificulta reconocer</v>
      </c>
      <c r="J79" s="14" t="str">
        <f t="shared" si="3"/>
        <v>Se le dificulta reconocer la importancia de la tabla periódica para la clasificación de los elementos químicos</v>
      </c>
      <c r="K79" s="14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>
      <c r="A80" s="9"/>
      <c r="B80" s="9" t="s">
        <v>88</v>
      </c>
      <c r="C80" s="18">
        <v>6</v>
      </c>
      <c r="D80" s="17" t="s">
        <v>9</v>
      </c>
      <c r="E80" s="6">
        <v>1</v>
      </c>
      <c r="F80" s="11" t="s">
        <v>10</v>
      </c>
      <c r="G80" s="12" t="str">
        <f t="shared" si="0"/>
        <v>Enuncia</v>
      </c>
      <c r="H80" s="13" t="str">
        <f t="shared" si="1"/>
        <v>enuncia</v>
      </c>
      <c r="I80" s="14" t="str">
        <f t="shared" si="2"/>
        <v>Se le dificulta enunciar</v>
      </c>
      <c r="J80" s="14" t="str">
        <f t="shared" si="3"/>
        <v>Se le dificulta enunciar y compara los mecanismos de transporte de sustancias a nivel celular.</v>
      </c>
      <c r="K80" s="14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>
      <c r="A81" s="9"/>
      <c r="B81" s="9" t="s">
        <v>89</v>
      </c>
      <c r="C81" s="18">
        <v>6</v>
      </c>
      <c r="D81" s="17" t="s">
        <v>9</v>
      </c>
      <c r="E81" s="6">
        <v>1</v>
      </c>
      <c r="F81" s="11" t="s">
        <v>10</v>
      </c>
      <c r="G81" s="12" t="str">
        <f t="shared" si="0"/>
        <v>Compruebo</v>
      </c>
      <c r="H81" s="13" t="str">
        <f t="shared" si="1"/>
        <v>compruebo</v>
      </c>
      <c r="I81" s="14" t="str">
        <f t="shared" si="2"/>
        <v>Se le dificulta comprobar</v>
      </c>
      <c r="J81" s="14" t="str">
        <f t="shared" si="3"/>
        <v>Se le dificulta comprobar los fenómenos de fusión y osmosis.</v>
      </c>
      <c r="K81" s="14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5.75">
      <c r="A82" s="9"/>
      <c r="B82" s="9" t="s">
        <v>90</v>
      </c>
      <c r="C82" s="18">
        <v>6</v>
      </c>
      <c r="D82" s="17" t="s">
        <v>9</v>
      </c>
      <c r="E82" s="6">
        <v>1</v>
      </c>
      <c r="F82" s="11" t="s">
        <v>10</v>
      </c>
      <c r="G82" s="12" t="str">
        <f t="shared" si="0"/>
        <v>Relata</v>
      </c>
      <c r="H82" s="13" t="str">
        <f t="shared" si="1"/>
        <v>relata</v>
      </c>
      <c r="I82" s="14" t="str">
        <f t="shared" si="2"/>
        <v>Se le dificulta relatar</v>
      </c>
      <c r="J82" s="14" t="str">
        <f t="shared" si="3"/>
        <v>Se le dificulta relatar como se explica la composición de la materia en tiempos remotos.</v>
      </c>
      <c r="K82" s="14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>
      <c r="A83" s="9"/>
      <c r="B83" s="9" t="s">
        <v>91</v>
      </c>
      <c r="C83" s="18">
        <v>6</v>
      </c>
      <c r="D83" s="17" t="s">
        <v>9</v>
      </c>
      <c r="E83" s="6">
        <v>1</v>
      </c>
      <c r="F83" s="11" t="s">
        <v>10</v>
      </c>
      <c r="G83" s="12" t="str">
        <f t="shared" si="0"/>
        <v>Analiza</v>
      </c>
      <c r="H83" s="13" t="str">
        <f t="shared" si="1"/>
        <v>analiza</v>
      </c>
      <c r="I83" s="14" t="str">
        <f t="shared" si="2"/>
        <v>Se le dificulta analizar</v>
      </c>
      <c r="J83" s="14" t="str">
        <f t="shared" si="3"/>
        <v>Se le dificulta analizar graficas que relacionan el movimiento con la energía que se requiere para realizarlo.</v>
      </c>
      <c r="K83" s="14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5.75">
      <c r="A84" s="9"/>
      <c r="B84" s="9" t="s">
        <v>92</v>
      </c>
      <c r="C84" s="18">
        <v>6</v>
      </c>
      <c r="D84" s="17" t="s">
        <v>9</v>
      </c>
      <c r="E84" s="6">
        <v>2</v>
      </c>
      <c r="F84" s="11" t="s">
        <v>10</v>
      </c>
      <c r="G84" s="12" t="str">
        <f t="shared" si="0"/>
        <v>Comprueba</v>
      </c>
      <c r="H84" s="13" t="str">
        <f t="shared" si="1"/>
        <v>comprueba</v>
      </c>
      <c r="I84" s="14" t="str">
        <f t="shared" si="2"/>
        <v>Se le dificulta comprobar</v>
      </c>
      <c r="J84" s="14" t="str">
        <f t="shared" si="3"/>
        <v>Se le dificulta comprobar y describe función de estomas.</v>
      </c>
      <c r="K84" s="14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5.75">
      <c r="A85" s="9"/>
      <c r="B85" s="9" t="s">
        <v>93</v>
      </c>
      <c r="C85" s="18">
        <v>6</v>
      </c>
      <c r="D85" s="17" t="s">
        <v>9</v>
      </c>
      <c r="E85" s="6">
        <v>2</v>
      </c>
      <c r="F85" s="11" t="s">
        <v>10</v>
      </c>
      <c r="G85" s="12" t="str">
        <f t="shared" si="0"/>
        <v>Compara</v>
      </c>
      <c r="H85" s="13" t="str">
        <f t="shared" si="1"/>
        <v>compara</v>
      </c>
      <c r="I85" s="14" t="str">
        <f t="shared" si="2"/>
        <v>Se le dificulta comparar</v>
      </c>
      <c r="J85" s="14" t="str">
        <f t="shared" si="3"/>
        <v>Se le dificulta comparar mecanismos de transporte de sustancias a nivel celular.</v>
      </c>
      <c r="K85" s="14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5.75">
      <c r="A86" s="9"/>
      <c r="B86" s="9" t="s">
        <v>94</v>
      </c>
      <c r="C86" s="18">
        <v>6</v>
      </c>
      <c r="D86" s="17" t="s">
        <v>9</v>
      </c>
      <c r="E86" s="6">
        <v>2</v>
      </c>
      <c r="F86" s="11" t="s">
        <v>10</v>
      </c>
      <c r="G86" s="12" t="str">
        <f t="shared" si="0"/>
        <v>Analiza</v>
      </c>
      <c r="H86" s="13" t="str">
        <f t="shared" si="1"/>
        <v>analiza</v>
      </c>
      <c r="I86" s="14" t="str">
        <f t="shared" si="2"/>
        <v>Se le dificulta analizar</v>
      </c>
      <c r="J86" s="14" t="str">
        <f t="shared" si="3"/>
        <v>Se le dificulta analizar los efectos de transpiración, cohesión y tención en la circulación de nutrientes.</v>
      </c>
      <c r="K86" s="14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5.75">
      <c r="A87" s="9"/>
      <c r="B87" s="9" t="s">
        <v>95</v>
      </c>
      <c r="C87" s="18">
        <v>6</v>
      </c>
      <c r="D87" s="17" t="s">
        <v>9</v>
      </c>
      <c r="E87" s="6">
        <v>2</v>
      </c>
      <c r="F87" s="11" t="s">
        <v>10</v>
      </c>
      <c r="G87" s="12" t="str">
        <f t="shared" si="0"/>
        <v>Compara</v>
      </c>
      <c r="H87" s="13" t="str">
        <f t="shared" si="1"/>
        <v>compara</v>
      </c>
      <c r="I87" s="14" t="str">
        <f t="shared" si="2"/>
        <v>Se le dificulta comparar</v>
      </c>
      <c r="J87" s="14" t="str">
        <f t="shared" si="3"/>
        <v>Se le dificulta comparar los tejidos encargados de transportar la sabia bruta y sabia elaborada.</v>
      </c>
      <c r="K87" s="14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5.75">
      <c r="A88" s="9"/>
      <c r="B88" s="9" t="s">
        <v>96</v>
      </c>
      <c r="C88" s="18">
        <v>6</v>
      </c>
      <c r="D88" s="17" t="s">
        <v>9</v>
      </c>
      <c r="E88" s="6">
        <v>3</v>
      </c>
      <c r="F88" s="11" t="s">
        <v>10</v>
      </c>
      <c r="G88" s="12" t="str">
        <f t="shared" si="0"/>
        <v>Propone</v>
      </c>
      <c r="H88" s="13" t="str">
        <f t="shared" si="1"/>
        <v>propone</v>
      </c>
      <c r="I88" s="14" t="str">
        <f t="shared" si="2"/>
        <v>Se le dificulta proponer</v>
      </c>
      <c r="J88" s="14" t="str">
        <f t="shared" si="3"/>
        <v>Se le dificulta proponer acciones tendientes al cuidado y conservación  de los ecosistemas en general.</v>
      </c>
      <c r="K88" s="14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28.5">
      <c r="A89" s="9"/>
      <c r="B89" s="9" t="s">
        <v>97</v>
      </c>
      <c r="C89" s="18">
        <v>6</v>
      </c>
      <c r="D89" s="17" t="s">
        <v>9</v>
      </c>
      <c r="E89" s="6">
        <v>3</v>
      </c>
      <c r="F89" s="11" t="s">
        <v>10</v>
      </c>
      <c r="G89" s="12" t="str">
        <f t="shared" si="0"/>
        <v>Argumenta</v>
      </c>
      <c r="H89" s="13" t="str">
        <f t="shared" si="1"/>
        <v>argumenta</v>
      </c>
      <c r="I89" s="14" t="str">
        <f t="shared" si="2"/>
        <v>Se le dificulta argumentar</v>
      </c>
      <c r="J89" s="14" t="str">
        <f t="shared" si="3"/>
        <v>Se le dificulta argumentar la forma como las actividades humas están en contra posición del equilibrio de los ecosistemas.</v>
      </c>
      <c r="K89" s="14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5.75">
      <c r="A90" s="9"/>
      <c r="B90" s="9" t="s">
        <v>98</v>
      </c>
      <c r="C90" s="18">
        <v>6</v>
      </c>
      <c r="D90" s="17" t="s">
        <v>9</v>
      </c>
      <c r="E90" s="6">
        <v>3</v>
      </c>
      <c r="F90" s="11" t="s">
        <v>10</v>
      </c>
      <c r="G90" s="12" t="str">
        <f t="shared" si="0"/>
        <v>Argumenta</v>
      </c>
      <c r="H90" s="13" t="str">
        <f t="shared" si="1"/>
        <v>argumenta</v>
      </c>
      <c r="I90" s="14" t="str">
        <f t="shared" si="2"/>
        <v>Se le dificulta argumentar</v>
      </c>
      <c r="J90" s="14" t="str">
        <f t="shared" si="3"/>
        <v>Se le dificulta argumentar la importancia de preservar la biodiversidad.</v>
      </c>
      <c r="K90" s="14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5.75">
      <c r="A91" s="9"/>
      <c r="B91" s="9" t="s">
        <v>99</v>
      </c>
      <c r="C91" s="18">
        <v>6</v>
      </c>
      <c r="D91" s="17" t="s">
        <v>9</v>
      </c>
      <c r="E91" s="6">
        <v>3</v>
      </c>
      <c r="F91" s="11" t="s">
        <v>10</v>
      </c>
      <c r="G91" s="12" t="str">
        <f t="shared" si="0"/>
        <v>Compara</v>
      </c>
      <c r="H91" s="13" t="str">
        <f t="shared" si="1"/>
        <v>compara</v>
      </c>
      <c r="I91" s="14" t="str">
        <f t="shared" si="2"/>
        <v>Se le dificulta comparar</v>
      </c>
      <c r="J91" s="14" t="str">
        <f t="shared" si="3"/>
        <v>Se le dificulta comparar los diferentes modelos que explican la estructura interna de la materia.</v>
      </c>
      <c r="K91" s="14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5.75">
      <c r="A92" s="9"/>
      <c r="B92" s="9" t="s">
        <v>100</v>
      </c>
      <c r="C92" s="18">
        <v>6</v>
      </c>
      <c r="D92" s="17" t="s">
        <v>9</v>
      </c>
      <c r="E92" s="6">
        <v>4</v>
      </c>
      <c r="F92" s="11" t="s">
        <v>10</v>
      </c>
      <c r="G92" s="12" t="str">
        <f t="shared" si="0"/>
        <v>Establece</v>
      </c>
      <c r="H92" s="13" t="str">
        <f t="shared" si="1"/>
        <v>establece</v>
      </c>
      <c r="I92" s="14" t="str">
        <f t="shared" si="2"/>
        <v>Se le dificulta establecer</v>
      </c>
      <c r="J92" s="14" t="str">
        <f t="shared" si="3"/>
        <v>Se le dificulta establecer diferencia entre los grupos y periodos de la tabla periódica.</v>
      </c>
      <c r="K92" s="14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5.75">
      <c r="A93" s="9"/>
      <c r="B93" s="9" t="s">
        <v>101</v>
      </c>
      <c r="C93" s="18">
        <v>6</v>
      </c>
      <c r="D93" s="17" t="s">
        <v>9</v>
      </c>
      <c r="E93" s="6">
        <v>4</v>
      </c>
      <c r="F93" s="11" t="s">
        <v>10</v>
      </c>
      <c r="G93" s="12" t="str">
        <f t="shared" si="0"/>
        <v>Analiza</v>
      </c>
      <c r="H93" s="13" t="str">
        <f t="shared" si="1"/>
        <v>analiza</v>
      </c>
      <c r="I93" s="14" t="str">
        <f t="shared" si="2"/>
        <v>Se le dificulta analizar</v>
      </c>
      <c r="J93" s="14" t="str">
        <f t="shared" si="3"/>
        <v>Se le dificulta analizar los fundamentos de la conservación y uso sostenible de los recursos naturales.</v>
      </c>
      <c r="K93" s="14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5.75">
      <c r="A94" s="9"/>
      <c r="B94" s="9" t="s">
        <v>102</v>
      </c>
      <c r="C94" s="18">
        <v>7</v>
      </c>
      <c r="D94" s="17" t="s">
        <v>9</v>
      </c>
      <c r="E94" s="6">
        <v>1</v>
      </c>
      <c r="F94" s="11" t="s">
        <v>10</v>
      </c>
      <c r="G94" s="12" t="str">
        <f t="shared" si="0"/>
        <v>Compara</v>
      </c>
      <c r="H94" s="13" t="str">
        <f t="shared" si="1"/>
        <v>compara</v>
      </c>
      <c r="I94" s="14" t="str">
        <f t="shared" si="2"/>
        <v>Se le dificulta comparar</v>
      </c>
      <c r="J94" s="14" t="str">
        <f t="shared" si="3"/>
        <v>Se le dificulta comparar las células en función de concentración de sustancias disueltas en ellas.</v>
      </c>
      <c r="K94" s="14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5.75">
      <c r="A95" s="9"/>
      <c r="B95" s="9" t="s">
        <v>103</v>
      </c>
      <c r="C95" s="18">
        <v>7</v>
      </c>
      <c r="D95" s="17" t="s">
        <v>9</v>
      </c>
      <c r="E95" s="6">
        <v>1</v>
      </c>
      <c r="F95" s="11" t="s">
        <v>10</v>
      </c>
      <c r="G95" s="12" t="str">
        <f t="shared" si="0"/>
        <v>Identifica</v>
      </c>
      <c r="H95" s="13" t="str">
        <f t="shared" si="1"/>
        <v>identifica</v>
      </c>
      <c r="I95" s="14" t="str">
        <f t="shared" si="2"/>
        <v>Se le dificulta identificar</v>
      </c>
      <c r="J95" s="14" t="str">
        <f t="shared" si="3"/>
        <v>Se le dificulta identificar las estructuras que intervienen en el transporte de sustancias.</v>
      </c>
      <c r="K95" s="14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28.5">
      <c r="A96" s="9"/>
      <c r="B96" s="9" t="s">
        <v>104</v>
      </c>
      <c r="C96" s="18">
        <v>7</v>
      </c>
      <c r="D96" s="17" t="s">
        <v>9</v>
      </c>
      <c r="E96" s="6">
        <v>1</v>
      </c>
      <c r="F96" s="11" t="s">
        <v>10</v>
      </c>
      <c r="G96" s="12" t="str">
        <f t="shared" si="0"/>
        <v>Compara</v>
      </c>
      <c r="H96" s="13" t="str">
        <f t="shared" si="1"/>
        <v>compara</v>
      </c>
      <c r="I96" s="14" t="str">
        <f t="shared" si="2"/>
        <v>Se le dificulta comparar</v>
      </c>
      <c r="J96" s="14" t="str">
        <f t="shared" si="3"/>
        <v>Se le dificulta comparar los procesos de transporte celular y determina las diferencias que se presentan entre estos.</v>
      </c>
      <c r="K96" s="14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>
      <c r="A97" s="9"/>
      <c r="B97" s="9" t="s">
        <v>105</v>
      </c>
      <c r="C97" s="18">
        <v>7</v>
      </c>
      <c r="D97" s="17" t="s">
        <v>9</v>
      </c>
      <c r="E97" s="6">
        <v>1</v>
      </c>
      <c r="F97" s="11" t="s">
        <v>10</v>
      </c>
      <c r="G97" s="12" t="str">
        <f t="shared" si="0"/>
        <v>Identifica</v>
      </c>
      <c r="H97" s="13" t="str">
        <f t="shared" si="1"/>
        <v>identifica</v>
      </c>
      <c r="I97" s="14" t="str">
        <f t="shared" si="2"/>
        <v>Se le dificulta identificar</v>
      </c>
      <c r="J97" s="14" t="str">
        <f t="shared" si="3"/>
        <v>Se le dificulta identificar y compara los tejidos que se encargan de transportar sabia bruta y sabia elaborada.</v>
      </c>
      <c r="K97" s="14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>
      <c r="A98" s="9"/>
      <c r="B98" s="9" t="s">
        <v>106</v>
      </c>
      <c r="C98" s="18">
        <v>7</v>
      </c>
      <c r="D98" s="17" t="s">
        <v>9</v>
      </c>
      <c r="E98" s="6">
        <v>2</v>
      </c>
      <c r="F98" s="11" t="s">
        <v>10</v>
      </c>
      <c r="G98" s="12" t="str">
        <f t="shared" si="0"/>
        <v>Define</v>
      </c>
      <c r="H98" s="13" t="str">
        <f t="shared" si="1"/>
        <v>define</v>
      </c>
      <c r="I98" s="14" t="str">
        <f t="shared" si="2"/>
        <v>Se le dificulta definir</v>
      </c>
      <c r="J98" s="14" t="str">
        <f t="shared" si="3"/>
        <v>Se le dificulta definir el concepto de circulación.</v>
      </c>
      <c r="K98" s="14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>
      <c r="A99" s="9"/>
      <c r="B99" s="9" t="s">
        <v>107</v>
      </c>
      <c r="C99" s="18">
        <v>7</v>
      </c>
      <c r="D99" s="17" t="s">
        <v>9</v>
      </c>
      <c r="E99" s="6">
        <v>2</v>
      </c>
      <c r="F99" s="11" t="s">
        <v>10</v>
      </c>
      <c r="G99" s="12" t="str">
        <f t="shared" si="0"/>
        <v>Identifica</v>
      </c>
      <c r="H99" s="13" t="str">
        <f t="shared" si="1"/>
        <v>identifica</v>
      </c>
      <c r="I99" s="14" t="str">
        <f t="shared" si="2"/>
        <v>Se le dificulta identificar</v>
      </c>
      <c r="J99" s="14" t="str">
        <f t="shared" si="3"/>
        <v>Se le dificulta identificar las diferencias existentes entre la circulación abierta y la circulación cerrada.</v>
      </c>
      <c r="K99" s="14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>
      <c r="A100" s="9"/>
      <c r="B100" s="9" t="s">
        <v>108</v>
      </c>
      <c r="C100" s="18">
        <v>7</v>
      </c>
      <c r="D100" s="17" t="s">
        <v>9</v>
      </c>
      <c r="E100" s="6">
        <v>2</v>
      </c>
      <c r="F100" s="11" t="s">
        <v>10</v>
      </c>
      <c r="G100" s="12" t="str">
        <f t="shared" si="0"/>
        <v>Explica</v>
      </c>
      <c r="H100" s="13" t="str">
        <f t="shared" si="1"/>
        <v>explica</v>
      </c>
      <c r="I100" s="14" t="str">
        <f t="shared" si="2"/>
        <v>Se le dificulta explicar</v>
      </c>
      <c r="J100" s="14" t="str">
        <f t="shared" si="3"/>
        <v>Se le dificulta explicar cómo se lleva el proceso de la respiración en los diferentes grupos de seres vivos.</v>
      </c>
      <c r="K100" s="14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>
      <c r="A101" s="9"/>
      <c r="B101" s="9" t="s">
        <v>109</v>
      </c>
      <c r="C101" s="18">
        <v>7</v>
      </c>
      <c r="D101" s="17" t="s">
        <v>9</v>
      </c>
      <c r="E101" s="6">
        <v>2</v>
      </c>
      <c r="F101" s="11" t="s">
        <v>10</v>
      </c>
      <c r="G101" s="12" t="str">
        <f t="shared" si="0"/>
        <v>Establece</v>
      </c>
      <c r="H101" s="13" t="str">
        <f t="shared" si="1"/>
        <v>establece</v>
      </c>
      <c r="I101" s="14" t="str">
        <f t="shared" si="2"/>
        <v>Se le dificulta establecer</v>
      </c>
      <c r="J101" s="14" t="str">
        <f t="shared" si="3"/>
        <v>Se le dificulta establecer la importancia de los procesos de osmorregulación y excreción en los seres vivos.</v>
      </c>
      <c r="K101" s="14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>
      <c r="A102" s="9"/>
      <c r="B102" s="9" t="s">
        <v>110</v>
      </c>
      <c r="C102" s="18">
        <v>7</v>
      </c>
      <c r="D102" s="17" t="s">
        <v>9</v>
      </c>
      <c r="E102" s="6">
        <v>3</v>
      </c>
      <c r="F102" s="11" t="s">
        <v>10</v>
      </c>
      <c r="G102" s="12" t="str">
        <f t="shared" si="0"/>
        <v>Determina</v>
      </c>
      <c r="H102" s="13" t="str">
        <f t="shared" si="1"/>
        <v>determina</v>
      </c>
      <c r="I102" s="14" t="str">
        <f t="shared" si="2"/>
        <v>Se le dificulta determinar</v>
      </c>
      <c r="J102" s="14" t="str">
        <f t="shared" si="3"/>
        <v>Se le dificulta determinar la acción eficiente del agua.</v>
      </c>
      <c r="K102" s="14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>
      <c r="A103" s="9"/>
      <c r="B103" s="9" t="s">
        <v>111</v>
      </c>
      <c r="C103" s="18">
        <v>7</v>
      </c>
      <c r="D103" s="17" t="s">
        <v>9</v>
      </c>
      <c r="E103" s="6">
        <v>3</v>
      </c>
      <c r="F103" s="11" t="s">
        <v>10</v>
      </c>
      <c r="G103" s="12" t="str">
        <f t="shared" si="0"/>
        <v>Describe</v>
      </c>
      <c r="H103" s="13" t="str">
        <f t="shared" si="1"/>
        <v>describe</v>
      </c>
      <c r="I103" s="14" t="str">
        <f t="shared" si="2"/>
        <v>Se le dificulta describir</v>
      </c>
      <c r="J103" s="14" t="str">
        <f t="shared" si="3"/>
        <v>Se le dificulta describir la forma como las actividades humanas contaminan el agua.</v>
      </c>
      <c r="K103" s="14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>
      <c r="A104" s="9"/>
      <c r="B104" s="9" t="s">
        <v>112</v>
      </c>
      <c r="C104" s="18">
        <v>7</v>
      </c>
      <c r="D104" s="17" t="s">
        <v>9</v>
      </c>
      <c r="E104" s="6">
        <v>3</v>
      </c>
      <c r="F104" s="11" t="s">
        <v>10</v>
      </c>
      <c r="G104" s="12" t="str">
        <f t="shared" si="0"/>
        <v>Conoce</v>
      </c>
      <c r="H104" s="13" t="str">
        <f t="shared" si="1"/>
        <v>conoce</v>
      </c>
      <c r="I104" s="14" t="str">
        <f t="shared" si="2"/>
        <v>Se le dificulta conocer</v>
      </c>
      <c r="J104" s="14" t="str">
        <f t="shared" si="3"/>
        <v>Se le dificulta conocer y analiza los problemas ambientales que afectan los componentes: aire, agua, y suelo.</v>
      </c>
      <c r="K104" s="14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28.5">
      <c r="A105" s="9"/>
      <c r="B105" s="9" t="s">
        <v>113</v>
      </c>
      <c r="C105" s="18">
        <v>7</v>
      </c>
      <c r="D105" s="17" t="s">
        <v>9</v>
      </c>
      <c r="E105" s="6">
        <v>3</v>
      </c>
      <c r="F105" s="11" t="s">
        <v>10</v>
      </c>
      <c r="G105" s="12" t="str">
        <f t="shared" si="0"/>
        <v>Comprende</v>
      </c>
      <c r="H105" s="13" t="str">
        <f t="shared" si="1"/>
        <v>comprende</v>
      </c>
      <c r="I105" s="14" t="str">
        <f t="shared" si="2"/>
        <v>Se le dificulta comprender</v>
      </c>
      <c r="J105" s="14" t="str">
        <f t="shared" si="3"/>
        <v>Se le dificulta comprender y explica las diferentes alteraciones de los componentes bióticos de un ecosistema.</v>
      </c>
      <c r="K105" s="14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>
      <c r="A106" s="9"/>
      <c r="B106" s="9" t="s">
        <v>114</v>
      </c>
      <c r="C106" s="18">
        <v>7</v>
      </c>
      <c r="D106" s="17" t="s">
        <v>9</v>
      </c>
      <c r="E106" s="6">
        <v>4</v>
      </c>
      <c r="F106" s="11" t="s">
        <v>10</v>
      </c>
      <c r="G106" s="12" t="str">
        <f t="shared" si="0"/>
        <v>Identifica</v>
      </c>
      <c r="H106" s="13" t="str">
        <f t="shared" si="1"/>
        <v>identifica</v>
      </c>
      <c r="I106" s="14" t="str">
        <f t="shared" si="2"/>
        <v>Se le dificulta identificar</v>
      </c>
      <c r="J106" s="14" t="str">
        <f t="shared" si="3"/>
        <v>Se le dificulta identificar las propiedades físicas y químicas de la materia.</v>
      </c>
      <c r="K106" s="14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>
      <c r="A107" s="9"/>
      <c r="B107" s="9" t="s">
        <v>115</v>
      </c>
      <c r="C107" s="18">
        <v>7</v>
      </c>
      <c r="D107" s="17" t="s">
        <v>9</v>
      </c>
      <c r="E107" s="6">
        <v>4</v>
      </c>
      <c r="F107" s="11" t="s">
        <v>10</v>
      </c>
      <c r="G107" s="12" t="str">
        <f t="shared" si="0"/>
        <v>Compara</v>
      </c>
      <c r="H107" s="13" t="str">
        <f t="shared" si="1"/>
        <v>compara</v>
      </c>
      <c r="I107" s="14" t="str">
        <f t="shared" si="2"/>
        <v>Se le dificulta comparar</v>
      </c>
      <c r="J107" s="14" t="str">
        <f t="shared" si="3"/>
        <v>Se le dificulta comparar los conceptos de masa y peso y establece diferencias entre ellos.</v>
      </c>
      <c r="K107" s="14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>
      <c r="A108" s="9"/>
      <c r="B108" s="9" t="s">
        <v>116</v>
      </c>
      <c r="C108" s="18">
        <v>7</v>
      </c>
      <c r="D108" s="17" t="s">
        <v>9</v>
      </c>
      <c r="E108" s="6">
        <v>4</v>
      </c>
      <c r="F108" s="11" t="s">
        <v>10</v>
      </c>
      <c r="G108" s="12" t="str">
        <f t="shared" si="0"/>
        <v>Reconoce</v>
      </c>
      <c r="H108" s="13" t="str">
        <f t="shared" si="1"/>
        <v>reconoce</v>
      </c>
      <c r="I108" s="14" t="str">
        <f t="shared" si="2"/>
        <v>Se le dificulta reconocer</v>
      </c>
      <c r="J108" s="14" t="str">
        <f t="shared" si="3"/>
        <v>Se le dificulta reconocer y diferencia los periodos y grupos de la tabla periódica.</v>
      </c>
      <c r="K108" s="14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>
      <c r="A109" s="9"/>
      <c r="B109" s="9" t="s">
        <v>117</v>
      </c>
      <c r="C109" s="18">
        <v>7</v>
      </c>
      <c r="D109" s="17" t="s">
        <v>9</v>
      </c>
      <c r="E109" s="6">
        <v>4</v>
      </c>
      <c r="F109" s="11" t="s">
        <v>10</v>
      </c>
      <c r="G109" s="12" t="str">
        <f t="shared" si="0"/>
        <v>Clasifica</v>
      </c>
      <c r="H109" s="13" t="str">
        <f t="shared" si="1"/>
        <v>clasifica</v>
      </c>
      <c r="I109" s="14" t="str">
        <f t="shared" si="2"/>
        <v>Se le dificulta clasificar</v>
      </c>
      <c r="J109" s="14" t="str">
        <f t="shared" si="3"/>
        <v>Se le dificulta clasificar elementos químicos de la tabla periódica.</v>
      </c>
      <c r="K109" s="14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>
      <c r="A110" s="9"/>
      <c r="B110" s="9" t="s">
        <v>118</v>
      </c>
      <c r="C110" s="18">
        <v>8</v>
      </c>
      <c r="D110" s="17" t="s">
        <v>9</v>
      </c>
      <c r="E110" s="6">
        <v>1</v>
      </c>
      <c r="F110" s="11" t="s">
        <v>10</v>
      </c>
      <c r="G110" s="12" t="str">
        <f t="shared" si="0"/>
        <v>Reconoce</v>
      </c>
      <c r="H110" s="13" t="str">
        <f t="shared" si="1"/>
        <v>reconoce</v>
      </c>
      <c r="I110" s="14" t="str">
        <f t="shared" si="2"/>
        <v>Se le dificulta reconocer</v>
      </c>
      <c r="J110" s="14" t="str">
        <f t="shared" si="3"/>
        <v>Se le dificulta reconocer la importancia o el papel de la célula como parte funcional de los organismos vivos.</v>
      </c>
      <c r="K110" s="14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>
      <c r="A111" s="9"/>
      <c r="B111" s="9" t="s">
        <v>119</v>
      </c>
      <c r="C111" s="18">
        <v>8</v>
      </c>
      <c r="D111" s="17" t="s">
        <v>9</v>
      </c>
      <c r="E111" s="6">
        <v>1</v>
      </c>
      <c r="F111" s="11" t="s">
        <v>10</v>
      </c>
      <c r="G111" s="12" t="str">
        <f t="shared" si="0"/>
        <v>Identifica</v>
      </c>
      <c r="H111" s="13" t="str">
        <f t="shared" si="1"/>
        <v>identifica</v>
      </c>
      <c r="I111" s="14" t="str">
        <f t="shared" si="2"/>
        <v>Se le dificulta identificar</v>
      </c>
      <c r="J111" s="14" t="str">
        <f t="shared" si="3"/>
        <v>Se le dificulta identificar la utilidad del ADN como herramienta del análisis de la genética.</v>
      </c>
      <c r="K111" s="14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28.5">
      <c r="A112" s="9"/>
      <c r="B112" s="9" t="s">
        <v>120</v>
      </c>
      <c r="C112" s="18">
        <v>8</v>
      </c>
      <c r="D112" s="17" t="s">
        <v>9</v>
      </c>
      <c r="E112" s="6">
        <v>1</v>
      </c>
      <c r="F112" s="11" t="s">
        <v>10</v>
      </c>
      <c r="G112" s="12" t="str">
        <f t="shared" si="0"/>
        <v>Establece</v>
      </c>
      <c r="H112" s="13" t="str">
        <f t="shared" si="1"/>
        <v>establece</v>
      </c>
      <c r="I112" s="14" t="str">
        <f t="shared" si="2"/>
        <v>Se le dificulta establecer</v>
      </c>
      <c r="J112" s="14" t="str">
        <f t="shared" si="3"/>
        <v>Se le dificulta establecer relaciones y semejanzas y diferencias entre la reproducción celular y la división celular.</v>
      </c>
      <c r="K112" s="14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>
      <c r="A113" s="9"/>
      <c r="B113" s="9" t="s">
        <v>121</v>
      </c>
      <c r="C113" s="18">
        <v>8</v>
      </c>
      <c r="D113" s="17" t="s">
        <v>9</v>
      </c>
      <c r="E113" s="6">
        <v>1</v>
      </c>
      <c r="F113" s="11" t="s">
        <v>10</v>
      </c>
      <c r="G113" s="12" t="str">
        <f t="shared" si="0"/>
        <v>Identifica</v>
      </c>
      <c r="H113" s="13" t="str">
        <f t="shared" si="1"/>
        <v>identifica</v>
      </c>
      <c r="I113" s="14" t="str">
        <f t="shared" si="2"/>
        <v>Se le dificulta identificar</v>
      </c>
      <c r="J113" s="14" t="str">
        <f t="shared" si="3"/>
        <v>Se le dificulta identificar la estructura y funcionamiento y organización del sistema nervioso.</v>
      </c>
      <c r="K113" s="14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>
      <c r="A114" s="9"/>
      <c r="B114" s="9" t="s">
        <v>122</v>
      </c>
      <c r="C114" s="18">
        <v>8</v>
      </c>
      <c r="D114" s="17" t="s">
        <v>9</v>
      </c>
      <c r="E114" s="6">
        <v>2</v>
      </c>
      <c r="F114" s="11" t="s">
        <v>10</v>
      </c>
      <c r="G114" s="12" t="str">
        <f t="shared" si="0"/>
        <v>Identifica</v>
      </c>
      <c r="H114" s="13" t="str">
        <f t="shared" si="1"/>
        <v>identifica</v>
      </c>
      <c r="I114" s="14" t="str">
        <f t="shared" si="2"/>
        <v>Se le dificulta identificar</v>
      </c>
      <c r="J114" s="14" t="str">
        <f t="shared" si="3"/>
        <v>Se le dificulta identificar la estructura del sistema endocrino y la organización en el ser humano.</v>
      </c>
      <c r="K114" s="14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>
      <c r="A115" s="9"/>
      <c r="B115" s="9" t="s">
        <v>123</v>
      </c>
      <c r="C115" s="18">
        <v>8</v>
      </c>
      <c r="D115" s="17" t="s">
        <v>9</v>
      </c>
      <c r="E115" s="6">
        <v>2</v>
      </c>
      <c r="F115" s="11" t="s">
        <v>10</v>
      </c>
      <c r="G115" s="12" t="str">
        <f t="shared" si="0"/>
        <v>Explica</v>
      </c>
      <c r="H115" s="13" t="str">
        <f t="shared" si="1"/>
        <v>explica</v>
      </c>
      <c r="I115" s="14" t="str">
        <f t="shared" si="2"/>
        <v>Se le dificulta explicar</v>
      </c>
      <c r="J115" s="14" t="str">
        <f t="shared" si="3"/>
        <v>Se le dificulta explicar las funciones de las glándulas endocrinas y las hormonas vegetales.</v>
      </c>
      <c r="K115" s="14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>
      <c r="A116" s="9"/>
      <c r="B116" s="9" t="s">
        <v>124</v>
      </c>
      <c r="C116" s="18">
        <v>8</v>
      </c>
      <c r="D116" s="17" t="s">
        <v>9</v>
      </c>
      <c r="E116" s="6">
        <v>2</v>
      </c>
      <c r="F116" s="11" t="s">
        <v>10</v>
      </c>
      <c r="G116" s="12" t="str">
        <f t="shared" si="0"/>
        <v>Compara</v>
      </c>
      <c r="H116" s="13" t="str">
        <f t="shared" si="1"/>
        <v>compara</v>
      </c>
      <c r="I116" s="14" t="str">
        <f t="shared" si="2"/>
        <v>Se le dificulta comparar</v>
      </c>
      <c r="J116" s="14" t="str">
        <f t="shared" si="3"/>
        <v>Se le dificulta comparar diferentes sistemas de reproducción.</v>
      </c>
      <c r="K116" s="14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>
      <c r="A117" s="9"/>
      <c r="B117" s="9" t="s">
        <v>125</v>
      </c>
      <c r="C117" s="18">
        <v>8</v>
      </c>
      <c r="D117" s="17" t="s">
        <v>9</v>
      </c>
      <c r="E117" s="6">
        <v>3</v>
      </c>
      <c r="F117" s="11" t="s">
        <v>10</v>
      </c>
      <c r="G117" s="12" t="str">
        <f t="shared" si="0"/>
        <v>Relaciona</v>
      </c>
      <c r="H117" s="13" t="str">
        <f t="shared" si="1"/>
        <v>relaciona</v>
      </c>
      <c r="I117" s="14" t="str">
        <f t="shared" si="2"/>
        <v>Se le dificulta relacionar</v>
      </c>
      <c r="J117" s="14" t="str">
        <f t="shared" si="3"/>
        <v>Se le dificulta relacionar la biodiversidad genética con la evolución a través de la biotecnología.</v>
      </c>
      <c r="K117" s="14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>
      <c r="A118" s="9"/>
      <c r="B118" s="9" t="s">
        <v>126</v>
      </c>
      <c r="C118" s="18">
        <v>8</v>
      </c>
      <c r="D118" s="17" t="s">
        <v>9</v>
      </c>
      <c r="E118" s="6">
        <v>3</v>
      </c>
      <c r="F118" s="11" t="s">
        <v>10</v>
      </c>
      <c r="G118" s="12" t="str">
        <f t="shared" si="0"/>
        <v>Reconoce</v>
      </c>
      <c r="H118" s="13" t="str">
        <f t="shared" si="1"/>
        <v>reconoce</v>
      </c>
      <c r="I118" s="14" t="str">
        <f t="shared" si="2"/>
        <v>Se le dificulta reconocer</v>
      </c>
      <c r="J118" s="14" t="str">
        <f t="shared" si="3"/>
        <v>Se le dificulta reconocer la importancia de los residuos producidos por el ser humano.</v>
      </c>
      <c r="K118" s="14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>
      <c r="A119" s="9"/>
      <c r="B119" s="9" t="s">
        <v>127</v>
      </c>
      <c r="C119" s="18">
        <v>8</v>
      </c>
      <c r="D119" s="17" t="s">
        <v>9</v>
      </c>
      <c r="E119" s="6">
        <v>3</v>
      </c>
      <c r="F119" s="11" t="s">
        <v>10</v>
      </c>
      <c r="G119" s="12" t="str">
        <f t="shared" si="0"/>
        <v>Identifica</v>
      </c>
      <c r="H119" s="13" t="str">
        <f t="shared" si="1"/>
        <v>identifica</v>
      </c>
      <c r="I119" s="14" t="str">
        <f t="shared" si="2"/>
        <v>Se le dificulta identificar</v>
      </c>
      <c r="J119" s="14" t="str">
        <f t="shared" si="3"/>
        <v>Se le dificulta identificar los elementos que contamina la capa de ozono.</v>
      </c>
      <c r="K119" s="14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>
      <c r="A120" s="9"/>
      <c r="B120" s="9" t="s">
        <v>128</v>
      </c>
      <c r="C120" s="18">
        <v>8</v>
      </c>
      <c r="D120" s="17" t="s">
        <v>9</v>
      </c>
      <c r="E120" s="6">
        <v>4</v>
      </c>
      <c r="F120" s="11" t="s">
        <v>10</v>
      </c>
      <c r="G120" s="12" t="str">
        <f t="shared" si="0"/>
        <v>Analiza</v>
      </c>
      <c r="H120" s="13" t="str">
        <f t="shared" si="1"/>
        <v>analiza</v>
      </c>
      <c r="I120" s="14" t="str">
        <f t="shared" si="2"/>
        <v>Se le dificulta analizar</v>
      </c>
      <c r="J120" s="14" t="str">
        <f t="shared" si="3"/>
        <v>Se le dificulta analizar la historia de la tabla periódica clasificando los elementos que existen en el suelo.</v>
      </c>
      <c r="K120" s="14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>
      <c r="A121" s="9"/>
      <c r="B121" s="9" t="s">
        <v>129</v>
      </c>
      <c r="C121" s="18">
        <v>8</v>
      </c>
      <c r="D121" s="17" t="s">
        <v>9</v>
      </c>
      <c r="E121" s="6">
        <v>4</v>
      </c>
      <c r="F121" s="11" t="s">
        <v>10</v>
      </c>
      <c r="G121" s="12" t="str">
        <f t="shared" si="0"/>
        <v>Reconoce</v>
      </c>
      <c r="H121" s="13" t="str">
        <f t="shared" si="1"/>
        <v>reconoce</v>
      </c>
      <c r="I121" s="14" t="str">
        <f t="shared" si="2"/>
        <v>Se le dificulta reconocer</v>
      </c>
      <c r="J121" s="14" t="str">
        <f t="shared" si="3"/>
        <v>Se le dificulta reconocer los elementos en la tabla periódico.</v>
      </c>
      <c r="K121" s="14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>
      <c r="A122" s="9"/>
      <c r="B122" s="9" t="s">
        <v>130</v>
      </c>
      <c r="C122" s="18">
        <v>8</v>
      </c>
      <c r="D122" s="17" t="s">
        <v>9</v>
      </c>
      <c r="E122" s="6">
        <v>4</v>
      </c>
      <c r="F122" s="11" t="s">
        <v>10</v>
      </c>
      <c r="G122" s="12" t="str">
        <f t="shared" si="0"/>
        <v>Identifica</v>
      </c>
      <c r="H122" s="13" t="str">
        <f t="shared" si="1"/>
        <v>identifica</v>
      </c>
      <c r="I122" s="14" t="str">
        <f t="shared" si="2"/>
        <v>Se le dificulta identificar</v>
      </c>
      <c r="J122" s="14" t="str">
        <f t="shared" si="3"/>
        <v>Se le dificulta identificar la nomenclatura de los compuestos inorgánicos.</v>
      </c>
      <c r="K122" s="14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>
      <c r="A123" s="9"/>
      <c r="B123" s="9" t="s">
        <v>131</v>
      </c>
      <c r="C123" s="18">
        <v>9</v>
      </c>
      <c r="D123" s="17" t="s">
        <v>9</v>
      </c>
      <c r="E123" s="6">
        <v>1</v>
      </c>
      <c r="F123" s="11" t="s">
        <v>10</v>
      </c>
      <c r="G123" s="12" t="str">
        <f t="shared" si="0"/>
        <v>Reconoce</v>
      </c>
      <c r="H123" s="13" t="str">
        <f t="shared" si="1"/>
        <v>reconoce</v>
      </c>
      <c r="I123" s="14" t="str">
        <f t="shared" si="2"/>
        <v>Se le dificulta reconocer</v>
      </c>
      <c r="J123" s="14" t="str">
        <f t="shared" si="3"/>
        <v>Se le dificulta reconocer el manejo  de la preservación y protección de la biodiversidad</v>
      </c>
      <c r="K123" s="14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28.5">
      <c r="A124" s="9"/>
      <c r="B124" s="9" t="s">
        <v>132</v>
      </c>
      <c r="C124" s="18">
        <v>9</v>
      </c>
      <c r="D124" s="17" t="s">
        <v>9</v>
      </c>
      <c r="E124" s="6">
        <v>1</v>
      </c>
      <c r="F124" s="11" t="s">
        <v>10</v>
      </c>
      <c r="G124" s="12" t="str">
        <f t="shared" si="0"/>
        <v>Analiza</v>
      </c>
      <c r="H124" s="13" t="str">
        <f t="shared" si="1"/>
        <v>analiza</v>
      </c>
      <c r="I124" s="14" t="str">
        <f t="shared" si="2"/>
        <v>Se le dificulta analizar</v>
      </c>
      <c r="J124" s="14" t="str">
        <f t="shared" si="3"/>
        <v>Se le dificulta analizar las causas que evidencian un problema ambiental generado por factores físicos y químicos del entorno.</v>
      </c>
      <c r="K124" s="14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>
      <c r="A125" s="9"/>
      <c r="B125" s="9" t="s">
        <v>133</v>
      </c>
      <c r="C125" s="18">
        <v>9</v>
      </c>
      <c r="D125" s="17" t="s">
        <v>9</v>
      </c>
      <c r="E125" s="6">
        <v>1</v>
      </c>
      <c r="F125" s="11" t="s">
        <v>10</v>
      </c>
      <c r="G125" s="12" t="str">
        <f t="shared" si="0"/>
        <v>Expresa</v>
      </c>
      <c r="H125" s="13" t="str">
        <f t="shared" si="1"/>
        <v>expresa</v>
      </c>
      <c r="I125" s="14" t="str">
        <f t="shared" si="2"/>
        <v>Se le dificulta expresar</v>
      </c>
      <c r="J125" s="14" t="str">
        <f t="shared" si="3"/>
        <v>Se le dificulta expresar opiniones críticas al uso irracional de los recursos de la biodiversidad.</v>
      </c>
      <c r="K125" s="14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28.5">
      <c r="A126" s="9"/>
      <c r="B126" s="9" t="s">
        <v>134</v>
      </c>
      <c r="C126" s="18">
        <v>9</v>
      </c>
      <c r="D126" s="17" t="s">
        <v>9</v>
      </c>
      <c r="E126" s="6">
        <v>2</v>
      </c>
      <c r="F126" s="11" t="s">
        <v>10</v>
      </c>
      <c r="G126" s="12" t="str">
        <f t="shared" si="0"/>
        <v>Comprende</v>
      </c>
      <c r="H126" s="13" t="str">
        <f t="shared" si="1"/>
        <v>comprende</v>
      </c>
      <c r="I126" s="14" t="str">
        <f t="shared" si="2"/>
        <v>Se le dificulta comprender</v>
      </c>
      <c r="J126" s="14" t="str">
        <f t="shared" si="3"/>
        <v>Se le dificulta comprender y explica el concepto de equilibrio ecológico reconociendo los factores que influyen en el mantenimiento del equilibrio y desequilibrio ecológico</v>
      </c>
      <c r="K126" s="14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28.5">
      <c r="A127" s="9"/>
      <c r="B127" s="9" t="s">
        <v>135</v>
      </c>
      <c r="C127" s="18">
        <v>9</v>
      </c>
      <c r="D127" s="17" t="s">
        <v>9</v>
      </c>
      <c r="E127" s="6">
        <v>2</v>
      </c>
      <c r="F127" s="11" t="s">
        <v>10</v>
      </c>
      <c r="G127" s="12" t="str">
        <f t="shared" si="0"/>
        <v>Reconoce</v>
      </c>
      <c r="H127" s="13" t="str">
        <f t="shared" si="1"/>
        <v>reconoce</v>
      </c>
      <c r="I127" s="14" t="str">
        <f t="shared" si="2"/>
        <v>Se le dificulta reconocer</v>
      </c>
      <c r="J127" s="14" t="str">
        <f t="shared" si="3"/>
        <v>Se le dificulta reconocer el efecto de la contaminación del agua del aire y del suelo en el desequilibrio ecológico</v>
      </c>
      <c r="K127" s="14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28.5">
      <c r="A128" s="9"/>
      <c r="B128" s="9" t="s">
        <v>136</v>
      </c>
      <c r="C128" s="18">
        <v>9</v>
      </c>
      <c r="D128" s="17" t="s">
        <v>9</v>
      </c>
      <c r="E128" s="6">
        <v>2</v>
      </c>
      <c r="F128" s="11" t="s">
        <v>10</v>
      </c>
      <c r="G128" s="12" t="str">
        <f t="shared" si="0"/>
        <v>Valora</v>
      </c>
      <c r="H128" s="13" t="str">
        <f t="shared" si="1"/>
        <v>valora</v>
      </c>
      <c r="I128" s="14" t="str">
        <f t="shared" si="2"/>
        <v>Se le dificulta valorar</v>
      </c>
      <c r="J128" s="14" t="str">
        <f t="shared" si="3"/>
        <v>Se le dificulta valorar la importancia de cuidar y respetar la flora y la fauna de nuestro país reconociendo la influencia de la contaminación ambiental</v>
      </c>
      <c r="K128" s="14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28.5">
      <c r="A129" s="9"/>
      <c r="B129" s="9" t="s">
        <v>137</v>
      </c>
      <c r="C129" s="18">
        <v>9</v>
      </c>
      <c r="D129" s="17" t="s">
        <v>9</v>
      </c>
      <c r="E129" s="6">
        <v>3</v>
      </c>
      <c r="F129" s="11" t="s">
        <v>10</v>
      </c>
      <c r="G129" s="12" t="str">
        <f t="shared" si="0"/>
        <v>Comprende</v>
      </c>
      <c r="H129" s="13" t="str">
        <f t="shared" si="1"/>
        <v>comprende</v>
      </c>
      <c r="I129" s="14" t="str">
        <f t="shared" si="2"/>
        <v>Se le dificulta comprender</v>
      </c>
      <c r="J129" s="14" t="str">
        <f t="shared" si="3"/>
        <v>Se le dificulta comprender que la contaminación atmosférica contribuye a la generación de fenómenos climáticos como la sequía y las inundaciones.</v>
      </c>
      <c r="K129" s="14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>
      <c r="A130" s="9"/>
      <c r="B130" s="9" t="s">
        <v>138</v>
      </c>
      <c r="C130" s="18">
        <v>9</v>
      </c>
      <c r="D130" s="17" t="s">
        <v>9</v>
      </c>
      <c r="E130" s="6">
        <v>3</v>
      </c>
      <c r="F130" s="11" t="s">
        <v>10</v>
      </c>
      <c r="G130" s="12" t="str">
        <f t="shared" si="0"/>
        <v>Reconoce</v>
      </c>
      <c r="H130" s="13" t="str">
        <f t="shared" si="1"/>
        <v>reconoce</v>
      </c>
      <c r="I130" s="14" t="str">
        <f t="shared" si="2"/>
        <v>Se le dificulta reconocer</v>
      </c>
      <c r="J130" s="14" t="str">
        <f t="shared" si="3"/>
        <v>Se le dificulta reconocer que la lluvia acida y la contaminación dificulta la supervivencia de los seres vivos</v>
      </c>
      <c r="K130" s="14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>
      <c r="A131" s="9"/>
      <c r="B131" s="9" t="s">
        <v>139</v>
      </c>
      <c r="C131" s="18">
        <v>9</v>
      </c>
      <c r="D131" s="17" t="s">
        <v>9</v>
      </c>
      <c r="E131" s="6">
        <v>3</v>
      </c>
      <c r="F131" s="11" t="s">
        <v>10</v>
      </c>
      <c r="G131" s="12" t="str">
        <f t="shared" si="0"/>
        <v>Manifiesta</v>
      </c>
      <c r="H131" s="13" t="str">
        <f t="shared" si="1"/>
        <v>manifiesta</v>
      </c>
      <c r="I131" s="14" t="str">
        <f t="shared" si="2"/>
        <v>Se le dificulta manifestar</v>
      </c>
      <c r="J131" s="14" t="str">
        <f t="shared" si="3"/>
        <v>Se le dificulta manifestar actitudes responsables frente al cuidado del medio ambiente</v>
      </c>
      <c r="K131" s="14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>
      <c r="A132" s="9"/>
      <c r="B132" s="9" t="s">
        <v>140</v>
      </c>
      <c r="C132" s="18">
        <v>9</v>
      </c>
      <c r="D132" s="17" t="s">
        <v>9</v>
      </c>
      <c r="E132" s="6">
        <v>4</v>
      </c>
      <c r="F132" s="11" t="s">
        <v>10</v>
      </c>
      <c r="G132" s="12" t="str">
        <f t="shared" si="0"/>
        <v>Comprende</v>
      </c>
      <c r="H132" s="13" t="str">
        <f t="shared" si="1"/>
        <v>comprende</v>
      </c>
      <c r="I132" s="14" t="str">
        <f t="shared" si="2"/>
        <v>Se le dificulta comprender</v>
      </c>
      <c r="J132" s="14" t="str">
        <f t="shared" si="3"/>
        <v>Se le dificulta comprender y explica los cambios climáticos que se presenta en la tierra.</v>
      </c>
      <c r="K132" s="14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>
      <c r="A133" s="9"/>
      <c r="B133" s="9" t="s">
        <v>141</v>
      </c>
      <c r="C133" s="18">
        <v>9</v>
      </c>
      <c r="D133" s="17" t="s">
        <v>9</v>
      </c>
      <c r="E133" s="6">
        <v>4</v>
      </c>
      <c r="F133" s="11" t="s">
        <v>10</v>
      </c>
      <c r="G133" s="12" t="str">
        <f t="shared" si="0"/>
        <v>Interpreta</v>
      </c>
      <c r="H133" s="13" t="str">
        <f t="shared" si="1"/>
        <v>interpreta</v>
      </c>
      <c r="I133" s="14" t="str">
        <f t="shared" si="2"/>
        <v>Se le dificulta interpretar</v>
      </c>
      <c r="J133" s="14" t="str">
        <f t="shared" si="3"/>
        <v>Se le dificulta interpretar y elabora graficas sobre el cambio climático.</v>
      </c>
      <c r="K133" s="14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>
      <c r="A134" s="9"/>
      <c r="B134" s="9" t="s">
        <v>142</v>
      </c>
      <c r="C134" s="18">
        <v>9</v>
      </c>
      <c r="D134" s="17" t="s">
        <v>9</v>
      </c>
      <c r="E134" s="6">
        <v>4</v>
      </c>
      <c r="F134" s="11" t="s">
        <v>10</v>
      </c>
      <c r="G134" s="12" t="str">
        <f t="shared" si="0"/>
        <v>Participa</v>
      </c>
      <c r="H134" s="13" t="str">
        <f t="shared" si="1"/>
        <v>participa</v>
      </c>
      <c r="I134" s="14" t="str">
        <f t="shared" si="2"/>
        <v>Se le dificulta participar</v>
      </c>
      <c r="J134" s="14" t="str">
        <f t="shared" si="3"/>
        <v>Se le dificulta participar con responsabilidad en los mini. Proyectos de reciclaje  de  la institución.</v>
      </c>
      <c r="K134" s="14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28.5">
      <c r="A135" s="9"/>
      <c r="B135" s="9" t="s">
        <v>143</v>
      </c>
      <c r="C135" s="18">
        <v>10</v>
      </c>
      <c r="D135" s="10" t="s">
        <v>144</v>
      </c>
      <c r="E135" s="6">
        <v>1</v>
      </c>
      <c r="F135" s="11" t="s">
        <v>10</v>
      </c>
      <c r="G135" s="12" t="str">
        <f t="shared" si="0"/>
        <v>Entiende</v>
      </c>
      <c r="H135" s="13" t="str">
        <f t="shared" si="1"/>
        <v>entiende</v>
      </c>
      <c r="I135" s="14" t="str">
        <f t="shared" si="2"/>
        <v>Se le dificulta entender</v>
      </c>
      <c r="J135" s="14" t="str">
        <f t="shared" si="3"/>
        <v>Se le dificulta entender que es y para qué es importante la química. Identificando la materia y sus procesos de trasformación como concepto primordial.</v>
      </c>
      <c r="K135" s="1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28.5">
      <c r="A136" s="9"/>
      <c r="B136" s="9" t="s">
        <v>145</v>
      </c>
      <c r="C136" s="18">
        <v>10</v>
      </c>
      <c r="D136" s="10" t="s">
        <v>144</v>
      </c>
      <c r="E136" s="6">
        <v>1</v>
      </c>
      <c r="F136" s="11" t="s">
        <v>10</v>
      </c>
      <c r="G136" s="12" t="str">
        <f t="shared" si="0"/>
        <v>Reconoce</v>
      </c>
      <c r="H136" s="13" t="str">
        <f t="shared" si="1"/>
        <v>reconoce</v>
      </c>
      <c r="I136" s="14" t="str">
        <f t="shared" si="2"/>
        <v>Se le dificulta reconocer</v>
      </c>
      <c r="J136" s="14" t="str">
        <f t="shared" si="3"/>
        <v>Se le dificulta reconocer el átomo como unidad primordial de la materia, estableciendo las relaciones que existe con los elementos presentes en la tabla periódica.</v>
      </c>
      <c r="K136" s="1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>
      <c r="A137" s="9"/>
      <c r="B137" s="9" t="s">
        <v>146</v>
      </c>
      <c r="C137" s="18">
        <v>10</v>
      </c>
      <c r="D137" s="10" t="s">
        <v>144</v>
      </c>
      <c r="E137" s="6">
        <v>1</v>
      </c>
      <c r="F137" s="11" t="s">
        <v>10</v>
      </c>
      <c r="G137" s="12" t="str">
        <f t="shared" si="0"/>
        <v>Conoce</v>
      </c>
      <c r="H137" s="13" t="str">
        <f t="shared" si="1"/>
        <v>conoce</v>
      </c>
      <c r="I137" s="14" t="str">
        <f t="shared" si="2"/>
        <v>Se le dificulta conocer</v>
      </c>
      <c r="J137" s="14" t="str">
        <f t="shared" si="3"/>
        <v>Se le dificulta conocer que es el  ADN y cómo influye en organismos vivos.</v>
      </c>
      <c r="K137" s="14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>
      <c r="A138" s="9"/>
      <c r="B138" s="9" t="s">
        <v>147</v>
      </c>
      <c r="C138" s="18">
        <v>10</v>
      </c>
      <c r="D138" s="10" t="s">
        <v>144</v>
      </c>
      <c r="E138" s="6">
        <v>1</v>
      </c>
      <c r="F138" s="11" t="s">
        <v>10</v>
      </c>
      <c r="G138" s="12" t="str">
        <f t="shared" si="0"/>
        <v>Cumple</v>
      </c>
      <c r="H138" s="13" t="str">
        <f t="shared" si="1"/>
        <v>cumple</v>
      </c>
      <c r="I138" s="14" t="str">
        <f t="shared" si="2"/>
        <v>Se le dificulta cumplir</v>
      </c>
      <c r="J138" s="14" t="str">
        <f t="shared" si="3"/>
        <v>Se le dificulta cumplir de manera responsable con la entrega de sus actividades académicas.</v>
      </c>
      <c r="K138" s="14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28.5">
      <c r="A139" s="9"/>
      <c r="B139" s="9" t="s">
        <v>148</v>
      </c>
      <c r="C139" s="18">
        <v>10</v>
      </c>
      <c r="D139" s="10" t="s">
        <v>144</v>
      </c>
      <c r="E139" s="6">
        <v>2</v>
      </c>
      <c r="F139" s="11" t="s">
        <v>10</v>
      </c>
      <c r="G139" s="12" t="str">
        <f t="shared" si="0"/>
        <v>Conoce</v>
      </c>
      <c r="H139" s="13" t="str">
        <f t="shared" si="1"/>
        <v>conoce</v>
      </c>
      <c r="I139" s="14" t="str">
        <f t="shared" si="2"/>
        <v>Se le dificulta conocer</v>
      </c>
      <c r="J139" s="14" t="str">
        <f t="shared" si="3"/>
        <v>Se le dificulta conocer la manera en cómo se crean los productos químicos y analiza los procesos que ocurren en la formación de  las sustancias.</v>
      </c>
      <c r="K139" s="14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28.5">
      <c r="A140" s="9"/>
      <c r="B140" s="9" t="s">
        <v>149</v>
      </c>
      <c r="C140" s="18">
        <v>10</v>
      </c>
      <c r="D140" s="10" t="s">
        <v>144</v>
      </c>
      <c r="E140" s="6">
        <v>2</v>
      </c>
      <c r="F140" s="11" t="s">
        <v>10</v>
      </c>
      <c r="G140" s="12" t="str">
        <f t="shared" si="0"/>
        <v>Establece</v>
      </c>
      <c r="H140" s="13" t="str">
        <f t="shared" si="1"/>
        <v>establece</v>
      </c>
      <c r="I140" s="14" t="str">
        <f t="shared" si="2"/>
        <v>Se le dificulta establecer</v>
      </c>
      <c r="J140" s="14" t="str">
        <f t="shared" si="3"/>
        <v>Se le dificulta establecer las diferencias que existen en las sustancias toxicas y no toxicas, y de qué manera estos pueden beneficiar o afectar  a los ecosistemas.</v>
      </c>
      <c r="K140" s="14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28.5">
      <c r="A141" s="9"/>
      <c r="B141" s="9" t="s">
        <v>150</v>
      </c>
      <c r="C141" s="18">
        <v>10</v>
      </c>
      <c r="D141" s="10" t="s">
        <v>144</v>
      </c>
      <c r="E141" s="6">
        <v>2</v>
      </c>
      <c r="F141" s="11" t="s">
        <v>10</v>
      </c>
      <c r="G141" s="12" t="str">
        <f t="shared" si="0"/>
        <v>Reconoce</v>
      </c>
      <c r="H141" s="13" t="str">
        <f t="shared" si="1"/>
        <v>reconoce</v>
      </c>
      <c r="I141" s="14" t="str">
        <f t="shared" si="2"/>
        <v>Se le dificulta reconocer</v>
      </c>
      <c r="J141" s="14" t="str">
        <f t="shared" si="3"/>
        <v>Se le dificulta reconocer la tabla periódica y el papel que cumplen los elementos, con sus respectivas características.</v>
      </c>
      <c r="K141" s="14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>
      <c r="A142" s="9"/>
      <c r="B142" s="9" t="s">
        <v>151</v>
      </c>
      <c r="C142" s="18">
        <v>10</v>
      </c>
      <c r="D142" s="10" t="s">
        <v>144</v>
      </c>
      <c r="E142" s="6">
        <v>2</v>
      </c>
      <c r="F142" s="11" t="s">
        <v>10</v>
      </c>
      <c r="G142" s="12" t="str">
        <f t="shared" si="0"/>
        <v>Cumple</v>
      </c>
      <c r="H142" s="13" t="str">
        <f t="shared" si="1"/>
        <v>cumple</v>
      </c>
      <c r="I142" s="14" t="str">
        <f t="shared" si="2"/>
        <v>Se le dificulta cumplir</v>
      </c>
      <c r="J142" s="14" t="str">
        <f t="shared" si="3"/>
        <v>Se le dificulta cumplir con sus obligaciones a la hora de entregar sus actividades académicas.</v>
      </c>
      <c r="K142" s="14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28.5">
      <c r="A143" s="9"/>
      <c r="B143" s="9" t="s">
        <v>152</v>
      </c>
      <c r="C143" s="18">
        <v>10</v>
      </c>
      <c r="D143" s="10" t="s">
        <v>144</v>
      </c>
      <c r="E143" s="6">
        <v>3</v>
      </c>
      <c r="F143" s="11" t="s">
        <v>10</v>
      </c>
      <c r="G143" s="12" t="str">
        <f t="shared" si="0"/>
        <v>Conocen</v>
      </c>
      <c r="H143" s="13" t="str">
        <f t="shared" si="1"/>
        <v>conocen</v>
      </c>
      <c r="I143" s="14" t="str">
        <f t="shared" si="2"/>
        <v>Se le dificulta conocer</v>
      </c>
      <c r="J143" s="14" t="str">
        <f t="shared" si="3"/>
        <v>Se le dificulta conocer la manera en cómo se forman los compuestos químicos, además de conocer la nomenclatura orgánica e inorgánica.</v>
      </c>
      <c r="K143" s="14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5.75">
      <c r="A144" s="9"/>
      <c r="B144" s="9" t="s">
        <v>153</v>
      </c>
      <c r="C144" s="18">
        <v>10</v>
      </c>
      <c r="D144" s="10" t="s">
        <v>144</v>
      </c>
      <c r="E144" s="6">
        <v>3</v>
      </c>
      <c r="F144" s="11" t="s">
        <v>10</v>
      </c>
      <c r="G144" s="12" t="str">
        <f t="shared" si="0"/>
        <v>Identifica</v>
      </c>
      <c r="H144" s="13" t="str">
        <f t="shared" si="1"/>
        <v>identifica</v>
      </c>
      <c r="I144" s="14" t="str">
        <f t="shared" si="2"/>
        <v>Se le dificulta identificar</v>
      </c>
      <c r="J144" s="14" t="str">
        <f t="shared" si="3"/>
        <v>Se le dificulta identificar las formulas químicas y los fenómenos que estos producen  en nuestro entorno.</v>
      </c>
      <c r="K144" s="14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28.5">
      <c r="A145" s="9"/>
      <c r="B145" s="9" t="s">
        <v>154</v>
      </c>
      <c r="C145" s="18">
        <v>10</v>
      </c>
      <c r="D145" s="10" t="s">
        <v>144</v>
      </c>
      <c r="E145" s="6">
        <v>3</v>
      </c>
      <c r="F145" s="11" t="s">
        <v>10</v>
      </c>
      <c r="G145" s="12" t="str">
        <f t="shared" si="0"/>
        <v>Conoce</v>
      </c>
      <c r="H145" s="13" t="str">
        <f t="shared" si="1"/>
        <v>conoce</v>
      </c>
      <c r="I145" s="14" t="str">
        <f t="shared" si="2"/>
        <v>Se le dificulta conocer</v>
      </c>
      <c r="J145" s="14" t="str">
        <f t="shared" si="3"/>
        <v>Se le dificulta conocer que es el pH, el por qué y para que se utiliza. Además de conocer el papel que este tiene sobre los organismos vivos.</v>
      </c>
      <c r="K145" s="14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>
      <c r="A146" s="9"/>
      <c r="B146" s="9" t="s">
        <v>155</v>
      </c>
      <c r="C146" s="18">
        <v>10</v>
      </c>
      <c r="D146" s="10" t="s">
        <v>144</v>
      </c>
      <c r="E146" s="6">
        <v>3</v>
      </c>
      <c r="F146" s="11" t="s">
        <v>10</v>
      </c>
      <c r="G146" s="12" t="str">
        <f t="shared" si="0"/>
        <v>Presenta</v>
      </c>
      <c r="H146" s="13" t="str">
        <f t="shared" si="1"/>
        <v>presenta</v>
      </c>
      <c r="I146" s="14" t="str">
        <f t="shared" si="2"/>
        <v>Se le dificulta presentar</v>
      </c>
      <c r="J146" s="14" t="str">
        <f t="shared" si="3"/>
        <v>Se le dificulta presentar de manera asertiva sus actividades académicas.</v>
      </c>
      <c r="K146" s="14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28.5">
      <c r="A147" s="9"/>
      <c r="B147" s="9" t="s">
        <v>156</v>
      </c>
      <c r="C147" s="18">
        <v>10</v>
      </c>
      <c r="D147" s="10" t="s">
        <v>144</v>
      </c>
      <c r="E147" s="6">
        <v>4</v>
      </c>
      <c r="F147" s="11" t="s">
        <v>10</v>
      </c>
      <c r="G147" s="12" t="str">
        <f t="shared" si="0"/>
        <v>Explica</v>
      </c>
      <c r="H147" s="13" t="str">
        <f t="shared" si="1"/>
        <v>explica</v>
      </c>
      <c r="I147" s="14" t="str">
        <f t="shared" si="2"/>
        <v>Se le dificulta explicar</v>
      </c>
      <c r="J147" s="14" t="str">
        <f t="shared" si="3"/>
        <v>Se le dificulta explicar  los procesos de formación y separación de mezclas, además de conocer las propiedades de las soluciones químicas.</v>
      </c>
      <c r="K147" s="14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>
      <c r="A148" s="9"/>
      <c r="B148" s="9" t="s">
        <v>157</v>
      </c>
      <c r="C148" s="18">
        <v>10</v>
      </c>
      <c r="D148" s="10" t="s">
        <v>144</v>
      </c>
      <c r="E148" s="6">
        <v>4</v>
      </c>
      <c r="F148" s="11" t="s">
        <v>10</v>
      </c>
      <c r="G148" s="12" t="str">
        <f t="shared" si="0"/>
        <v>Establece</v>
      </c>
      <c r="H148" s="13" t="str">
        <f t="shared" si="1"/>
        <v>establece</v>
      </c>
      <c r="I148" s="14" t="str">
        <f t="shared" si="2"/>
        <v>Se le dificulta establecer</v>
      </c>
      <c r="J148" s="14" t="str">
        <f t="shared" si="3"/>
        <v>Se le dificulta establecer las variables físicas y químicas que existen en los diferentes compuestos químicos.</v>
      </c>
      <c r="K148" s="14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28.5">
      <c r="A149" s="9"/>
      <c r="B149" s="9" t="s">
        <v>158</v>
      </c>
      <c r="C149" s="18">
        <v>10</v>
      </c>
      <c r="D149" s="10" t="s">
        <v>144</v>
      </c>
      <c r="E149" s="6">
        <v>4</v>
      </c>
      <c r="F149" s="11" t="s">
        <v>10</v>
      </c>
      <c r="G149" s="12" t="str">
        <f t="shared" si="0"/>
        <v>Comprende</v>
      </c>
      <c r="H149" s="13" t="str">
        <f t="shared" si="1"/>
        <v>comprende</v>
      </c>
      <c r="I149" s="14" t="str">
        <f t="shared" si="2"/>
        <v>Se le dificulta comprender</v>
      </c>
      <c r="J149" s="14" t="str">
        <f t="shared" si="3"/>
        <v>Se le dificulta comprender la base química que se puede establecer en las cadenas tróficas presentes en nuestro entorno.</v>
      </c>
      <c r="K149" s="14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>
      <c r="A150" s="9"/>
      <c r="B150" s="9" t="s">
        <v>159</v>
      </c>
      <c r="C150" s="18">
        <v>10</v>
      </c>
      <c r="D150" s="10" t="s">
        <v>144</v>
      </c>
      <c r="E150" s="6">
        <v>4</v>
      </c>
      <c r="F150" s="11" t="s">
        <v>10</v>
      </c>
      <c r="G150" s="12" t="str">
        <f t="shared" si="0"/>
        <v>Cumple</v>
      </c>
      <c r="H150" s="13" t="str">
        <f t="shared" si="1"/>
        <v>cumple</v>
      </c>
      <c r="I150" s="14" t="str">
        <f t="shared" si="2"/>
        <v>Se le dificulta cumplir</v>
      </c>
      <c r="J150" s="14" t="str">
        <f t="shared" si="3"/>
        <v>Se le dificulta cumplir con las actividades académicas asignadas.</v>
      </c>
      <c r="K150" s="14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28.5">
      <c r="A151" s="9"/>
      <c r="B151" s="9" t="s">
        <v>160</v>
      </c>
      <c r="C151" s="18">
        <v>11</v>
      </c>
      <c r="D151" s="10" t="s">
        <v>144</v>
      </c>
      <c r="E151" s="6">
        <v>1</v>
      </c>
      <c r="F151" s="11" t="s">
        <v>10</v>
      </c>
      <c r="G151" s="12" t="str">
        <f t="shared" si="0"/>
        <v>Reconoce</v>
      </c>
      <c r="H151" s="13" t="str">
        <f t="shared" si="1"/>
        <v>reconoce</v>
      </c>
      <c r="I151" s="14" t="str">
        <f t="shared" si="2"/>
        <v>Se le dificulta reconocer</v>
      </c>
      <c r="J151" s="14" t="str">
        <f t="shared" si="3"/>
        <v>Se le dificulta reconocer la importancia de la química en los procesos biológicos. Además de identificar que es materia y cuáles son sus procesos de trasformación.</v>
      </c>
      <c r="K151" s="14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28.5">
      <c r="A152" s="9"/>
      <c r="B152" s="9" t="s">
        <v>161</v>
      </c>
      <c r="C152" s="18">
        <v>11</v>
      </c>
      <c r="D152" s="10" t="s">
        <v>144</v>
      </c>
      <c r="E152" s="6">
        <v>1</v>
      </c>
      <c r="F152" s="11" t="s">
        <v>10</v>
      </c>
      <c r="G152" s="12" t="str">
        <f t="shared" si="0"/>
        <v>Analiza</v>
      </c>
      <c r="H152" s="13" t="str">
        <f t="shared" si="1"/>
        <v>analiza</v>
      </c>
      <c r="I152" s="14" t="str">
        <f t="shared" si="2"/>
        <v>Se le dificulta analizar</v>
      </c>
      <c r="J152" s="14" t="str">
        <f t="shared" si="3"/>
        <v>Se le dificulta analizar la importancia de la química orgánica e inorgánica y relaciona las estructuras de los compuestos químicos.</v>
      </c>
      <c r="K152" s="14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28.5">
      <c r="A153" s="9"/>
      <c r="B153" s="9" t="s">
        <v>162</v>
      </c>
      <c r="C153" s="18">
        <v>11</v>
      </c>
      <c r="D153" s="10" t="s">
        <v>144</v>
      </c>
      <c r="E153" s="6">
        <v>1</v>
      </c>
      <c r="F153" s="11" t="s">
        <v>10</v>
      </c>
      <c r="G153" s="12" t="str">
        <f t="shared" si="0"/>
        <v>Conoce</v>
      </c>
      <c r="H153" s="13" t="str">
        <f t="shared" si="1"/>
        <v>conoce</v>
      </c>
      <c r="I153" s="14" t="str">
        <f t="shared" si="2"/>
        <v>Se le dificulta conocer</v>
      </c>
      <c r="J153" s="14" t="str">
        <f t="shared" si="3"/>
        <v>Se le dificulta conocer los conceptos químicos esenciales en los procesos estructurales de las formulas químicas.</v>
      </c>
      <c r="K153" s="14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5.75">
      <c r="A154" s="9"/>
      <c r="B154" s="9" t="s">
        <v>147</v>
      </c>
      <c r="C154" s="18">
        <v>11</v>
      </c>
      <c r="D154" s="10" t="s">
        <v>144</v>
      </c>
      <c r="E154" s="6">
        <v>1</v>
      </c>
      <c r="F154" s="11" t="s">
        <v>10</v>
      </c>
      <c r="G154" s="12" t="str">
        <f t="shared" si="0"/>
        <v>Cumple</v>
      </c>
      <c r="H154" s="13" t="str">
        <f t="shared" si="1"/>
        <v>cumple</v>
      </c>
      <c r="I154" s="14" t="str">
        <f t="shared" si="2"/>
        <v>Se le dificulta cumplir</v>
      </c>
      <c r="J154" s="14" t="str">
        <f t="shared" si="3"/>
        <v>Se le dificulta cumplir de manera responsable con la entrega de sus actividades académicas.</v>
      </c>
      <c r="K154" s="14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28.5">
      <c r="A155" s="9"/>
      <c r="B155" s="9" t="s">
        <v>163</v>
      </c>
      <c r="C155" s="18">
        <v>11</v>
      </c>
      <c r="D155" s="10" t="s">
        <v>144</v>
      </c>
      <c r="E155" s="6">
        <v>2</v>
      </c>
      <c r="F155" s="11" t="s">
        <v>10</v>
      </c>
      <c r="G155" s="12" t="str">
        <f t="shared" si="0"/>
        <v>Reconoce</v>
      </c>
      <c r="H155" s="13" t="str">
        <f t="shared" si="1"/>
        <v>reconoce</v>
      </c>
      <c r="I155" s="14" t="str">
        <f t="shared" si="2"/>
        <v>Se le dificulta reconocer</v>
      </c>
      <c r="J155" s="14" t="str">
        <f t="shared" si="3"/>
        <v>Se le dificulta reconocer las ventajas y desventajas de la creación de productos químicos, analizando los procesos que ocurren en la formación de sustancias.</v>
      </c>
      <c r="K155" s="14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5.75">
      <c r="A156" s="9"/>
      <c r="B156" s="9" t="s">
        <v>164</v>
      </c>
      <c r="C156" s="18">
        <v>11</v>
      </c>
      <c r="D156" s="10" t="s">
        <v>144</v>
      </c>
      <c r="E156" s="6">
        <v>2</v>
      </c>
      <c r="F156" s="11" t="s">
        <v>10</v>
      </c>
      <c r="G156" s="12" t="str">
        <f t="shared" si="0"/>
        <v>Relaciona</v>
      </c>
      <c r="H156" s="13" t="str">
        <f t="shared" si="1"/>
        <v>relaciona</v>
      </c>
      <c r="I156" s="14" t="str">
        <f t="shared" si="2"/>
        <v>Se le dificulta relacionar</v>
      </c>
      <c r="J156" s="14" t="str">
        <f t="shared" si="3"/>
        <v>Se le dificulta relacionar los grupos funcionales y las  propiedades  químicas de las sustancias.</v>
      </c>
      <c r="K156" s="14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28.5">
      <c r="A157" s="9"/>
      <c r="B157" s="9" t="s">
        <v>165</v>
      </c>
      <c r="C157" s="18">
        <v>11</v>
      </c>
      <c r="D157" s="10" t="s">
        <v>144</v>
      </c>
      <c r="E157" s="6">
        <v>2</v>
      </c>
      <c r="F157" s="11" t="s">
        <v>10</v>
      </c>
      <c r="G157" s="12" t="str">
        <f t="shared" si="0"/>
        <v>Reconoce</v>
      </c>
      <c r="H157" s="13" t="str">
        <f t="shared" si="1"/>
        <v>reconoce</v>
      </c>
      <c r="I157" s="14" t="str">
        <f t="shared" si="2"/>
        <v>Se le dificulta reconocer</v>
      </c>
      <c r="J157" s="14" t="str">
        <f t="shared" si="3"/>
        <v>Se le dificulta reconocer la tabla periódica y el papel que cumplen los elementos en las estructuras y grupos de los compuestos químicos.</v>
      </c>
      <c r="K157" s="14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5.75">
      <c r="A158" s="9"/>
      <c r="B158" s="9" t="s">
        <v>151</v>
      </c>
      <c r="C158" s="18">
        <v>11</v>
      </c>
      <c r="D158" s="10" t="s">
        <v>144</v>
      </c>
      <c r="E158" s="6">
        <v>2</v>
      </c>
      <c r="F158" s="11" t="s">
        <v>10</v>
      </c>
      <c r="G158" s="12" t="str">
        <f t="shared" si="0"/>
        <v>Cumple</v>
      </c>
      <c r="H158" s="13" t="str">
        <f t="shared" si="1"/>
        <v>cumple</v>
      </c>
      <c r="I158" s="14" t="str">
        <f t="shared" si="2"/>
        <v>Se le dificulta cumplir</v>
      </c>
      <c r="J158" s="14" t="str">
        <f t="shared" si="3"/>
        <v>Se le dificulta cumplir con sus obligaciones a la hora de entregar sus actividades académicas.</v>
      </c>
      <c r="K158" s="14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28.5">
      <c r="A159" s="9"/>
      <c r="B159" s="9" t="s">
        <v>166</v>
      </c>
      <c r="C159" s="18">
        <v>11</v>
      </c>
      <c r="D159" s="10" t="s">
        <v>144</v>
      </c>
      <c r="E159" s="6">
        <v>3</v>
      </c>
      <c r="F159" s="11" t="s">
        <v>10</v>
      </c>
      <c r="G159" s="12" t="str">
        <f t="shared" si="0"/>
        <v>Identifica</v>
      </c>
      <c r="H159" s="13" t="str">
        <f t="shared" si="1"/>
        <v>identifica</v>
      </c>
      <c r="I159" s="14" t="str">
        <f t="shared" si="2"/>
        <v>Se le dificulta identificar</v>
      </c>
      <c r="J159" s="14" t="str">
        <f t="shared" si="3"/>
        <v>Se le dificulta identificar las reacciones que se producen al formar compuestos químicos, establece las diferencias que existen en la nomenclatura orgánica e inorgánica.</v>
      </c>
      <c r="K159" s="14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28.5">
      <c r="A160" s="9"/>
      <c r="B160" s="9" t="s">
        <v>167</v>
      </c>
      <c r="C160" s="18">
        <v>11</v>
      </c>
      <c r="D160" s="10" t="s">
        <v>144</v>
      </c>
      <c r="E160" s="6">
        <v>3</v>
      </c>
      <c r="F160" s="11" t="s">
        <v>10</v>
      </c>
      <c r="G160" s="12" t="str">
        <f t="shared" si="0"/>
        <v>Logra</v>
      </c>
      <c r="H160" s="13" t="str">
        <f t="shared" si="1"/>
        <v>logra</v>
      </c>
      <c r="I160" s="14" t="str">
        <f t="shared" si="2"/>
        <v>Se le dificulta lograr</v>
      </c>
      <c r="J160" s="14" t="str">
        <f t="shared" si="3"/>
        <v>Se le dificulta lograr diferenciar las características de las formulas químicas y los fenómenos que estos producen  en nuestro entorno.</v>
      </c>
      <c r="K160" s="14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5.75">
      <c r="A161" s="9"/>
      <c r="B161" s="9" t="s">
        <v>168</v>
      </c>
      <c r="C161" s="18">
        <v>11</v>
      </c>
      <c r="D161" s="10" t="s">
        <v>144</v>
      </c>
      <c r="E161" s="6">
        <v>3</v>
      </c>
      <c r="F161" s="11" t="s">
        <v>10</v>
      </c>
      <c r="G161" s="12" t="str">
        <f t="shared" si="0"/>
        <v>Comprende</v>
      </c>
      <c r="H161" s="13" t="str">
        <f t="shared" si="1"/>
        <v>comprende</v>
      </c>
      <c r="I161" s="14" t="str">
        <f t="shared" si="2"/>
        <v>Se le dificulta comprender</v>
      </c>
      <c r="J161" s="14" t="str">
        <f t="shared" si="3"/>
        <v>Se le dificulta comprender los diferentes mecanismos  que se presentan en las reacciones químicas</v>
      </c>
      <c r="K161" s="14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5.75">
      <c r="A162" s="9"/>
      <c r="B162" s="9" t="s">
        <v>155</v>
      </c>
      <c r="C162" s="18">
        <v>11</v>
      </c>
      <c r="D162" s="10" t="s">
        <v>144</v>
      </c>
      <c r="E162" s="6">
        <v>3</v>
      </c>
      <c r="F162" s="11" t="s">
        <v>10</v>
      </c>
      <c r="G162" s="12" t="str">
        <f t="shared" si="0"/>
        <v>Presenta</v>
      </c>
      <c r="H162" s="13" t="str">
        <f t="shared" si="1"/>
        <v>presenta</v>
      </c>
      <c r="I162" s="14" t="str">
        <f t="shared" si="2"/>
        <v>Se le dificulta presentar</v>
      </c>
      <c r="J162" s="14" t="str">
        <f t="shared" si="3"/>
        <v>Se le dificulta presentar de manera asertiva sus actividades académicas.</v>
      </c>
      <c r="K162" s="14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5.75">
      <c r="A163" s="9"/>
      <c r="B163" s="9" t="s">
        <v>169</v>
      </c>
      <c r="C163" s="18">
        <v>11</v>
      </c>
      <c r="D163" s="10" t="s">
        <v>144</v>
      </c>
      <c r="E163" s="6">
        <v>4</v>
      </c>
      <c r="F163" s="11" t="s">
        <v>10</v>
      </c>
      <c r="G163" s="12" t="str">
        <f t="shared" si="0"/>
        <v>Explica</v>
      </c>
      <c r="H163" s="13" t="str">
        <f t="shared" si="1"/>
        <v>explica</v>
      </c>
      <c r="I163" s="14" t="str">
        <f t="shared" si="2"/>
        <v>Se le dificulta explicar</v>
      </c>
      <c r="J163" s="14" t="str">
        <f t="shared" si="3"/>
        <v>Se le dificulta explicar  los procesos químicos que ocurren en los seres vivos y su entorno.</v>
      </c>
      <c r="K163" s="14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5.75">
      <c r="A164" s="9"/>
      <c r="B164" s="9" t="s">
        <v>170</v>
      </c>
      <c r="C164" s="18">
        <v>11</v>
      </c>
      <c r="D164" s="10" t="s">
        <v>144</v>
      </c>
      <c r="E164" s="6">
        <v>4</v>
      </c>
      <c r="F164" s="11" t="s">
        <v>10</v>
      </c>
      <c r="G164" s="12" t="str">
        <f t="shared" si="0"/>
        <v>Establece</v>
      </c>
      <c r="H164" s="13" t="str">
        <f t="shared" si="1"/>
        <v>establece</v>
      </c>
      <c r="I164" s="14" t="str">
        <f t="shared" si="2"/>
        <v>Se le dificulta establecer</v>
      </c>
      <c r="J164" s="14" t="str">
        <f t="shared" si="3"/>
        <v>Se le dificulta establecer las diferencias que existen en todos los temas químicos vistos.</v>
      </c>
      <c r="K164" s="14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5.75">
      <c r="A165" s="9"/>
      <c r="B165" s="9" t="s">
        <v>171</v>
      </c>
      <c r="C165" s="18">
        <v>11</v>
      </c>
      <c r="D165" s="10" t="s">
        <v>144</v>
      </c>
      <c r="E165" s="6">
        <v>4</v>
      </c>
      <c r="F165" s="11" t="s">
        <v>10</v>
      </c>
      <c r="G165" s="12" t="str">
        <f t="shared" si="0"/>
        <v>Comprende</v>
      </c>
      <c r="H165" s="13" t="str">
        <f t="shared" si="1"/>
        <v>comprende</v>
      </c>
      <c r="I165" s="14" t="str">
        <f t="shared" si="2"/>
        <v>Se le dificulta comprender</v>
      </c>
      <c r="J165" s="14" t="str">
        <f t="shared" si="3"/>
        <v>Se le dificulta comprender la base química de ADN y como esta influye en diversos procesos bioquímicos.</v>
      </c>
      <c r="K165" s="14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5.75">
      <c r="A166" s="9"/>
      <c r="B166" s="9" t="s">
        <v>159</v>
      </c>
      <c r="C166" s="18">
        <v>11</v>
      </c>
      <c r="D166" s="10" t="s">
        <v>144</v>
      </c>
      <c r="E166" s="6">
        <v>4</v>
      </c>
      <c r="F166" s="11" t="s">
        <v>10</v>
      </c>
      <c r="G166" s="12" t="str">
        <f t="shared" si="0"/>
        <v>Cumple</v>
      </c>
      <c r="H166" s="13" t="str">
        <f t="shared" si="1"/>
        <v>cumple</v>
      </c>
      <c r="I166" s="14" t="str">
        <f t="shared" si="2"/>
        <v>Se le dificulta cumplir</v>
      </c>
      <c r="J166" s="14" t="str">
        <f t="shared" si="3"/>
        <v>Se le dificulta cumplir con las actividades académicas asignadas.</v>
      </c>
      <c r="K166" s="14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28.5">
      <c r="A167" s="15"/>
      <c r="B167" s="9" t="s">
        <v>172</v>
      </c>
      <c r="C167" s="18">
        <v>10</v>
      </c>
      <c r="D167" s="10" t="s">
        <v>173</v>
      </c>
      <c r="E167" s="6">
        <v>1</v>
      </c>
      <c r="F167" s="11" t="s">
        <v>10</v>
      </c>
      <c r="G167" s="12" t="str">
        <f t="shared" si="0"/>
        <v>Identifica</v>
      </c>
      <c r="H167" s="13" t="str">
        <f t="shared" si="1"/>
        <v>identifica</v>
      </c>
      <c r="I167" s="14" t="str">
        <f t="shared" si="2"/>
        <v>Se le dificulta identificar</v>
      </c>
      <c r="J167" s="14" t="str">
        <f t="shared" si="3"/>
        <v>Se le dificulta identificar y conceptualiza los diferentes sistemas de medidas y efectúa conversiones de unidades.</v>
      </c>
      <c r="K167" s="14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5.75">
      <c r="A168" s="15"/>
      <c r="B168" s="9" t="s">
        <v>174</v>
      </c>
      <c r="C168" s="18">
        <v>10</v>
      </c>
      <c r="D168" s="10" t="s">
        <v>173</v>
      </c>
      <c r="E168" s="6">
        <v>1</v>
      </c>
      <c r="F168" s="11" t="s">
        <v>10</v>
      </c>
      <c r="G168" s="12" t="str">
        <f t="shared" si="0"/>
        <v>Interpreta</v>
      </c>
      <c r="H168" s="13" t="str">
        <f t="shared" si="1"/>
        <v>interpreta</v>
      </c>
      <c r="I168" s="14" t="str">
        <f t="shared" si="2"/>
        <v>Se le dificulta interpretar</v>
      </c>
      <c r="J168" s="14" t="str">
        <f t="shared" si="3"/>
        <v>Se le dificulta interpretar las gráficas y las tablas que describe un movimiento rectilíneo uniforme.</v>
      </c>
      <c r="K168" s="14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5.75">
      <c r="A169" s="15"/>
      <c r="B169" s="9" t="s">
        <v>175</v>
      </c>
      <c r="C169" s="18">
        <v>10</v>
      </c>
      <c r="D169" s="10" t="s">
        <v>173</v>
      </c>
      <c r="E169" s="6">
        <v>1</v>
      </c>
      <c r="F169" s="11" t="s">
        <v>10</v>
      </c>
      <c r="G169" s="12" t="str">
        <f t="shared" si="0"/>
        <v>Trabaja</v>
      </c>
      <c r="H169" s="13" t="str">
        <f t="shared" si="1"/>
        <v>trabaja</v>
      </c>
      <c r="I169" s="14" t="str">
        <f t="shared" si="2"/>
        <v>Se le dificulta trabajar</v>
      </c>
      <c r="J169" s="14" t="str">
        <f t="shared" si="3"/>
        <v>Se le dificulta trabajar con mayor responsabilidad las actividades contenidas en las guías de aprendizaje.</v>
      </c>
      <c r="K169" s="14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28.5">
      <c r="A170" s="9"/>
      <c r="B170" s="9" t="s">
        <v>176</v>
      </c>
      <c r="C170" s="18">
        <v>10</v>
      </c>
      <c r="D170" s="10" t="s">
        <v>173</v>
      </c>
      <c r="E170" s="6">
        <v>2</v>
      </c>
      <c r="F170" s="11" t="s">
        <v>10</v>
      </c>
      <c r="G170" s="12" t="str">
        <f t="shared" si="0"/>
        <v>Comprende</v>
      </c>
      <c r="H170" s="13" t="str">
        <f t="shared" si="1"/>
        <v>comprende</v>
      </c>
      <c r="I170" s="14" t="str">
        <f t="shared" si="2"/>
        <v>Se le dificulta comprender</v>
      </c>
      <c r="J170" s="14" t="str">
        <f t="shared" si="3"/>
        <v>Se le dificulta comprender los conceptos de movimiento acelerado, semiparabolico, y lo demuestra a través de ejemplos prácticos.</v>
      </c>
      <c r="K170" s="14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28.5">
      <c r="A171" s="9"/>
      <c r="B171" s="9" t="s">
        <v>177</v>
      </c>
      <c r="C171" s="18">
        <v>10</v>
      </c>
      <c r="D171" s="10" t="s">
        <v>173</v>
      </c>
      <c r="E171" s="6">
        <v>2</v>
      </c>
      <c r="F171" s="11" t="s">
        <v>10</v>
      </c>
      <c r="G171" s="12" t="str">
        <f t="shared" si="0"/>
        <v>Identifica</v>
      </c>
      <c r="H171" s="13" t="str">
        <f t="shared" si="1"/>
        <v>identifica</v>
      </c>
      <c r="I171" s="14" t="str">
        <f t="shared" si="2"/>
        <v>Se le dificulta identificar</v>
      </c>
      <c r="J171" s="14" t="str">
        <f t="shared" si="3"/>
        <v>Se le dificulta identificar la fuerza como magnitud física vectorial aplicada desde las tres leyes de Newton esencia de la dinámica.</v>
      </c>
      <c r="K171" s="14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28.5">
      <c r="A172" s="9"/>
      <c r="B172" s="9" t="s">
        <v>178</v>
      </c>
      <c r="C172" s="18">
        <v>10</v>
      </c>
      <c r="D172" s="10" t="s">
        <v>173</v>
      </c>
      <c r="E172" s="6">
        <v>2</v>
      </c>
      <c r="F172" s="11" t="s">
        <v>10</v>
      </c>
      <c r="G172" s="12" t="str">
        <f t="shared" si="0"/>
        <v>Analiza</v>
      </c>
      <c r="H172" s="13" t="str">
        <f t="shared" si="1"/>
        <v>analiza</v>
      </c>
      <c r="I172" s="14" t="str">
        <f t="shared" si="2"/>
        <v>Se le dificulta analizar</v>
      </c>
      <c r="J172" s="14" t="str">
        <f t="shared" si="3"/>
        <v>Se le dificulta analizar el papel de la física en el desarrollo de la tecnología y lo valora en el proceso de su aprendizaje.</v>
      </c>
      <c r="K172" s="14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5.75">
      <c r="A173" s="15"/>
      <c r="B173" s="9" t="s">
        <v>179</v>
      </c>
      <c r="C173" s="18">
        <v>10</v>
      </c>
      <c r="D173" s="10" t="s">
        <v>173</v>
      </c>
      <c r="E173" s="6">
        <v>3</v>
      </c>
      <c r="F173" s="11" t="s">
        <v>10</v>
      </c>
      <c r="G173" s="12" t="str">
        <f t="shared" si="0"/>
        <v>Reconoce</v>
      </c>
      <c r="H173" s="13" t="str">
        <f t="shared" si="1"/>
        <v>reconoce</v>
      </c>
      <c r="I173" s="14" t="str">
        <f t="shared" si="2"/>
        <v>Se le dificulta reconocer</v>
      </c>
      <c r="J173" s="14" t="str">
        <f t="shared" si="3"/>
        <v>Se le dificulta reconocer los conceptos de gravedad como centro de masa de los cuerpos homogéneos.</v>
      </c>
      <c r="K173" s="14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5.75">
      <c r="A174" s="15"/>
      <c r="B174" s="9" t="s">
        <v>180</v>
      </c>
      <c r="C174" s="18">
        <v>10</v>
      </c>
      <c r="D174" s="10" t="s">
        <v>173</v>
      </c>
      <c r="E174" s="6">
        <v>3</v>
      </c>
      <c r="F174" s="11" t="s">
        <v>10</v>
      </c>
      <c r="G174" s="12" t="str">
        <f t="shared" si="0"/>
        <v>Establece</v>
      </c>
      <c r="H174" s="13" t="str">
        <f t="shared" si="1"/>
        <v>establece</v>
      </c>
      <c r="I174" s="14" t="str">
        <f t="shared" si="2"/>
        <v>Se le dificulta establecer</v>
      </c>
      <c r="J174" s="14" t="str">
        <f t="shared" si="3"/>
        <v>Se le dificulta establecer relación entre trabajo, potencia y energía a partir de pequeños experimentos.</v>
      </c>
      <c r="K174" s="14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5.75">
      <c r="A175" s="15"/>
      <c r="B175" s="9" t="s">
        <v>181</v>
      </c>
      <c r="C175" s="18">
        <v>10</v>
      </c>
      <c r="D175" s="10" t="s">
        <v>173</v>
      </c>
      <c r="E175" s="6">
        <v>3</v>
      </c>
      <c r="F175" s="11" t="s">
        <v>10</v>
      </c>
      <c r="G175" s="12" t="str">
        <f t="shared" si="0"/>
        <v>Valora</v>
      </c>
      <c r="H175" s="13" t="str">
        <f t="shared" si="1"/>
        <v>valora</v>
      </c>
      <c r="I175" s="14" t="str">
        <f t="shared" si="2"/>
        <v>Se le dificulta valorar</v>
      </c>
      <c r="J175" s="14" t="str">
        <f t="shared" si="3"/>
        <v>Se le dificulta valorar la importancia de la ciencia en el estudio de sistemas.</v>
      </c>
      <c r="K175" s="14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28.5">
      <c r="A176" s="15"/>
      <c r="B176" s="9" t="s">
        <v>182</v>
      </c>
      <c r="C176" s="18">
        <v>10</v>
      </c>
      <c r="D176" s="10" t="s">
        <v>173</v>
      </c>
      <c r="E176" s="6">
        <v>4</v>
      </c>
      <c r="F176" s="11" t="s">
        <v>10</v>
      </c>
      <c r="G176" s="12" t="str">
        <f t="shared" si="0"/>
        <v>Identifica</v>
      </c>
      <c r="H176" s="13" t="str">
        <f t="shared" si="1"/>
        <v>identifica</v>
      </c>
      <c r="I176" s="14" t="str">
        <f t="shared" si="2"/>
        <v>Se le dificulta identificar</v>
      </c>
      <c r="J176" s="14" t="str">
        <f t="shared" si="3"/>
        <v>Se le dificulta identificar en los conceptos de la mecánica los principios que interviene en el comportamiento de los fluidos en reposo y en movimiento.</v>
      </c>
      <c r="K176" s="14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5.75">
      <c r="A177" s="15"/>
      <c r="B177" s="9" t="s">
        <v>183</v>
      </c>
      <c r="C177" s="18">
        <v>10</v>
      </c>
      <c r="D177" s="10" t="s">
        <v>173</v>
      </c>
      <c r="E177" s="6">
        <v>4</v>
      </c>
      <c r="F177" s="11" t="s">
        <v>10</v>
      </c>
      <c r="G177" s="12" t="str">
        <f t="shared" si="0"/>
        <v>Calcula</v>
      </c>
      <c r="H177" s="13" t="str">
        <f t="shared" si="1"/>
        <v>calcula</v>
      </c>
      <c r="I177" s="14" t="str">
        <f t="shared" si="2"/>
        <v>Se le dificulta calcular</v>
      </c>
      <c r="J177" s="14" t="str">
        <f t="shared" si="3"/>
        <v>Se le dificulta calcular la densidad de sustancias en estado sólido y líquido.</v>
      </c>
      <c r="K177" s="14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28.5">
      <c r="A178" s="15"/>
      <c r="B178" s="9" t="s">
        <v>184</v>
      </c>
      <c r="C178" s="18">
        <v>10</v>
      </c>
      <c r="D178" s="10" t="s">
        <v>173</v>
      </c>
      <c r="E178" s="6">
        <v>4</v>
      </c>
      <c r="F178" s="11" t="s">
        <v>10</v>
      </c>
      <c r="G178" s="12" t="str">
        <f t="shared" si="0"/>
        <v>Muestra</v>
      </c>
      <c r="H178" s="13" t="str">
        <f t="shared" si="1"/>
        <v>muestra</v>
      </c>
      <c r="I178" s="14" t="str">
        <f t="shared" si="2"/>
        <v>Se le dificulta mostrar</v>
      </c>
      <c r="J178" s="14" t="str">
        <f t="shared" si="3"/>
        <v>Se le dificulta mostrar interés en las actividades que se desarrollan y las relaciona con situaciones cotidianas.</v>
      </c>
      <c r="K178" s="14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28.5">
      <c r="A179" s="19"/>
      <c r="B179" s="9" t="s">
        <v>185</v>
      </c>
      <c r="C179" s="18">
        <v>11</v>
      </c>
      <c r="D179" s="10" t="s">
        <v>173</v>
      </c>
      <c r="E179" s="6">
        <v>1</v>
      </c>
      <c r="F179" s="11" t="s">
        <v>10</v>
      </c>
      <c r="G179" s="12" t="str">
        <f t="shared" si="0"/>
        <v>Comprende</v>
      </c>
      <c r="H179" s="13" t="str">
        <f t="shared" si="1"/>
        <v>comprende</v>
      </c>
      <c r="I179" s="14" t="str">
        <f t="shared" si="2"/>
        <v>Se le dificulta comprender</v>
      </c>
      <c r="J179" s="14" t="str">
        <f t="shared" si="3"/>
        <v>Se le dificulta comprender los conceptos de movimiento acelerado, armónico simple y sus respectivas características como desplazamiento, velocidad y aceleración.</v>
      </c>
      <c r="K179" s="14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28.5">
      <c r="A180" s="15"/>
      <c r="B180" s="9" t="s">
        <v>186</v>
      </c>
      <c r="C180" s="18">
        <v>11</v>
      </c>
      <c r="D180" s="10" t="s">
        <v>173</v>
      </c>
      <c r="E180" s="6">
        <v>1</v>
      </c>
      <c r="F180" s="11" t="s">
        <v>10</v>
      </c>
      <c r="G180" s="12" t="str">
        <f t="shared" si="0"/>
        <v>Identifica</v>
      </c>
      <c r="H180" s="13" t="str">
        <f t="shared" si="1"/>
        <v>identifica</v>
      </c>
      <c r="I180" s="14" t="str">
        <f t="shared" si="2"/>
        <v>Se le dificulta identificar</v>
      </c>
      <c r="J180" s="14" t="str">
        <f t="shared" si="3"/>
        <v>Se le dificulta identificar las características básicas del movimiento acelerado, armónico simple, ondas y sonidos.</v>
      </c>
      <c r="K180" s="14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28.5">
      <c r="A181" s="15"/>
      <c r="B181" s="9" t="s">
        <v>187</v>
      </c>
      <c r="C181" s="18">
        <v>11</v>
      </c>
      <c r="D181" s="10" t="s">
        <v>173</v>
      </c>
      <c r="E181" s="6">
        <v>1</v>
      </c>
      <c r="F181" s="11" t="s">
        <v>10</v>
      </c>
      <c r="G181" s="12" t="str">
        <f t="shared" si="0"/>
        <v>Muestra</v>
      </c>
      <c r="H181" s="13" t="str">
        <f t="shared" si="1"/>
        <v>muestra</v>
      </c>
      <c r="I181" s="14" t="str">
        <f t="shared" si="2"/>
        <v>Se le dificulta mostrar</v>
      </c>
      <c r="J181" s="14" t="str">
        <f t="shared" si="3"/>
        <v>Se le dificulta mostrar interés en las actividades que se desarrollan dentro de las guías de aprendizaje y las relaciona con situaciones cotidianas</v>
      </c>
      <c r="K181" s="14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5.75">
      <c r="A182" s="15"/>
      <c r="B182" s="9" t="s">
        <v>188</v>
      </c>
      <c r="C182" s="18">
        <v>11</v>
      </c>
      <c r="D182" s="10" t="s">
        <v>173</v>
      </c>
      <c r="E182" s="6">
        <v>2</v>
      </c>
      <c r="F182" s="11" t="s">
        <v>10</v>
      </c>
      <c r="G182" s="12" t="str">
        <f t="shared" si="0"/>
        <v>Conceptualiza</v>
      </c>
      <c r="H182" s="13" t="str">
        <f t="shared" si="1"/>
        <v>conceptualiza</v>
      </c>
      <c r="I182" s="14" t="str">
        <f t="shared" si="2"/>
        <v>Se le dificulta conceptualizar</v>
      </c>
      <c r="J182" s="14" t="str">
        <f t="shared" si="3"/>
        <v>Se le dificulta conceptualizar y explica la relación entre potencial eléctrico y energía potencial eléctrica.</v>
      </c>
      <c r="K182" s="14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5.75">
      <c r="A183" s="15"/>
      <c r="B183" s="9" t="s">
        <v>189</v>
      </c>
      <c r="C183" s="18">
        <v>11</v>
      </c>
      <c r="D183" s="10" t="s">
        <v>173</v>
      </c>
      <c r="E183" s="6">
        <v>2</v>
      </c>
      <c r="F183" s="11" t="s">
        <v>10</v>
      </c>
      <c r="G183" s="12" t="str">
        <f t="shared" si="0"/>
        <v>Describe</v>
      </c>
      <c r="H183" s="13" t="str">
        <f t="shared" si="1"/>
        <v>describe</v>
      </c>
      <c r="I183" s="14" t="str">
        <f t="shared" si="2"/>
        <v>Se le dificulta describir</v>
      </c>
      <c r="J183" s="14" t="str">
        <f t="shared" si="3"/>
        <v>Se le dificulta describir como se cargan objetos eléctricamente por contacto y por inducción.</v>
      </c>
      <c r="K183" s="14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5.75">
      <c r="A184" s="15"/>
      <c r="B184" s="9" t="s">
        <v>190</v>
      </c>
      <c r="C184" s="18">
        <v>11</v>
      </c>
      <c r="D184" s="10" t="s">
        <v>173</v>
      </c>
      <c r="E184" s="6">
        <v>2</v>
      </c>
      <c r="F184" s="11" t="s">
        <v>10</v>
      </c>
      <c r="G184" s="12" t="str">
        <f t="shared" si="0"/>
        <v>Realiza</v>
      </c>
      <c r="H184" s="13" t="str">
        <f t="shared" si="1"/>
        <v>realiza</v>
      </c>
      <c r="I184" s="14" t="str">
        <f t="shared" si="2"/>
        <v>Se le dificulta realizar</v>
      </c>
      <c r="J184" s="14" t="str">
        <f t="shared" si="3"/>
        <v>Se le dificulta realizar trabajo cooperativo con las guías de aprendizaje asignado.</v>
      </c>
      <c r="K184" s="14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5.75">
      <c r="A185" s="15"/>
      <c r="B185" s="9" t="s">
        <v>191</v>
      </c>
      <c r="C185" s="18">
        <v>11</v>
      </c>
      <c r="D185" s="10" t="s">
        <v>173</v>
      </c>
      <c r="E185" s="6">
        <v>3</v>
      </c>
      <c r="F185" s="11" t="s">
        <v>10</v>
      </c>
      <c r="G185" s="12" t="str">
        <f t="shared" si="0"/>
        <v>Plantea</v>
      </c>
      <c r="H185" s="13" t="str">
        <f t="shared" si="1"/>
        <v>plantea</v>
      </c>
      <c r="I185" s="14" t="str">
        <f t="shared" si="2"/>
        <v>Se le dificulta plantear</v>
      </c>
      <c r="J185" s="14" t="str">
        <f t="shared" si="3"/>
        <v>Se le dificulta plantear hipótesis acerca de los efectos magnéticos de la corriente eléctrica.</v>
      </c>
      <c r="K185" s="14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5.75">
      <c r="A186" s="15"/>
      <c r="B186" s="9" t="s">
        <v>192</v>
      </c>
      <c r="C186" s="18">
        <v>11</v>
      </c>
      <c r="D186" s="10" t="s">
        <v>173</v>
      </c>
      <c r="E186" s="6">
        <v>3</v>
      </c>
      <c r="F186" s="11" t="s">
        <v>10</v>
      </c>
      <c r="G186" s="12" t="str">
        <f t="shared" si="0"/>
        <v>Identifica</v>
      </c>
      <c r="H186" s="13" t="str">
        <f t="shared" si="1"/>
        <v>identifica</v>
      </c>
      <c r="I186" s="14" t="str">
        <f t="shared" si="2"/>
        <v>Se le dificulta identificar</v>
      </c>
      <c r="J186" s="14" t="str">
        <f t="shared" si="3"/>
        <v>Se le dificulta identificar y utiliza las ecuaciones empleadas en el estudio de la electricidad.</v>
      </c>
      <c r="K186" s="14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5.75">
      <c r="A187" s="15"/>
      <c r="B187" s="9" t="s">
        <v>193</v>
      </c>
      <c r="C187" s="18">
        <v>11</v>
      </c>
      <c r="D187" s="10" t="s">
        <v>173</v>
      </c>
      <c r="E187" s="6">
        <v>3</v>
      </c>
      <c r="F187" s="11" t="s">
        <v>10</v>
      </c>
      <c r="G187" s="12" t="str">
        <f t="shared" si="0"/>
        <v>Manifiesta</v>
      </c>
      <c r="H187" s="13" t="str">
        <f t="shared" si="1"/>
        <v>manifiesta</v>
      </c>
      <c r="I187" s="14" t="str">
        <f t="shared" si="2"/>
        <v>Se le dificulta manifestar</v>
      </c>
      <c r="J187" s="14" t="str">
        <f t="shared" si="3"/>
        <v>Se le dificulta manifestar inquietudes acerca de la pertinencia del sistema geocéntrico.</v>
      </c>
      <c r="K187" s="14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5.75">
      <c r="A188" s="15"/>
      <c r="B188" s="9" t="s">
        <v>194</v>
      </c>
      <c r="C188" s="18">
        <v>11</v>
      </c>
      <c r="D188" s="10" t="s">
        <v>173</v>
      </c>
      <c r="E188" s="6">
        <v>4</v>
      </c>
      <c r="F188" s="11" t="s">
        <v>10</v>
      </c>
      <c r="G188" s="12" t="str">
        <f t="shared" si="0"/>
        <v>Analiza</v>
      </c>
      <c r="H188" s="13" t="str">
        <f t="shared" si="1"/>
        <v>analiza</v>
      </c>
      <c r="I188" s="14" t="str">
        <f t="shared" si="2"/>
        <v>Se le dificulta analizar</v>
      </c>
      <c r="J188" s="14" t="str">
        <f t="shared" si="3"/>
        <v>Se le dificulta analizar la teoría de la física cuántica y lo compara con la física moderna.</v>
      </c>
      <c r="K188" s="14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5.75">
      <c r="A189" s="15"/>
      <c r="B189" s="9" t="s">
        <v>195</v>
      </c>
      <c r="C189" s="18">
        <v>11</v>
      </c>
      <c r="D189" s="10" t="s">
        <v>173</v>
      </c>
      <c r="E189" s="6">
        <v>4</v>
      </c>
      <c r="F189" s="11" t="s">
        <v>10</v>
      </c>
      <c r="G189" s="12" t="str">
        <f t="shared" si="0"/>
        <v>Formula</v>
      </c>
      <c r="H189" s="13" t="str">
        <f t="shared" si="1"/>
        <v>formula</v>
      </c>
      <c r="I189" s="14" t="str">
        <f t="shared" si="2"/>
        <v>Se le dificulta formular</v>
      </c>
      <c r="J189" s="14" t="str">
        <f t="shared" si="3"/>
        <v>Se le dificulta formular hipótesis para relacionar el concepto de energía con los espectros atómicos.</v>
      </c>
      <c r="K189" s="14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28.5">
      <c r="A190" s="15"/>
      <c r="B190" s="9" t="s">
        <v>196</v>
      </c>
      <c r="C190" s="18">
        <v>11</v>
      </c>
      <c r="D190" s="10" t="s">
        <v>173</v>
      </c>
      <c r="E190" s="6">
        <v>4</v>
      </c>
      <c r="F190" s="11" t="s">
        <v>10</v>
      </c>
      <c r="G190" s="12" t="str">
        <f t="shared" si="0"/>
        <v>Responde</v>
      </c>
      <c r="H190" s="13" t="str">
        <f t="shared" si="1"/>
        <v>responde</v>
      </c>
      <c r="I190" s="14" t="str">
        <f t="shared" si="2"/>
        <v>Se le dificulta responder</v>
      </c>
      <c r="J190" s="14" t="str">
        <f t="shared" si="3"/>
        <v>Se le dificulta responder de manera oportuna al desarrollo de las actividades plasmadas en las guías de aprendizaje.</v>
      </c>
      <c r="K190" s="14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5.75">
      <c r="A191" s="9"/>
      <c r="B191" s="9" t="s">
        <v>197</v>
      </c>
      <c r="C191" s="18">
        <v>0</v>
      </c>
      <c r="D191" s="10" t="s">
        <v>198</v>
      </c>
      <c r="E191" s="6">
        <v>1</v>
      </c>
      <c r="F191" s="11" t="s">
        <v>199</v>
      </c>
      <c r="G191" s="12" t="str">
        <f t="shared" si="0"/>
        <v>Reconoce</v>
      </c>
      <c r="H191" s="13" t="str">
        <f t="shared" si="1"/>
        <v>reconoce</v>
      </c>
      <c r="I191" s="14" t="str">
        <f t="shared" si="2"/>
        <v>Se le dificulta reconocer</v>
      </c>
      <c r="J191" s="14" t="str">
        <f t="shared" si="3"/>
        <v>Se le dificulta reconocer objetos de acuerdo a su ubicación espacial lejos y cerca.</v>
      </c>
      <c r="K191" s="14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5.75">
      <c r="A192" s="9"/>
      <c r="B192" s="9" t="s">
        <v>200</v>
      </c>
      <c r="C192" s="18">
        <v>0</v>
      </c>
      <c r="D192" s="10" t="s">
        <v>198</v>
      </c>
      <c r="E192" s="6">
        <v>1</v>
      </c>
      <c r="F192" s="11" t="s">
        <v>199</v>
      </c>
      <c r="G192" s="12" t="str">
        <f t="shared" si="0"/>
        <v>Identifican</v>
      </c>
      <c r="H192" s="13" t="str">
        <f t="shared" si="1"/>
        <v>identifican</v>
      </c>
      <c r="I192" s="14" t="str">
        <f t="shared" si="2"/>
        <v>Se le dificulta identificar</v>
      </c>
      <c r="J192" s="14" t="str">
        <f t="shared" si="3"/>
        <v>Se le dificulta identificar las figuras geométricas círculo y triangulo  de acuerdo a sus características físicas.</v>
      </c>
      <c r="K192" s="14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5.75">
      <c r="A193" s="9"/>
      <c r="B193" s="9" t="s">
        <v>201</v>
      </c>
      <c r="C193" s="18">
        <v>0</v>
      </c>
      <c r="D193" s="10" t="s">
        <v>198</v>
      </c>
      <c r="E193" s="6">
        <v>1</v>
      </c>
      <c r="F193" s="11" t="s">
        <v>199</v>
      </c>
      <c r="G193" s="12" t="str">
        <f t="shared" si="0"/>
        <v>Identifica</v>
      </c>
      <c r="H193" s="13" t="str">
        <f t="shared" si="1"/>
        <v>identifica</v>
      </c>
      <c r="I193" s="14" t="str">
        <f t="shared" si="2"/>
        <v>Se le dificulta identificar</v>
      </c>
      <c r="J193" s="14" t="str">
        <f t="shared" si="3"/>
        <v>Se le dificulta identificar unos que otros números del 1 al 5.</v>
      </c>
      <c r="K193" s="14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5.75">
      <c r="A194" s="9"/>
      <c r="B194" s="9" t="s">
        <v>202</v>
      </c>
      <c r="C194" s="18">
        <v>0</v>
      </c>
      <c r="D194" s="10" t="s">
        <v>198</v>
      </c>
      <c r="E194" s="6">
        <v>1</v>
      </c>
      <c r="F194" s="11" t="s">
        <v>199</v>
      </c>
      <c r="G194" s="12" t="str">
        <f t="shared" si="0"/>
        <v>Practica</v>
      </c>
      <c r="H194" s="13" t="str">
        <f t="shared" si="1"/>
        <v>practica</v>
      </c>
      <c r="I194" s="14" t="str">
        <f t="shared" si="2"/>
        <v>Se le dificulta practicar</v>
      </c>
      <c r="J194" s="14" t="str">
        <f t="shared" si="3"/>
        <v>Se le dificulta practicar  cada una de las actividades a desarrollar con la finalidad de superar sus debilidades.</v>
      </c>
      <c r="K194" s="14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5.75">
      <c r="A195" s="9"/>
      <c r="B195" s="9" t="s">
        <v>203</v>
      </c>
      <c r="C195" s="18">
        <v>0</v>
      </c>
      <c r="D195" s="10" t="s">
        <v>198</v>
      </c>
      <c r="E195" s="6">
        <v>2</v>
      </c>
      <c r="F195" s="11" t="s">
        <v>199</v>
      </c>
      <c r="G195" s="12" t="str">
        <f t="shared" si="0"/>
        <v>Reconoce</v>
      </c>
      <c r="H195" s="13" t="str">
        <f t="shared" si="1"/>
        <v>reconoce</v>
      </c>
      <c r="I195" s="14" t="str">
        <f t="shared" si="2"/>
        <v>Se le dificulta reconocer</v>
      </c>
      <c r="J195" s="14" t="str">
        <f t="shared" si="3"/>
        <v>Se le dificulta reconocer diferentes objetos mediante el manejo de cuantificadores y secuencias.</v>
      </c>
      <c r="K195" s="14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28.5">
      <c r="A196" s="9"/>
      <c r="B196" s="9" t="s">
        <v>204</v>
      </c>
      <c r="C196" s="18">
        <v>0</v>
      </c>
      <c r="D196" s="10" t="s">
        <v>198</v>
      </c>
      <c r="E196" s="6">
        <v>2</v>
      </c>
      <c r="F196" s="11" t="s">
        <v>199</v>
      </c>
      <c r="G196" s="12" t="str">
        <f t="shared" si="0"/>
        <v>Completa</v>
      </c>
      <c r="H196" s="13" t="str">
        <f t="shared" si="1"/>
        <v>completa</v>
      </c>
      <c r="I196" s="14" t="str">
        <f t="shared" si="2"/>
        <v>Se le dificulta completar</v>
      </c>
      <c r="J196" s="14" t="str">
        <f t="shared" si="3"/>
        <v>Se le dificulta completar secuencias ubicando el número que va antes y después dentro de los números de la familia del 10.</v>
      </c>
      <c r="K196" s="14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5.75">
      <c r="A197" s="9"/>
      <c r="B197" s="9" t="s">
        <v>205</v>
      </c>
      <c r="C197" s="18">
        <v>0</v>
      </c>
      <c r="D197" s="10" t="s">
        <v>198</v>
      </c>
      <c r="E197" s="6">
        <v>2</v>
      </c>
      <c r="F197" s="11" t="s">
        <v>199</v>
      </c>
      <c r="G197" s="12" t="str">
        <f t="shared" si="0"/>
        <v>Resuelve</v>
      </c>
      <c r="H197" s="13" t="str">
        <f t="shared" si="1"/>
        <v>resuelve</v>
      </c>
      <c r="I197" s="14" t="str">
        <f t="shared" si="2"/>
        <v>Se le dificulta resolver</v>
      </c>
      <c r="J197" s="14" t="str">
        <f t="shared" si="3"/>
        <v>Se le dificulta resolver  correctamente  trayectos y laberintos de acuerdo a patrones establecidos.</v>
      </c>
      <c r="K197" s="14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5.75">
      <c r="A198" s="9"/>
      <c r="B198" s="9" t="s">
        <v>206</v>
      </c>
      <c r="C198" s="18">
        <v>0</v>
      </c>
      <c r="D198" s="10" t="s">
        <v>198</v>
      </c>
      <c r="E198" s="6">
        <v>2</v>
      </c>
      <c r="F198" s="11" t="s">
        <v>199</v>
      </c>
      <c r="G198" s="12" t="str">
        <f t="shared" si="0"/>
        <v>Disfruta</v>
      </c>
      <c r="H198" s="13" t="str">
        <f t="shared" si="1"/>
        <v>disfruta</v>
      </c>
      <c r="I198" s="14" t="str">
        <f t="shared" si="2"/>
        <v>Se le dificulta disfrutar</v>
      </c>
      <c r="J198" s="14" t="str">
        <f t="shared" si="3"/>
        <v>Se le dificulta disfrutar  trazando  líneas rectas con lápices de colores.</v>
      </c>
      <c r="K198" s="14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5.75">
      <c r="A199" s="9"/>
      <c r="B199" s="9" t="s">
        <v>207</v>
      </c>
      <c r="C199" s="18">
        <v>0</v>
      </c>
      <c r="D199" s="10" t="s">
        <v>198</v>
      </c>
      <c r="E199" s="6">
        <v>3</v>
      </c>
      <c r="F199" s="11" t="s">
        <v>199</v>
      </c>
      <c r="G199" s="12" t="str">
        <f t="shared" si="0"/>
        <v>Identifica</v>
      </c>
      <c r="H199" s="13" t="str">
        <f t="shared" si="1"/>
        <v>identifica</v>
      </c>
      <c r="I199" s="14" t="str">
        <f t="shared" si="2"/>
        <v>Se le dificulta identificar</v>
      </c>
      <c r="J199" s="14" t="str">
        <f t="shared" si="3"/>
        <v>Se le dificulta identificar características físicas que conforman cada conjunto.</v>
      </c>
      <c r="K199" s="14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5.75">
      <c r="A200" s="9"/>
      <c r="B200" s="9" t="s">
        <v>208</v>
      </c>
      <c r="C200" s="18">
        <v>0</v>
      </c>
      <c r="D200" s="10" t="s">
        <v>198</v>
      </c>
      <c r="E200" s="6">
        <v>3</v>
      </c>
      <c r="F200" s="11" t="s">
        <v>199</v>
      </c>
      <c r="G200" s="12" t="str">
        <f t="shared" si="0"/>
        <v>Establece</v>
      </c>
      <c r="H200" s="13" t="str">
        <f t="shared" si="1"/>
        <v>establece</v>
      </c>
      <c r="I200" s="14" t="str">
        <f t="shared" si="2"/>
        <v>Se le dificulta establecer</v>
      </c>
      <c r="J200" s="14" t="str">
        <f t="shared" si="3"/>
        <v>Se le dificulta establecer semejanzas y diferencias entre conjuntos.</v>
      </c>
      <c r="K200" s="14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5.75">
      <c r="A201" s="9"/>
      <c r="B201" s="9" t="s">
        <v>209</v>
      </c>
      <c r="C201" s="18">
        <v>0</v>
      </c>
      <c r="D201" s="10" t="s">
        <v>198</v>
      </c>
      <c r="E201" s="6">
        <v>3</v>
      </c>
      <c r="F201" s="11" t="s">
        <v>199</v>
      </c>
      <c r="G201" s="12" t="str">
        <f t="shared" si="0"/>
        <v>Conoce</v>
      </c>
      <c r="H201" s="13" t="str">
        <f t="shared" si="1"/>
        <v>conoce</v>
      </c>
      <c r="I201" s="14" t="str">
        <f t="shared" si="2"/>
        <v>Se le dificulta conocer</v>
      </c>
      <c r="J201" s="14" t="str">
        <f t="shared" si="3"/>
        <v>Se le dificulta conocer las  familias de los  números naturales del 20 al 5 Correspondientes.</v>
      </c>
      <c r="K201" s="14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5.75">
      <c r="A202" s="9"/>
      <c r="B202" s="9" t="s">
        <v>210</v>
      </c>
      <c r="C202" s="18">
        <v>0</v>
      </c>
      <c r="D202" s="10" t="s">
        <v>198</v>
      </c>
      <c r="E202" s="6">
        <v>3</v>
      </c>
      <c r="F202" s="11" t="s">
        <v>199</v>
      </c>
      <c r="G202" s="12" t="str">
        <f t="shared" si="0"/>
        <v>Realiza</v>
      </c>
      <c r="H202" s="13" t="str">
        <f t="shared" si="1"/>
        <v>realiza</v>
      </c>
      <c r="I202" s="14" t="str">
        <f t="shared" si="2"/>
        <v>Se le dificulta realizar</v>
      </c>
      <c r="J202" s="14" t="str">
        <f t="shared" si="3"/>
        <v>Se le dificulta realizar trazos de líneas curvas mediantes ejercicios como: reteñir, colorear, recortar, y pegar.</v>
      </c>
      <c r="K202" s="14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5.75">
      <c r="A203" s="9"/>
      <c r="B203" s="9" t="s">
        <v>211</v>
      </c>
      <c r="C203" s="18">
        <v>0</v>
      </c>
      <c r="D203" s="10" t="s">
        <v>198</v>
      </c>
      <c r="E203" s="6">
        <v>4</v>
      </c>
      <c r="F203" s="11" t="s">
        <v>199</v>
      </c>
      <c r="G203" s="12" t="str">
        <f t="shared" si="0"/>
        <v>Asocia</v>
      </c>
      <c r="H203" s="13" t="str">
        <f t="shared" si="1"/>
        <v>asocia</v>
      </c>
      <c r="I203" s="14" t="str">
        <f t="shared" si="2"/>
        <v>Se le dificulta asociar</v>
      </c>
      <c r="J203" s="14" t="str">
        <f t="shared" si="3"/>
        <v>Se le dificulta asociar la cantidad de objetos de acuerdo al número indicado.</v>
      </c>
      <c r="K203" s="14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5.75">
      <c r="A204" s="9"/>
      <c r="B204" s="9" t="s">
        <v>212</v>
      </c>
      <c r="C204" s="18">
        <v>0</v>
      </c>
      <c r="D204" s="10" t="s">
        <v>198</v>
      </c>
      <c r="E204" s="6">
        <v>4</v>
      </c>
      <c r="F204" s="11" t="s">
        <v>199</v>
      </c>
      <c r="G204" s="12" t="str">
        <f t="shared" si="0"/>
        <v>Conoce</v>
      </c>
      <c r="H204" s="13" t="str">
        <f t="shared" si="1"/>
        <v>conoce</v>
      </c>
      <c r="I204" s="14" t="str">
        <f t="shared" si="2"/>
        <v>Se le dificulta conocer</v>
      </c>
      <c r="J204" s="14" t="str">
        <f t="shared" si="3"/>
        <v>Se le dificulta conocer las familias correspondientes a los números del 50 al 99.</v>
      </c>
      <c r="K204" s="14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5.75">
      <c r="A205" s="9"/>
      <c r="B205" s="9" t="s">
        <v>213</v>
      </c>
      <c r="C205" s="18">
        <v>0</v>
      </c>
      <c r="D205" s="10" t="s">
        <v>198</v>
      </c>
      <c r="E205" s="6">
        <v>4</v>
      </c>
      <c r="F205" s="11" t="s">
        <v>199</v>
      </c>
      <c r="G205" s="12" t="str">
        <f t="shared" si="0"/>
        <v>Cuenta</v>
      </c>
      <c r="H205" s="13" t="str">
        <f t="shared" si="1"/>
        <v>cuenta</v>
      </c>
      <c r="I205" s="14" t="str">
        <f t="shared" si="2"/>
        <v>Se le dificulta contar</v>
      </c>
      <c r="J205" s="14" t="str">
        <f t="shared" si="3"/>
        <v>Se le dificulta contar y escribe la mayor cantidad de números correspondientes del 1 al 99.</v>
      </c>
      <c r="K205" s="14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5.75">
      <c r="A206" s="9"/>
      <c r="B206" s="9" t="s">
        <v>214</v>
      </c>
      <c r="C206" s="18">
        <v>0</v>
      </c>
      <c r="D206" s="10" t="s">
        <v>198</v>
      </c>
      <c r="E206" s="6">
        <v>4</v>
      </c>
      <c r="F206" s="11" t="s">
        <v>199</v>
      </c>
      <c r="G206" s="12" t="str">
        <f t="shared" si="0"/>
        <v>Practica</v>
      </c>
      <c r="H206" s="13" t="str">
        <f t="shared" si="1"/>
        <v>practica</v>
      </c>
      <c r="I206" s="14" t="str">
        <f t="shared" si="2"/>
        <v>Se le dificulta practicar</v>
      </c>
      <c r="J206" s="14" t="str">
        <f t="shared" si="3"/>
        <v>Se le dificulta practicar frecuentemente los ejercicios aprendidos.</v>
      </c>
      <c r="K206" s="14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5.75">
      <c r="A207" s="9"/>
      <c r="B207" s="9" t="s">
        <v>215</v>
      </c>
      <c r="C207" s="18">
        <v>0</v>
      </c>
      <c r="D207" s="10" t="s">
        <v>216</v>
      </c>
      <c r="E207" s="6">
        <v>1</v>
      </c>
      <c r="F207" s="11" t="s">
        <v>199</v>
      </c>
      <c r="G207" s="12" t="str">
        <f t="shared" si="0"/>
        <v>Memoriza</v>
      </c>
      <c r="H207" s="13" t="str">
        <f t="shared" si="1"/>
        <v>memoriza</v>
      </c>
      <c r="I207" s="14" t="str">
        <f t="shared" si="2"/>
        <v>Se le dificulta memorizar</v>
      </c>
      <c r="J207" s="14" t="str">
        <f t="shared" si="3"/>
        <v>Se le dificulta memorizar  y canta  rondas y juegos.</v>
      </c>
      <c r="K207" s="14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5.75">
      <c r="A208" s="9"/>
      <c r="B208" s="9" t="s">
        <v>217</v>
      </c>
      <c r="C208" s="18">
        <v>0</v>
      </c>
      <c r="D208" s="10" t="s">
        <v>216</v>
      </c>
      <c r="E208" s="6">
        <v>1</v>
      </c>
      <c r="F208" s="11" t="s">
        <v>199</v>
      </c>
      <c r="G208" s="12" t="str">
        <f t="shared" si="0"/>
        <v>Menciona</v>
      </c>
      <c r="H208" s="13" t="str">
        <f t="shared" si="1"/>
        <v>menciona</v>
      </c>
      <c r="I208" s="14" t="str">
        <f t="shared" si="2"/>
        <v>Se le dificulta mencionar</v>
      </c>
      <c r="J208" s="14" t="str">
        <f t="shared" si="3"/>
        <v>Se le dificulta mencionar  los nombres de algunos objetos del entorno.</v>
      </c>
      <c r="K208" s="14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5.75">
      <c r="A209" s="9"/>
      <c r="B209" s="9" t="s">
        <v>218</v>
      </c>
      <c r="C209" s="18">
        <v>0</v>
      </c>
      <c r="D209" s="10" t="s">
        <v>216</v>
      </c>
      <c r="E209" s="6">
        <v>1</v>
      </c>
      <c r="F209" s="11" t="s">
        <v>199</v>
      </c>
      <c r="G209" s="12" t="str">
        <f t="shared" si="0"/>
        <v>Identifica</v>
      </c>
      <c r="H209" s="13" t="str">
        <f t="shared" si="1"/>
        <v>identifica</v>
      </c>
      <c r="I209" s="14" t="str">
        <f t="shared" si="2"/>
        <v>Se le dificulta identificar</v>
      </c>
      <c r="J209" s="14" t="str">
        <f t="shared" si="3"/>
        <v>Se le dificulta identificar  algunas letras  de las  vocales.</v>
      </c>
      <c r="K209" s="14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5.75">
      <c r="A210" s="9"/>
      <c r="B210" s="9" t="s">
        <v>219</v>
      </c>
      <c r="C210" s="18">
        <v>0</v>
      </c>
      <c r="D210" s="10" t="s">
        <v>216</v>
      </c>
      <c r="E210" s="6">
        <v>1</v>
      </c>
      <c r="F210" s="11" t="s">
        <v>199</v>
      </c>
      <c r="G210" s="12" t="str">
        <f t="shared" si="0"/>
        <v>Se interesa</v>
      </c>
      <c r="H210" s="13" t="str">
        <f t="shared" si="1"/>
        <v>se interesa</v>
      </c>
      <c r="I210" s="14" t="str">
        <f t="shared" si="2"/>
        <v>Se le dificulta interesarse</v>
      </c>
      <c r="J210" s="14" t="str">
        <f t="shared" si="3"/>
        <v>Se le dificulta interesarse por aprender mas canciones, jugando de manera expresiva.</v>
      </c>
      <c r="K210" s="14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5.75">
      <c r="A211" s="9"/>
      <c r="B211" s="9" t="s">
        <v>220</v>
      </c>
      <c r="C211" s="18">
        <v>0</v>
      </c>
      <c r="D211" s="10" t="s">
        <v>216</v>
      </c>
      <c r="E211" s="6">
        <v>2</v>
      </c>
      <c r="F211" s="11" t="s">
        <v>199</v>
      </c>
      <c r="G211" s="12" t="str">
        <f t="shared" si="0"/>
        <v>Discrimina</v>
      </c>
      <c r="H211" s="13" t="str">
        <f t="shared" si="1"/>
        <v>discrimina</v>
      </c>
      <c r="I211" s="14" t="str">
        <f t="shared" si="2"/>
        <v>Se le dificulta discriminar</v>
      </c>
      <c r="J211" s="14" t="str">
        <f t="shared" si="3"/>
        <v>Se le dificulta discriminar auditiva y visualmente las vocales y las fonemas m,p,s,l.</v>
      </c>
      <c r="K211" s="14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5.75">
      <c r="A212" s="9"/>
      <c r="B212" s="9" t="s">
        <v>221</v>
      </c>
      <c r="C212" s="18">
        <v>0</v>
      </c>
      <c r="D212" s="10" t="s">
        <v>216</v>
      </c>
      <c r="E212" s="6">
        <v>2</v>
      </c>
      <c r="F212" s="11" t="s">
        <v>199</v>
      </c>
      <c r="G212" s="12" t="str">
        <f t="shared" si="0"/>
        <v>Realiza</v>
      </c>
      <c r="H212" s="13" t="str">
        <f t="shared" si="1"/>
        <v>realiza</v>
      </c>
      <c r="I212" s="14" t="str">
        <f t="shared" si="2"/>
        <v>Se le dificulta realizar</v>
      </c>
      <c r="J212" s="14" t="str">
        <f t="shared" si="3"/>
        <v>Se le dificulta realizar el trazo de las vocales y las fonemas m,p,s,l</v>
      </c>
      <c r="K212" s="14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5.75">
      <c r="A213" s="9"/>
      <c r="B213" s="9" t="s">
        <v>222</v>
      </c>
      <c r="C213" s="18">
        <v>0</v>
      </c>
      <c r="D213" s="10" t="s">
        <v>216</v>
      </c>
      <c r="E213" s="6">
        <v>2</v>
      </c>
      <c r="F213" s="11" t="s">
        <v>199</v>
      </c>
      <c r="G213" s="12" t="str">
        <f t="shared" si="0"/>
        <v>Comenta</v>
      </c>
      <c r="H213" s="13" t="str">
        <f t="shared" si="1"/>
        <v>comenta</v>
      </c>
      <c r="I213" s="14" t="str">
        <f t="shared" si="2"/>
        <v>Se le dificulta comentar</v>
      </c>
      <c r="J213" s="14" t="str">
        <f t="shared" si="3"/>
        <v>Se le dificulta comentar acerca de las situaciones y los elementos que observa en una imagen.</v>
      </c>
      <c r="K213" s="14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5.75">
      <c r="A214" s="9"/>
      <c r="B214" s="9" t="s">
        <v>223</v>
      </c>
      <c r="C214" s="18">
        <v>0</v>
      </c>
      <c r="D214" s="10" t="s">
        <v>216</v>
      </c>
      <c r="E214" s="6">
        <v>2</v>
      </c>
      <c r="F214" s="11" t="s">
        <v>199</v>
      </c>
      <c r="G214" s="12" t="str">
        <f t="shared" si="0"/>
        <v>Plantea</v>
      </c>
      <c r="H214" s="13" t="str">
        <f t="shared" si="1"/>
        <v>plantea</v>
      </c>
      <c r="I214" s="14" t="str">
        <f t="shared" si="2"/>
        <v>Se le dificulta plantear</v>
      </c>
      <c r="J214" s="14" t="str">
        <f t="shared" si="3"/>
        <v>Se le dificulta plantear la necesidad de conocer las combinaciones y aprender su escritura.</v>
      </c>
      <c r="K214" s="14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5.75">
      <c r="A215" s="9"/>
      <c r="B215" s="9" t="s">
        <v>224</v>
      </c>
      <c r="C215" s="18">
        <v>0</v>
      </c>
      <c r="D215" s="10" t="s">
        <v>216</v>
      </c>
      <c r="E215" s="6">
        <v>3</v>
      </c>
      <c r="F215" s="11" t="s">
        <v>199</v>
      </c>
      <c r="G215" s="12" t="str">
        <f t="shared" si="0"/>
        <v>Escucha</v>
      </c>
      <c r="H215" s="13" t="str">
        <f t="shared" si="1"/>
        <v>escucha</v>
      </c>
      <c r="I215" s="14" t="str">
        <f t="shared" si="2"/>
        <v>Se le dificulta escuchar</v>
      </c>
      <c r="J215" s="14" t="str">
        <f t="shared" si="3"/>
        <v>Se le dificulta escuchar y analiza algunas adivinanzas.</v>
      </c>
      <c r="K215" s="14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5.75">
      <c r="A216" s="9"/>
      <c r="B216" s="9" t="s">
        <v>225</v>
      </c>
      <c r="C216" s="18">
        <v>0</v>
      </c>
      <c r="D216" s="10" t="s">
        <v>216</v>
      </c>
      <c r="E216" s="6">
        <v>3</v>
      </c>
      <c r="F216" s="11" t="s">
        <v>199</v>
      </c>
      <c r="G216" s="12" t="str">
        <f t="shared" si="0"/>
        <v>Conoce</v>
      </c>
      <c r="H216" s="13" t="str">
        <f t="shared" si="1"/>
        <v>conoce</v>
      </c>
      <c r="I216" s="14" t="str">
        <f t="shared" si="2"/>
        <v>Se le dificulta conocer</v>
      </c>
      <c r="J216" s="14" t="str">
        <f t="shared" si="3"/>
        <v>Se le dificulta conocer el nombre de los fonemas t, d, n, r, v, b, c, f.</v>
      </c>
      <c r="K216" s="14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5.75">
      <c r="A217" s="9"/>
      <c r="B217" s="9" t="s">
        <v>226</v>
      </c>
      <c r="C217" s="18">
        <v>0</v>
      </c>
      <c r="D217" s="10" t="s">
        <v>216</v>
      </c>
      <c r="E217" s="6">
        <v>3</v>
      </c>
      <c r="F217" s="11" t="s">
        <v>199</v>
      </c>
      <c r="G217" s="12" t="str">
        <f t="shared" si="0"/>
        <v>Realiza</v>
      </c>
      <c r="H217" s="13" t="str">
        <f t="shared" si="1"/>
        <v>realiza</v>
      </c>
      <c r="I217" s="14" t="str">
        <f t="shared" si="2"/>
        <v>Se le dificulta realizar</v>
      </c>
      <c r="J217" s="14" t="str">
        <f t="shared" si="3"/>
        <v>Se le dificulta realizar dictados de palabras utilizando los fonemas vistos.</v>
      </c>
      <c r="K217" s="14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5.75">
      <c r="A218" s="9"/>
      <c r="B218" s="9" t="s">
        <v>227</v>
      </c>
      <c r="C218" s="18">
        <v>0</v>
      </c>
      <c r="D218" s="10" t="s">
        <v>216</v>
      </c>
      <c r="E218" s="6">
        <v>3</v>
      </c>
      <c r="F218" s="11" t="s">
        <v>199</v>
      </c>
      <c r="G218" s="12" t="str">
        <f t="shared" si="0"/>
        <v>Asume</v>
      </c>
      <c r="H218" s="13" t="str">
        <f t="shared" si="1"/>
        <v>asume</v>
      </c>
      <c r="I218" s="14" t="str">
        <f t="shared" si="2"/>
        <v>Se le dificulta asumir</v>
      </c>
      <c r="J218" s="14" t="str">
        <f t="shared" si="3"/>
        <v>Se le dificulta asumir en todo momento actitud de respeto en las relaciones interpersonales dentro del hogar.</v>
      </c>
      <c r="K218" s="14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5.75">
      <c r="A219" s="9"/>
      <c r="B219" s="9" t="s">
        <v>228</v>
      </c>
      <c r="C219" s="18">
        <v>0</v>
      </c>
      <c r="D219" s="10" t="s">
        <v>216</v>
      </c>
      <c r="E219" s="6">
        <v>4</v>
      </c>
      <c r="F219" s="11" t="s">
        <v>199</v>
      </c>
      <c r="G219" s="12" t="str">
        <f t="shared" si="0"/>
        <v>Enriquece</v>
      </c>
      <c r="H219" s="13" t="str">
        <f t="shared" si="1"/>
        <v>enriquece</v>
      </c>
      <c r="I219" s="14" t="str">
        <f t="shared" si="2"/>
        <v>Se le dificulta enriquecer</v>
      </c>
      <c r="J219" s="14" t="str">
        <f t="shared" si="3"/>
        <v>Se le dificulta enriquecer la expresión verbal y gestual atreves de dinámicas y juegos grupales.</v>
      </c>
      <c r="K219" s="14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5.75">
      <c r="A220" s="9"/>
      <c r="B220" s="9" t="s">
        <v>229</v>
      </c>
      <c r="C220" s="18">
        <v>0</v>
      </c>
      <c r="D220" s="10" t="s">
        <v>216</v>
      </c>
      <c r="E220" s="6">
        <v>4</v>
      </c>
      <c r="F220" s="11" t="s">
        <v>199</v>
      </c>
      <c r="G220" s="12" t="str">
        <f t="shared" si="0"/>
        <v>Interpreta</v>
      </c>
      <c r="H220" s="13" t="str">
        <f t="shared" si="1"/>
        <v>interpreta</v>
      </c>
      <c r="I220" s="14" t="str">
        <f t="shared" si="2"/>
        <v>Se le dificulta interpretar</v>
      </c>
      <c r="J220" s="14" t="str">
        <f t="shared" si="3"/>
        <v>Se le dificulta interpretar imágenes gráficas.</v>
      </c>
      <c r="K220" s="14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5.75">
      <c r="A221" s="9"/>
      <c r="B221" s="9" t="s">
        <v>230</v>
      </c>
      <c r="C221" s="18">
        <v>0</v>
      </c>
      <c r="D221" s="10" t="s">
        <v>216</v>
      </c>
      <c r="E221" s="6">
        <v>4</v>
      </c>
      <c r="F221" s="11" t="s">
        <v>199</v>
      </c>
      <c r="G221" s="12" t="str">
        <f t="shared" si="0"/>
        <v>Conoce</v>
      </c>
      <c r="H221" s="13" t="str">
        <f t="shared" si="1"/>
        <v>conoce</v>
      </c>
      <c r="I221" s="14" t="str">
        <f t="shared" si="2"/>
        <v>Se le dificulta conocer</v>
      </c>
      <c r="J221" s="14" t="str">
        <f t="shared" si="3"/>
        <v>Se le dificulta conocer los sonidos de los fonemas y las asocia con el nombre inicial de sus gráficas.</v>
      </c>
      <c r="K221" s="14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5.75">
      <c r="A222" s="9"/>
      <c r="B222" s="9" t="s">
        <v>231</v>
      </c>
      <c r="C222" s="18">
        <v>0</v>
      </c>
      <c r="D222" s="10" t="s">
        <v>216</v>
      </c>
      <c r="E222" s="6">
        <v>4</v>
      </c>
      <c r="F222" s="11" t="s">
        <v>199</v>
      </c>
      <c r="G222" s="12" t="str">
        <f t="shared" si="0"/>
        <v>Arma</v>
      </c>
      <c r="H222" s="13" t="str">
        <f t="shared" si="1"/>
        <v>arma</v>
      </c>
      <c r="I222" s="14" t="str">
        <f t="shared" si="2"/>
        <v>Se le dificulta armar</v>
      </c>
      <c r="J222" s="14" t="str">
        <f t="shared" si="3"/>
        <v>Se le dificulta armar pequeños rompecabezas nombrando las figuras construidas.</v>
      </c>
      <c r="K222" s="14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5.75">
      <c r="A223" s="9"/>
      <c r="B223" s="9" t="s">
        <v>232</v>
      </c>
      <c r="C223" s="18">
        <v>0</v>
      </c>
      <c r="D223" s="10" t="s">
        <v>233</v>
      </c>
      <c r="E223" s="6">
        <v>1</v>
      </c>
      <c r="F223" s="11" t="s">
        <v>199</v>
      </c>
      <c r="G223" s="12" t="str">
        <f t="shared" si="0"/>
        <v>Realiza</v>
      </c>
      <c r="H223" s="13" t="str">
        <f t="shared" si="1"/>
        <v>realiza</v>
      </c>
      <c r="I223" s="14" t="str">
        <f t="shared" si="2"/>
        <v>Se le dificulta realizar</v>
      </c>
      <c r="J223" s="14" t="str">
        <f t="shared" si="3"/>
        <v>Se le dificulta realizar con agrados sus trabajos de artística con creatividad.</v>
      </c>
      <c r="K223" s="14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5.75">
      <c r="A224" s="9"/>
      <c r="B224" s="9" t="s">
        <v>234</v>
      </c>
      <c r="C224" s="18">
        <v>0</v>
      </c>
      <c r="D224" s="10" t="s">
        <v>233</v>
      </c>
      <c r="E224" s="6">
        <v>1</v>
      </c>
      <c r="F224" s="11" t="s">
        <v>199</v>
      </c>
      <c r="G224" s="12" t="str">
        <f t="shared" si="0"/>
        <v>Utiliza</v>
      </c>
      <c r="H224" s="13" t="str">
        <f t="shared" si="1"/>
        <v>utiliza</v>
      </c>
      <c r="I224" s="14" t="str">
        <f t="shared" si="2"/>
        <v>Se le dificulta utilizar</v>
      </c>
      <c r="J224" s="14" t="str">
        <f t="shared" si="3"/>
        <v>Se le dificulta utilizar las técnicas del rasgado y recortes sin dificultad.</v>
      </c>
      <c r="K224" s="14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5.75">
      <c r="A225" s="9"/>
      <c r="B225" s="9" t="s">
        <v>235</v>
      </c>
      <c r="C225" s="18">
        <v>0</v>
      </c>
      <c r="D225" s="10" t="s">
        <v>233</v>
      </c>
      <c r="E225" s="6">
        <v>1</v>
      </c>
      <c r="F225" s="11" t="s">
        <v>199</v>
      </c>
      <c r="G225" s="12" t="str">
        <f t="shared" si="0"/>
        <v>Identifica</v>
      </c>
      <c r="H225" s="13" t="str">
        <f t="shared" si="1"/>
        <v>identifica</v>
      </c>
      <c r="I225" s="14" t="str">
        <f t="shared" si="2"/>
        <v>Se le dificulta identificar</v>
      </c>
      <c r="J225" s="14" t="str">
        <f t="shared" si="3"/>
        <v>Se le dificulta identificar unos que otros los colores.</v>
      </c>
      <c r="K225" s="14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5.75">
      <c r="A226" s="9"/>
      <c r="B226" s="9" t="s">
        <v>236</v>
      </c>
      <c r="C226" s="18">
        <v>0</v>
      </c>
      <c r="D226" s="10" t="s">
        <v>233</v>
      </c>
      <c r="E226" s="6">
        <v>1</v>
      </c>
      <c r="F226" s="11" t="s">
        <v>199</v>
      </c>
      <c r="G226" s="12" t="str">
        <f t="shared" si="0"/>
        <v>Conoce</v>
      </c>
      <c r="H226" s="13" t="str">
        <f t="shared" si="1"/>
        <v>conoce</v>
      </c>
      <c r="I226" s="14" t="str">
        <f t="shared" si="2"/>
        <v>Se le dificulta conocer</v>
      </c>
      <c r="J226" s="14" t="str">
        <f t="shared" si="3"/>
        <v>Se le dificulta conocer algunos colores y lo relaciona con elementos del entorno.</v>
      </c>
      <c r="K226" s="14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5.75">
      <c r="A227" s="9"/>
      <c r="B227" s="9" t="s">
        <v>237</v>
      </c>
      <c r="C227" s="18">
        <v>0</v>
      </c>
      <c r="D227" s="10" t="s">
        <v>233</v>
      </c>
      <c r="E227" s="6">
        <v>2</v>
      </c>
      <c r="F227" s="11" t="s">
        <v>199</v>
      </c>
      <c r="G227" s="12" t="str">
        <f t="shared" si="0"/>
        <v>Desarrolla</v>
      </c>
      <c r="H227" s="13" t="str">
        <f t="shared" si="1"/>
        <v>desarrolla</v>
      </c>
      <c r="I227" s="14" t="str">
        <f t="shared" si="2"/>
        <v>Se le dificulta desarrollar</v>
      </c>
      <c r="J227" s="14" t="str">
        <f t="shared" si="3"/>
        <v>Se le dificulta desarrollar la motricidad fina de forma espontánea en la elaboración de sus trabajos.</v>
      </c>
      <c r="K227" s="14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5.75">
      <c r="A228" s="9"/>
      <c r="B228" s="9" t="s">
        <v>238</v>
      </c>
      <c r="C228" s="18">
        <v>0</v>
      </c>
      <c r="D228" s="10" t="s">
        <v>233</v>
      </c>
      <c r="E228" s="6">
        <v>2</v>
      </c>
      <c r="F228" s="11" t="s">
        <v>199</v>
      </c>
      <c r="G228" s="12" t="str">
        <f t="shared" si="0"/>
        <v>Decora</v>
      </c>
      <c r="H228" s="13" t="str">
        <f t="shared" si="1"/>
        <v>decora</v>
      </c>
      <c r="I228" s="14" t="str">
        <f t="shared" si="2"/>
        <v>Se le dificulta decorar</v>
      </c>
      <c r="J228" s="14" t="str">
        <f t="shared" si="3"/>
        <v>Se le dificulta decorar las imágenes a su gusto.</v>
      </c>
      <c r="K228" s="14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5.75">
      <c r="A229" s="9"/>
      <c r="B229" s="9" t="s">
        <v>239</v>
      </c>
      <c r="C229" s="18">
        <v>0</v>
      </c>
      <c r="D229" s="10" t="s">
        <v>233</v>
      </c>
      <c r="E229" s="6">
        <v>2</v>
      </c>
      <c r="F229" s="11" t="s">
        <v>199</v>
      </c>
      <c r="G229" s="12" t="str">
        <f t="shared" si="0"/>
        <v>Colorea</v>
      </c>
      <c r="H229" s="13" t="str">
        <f t="shared" si="1"/>
        <v>colorea</v>
      </c>
      <c r="I229" s="14" t="str">
        <f t="shared" si="2"/>
        <v>Se le dificulta colorear</v>
      </c>
      <c r="J229" s="14" t="str">
        <f t="shared" si="3"/>
        <v>Se le dificulta colorear teniendo en cuenta los límites de una figura.</v>
      </c>
      <c r="K229" s="14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5.75">
      <c r="A230" s="9"/>
      <c r="B230" s="9" t="s">
        <v>240</v>
      </c>
      <c r="C230" s="18">
        <v>0</v>
      </c>
      <c r="D230" s="10" t="s">
        <v>233</v>
      </c>
      <c r="E230" s="6">
        <v>2</v>
      </c>
      <c r="F230" s="11" t="s">
        <v>199</v>
      </c>
      <c r="G230" s="12" t="str">
        <f t="shared" si="0"/>
        <v>Conoce</v>
      </c>
      <c r="H230" s="13" t="str">
        <f t="shared" si="1"/>
        <v>conoce</v>
      </c>
      <c r="I230" s="14" t="str">
        <f t="shared" si="2"/>
        <v>Se le dificulta conocer</v>
      </c>
      <c r="J230" s="14" t="str">
        <f t="shared" si="3"/>
        <v>Se le dificulta conocer los colores primarios y lo relaciona con elementos del entorno.</v>
      </c>
      <c r="K230" s="14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5.75">
      <c r="A231" s="9"/>
      <c r="B231" s="9" t="s">
        <v>241</v>
      </c>
      <c r="C231" s="18">
        <v>0</v>
      </c>
      <c r="D231" s="10" t="s">
        <v>233</v>
      </c>
      <c r="E231" s="6">
        <v>3</v>
      </c>
      <c r="F231" s="11" t="s">
        <v>199</v>
      </c>
      <c r="G231" s="12" t="str">
        <f t="shared" si="0"/>
        <v>Demuestra</v>
      </c>
      <c r="H231" s="13" t="str">
        <f t="shared" si="1"/>
        <v>demuestra</v>
      </c>
      <c r="I231" s="14" t="str">
        <f t="shared" si="2"/>
        <v>Se le dificulta demostrar</v>
      </c>
      <c r="J231" s="14" t="str">
        <f t="shared" si="3"/>
        <v>Se le dificulta demostrar agilidad en las manos al manipular la técnica de arrugado.</v>
      </c>
      <c r="K231" s="14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5.75">
      <c r="A232" s="9"/>
      <c r="B232" s="9" t="s">
        <v>242</v>
      </c>
      <c r="C232" s="18">
        <v>0</v>
      </c>
      <c r="D232" s="10" t="s">
        <v>233</v>
      </c>
      <c r="E232" s="6">
        <v>3</v>
      </c>
      <c r="F232" s="11" t="s">
        <v>199</v>
      </c>
      <c r="G232" s="12" t="str">
        <f t="shared" si="0"/>
        <v>Utiliza</v>
      </c>
      <c r="H232" s="13" t="str">
        <f t="shared" si="1"/>
        <v>utiliza</v>
      </c>
      <c r="I232" s="14" t="str">
        <f t="shared" si="2"/>
        <v>Se le dificulta utilizar</v>
      </c>
      <c r="J232" s="14" t="str">
        <f t="shared" si="3"/>
        <v>Se le dificulta utilizar las temperas y los pinceles con soltura para decorar los trabajos.</v>
      </c>
      <c r="K232" s="14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5.75">
      <c r="A233" s="9"/>
      <c r="B233" s="9" t="s">
        <v>243</v>
      </c>
      <c r="C233" s="18">
        <v>0</v>
      </c>
      <c r="D233" s="10" t="s">
        <v>233</v>
      </c>
      <c r="E233" s="6">
        <v>3</v>
      </c>
      <c r="F233" s="11" t="s">
        <v>199</v>
      </c>
      <c r="G233" s="12" t="str">
        <f t="shared" si="0"/>
        <v>Agarra</v>
      </c>
      <c r="H233" s="13" t="str">
        <f t="shared" si="1"/>
        <v>agarra</v>
      </c>
      <c r="I233" s="14" t="str">
        <f t="shared" si="2"/>
        <v>Se le dificulta agarrar</v>
      </c>
      <c r="J233" s="14" t="str">
        <f t="shared" si="3"/>
        <v>Se le dificulta agarrar el punzón de seguridad al momento de realizar la técnica del puntillismo.</v>
      </c>
      <c r="K233" s="14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5.75">
      <c r="A234" s="9"/>
      <c r="B234" s="9" t="s">
        <v>244</v>
      </c>
      <c r="C234" s="18">
        <v>0</v>
      </c>
      <c r="D234" s="10" t="s">
        <v>233</v>
      </c>
      <c r="E234" s="6">
        <v>3</v>
      </c>
      <c r="F234" s="11" t="s">
        <v>199</v>
      </c>
      <c r="G234" s="12" t="str">
        <f t="shared" si="0"/>
        <v>Utiliza</v>
      </c>
      <c r="H234" s="13" t="str">
        <f t="shared" si="1"/>
        <v>utiliza</v>
      </c>
      <c r="I234" s="14" t="str">
        <f t="shared" si="2"/>
        <v>Se le dificulta utilizar</v>
      </c>
      <c r="J234" s="14" t="str">
        <f t="shared" si="3"/>
        <v>Se le dificulta utilizar de manera apropiada diversas fuentes de información para adquirir conocimientos.</v>
      </c>
      <c r="K234" s="14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5.75">
      <c r="A235" s="9"/>
      <c r="B235" s="9" t="s">
        <v>245</v>
      </c>
      <c r="C235" s="18">
        <v>0</v>
      </c>
      <c r="D235" s="10" t="s">
        <v>233</v>
      </c>
      <c r="E235" s="6">
        <v>4</v>
      </c>
      <c r="F235" s="11" t="s">
        <v>199</v>
      </c>
      <c r="G235" s="12" t="str">
        <f t="shared" si="0"/>
        <v>Menciona</v>
      </c>
      <c r="H235" s="13" t="str">
        <f t="shared" si="1"/>
        <v>menciona</v>
      </c>
      <c r="I235" s="14" t="str">
        <f t="shared" si="2"/>
        <v>Se le dificulta mencionar</v>
      </c>
      <c r="J235" s="14" t="str">
        <f t="shared" si="3"/>
        <v>Se le dificulta mencionar algunos elementos reciclables.</v>
      </c>
      <c r="K235" s="14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5.75">
      <c r="A236" s="9"/>
      <c r="B236" s="9" t="s">
        <v>246</v>
      </c>
      <c r="C236" s="18">
        <v>0</v>
      </c>
      <c r="D236" s="10" t="s">
        <v>233</v>
      </c>
      <c r="E236" s="6">
        <v>4</v>
      </c>
      <c r="F236" s="11" t="s">
        <v>199</v>
      </c>
      <c r="G236" s="12" t="str">
        <f t="shared" si="0"/>
        <v>Realizar</v>
      </c>
      <c r="H236" s="13" t="str">
        <f t="shared" si="1"/>
        <v>realizar</v>
      </c>
      <c r="I236" s="14" t="str">
        <f t="shared" si="2"/>
        <v>Se le dificulta realizar</v>
      </c>
      <c r="J236" s="14" t="str">
        <f t="shared" si="3"/>
        <v>Se le dificulta realizar diferente juguetes a partir de los elementos encontrados.</v>
      </c>
      <c r="K236" s="14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5.75">
      <c r="A237" s="9"/>
      <c r="B237" s="9" t="s">
        <v>247</v>
      </c>
      <c r="C237" s="18">
        <v>0</v>
      </c>
      <c r="D237" s="10" t="s">
        <v>233</v>
      </c>
      <c r="E237" s="6">
        <v>4</v>
      </c>
      <c r="F237" s="11" t="s">
        <v>199</v>
      </c>
      <c r="G237" s="12" t="str">
        <f t="shared" si="0"/>
        <v>Elabora</v>
      </c>
      <c r="H237" s="13" t="str">
        <f t="shared" si="1"/>
        <v>elabora</v>
      </c>
      <c r="I237" s="14" t="str">
        <f t="shared" si="2"/>
        <v>Se le dificulta elaborar</v>
      </c>
      <c r="J237" s="14" t="str">
        <f t="shared" si="3"/>
        <v>Se le dificulta elaborar dibujos utilizando distintos materiales de su entorno.</v>
      </c>
      <c r="K237" s="14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5.75">
      <c r="A238" s="9"/>
      <c r="B238" s="9" t="s">
        <v>248</v>
      </c>
      <c r="C238" s="18">
        <v>0</v>
      </c>
      <c r="D238" s="10" t="s">
        <v>233</v>
      </c>
      <c r="E238" s="6">
        <v>4</v>
      </c>
      <c r="F238" s="11" t="s">
        <v>199</v>
      </c>
      <c r="G238" s="12" t="str">
        <f t="shared" si="0"/>
        <v>Reconoce</v>
      </c>
      <c r="H238" s="13" t="str">
        <f t="shared" si="1"/>
        <v>reconoce</v>
      </c>
      <c r="I238" s="14" t="str">
        <f t="shared" si="2"/>
        <v>Se le dificulta reconocer</v>
      </c>
      <c r="J238" s="14" t="str">
        <f t="shared" si="3"/>
        <v>Se le dificulta reconocer la importancia de la utilidad de materiales del entorno.</v>
      </c>
      <c r="K238" s="14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30">
      <c r="A239" s="9"/>
      <c r="B239" s="9" t="s">
        <v>249</v>
      </c>
      <c r="C239" s="18">
        <v>0</v>
      </c>
      <c r="D239" s="10" t="s">
        <v>250</v>
      </c>
      <c r="E239" s="6">
        <v>1</v>
      </c>
      <c r="F239" s="11" t="s">
        <v>199</v>
      </c>
      <c r="G239" s="12" t="str">
        <f t="shared" si="0"/>
        <v>Identifica</v>
      </c>
      <c r="H239" s="13" t="str">
        <f t="shared" si="1"/>
        <v>identifica</v>
      </c>
      <c r="I239" s="14" t="str">
        <f t="shared" si="2"/>
        <v>Se le dificulta identificar</v>
      </c>
      <c r="J239" s="14" t="str">
        <f t="shared" si="3"/>
        <v>Se le dificulta identificar el nombre de su institución con sentido de pertenencia.</v>
      </c>
      <c r="K239" s="14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30">
      <c r="A240" s="9"/>
      <c r="B240" s="9" t="s">
        <v>251</v>
      </c>
      <c r="C240" s="18">
        <v>0</v>
      </c>
      <c r="D240" s="10" t="s">
        <v>250</v>
      </c>
      <c r="E240" s="6">
        <v>1</v>
      </c>
      <c r="F240" s="11" t="s">
        <v>199</v>
      </c>
      <c r="G240" s="12" t="str">
        <f t="shared" si="0"/>
        <v>Practica</v>
      </c>
      <c r="H240" s="13" t="str">
        <f t="shared" si="1"/>
        <v>practica</v>
      </c>
      <c r="I240" s="14" t="str">
        <f t="shared" si="2"/>
        <v>Se le dificulta practicar</v>
      </c>
      <c r="J240" s="14" t="str">
        <f t="shared" si="3"/>
        <v>Se le dificulta practicar hábitos adecuados de orden y aseo en casa practicando el lavado de manos.</v>
      </c>
      <c r="K240" s="14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30">
      <c r="A241" s="9"/>
      <c r="B241" s="9" t="s">
        <v>252</v>
      </c>
      <c r="C241" s="18">
        <v>0</v>
      </c>
      <c r="D241" s="10" t="s">
        <v>250</v>
      </c>
      <c r="E241" s="6">
        <v>1</v>
      </c>
      <c r="F241" s="11" t="s">
        <v>199</v>
      </c>
      <c r="G241" s="12" t="str">
        <f t="shared" si="0"/>
        <v>Goza</v>
      </c>
      <c r="H241" s="13" t="str">
        <f t="shared" si="1"/>
        <v>goza</v>
      </c>
      <c r="I241" s="14" t="str">
        <f t="shared" si="2"/>
        <v>Se le dificulta gozar</v>
      </c>
      <c r="J241" s="14" t="str">
        <f t="shared" si="3"/>
        <v>Se le dificulta gozar de aceptación respetando a los miembros de su familia.</v>
      </c>
      <c r="K241" s="14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30">
      <c r="A242" s="9"/>
      <c r="B242" s="9" t="s">
        <v>253</v>
      </c>
      <c r="C242" s="18">
        <v>0</v>
      </c>
      <c r="D242" s="10" t="s">
        <v>250</v>
      </c>
      <c r="E242" s="6">
        <v>1</v>
      </c>
      <c r="F242" s="11" t="s">
        <v>199</v>
      </c>
      <c r="G242" s="12" t="str">
        <f t="shared" si="0"/>
        <v>Realiza</v>
      </c>
      <c r="H242" s="13" t="str">
        <f t="shared" si="1"/>
        <v>realiza</v>
      </c>
      <c r="I242" s="14" t="str">
        <f t="shared" si="2"/>
        <v>Se le dificulta realizar</v>
      </c>
      <c r="J242" s="14" t="str">
        <f t="shared" si="3"/>
        <v>Se le dificulta realizar hábitos de aseo, orden y presentación personal en dentro y fuera del hogar.</v>
      </c>
      <c r="K242" s="14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30">
      <c r="A243" s="9"/>
      <c r="B243" s="9" t="s">
        <v>254</v>
      </c>
      <c r="C243" s="18">
        <v>0</v>
      </c>
      <c r="D243" s="10" t="s">
        <v>250</v>
      </c>
      <c r="E243" s="6">
        <v>2</v>
      </c>
      <c r="F243" s="11" t="s">
        <v>199</v>
      </c>
      <c r="G243" s="12" t="str">
        <f t="shared" si="0"/>
        <v>Demuestra</v>
      </c>
      <c r="H243" s="13" t="str">
        <f t="shared" si="1"/>
        <v>demuestra</v>
      </c>
      <c r="I243" s="14" t="str">
        <f t="shared" si="2"/>
        <v>Se le dificulta demostrar</v>
      </c>
      <c r="J243" s="14" t="str">
        <f t="shared" si="3"/>
        <v>Se le dificulta demostrar afecto hacia el núcleo familiar y escolar.</v>
      </c>
      <c r="K243" s="14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30">
      <c r="A244" s="9"/>
      <c r="B244" s="9" t="s">
        <v>255</v>
      </c>
      <c r="C244" s="18">
        <v>0</v>
      </c>
      <c r="D244" s="10" t="s">
        <v>250</v>
      </c>
      <c r="E244" s="6">
        <v>2</v>
      </c>
      <c r="F244" s="11" t="s">
        <v>199</v>
      </c>
      <c r="G244" s="12" t="str">
        <f t="shared" si="0"/>
        <v>Valora</v>
      </c>
      <c r="H244" s="13" t="str">
        <f t="shared" si="1"/>
        <v>valora</v>
      </c>
      <c r="I244" s="14" t="str">
        <f t="shared" si="2"/>
        <v>Se le dificulta valorar</v>
      </c>
      <c r="J244" s="14" t="str">
        <f t="shared" si="3"/>
        <v>Se le dificulta valorar características físicas, sociales y culturales del grupo escolar.</v>
      </c>
      <c r="K244" s="14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30">
      <c r="A245" s="9"/>
      <c r="B245" s="9" t="s">
        <v>256</v>
      </c>
      <c r="C245" s="18">
        <v>0</v>
      </c>
      <c r="D245" s="10" t="s">
        <v>250</v>
      </c>
      <c r="E245" s="6">
        <v>2</v>
      </c>
      <c r="F245" s="11" t="s">
        <v>199</v>
      </c>
      <c r="G245" s="12" t="str">
        <f t="shared" si="0"/>
        <v>Identifica</v>
      </c>
      <c r="H245" s="13" t="str">
        <f t="shared" si="1"/>
        <v>identifica</v>
      </c>
      <c r="I245" s="14" t="str">
        <f t="shared" si="2"/>
        <v>Se le dificulta identificar</v>
      </c>
      <c r="J245" s="14" t="str">
        <f t="shared" si="3"/>
        <v>Se le dificulta identificar cada uno de los miembros de familias al que pertenezco.</v>
      </c>
      <c r="K245" s="14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30">
      <c r="A246" s="9"/>
      <c r="B246" s="9" t="s">
        <v>257</v>
      </c>
      <c r="C246" s="18">
        <v>0</v>
      </c>
      <c r="D246" s="10" t="s">
        <v>250</v>
      </c>
      <c r="E246" s="6">
        <v>2</v>
      </c>
      <c r="F246" s="11" t="s">
        <v>199</v>
      </c>
      <c r="G246" s="12" t="str">
        <f t="shared" si="0"/>
        <v>Desarrolla</v>
      </c>
      <c r="H246" s="13" t="str">
        <f t="shared" si="1"/>
        <v>desarrolla</v>
      </c>
      <c r="I246" s="14" t="str">
        <f t="shared" si="2"/>
        <v>Se le dificulta desarrollar</v>
      </c>
      <c r="J246" s="14" t="str">
        <f t="shared" si="3"/>
        <v>Se le dificulta desarrollar capacidades para emprendedoras que les permite asumir responsabilidades entre la familia.</v>
      </c>
      <c r="K246" s="14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30">
      <c r="A247" s="9"/>
      <c r="B247" s="9" t="s">
        <v>258</v>
      </c>
      <c r="C247" s="18">
        <v>0</v>
      </c>
      <c r="D247" s="10" t="s">
        <v>250</v>
      </c>
      <c r="E247" s="6">
        <v>3</v>
      </c>
      <c r="F247" s="11" t="s">
        <v>199</v>
      </c>
      <c r="G247" s="12" t="str">
        <f t="shared" si="0"/>
        <v>Interioriza</v>
      </c>
      <c r="H247" s="13" t="str">
        <f t="shared" si="1"/>
        <v>interioriza</v>
      </c>
      <c r="I247" s="14" t="str">
        <f t="shared" si="2"/>
        <v>Se le dificulta interiorizar</v>
      </c>
      <c r="J247" s="14" t="str">
        <f t="shared" si="3"/>
        <v>Se le dificulta interiorizar normas y valores que le permite ser mejor persona.</v>
      </c>
      <c r="K247" s="14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30">
      <c r="A248" s="9"/>
      <c r="B248" s="9" t="s">
        <v>259</v>
      </c>
      <c r="C248" s="18">
        <v>0</v>
      </c>
      <c r="D248" s="10" t="s">
        <v>250</v>
      </c>
      <c r="E248" s="6">
        <v>3</v>
      </c>
      <c r="F248" s="11" t="s">
        <v>199</v>
      </c>
      <c r="G248" s="12" t="str">
        <f t="shared" si="0"/>
        <v>Demuestra</v>
      </c>
      <c r="H248" s="13" t="str">
        <f t="shared" si="1"/>
        <v>demuestra</v>
      </c>
      <c r="I248" s="14" t="str">
        <f t="shared" si="2"/>
        <v>Se le dificulta demostrar</v>
      </c>
      <c r="J248" s="14" t="str">
        <f t="shared" si="3"/>
        <v>Se le dificulta demostrar sensibilidad y respeto por su entorno.</v>
      </c>
      <c r="K248" s="14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30">
      <c r="A249" s="9"/>
      <c r="B249" s="9" t="s">
        <v>260</v>
      </c>
      <c r="C249" s="18">
        <v>0</v>
      </c>
      <c r="D249" s="10" t="s">
        <v>250</v>
      </c>
      <c r="E249" s="6">
        <v>3</v>
      </c>
      <c r="F249" s="11" t="s">
        <v>199</v>
      </c>
      <c r="G249" s="12" t="str">
        <f t="shared" si="0"/>
        <v>Conoce</v>
      </c>
      <c r="H249" s="13" t="str">
        <f t="shared" si="1"/>
        <v>conoce</v>
      </c>
      <c r="I249" s="14" t="str">
        <f t="shared" si="2"/>
        <v>Se le dificulta conocer</v>
      </c>
      <c r="J249" s="14" t="str">
        <f t="shared" si="3"/>
        <v>Se le dificulta conocer que es el amor y respeto por los demás.</v>
      </c>
      <c r="K249" s="14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30">
      <c r="A250" s="9"/>
      <c r="B250" s="9" t="s">
        <v>261</v>
      </c>
      <c r="C250" s="18">
        <v>0</v>
      </c>
      <c r="D250" s="10" t="s">
        <v>250</v>
      </c>
      <c r="E250" s="6">
        <v>3</v>
      </c>
      <c r="F250" s="11" t="s">
        <v>199</v>
      </c>
      <c r="G250" s="12" t="str">
        <f t="shared" si="0"/>
        <v>Brinda</v>
      </c>
      <c r="H250" s="13" t="str">
        <f t="shared" si="1"/>
        <v>brinda</v>
      </c>
      <c r="I250" s="14" t="str">
        <f t="shared" si="2"/>
        <v>Se le dificulta brindar</v>
      </c>
      <c r="J250" s="14" t="str">
        <f t="shared" si="3"/>
        <v>Se le dificulta brindar respeto hacia su entorno.</v>
      </c>
      <c r="K250" s="14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30">
      <c r="A251" s="9"/>
      <c r="B251" s="9" t="s">
        <v>262</v>
      </c>
      <c r="C251" s="18">
        <v>0</v>
      </c>
      <c r="D251" s="10" t="s">
        <v>250</v>
      </c>
      <c r="E251" s="6">
        <v>4</v>
      </c>
      <c r="F251" s="11" t="s">
        <v>199</v>
      </c>
      <c r="G251" s="12" t="str">
        <f t="shared" si="0"/>
        <v>Identifica</v>
      </c>
      <c r="H251" s="13" t="str">
        <f t="shared" si="1"/>
        <v>identifica</v>
      </c>
      <c r="I251" s="14" t="str">
        <f t="shared" si="2"/>
        <v>Se le dificulta identificar</v>
      </c>
      <c r="J251" s="14" t="str">
        <f t="shared" si="3"/>
        <v>Se le dificulta identificar algunos elementos y aspectos relacionados al contexto social y cultural donde vive.</v>
      </c>
      <c r="K251" s="14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30">
      <c r="A252" s="9"/>
      <c r="B252" s="9" t="s">
        <v>263</v>
      </c>
      <c r="C252" s="18">
        <v>0</v>
      </c>
      <c r="D252" s="10" t="s">
        <v>250</v>
      </c>
      <c r="E252" s="6">
        <v>4</v>
      </c>
      <c r="F252" s="11" t="s">
        <v>199</v>
      </c>
      <c r="G252" s="12" t="str">
        <f t="shared" si="0"/>
        <v>Comprende</v>
      </c>
      <c r="H252" s="13" t="str">
        <f t="shared" si="1"/>
        <v>comprende</v>
      </c>
      <c r="I252" s="14" t="str">
        <f t="shared" si="2"/>
        <v>Se le dificulta comprender</v>
      </c>
      <c r="J252" s="14" t="str">
        <f t="shared" si="3"/>
        <v>Se le dificulta comprender algunas profesiones u oficios que desempeñan las personas.</v>
      </c>
      <c r="K252" s="14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30">
      <c r="A253" s="9"/>
      <c r="B253" s="9" t="s">
        <v>264</v>
      </c>
      <c r="C253" s="18">
        <v>0</v>
      </c>
      <c r="D253" s="10" t="s">
        <v>250</v>
      </c>
      <c r="E253" s="6">
        <v>4</v>
      </c>
      <c r="F253" s="11" t="s">
        <v>199</v>
      </c>
      <c r="G253" s="12" t="str">
        <f t="shared" si="0"/>
        <v>Identifica</v>
      </c>
      <c r="H253" s="13" t="str">
        <f t="shared" si="1"/>
        <v>identifica</v>
      </c>
      <c r="I253" s="14" t="str">
        <f t="shared" si="2"/>
        <v>Se le dificulta identificar</v>
      </c>
      <c r="J253" s="14" t="str">
        <f t="shared" si="3"/>
        <v>Se le dificulta identificar Colombia como el país al que pertenece.</v>
      </c>
      <c r="K253" s="14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30">
      <c r="A254" s="9"/>
      <c r="B254" s="9" t="s">
        <v>265</v>
      </c>
      <c r="C254" s="18">
        <v>0</v>
      </c>
      <c r="D254" s="10" t="s">
        <v>250</v>
      </c>
      <c r="E254" s="6">
        <v>4</v>
      </c>
      <c r="F254" s="11" t="s">
        <v>199</v>
      </c>
      <c r="G254" s="12" t="str">
        <f t="shared" si="0"/>
        <v>Muestra</v>
      </c>
      <c r="H254" s="13" t="str">
        <f t="shared" si="1"/>
        <v>muestra</v>
      </c>
      <c r="I254" s="14" t="str">
        <f t="shared" si="2"/>
        <v>Se le dificulta mostrar</v>
      </c>
      <c r="J254" s="14" t="str">
        <f t="shared" si="3"/>
        <v>Se le dificulta mostrar actitudes positivas frente a diferentes procesos.</v>
      </c>
      <c r="K254" s="14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5.75">
      <c r="A255" s="9"/>
      <c r="B255" s="9" t="s">
        <v>266</v>
      </c>
      <c r="C255" s="18">
        <v>0</v>
      </c>
      <c r="D255" s="10" t="s">
        <v>267</v>
      </c>
      <c r="E255" s="6">
        <v>1</v>
      </c>
      <c r="F255" s="11" t="s">
        <v>199</v>
      </c>
      <c r="G255" s="12" t="str">
        <f t="shared" si="0"/>
        <v>Realiza</v>
      </c>
      <c r="H255" s="13" t="str">
        <f t="shared" si="1"/>
        <v>realiza</v>
      </c>
      <c r="I255" s="14" t="str">
        <f t="shared" si="2"/>
        <v>Se le dificulta realizar</v>
      </c>
      <c r="J255" s="14" t="str">
        <f t="shared" si="3"/>
        <v>Se le dificulta realizar actividades que implican coordinación fina</v>
      </c>
      <c r="K255" s="14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5.75">
      <c r="A256" s="9"/>
      <c r="B256" s="9" t="s">
        <v>268</v>
      </c>
      <c r="C256" s="18">
        <v>0</v>
      </c>
      <c r="D256" s="10" t="s">
        <v>267</v>
      </c>
      <c r="E256" s="6">
        <v>1</v>
      </c>
      <c r="F256" s="11" t="s">
        <v>199</v>
      </c>
      <c r="G256" s="12" t="str">
        <f t="shared" si="0"/>
        <v>Reconoce</v>
      </c>
      <c r="H256" s="13" t="str">
        <f t="shared" si="1"/>
        <v>reconoce</v>
      </c>
      <c r="I256" s="14" t="str">
        <f t="shared" si="2"/>
        <v>Se le dificulta reconocer</v>
      </c>
      <c r="J256" s="14" t="str">
        <f t="shared" si="3"/>
        <v>Se le dificulta reconocer su cuerpo niña o niño.</v>
      </c>
      <c r="K256" s="14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5.75">
      <c r="A257" s="9"/>
      <c r="B257" s="9" t="s">
        <v>269</v>
      </c>
      <c r="C257" s="18">
        <v>0</v>
      </c>
      <c r="D257" s="10" t="s">
        <v>267</v>
      </c>
      <c r="E257" s="6">
        <v>1</v>
      </c>
      <c r="F257" s="11" t="s">
        <v>199</v>
      </c>
      <c r="G257" s="12" t="str">
        <f t="shared" si="0"/>
        <v>Demuestra</v>
      </c>
      <c r="H257" s="13" t="str">
        <f t="shared" si="1"/>
        <v>demuestra</v>
      </c>
      <c r="I257" s="14" t="str">
        <f t="shared" si="2"/>
        <v>Se le dificulta demostrar</v>
      </c>
      <c r="J257" s="14" t="str">
        <f t="shared" si="3"/>
        <v>Se le dificulta demostrar en casa su agilidad y buen desarrollo motor.</v>
      </c>
      <c r="K257" s="14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5.75">
      <c r="A258" s="9"/>
      <c r="B258" s="9" t="s">
        <v>270</v>
      </c>
      <c r="C258" s="18">
        <v>0</v>
      </c>
      <c r="D258" s="10" t="s">
        <v>267</v>
      </c>
      <c r="E258" s="6">
        <v>1</v>
      </c>
      <c r="F258" s="11" t="s">
        <v>199</v>
      </c>
      <c r="G258" s="12" t="str">
        <f t="shared" si="0"/>
        <v>Muestra</v>
      </c>
      <c r="H258" s="13" t="str">
        <f t="shared" si="1"/>
        <v>muestra</v>
      </c>
      <c r="I258" s="14" t="str">
        <f t="shared" si="2"/>
        <v>Se le dificulta mostrar</v>
      </c>
      <c r="J258" s="14" t="str">
        <f t="shared" si="3"/>
        <v>Se le dificulta mostrar actitudes positivas frente a diferentes procesos</v>
      </c>
      <c r="K258" s="14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5.75">
      <c r="A259" s="9"/>
      <c r="B259" s="9" t="s">
        <v>271</v>
      </c>
      <c r="C259" s="18">
        <v>0</v>
      </c>
      <c r="D259" s="10" t="s">
        <v>267</v>
      </c>
      <c r="E259" s="6">
        <v>2</v>
      </c>
      <c r="F259" s="11" t="s">
        <v>199</v>
      </c>
      <c r="G259" s="12" t="str">
        <f t="shared" si="0"/>
        <v>Ubica</v>
      </c>
      <c r="H259" s="13" t="str">
        <f t="shared" si="1"/>
        <v>ubica</v>
      </c>
      <c r="I259" s="14" t="str">
        <f t="shared" si="2"/>
        <v>Se le dificulta ubicar</v>
      </c>
      <c r="J259" s="14" t="str">
        <f t="shared" si="3"/>
        <v>Se le dificulta ubicar correctamente las partes del cuerpo.</v>
      </c>
      <c r="K259" s="14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28.5">
      <c r="A260" s="9"/>
      <c r="B260" s="9" t="s">
        <v>272</v>
      </c>
      <c r="C260" s="18">
        <v>0</v>
      </c>
      <c r="D260" s="10" t="s">
        <v>267</v>
      </c>
      <c r="E260" s="6">
        <v>2</v>
      </c>
      <c r="F260" s="11" t="s">
        <v>199</v>
      </c>
      <c r="G260" s="12" t="str">
        <f t="shared" si="0"/>
        <v>Conoce</v>
      </c>
      <c r="H260" s="13" t="str">
        <f t="shared" si="1"/>
        <v>conoce</v>
      </c>
      <c r="I260" s="14" t="str">
        <f t="shared" si="2"/>
        <v>Se le dificulta conocer</v>
      </c>
      <c r="J260" s="14" t="str">
        <f t="shared" si="3"/>
        <v>Se le dificulta conocer y practica en casa la higiene personal como medidas de cuidado para evitar el COVID19</v>
      </c>
      <c r="K260" s="14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5.75">
      <c r="A261" s="9"/>
      <c r="B261" s="9" t="s">
        <v>273</v>
      </c>
      <c r="C261" s="18">
        <v>0</v>
      </c>
      <c r="D261" s="10" t="s">
        <v>267</v>
      </c>
      <c r="E261" s="6">
        <v>2</v>
      </c>
      <c r="F261" s="11" t="s">
        <v>199</v>
      </c>
      <c r="G261" s="12" t="str">
        <f t="shared" si="0"/>
        <v>Reconoce</v>
      </c>
      <c r="H261" s="13" t="str">
        <f t="shared" si="1"/>
        <v>reconoce</v>
      </c>
      <c r="I261" s="14" t="str">
        <f t="shared" si="2"/>
        <v>Se le dificulta reconocer</v>
      </c>
      <c r="J261" s="14" t="str">
        <f t="shared" si="3"/>
        <v>Se le dificulta reconocer la lateralidad derecha e izquierda, en imágenes.</v>
      </c>
      <c r="K261" s="14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5.75">
      <c r="A262" s="9"/>
      <c r="B262" s="9" t="s">
        <v>274</v>
      </c>
      <c r="C262" s="18">
        <v>0</v>
      </c>
      <c r="D262" s="10" t="s">
        <v>267</v>
      </c>
      <c r="E262" s="6">
        <v>2</v>
      </c>
      <c r="F262" s="11" t="s">
        <v>199</v>
      </c>
      <c r="G262" s="12" t="str">
        <f t="shared" si="0"/>
        <v>Practica</v>
      </c>
      <c r="H262" s="13" t="str">
        <f t="shared" si="1"/>
        <v>practica</v>
      </c>
      <c r="I262" s="14" t="str">
        <f t="shared" si="2"/>
        <v>Se le dificulta practicar</v>
      </c>
      <c r="J262" s="14" t="str">
        <f t="shared" si="3"/>
        <v>Se le dificulta practicar y participa activamente en las actividades.</v>
      </c>
      <c r="K262" s="14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5.75">
      <c r="A263" s="9"/>
      <c r="B263" s="9" t="s">
        <v>275</v>
      </c>
      <c r="C263" s="18">
        <v>0</v>
      </c>
      <c r="D263" s="10" t="s">
        <v>267</v>
      </c>
      <c r="E263" s="6">
        <v>3</v>
      </c>
      <c r="F263" s="11" t="s">
        <v>199</v>
      </c>
      <c r="G263" s="12" t="str">
        <f t="shared" si="0"/>
        <v>Ejecuta</v>
      </c>
      <c r="H263" s="13" t="str">
        <f t="shared" si="1"/>
        <v>ejecuta</v>
      </c>
      <c r="I263" s="14" t="str">
        <f t="shared" si="2"/>
        <v>Se le dificulta ejecutar</v>
      </c>
      <c r="J263" s="14" t="str">
        <f t="shared" si="3"/>
        <v>Se le dificulta ejecutar movimientos corporales que permita adquirir precisión y equilibrio.</v>
      </c>
      <c r="K263" s="14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5.75">
      <c r="A264" s="9"/>
      <c r="B264" s="9" t="s">
        <v>276</v>
      </c>
      <c r="C264" s="18">
        <v>0</v>
      </c>
      <c r="D264" s="10" t="s">
        <v>267</v>
      </c>
      <c r="E264" s="6">
        <v>3</v>
      </c>
      <c r="F264" s="11" t="s">
        <v>199</v>
      </c>
      <c r="G264" s="12" t="str">
        <f t="shared" si="0"/>
        <v>Conoce</v>
      </c>
      <c r="H264" s="13" t="str">
        <f t="shared" si="1"/>
        <v>conoce</v>
      </c>
      <c r="I264" s="14" t="str">
        <f t="shared" si="2"/>
        <v>Se le dificulta conocer</v>
      </c>
      <c r="J264" s="14" t="str">
        <f t="shared" si="3"/>
        <v>Se le dificulta conocer cada posición del cuerpo y realiza diferentes movimientos.</v>
      </c>
      <c r="K264" s="14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5.75">
      <c r="A265" s="9"/>
      <c r="B265" s="9" t="s">
        <v>277</v>
      </c>
      <c r="C265" s="18">
        <v>0</v>
      </c>
      <c r="D265" s="10" t="s">
        <v>267</v>
      </c>
      <c r="E265" s="6">
        <v>3</v>
      </c>
      <c r="F265" s="11" t="s">
        <v>199</v>
      </c>
      <c r="G265" s="12" t="str">
        <f t="shared" si="0"/>
        <v>Domina</v>
      </c>
      <c r="H265" s="13" t="str">
        <f t="shared" si="1"/>
        <v>domina</v>
      </c>
      <c r="I265" s="14" t="str">
        <f t="shared" si="2"/>
        <v>Se le dificulta dominar</v>
      </c>
      <c r="J265" s="14" t="str">
        <f t="shared" si="3"/>
        <v>Se le dificulta dominar con seguridad los movimientos del cuerpo en cada ejercicio.</v>
      </c>
      <c r="K265" s="14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5.75">
      <c r="A266" s="9"/>
      <c r="B266" s="9" t="s">
        <v>278</v>
      </c>
      <c r="C266" s="18">
        <v>0</v>
      </c>
      <c r="D266" s="10" t="s">
        <v>267</v>
      </c>
      <c r="E266" s="6">
        <v>3</v>
      </c>
      <c r="F266" s="11" t="s">
        <v>199</v>
      </c>
      <c r="G266" s="12" t="str">
        <f t="shared" si="0"/>
        <v>Controlar</v>
      </c>
      <c r="H266" s="13" t="str">
        <f t="shared" si="1"/>
        <v>controlar</v>
      </c>
      <c r="I266" s="14" t="str">
        <f t="shared" si="2"/>
        <v>Se le dificulta controlar</v>
      </c>
      <c r="J266" s="14" t="str">
        <f t="shared" si="3"/>
        <v>Se le dificulta controlar el movimiento en diversos espacios, al desplazarse y manipular objetos.</v>
      </c>
      <c r="K266" s="14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5.75">
      <c r="A267" s="9"/>
      <c r="B267" s="9" t="s">
        <v>279</v>
      </c>
      <c r="C267" s="18">
        <v>0</v>
      </c>
      <c r="D267" s="10" t="s">
        <v>267</v>
      </c>
      <c r="E267" s="6">
        <v>4</v>
      </c>
      <c r="F267" s="11" t="s">
        <v>199</v>
      </c>
      <c r="G267" s="12" t="str">
        <f t="shared" si="0"/>
        <v>Realiza</v>
      </c>
      <c r="H267" s="13" t="str">
        <f t="shared" si="1"/>
        <v>realiza</v>
      </c>
      <c r="I267" s="14" t="str">
        <f t="shared" si="2"/>
        <v>Se le dificulta realizar</v>
      </c>
      <c r="J267" s="14" t="str">
        <f t="shared" si="3"/>
        <v>Se le dificulta realizar movimientos corporales en diferentes ritmo sea estos libres o dirigidos.</v>
      </c>
      <c r="K267" s="14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5.75">
      <c r="A268" s="9"/>
      <c r="B268" s="9" t="s">
        <v>280</v>
      </c>
      <c r="C268" s="18">
        <v>0</v>
      </c>
      <c r="D268" s="10" t="s">
        <v>267</v>
      </c>
      <c r="E268" s="6">
        <v>4</v>
      </c>
      <c r="F268" s="11" t="s">
        <v>199</v>
      </c>
      <c r="G268" s="12" t="str">
        <f t="shared" si="0"/>
        <v>Realiza</v>
      </c>
      <c r="H268" s="13" t="str">
        <f t="shared" si="1"/>
        <v>realiza</v>
      </c>
      <c r="I268" s="14" t="str">
        <f t="shared" si="2"/>
        <v>Se le dificulta realizar</v>
      </c>
      <c r="J268" s="14" t="str">
        <f t="shared" si="3"/>
        <v>Se le dificulta realizar ejercicios rítmicos con diferentes melodías.</v>
      </c>
      <c r="K268" s="14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5.75">
      <c r="A269" s="9"/>
      <c r="B269" s="9" t="s">
        <v>281</v>
      </c>
      <c r="C269" s="18">
        <v>0</v>
      </c>
      <c r="D269" s="10" t="s">
        <v>267</v>
      </c>
      <c r="E269" s="6">
        <v>4</v>
      </c>
      <c r="F269" s="11" t="s">
        <v>199</v>
      </c>
      <c r="G269" s="12" t="str">
        <f t="shared" si="0"/>
        <v>Coordina</v>
      </c>
      <c r="H269" s="13" t="str">
        <f t="shared" si="1"/>
        <v>coordina</v>
      </c>
      <c r="I269" s="14" t="str">
        <f t="shared" si="2"/>
        <v>Se le dificulta coordinar</v>
      </c>
      <c r="J269" s="14" t="str">
        <f t="shared" si="3"/>
        <v>Se le dificulta coordinar los ejercicios imitativos de una manera muy parecida.</v>
      </c>
      <c r="K269" s="14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28.5">
      <c r="A270" s="9"/>
      <c r="B270" s="9" t="s">
        <v>282</v>
      </c>
      <c r="C270" s="18">
        <v>0</v>
      </c>
      <c r="D270" s="10" t="s">
        <v>267</v>
      </c>
      <c r="E270" s="6">
        <v>4</v>
      </c>
      <c r="F270" s="11" t="s">
        <v>199</v>
      </c>
      <c r="G270" s="12" t="str">
        <f t="shared" si="0"/>
        <v>Reconoce</v>
      </c>
      <c r="H270" s="13" t="str">
        <f t="shared" si="1"/>
        <v>reconoce</v>
      </c>
      <c r="I270" s="14" t="str">
        <f t="shared" si="2"/>
        <v>Se le dificulta reconocer</v>
      </c>
      <c r="J270" s="14" t="str">
        <f t="shared" si="3"/>
        <v>Se le dificulta reconocer los ejercicios como desarrollo de las cualidades físicas para potencializar sus capacidades.</v>
      </c>
      <c r="K270" s="14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5.75">
      <c r="A271" s="9"/>
      <c r="B271" s="9" t="s">
        <v>283</v>
      </c>
      <c r="C271" s="18">
        <v>1</v>
      </c>
      <c r="D271" s="10" t="s">
        <v>284</v>
      </c>
      <c r="E271" s="6">
        <v>1</v>
      </c>
      <c r="F271" s="11" t="s">
        <v>199</v>
      </c>
      <c r="G271" s="12" t="str">
        <f t="shared" si="0"/>
        <v>Describe</v>
      </c>
      <c r="H271" s="13" t="str">
        <f t="shared" si="1"/>
        <v>describe</v>
      </c>
      <c r="I271" s="14" t="str">
        <f t="shared" si="2"/>
        <v>Se le dificulta describir</v>
      </c>
      <c r="J271" s="14" t="str">
        <f t="shared" si="3"/>
        <v>Se le dificulta describir   correctamente la imagen de su familia.</v>
      </c>
      <c r="K271" s="14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5.75">
      <c r="A272" s="9"/>
      <c r="B272" s="9" t="s">
        <v>285</v>
      </c>
      <c r="C272" s="18">
        <v>1</v>
      </c>
      <c r="D272" s="10" t="s">
        <v>284</v>
      </c>
      <c r="E272" s="6">
        <v>1</v>
      </c>
      <c r="F272" s="11" t="s">
        <v>199</v>
      </c>
      <c r="G272" s="12" t="str">
        <f t="shared" si="0"/>
        <v>Identifica</v>
      </c>
      <c r="H272" s="13" t="str">
        <f t="shared" si="1"/>
        <v>identifica</v>
      </c>
      <c r="I272" s="14" t="str">
        <f t="shared" si="2"/>
        <v>Se le dificulta identificar</v>
      </c>
      <c r="J272" s="14" t="str">
        <f t="shared" si="3"/>
        <v>Se le dificulta identificar algunas actividades que realiza la familia en casa.</v>
      </c>
      <c r="K272" s="14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5.75">
      <c r="A273" s="9"/>
      <c r="B273" s="9" t="s">
        <v>286</v>
      </c>
      <c r="C273" s="18">
        <v>1</v>
      </c>
      <c r="D273" s="10" t="s">
        <v>284</v>
      </c>
      <c r="E273" s="6">
        <v>1</v>
      </c>
      <c r="F273" s="11" t="s">
        <v>199</v>
      </c>
      <c r="G273" s="12" t="str">
        <f t="shared" si="0"/>
        <v>Distingue</v>
      </c>
      <c r="H273" s="13" t="str">
        <f t="shared" si="1"/>
        <v>distingue</v>
      </c>
      <c r="I273" s="14" t="str">
        <f t="shared" si="2"/>
        <v>Se le dificulta distinguir</v>
      </c>
      <c r="J273" s="14" t="str">
        <f t="shared" si="3"/>
        <v>Se le dificulta distinguir el escudo de la institución.</v>
      </c>
      <c r="K273" s="14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5.75">
      <c r="A274" s="9"/>
      <c r="B274" s="9" t="s">
        <v>287</v>
      </c>
      <c r="C274" s="18">
        <v>1</v>
      </c>
      <c r="D274" s="10" t="s">
        <v>284</v>
      </c>
      <c r="E274" s="6">
        <v>1</v>
      </c>
      <c r="F274" s="11" t="s">
        <v>199</v>
      </c>
      <c r="G274" s="12" t="str">
        <f t="shared" si="0"/>
        <v>Valora</v>
      </c>
      <c r="H274" s="13" t="str">
        <f t="shared" si="1"/>
        <v>valora</v>
      </c>
      <c r="I274" s="14" t="str">
        <f t="shared" si="2"/>
        <v>Se le dificulta valorar</v>
      </c>
      <c r="J274" s="14" t="str">
        <f t="shared" si="3"/>
        <v>Se le dificulta valorar la importancia de los símbolos institucional.</v>
      </c>
      <c r="K274" s="14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5.75">
      <c r="A275" s="9"/>
      <c r="B275" s="9" t="s">
        <v>288</v>
      </c>
      <c r="C275" s="18">
        <v>1</v>
      </c>
      <c r="D275" s="10" t="s">
        <v>284</v>
      </c>
      <c r="E275" s="6">
        <v>2</v>
      </c>
      <c r="F275" s="11" t="s">
        <v>199</v>
      </c>
      <c r="G275" s="12" t="str">
        <f t="shared" si="0"/>
        <v>Reconoce</v>
      </c>
      <c r="H275" s="13" t="str">
        <f t="shared" si="1"/>
        <v>reconoce</v>
      </c>
      <c r="I275" s="14" t="str">
        <f t="shared" si="2"/>
        <v>Se le dificulta reconocer</v>
      </c>
      <c r="J275" s="14" t="str">
        <f t="shared" si="3"/>
        <v>Se le dificulta reconocer que es una persona única e importante.</v>
      </c>
      <c r="K275" s="14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5.75">
      <c r="A276" s="9"/>
      <c r="B276" s="9" t="s">
        <v>289</v>
      </c>
      <c r="C276" s="18">
        <v>1</v>
      </c>
      <c r="D276" s="10" t="s">
        <v>284</v>
      </c>
      <c r="E276" s="6">
        <v>2</v>
      </c>
      <c r="F276" s="11" t="s">
        <v>199</v>
      </c>
      <c r="G276" s="12" t="str">
        <f t="shared" si="0"/>
        <v>Comprende</v>
      </c>
      <c r="H276" s="13" t="str">
        <f t="shared" si="1"/>
        <v>comprende</v>
      </c>
      <c r="I276" s="14" t="str">
        <f t="shared" si="2"/>
        <v>Se le dificulta comprender</v>
      </c>
      <c r="J276" s="14" t="str">
        <f t="shared" si="3"/>
        <v>Se le dificulta comprender que los gustos y las preferencias son respetables.</v>
      </c>
      <c r="K276" s="14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5.75">
      <c r="A277" s="9"/>
      <c r="B277" s="9" t="s">
        <v>290</v>
      </c>
      <c r="C277" s="18">
        <v>1</v>
      </c>
      <c r="D277" s="10" t="s">
        <v>284</v>
      </c>
      <c r="E277" s="6">
        <v>2</v>
      </c>
      <c r="F277" s="11" t="s">
        <v>199</v>
      </c>
      <c r="G277" s="12" t="str">
        <f t="shared" si="0"/>
        <v>Valora</v>
      </c>
      <c r="H277" s="13" t="str">
        <f t="shared" si="1"/>
        <v>valora</v>
      </c>
      <c r="I277" s="14" t="str">
        <f t="shared" si="2"/>
        <v>Se le dificulta valorar</v>
      </c>
      <c r="J277" s="14" t="str">
        <f t="shared" si="3"/>
        <v>Se le dificulta valorar la importancia de la individualidad de cada persona.</v>
      </c>
      <c r="K277" s="14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5.75">
      <c r="A278" s="9"/>
      <c r="B278" s="9" t="s">
        <v>291</v>
      </c>
      <c r="C278" s="18">
        <v>1</v>
      </c>
      <c r="D278" s="10" t="s">
        <v>284</v>
      </c>
      <c r="E278" s="6">
        <v>2</v>
      </c>
      <c r="F278" s="11" t="s">
        <v>199</v>
      </c>
      <c r="G278" s="12" t="str">
        <f t="shared" si="0"/>
        <v>Desarrolla</v>
      </c>
      <c r="H278" s="13" t="str">
        <f t="shared" si="1"/>
        <v>desarrolla</v>
      </c>
      <c r="I278" s="14" t="str">
        <f t="shared" si="2"/>
        <v>Se le dificulta desarrollar</v>
      </c>
      <c r="J278" s="14" t="str">
        <f t="shared" si="3"/>
        <v>Se le dificulta desarrollar capacidades emprendedoras que le permita asumir retos y responsabilidades.</v>
      </c>
      <c r="K278" s="14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5.75">
      <c r="A279" s="9"/>
      <c r="B279" s="9" t="s">
        <v>292</v>
      </c>
      <c r="C279" s="18">
        <v>1</v>
      </c>
      <c r="D279" s="10" t="s">
        <v>284</v>
      </c>
      <c r="E279" s="6">
        <v>3</v>
      </c>
      <c r="F279" s="11" t="s">
        <v>199</v>
      </c>
      <c r="G279" s="12" t="str">
        <f t="shared" si="0"/>
        <v>Comprende</v>
      </c>
      <c r="H279" s="13" t="str">
        <f t="shared" si="1"/>
        <v>comprende</v>
      </c>
      <c r="I279" s="14" t="str">
        <f t="shared" si="2"/>
        <v>Se le dificulta comprender</v>
      </c>
      <c r="J279" s="14" t="str">
        <f t="shared" si="3"/>
        <v>Se le dificulta comprender la importancia de valorar y respetar a las personas que viven en la    comunidad.</v>
      </c>
      <c r="K279" s="14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5.75">
      <c r="A280" s="9"/>
      <c r="B280" s="9" t="s">
        <v>293</v>
      </c>
      <c r="C280" s="18">
        <v>1</v>
      </c>
      <c r="D280" s="10" t="s">
        <v>284</v>
      </c>
      <c r="E280" s="6">
        <v>3</v>
      </c>
      <c r="F280" s="11" t="s">
        <v>199</v>
      </c>
      <c r="G280" s="12" t="str">
        <f t="shared" si="0"/>
        <v>Describe</v>
      </c>
      <c r="H280" s="13" t="str">
        <f t="shared" si="1"/>
        <v>describe</v>
      </c>
      <c r="I280" s="14" t="str">
        <f t="shared" si="2"/>
        <v>Se le dificulta describir</v>
      </c>
      <c r="J280" s="14" t="str">
        <f t="shared" si="3"/>
        <v>Se le dificulta describir los diferentes tipos de vivienda.</v>
      </c>
      <c r="K280" s="14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5.75">
      <c r="A281" s="9"/>
      <c r="B281" s="9" t="s">
        <v>294</v>
      </c>
      <c r="C281" s="18">
        <v>1</v>
      </c>
      <c r="D281" s="10" t="s">
        <v>284</v>
      </c>
      <c r="E281" s="6">
        <v>3</v>
      </c>
      <c r="F281" s="11" t="s">
        <v>199</v>
      </c>
      <c r="G281" s="12" t="str">
        <f t="shared" si="0"/>
        <v>Demuestra</v>
      </c>
      <c r="H281" s="13" t="str">
        <f t="shared" si="1"/>
        <v>demuestra</v>
      </c>
      <c r="I281" s="14" t="str">
        <f t="shared" si="2"/>
        <v>Se le dificulta demostrar</v>
      </c>
      <c r="J281" s="14" t="str">
        <f t="shared" si="3"/>
        <v>Se le dificulta demostrar interés en sembrar árboles frutales del entorno.</v>
      </c>
      <c r="K281" s="14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28.5">
      <c r="A282" s="9"/>
      <c r="B282" s="9" t="s">
        <v>295</v>
      </c>
      <c r="C282" s="18">
        <v>1</v>
      </c>
      <c r="D282" s="10" t="s">
        <v>284</v>
      </c>
      <c r="E282" s="6">
        <v>3</v>
      </c>
      <c r="F282" s="11" t="s">
        <v>199</v>
      </c>
      <c r="G282" s="12" t="str">
        <f t="shared" si="0"/>
        <v>Interpreta</v>
      </c>
      <c r="H282" s="13" t="str">
        <f t="shared" si="1"/>
        <v>interpreta</v>
      </c>
      <c r="I282" s="14" t="str">
        <f t="shared" si="2"/>
        <v>Se le dificulta interpretar</v>
      </c>
      <c r="J282" s="14" t="str">
        <f t="shared" si="3"/>
        <v>Se le dificulta interpretar la importancia del valor y respeto a las personas con quien convive  dentro de la    comunidad.</v>
      </c>
      <c r="K282" s="14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5.75">
      <c r="A283" s="9"/>
      <c r="B283" s="9" t="s">
        <v>296</v>
      </c>
      <c r="C283" s="18">
        <v>1</v>
      </c>
      <c r="D283" s="10" t="s">
        <v>284</v>
      </c>
      <c r="E283" s="6">
        <v>4</v>
      </c>
      <c r="F283" s="11" t="s">
        <v>199</v>
      </c>
      <c r="G283" s="12" t="str">
        <f t="shared" si="0"/>
        <v>Reconoce</v>
      </c>
      <c r="H283" s="13" t="str">
        <f t="shared" si="1"/>
        <v>reconoce</v>
      </c>
      <c r="I283" s="14" t="str">
        <f t="shared" si="2"/>
        <v>Se le dificulta reconocer</v>
      </c>
      <c r="J283" s="14" t="str">
        <f t="shared" si="3"/>
        <v>Se le dificulta reconocer las características de las principales formas del paisaje.</v>
      </c>
      <c r="K283" s="14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5.75">
      <c r="A284" s="9"/>
      <c r="B284" s="9" t="s">
        <v>297</v>
      </c>
      <c r="C284" s="18">
        <v>1</v>
      </c>
      <c r="D284" s="10" t="s">
        <v>284</v>
      </c>
      <c r="E284" s="6">
        <v>4</v>
      </c>
      <c r="F284" s="11" t="s">
        <v>199</v>
      </c>
      <c r="G284" s="12" t="str">
        <f t="shared" si="0"/>
        <v>Describe</v>
      </c>
      <c r="H284" s="13" t="str">
        <f t="shared" si="1"/>
        <v>describe</v>
      </c>
      <c r="I284" s="14" t="str">
        <f t="shared" si="2"/>
        <v>Se le dificulta describir</v>
      </c>
      <c r="J284" s="14" t="str">
        <f t="shared" si="3"/>
        <v>Se le dificulta describir y clasifica los diferentes medios de transporte que hay en el contexto.</v>
      </c>
      <c r="K284" s="14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5.75">
      <c r="A285" s="9"/>
      <c r="B285" s="9" t="s">
        <v>298</v>
      </c>
      <c r="C285" s="18">
        <v>1</v>
      </c>
      <c r="D285" s="10" t="s">
        <v>284</v>
      </c>
      <c r="E285" s="6">
        <v>4</v>
      </c>
      <c r="F285" s="11" t="s">
        <v>199</v>
      </c>
      <c r="G285" s="12" t="str">
        <f t="shared" si="0"/>
        <v>Observa</v>
      </c>
      <c r="H285" s="13" t="str">
        <f t="shared" si="1"/>
        <v>observa</v>
      </c>
      <c r="I285" s="14" t="str">
        <f t="shared" si="2"/>
        <v>Se le dificulta observar</v>
      </c>
      <c r="J285" s="14" t="str">
        <f t="shared" si="3"/>
        <v>Se le dificulta observar y describe las imágenes de algunas frutas conocidas.</v>
      </c>
      <c r="K285" s="14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5.75">
      <c r="A286" s="9"/>
      <c r="B286" s="9" t="s">
        <v>299</v>
      </c>
      <c r="C286" s="18">
        <v>1</v>
      </c>
      <c r="D286" s="10" t="s">
        <v>284</v>
      </c>
      <c r="E286" s="6">
        <v>4</v>
      </c>
      <c r="F286" s="11" t="s">
        <v>199</v>
      </c>
      <c r="G286" s="12" t="str">
        <f t="shared" si="0"/>
        <v>Posee</v>
      </c>
      <c r="H286" s="13" t="str">
        <f t="shared" si="1"/>
        <v>posee</v>
      </c>
      <c r="I286" s="14" t="str">
        <f t="shared" si="2"/>
        <v>Se le dificulta poseer</v>
      </c>
      <c r="J286" s="14" t="str">
        <f t="shared" si="3"/>
        <v>Se le dificulta poseer disciplina de trabajo relacionado a la guía de aprendizaje.</v>
      </c>
      <c r="K286" s="14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5.75">
      <c r="A287" s="9"/>
      <c r="B287" s="9" t="s">
        <v>300</v>
      </c>
      <c r="C287" s="18">
        <v>1</v>
      </c>
      <c r="D287" s="10" t="s">
        <v>301</v>
      </c>
      <c r="E287" s="6">
        <v>1</v>
      </c>
      <c r="F287" s="11" t="s">
        <v>199</v>
      </c>
      <c r="G287" s="12" t="str">
        <f t="shared" si="0"/>
        <v>Identifica</v>
      </c>
      <c r="H287" s="13" t="str">
        <f t="shared" si="1"/>
        <v>identifica</v>
      </c>
      <c r="I287" s="14" t="str">
        <f t="shared" si="2"/>
        <v>Se le dificulta identificar</v>
      </c>
      <c r="J287" s="14" t="str">
        <f t="shared" si="3"/>
        <v>Se le dificulta identificar por medio de imágenes la noción de más, menos, largo, corto y cantidades dadas.</v>
      </c>
      <c r="K287" s="14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5.75">
      <c r="A288" s="9"/>
      <c r="B288" s="9" t="s">
        <v>302</v>
      </c>
      <c r="C288" s="18">
        <v>1</v>
      </c>
      <c r="D288" s="10" t="s">
        <v>301</v>
      </c>
      <c r="E288" s="6">
        <v>1</v>
      </c>
      <c r="F288" s="11" t="s">
        <v>199</v>
      </c>
      <c r="G288" s="12" t="str">
        <f t="shared" si="0"/>
        <v>Completa</v>
      </c>
      <c r="H288" s="13" t="str">
        <f t="shared" si="1"/>
        <v>completa</v>
      </c>
      <c r="I288" s="14" t="str">
        <f t="shared" si="2"/>
        <v>Se le dificulta completar</v>
      </c>
      <c r="J288" s="14" t="str">
        <f t="shared" si="3"/>
        <v>Se le dificulta completar series de números del 1 al 10 y grafica de acuerdo a la cantidad.</v>
      </c>
      <c r="K288" s="14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5.75">
      <c r="A289" s="9"/>
      <c r="B289" s="9" t="s">
        <v>303</v>
      </c>
      <c r="C289" s="18">
        <v>1</v>
      </c>
      <c r="D289" s="10" t="s">
        <v>301</v>
      </c>
      <c r="E289" s="6">
        <v>1</v>
      </c>
      <c r="F289" s="11" t="s">
        <v>199</v>
      </c>
      <c r="G289" s="12" t="str">
        <f t="shared" si="0"/>
        <v>Resuelve</v>
      </c>
      <c r="H289" s="13" t="str">
        <f t="shared" si="1"/>
        <v>resuelve</v>
      </c>
      <c r="I289" s="14" t="str">
        <f t="shared" si="2"/>
        <v>Se le dificulta resolver</v>
      </c>
      <c r="J289" s="14" t="str">
        <f t="shared" si="3"/>
        <v>Se le dificulta resolver suma y restas por medio del conteo de imágenes.</v>
      </c>
      <c r="K289" s="14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5.75">
      <c r="A290" s="9"/>
      <c r="B290" s="9" t="s">
        <v>304</v>
      </c>
      <c r="C290" s="18">
        <v>1</v>
      </c>
      <c r="D290" s="10" t="s">
        <v>301</v>
      </c>
      <c r="E290" s="6">
        <v>1</v>
      </c>
      <c r="F290" s="11" t="s">
        <v>199</v>
      </c>
      <c r="G290" s="12" t="str">
        <f t="shared" si="0"/>
        <v>Utiliza</v>
      </c>
      <c r="H290" s="13" t="str">
        <f t="shared" si="1"/>
        <v>utiliza</v>
      </c>
      <c r="I290" s="14" t="str">
        <f t="shared" si="2"/>
        <v>Se le dificulta utilizar</v>
      </c>
      <c r="J290" s="14" t="str">
        <f t="shared" si="3"/>
        <v>Se le dificulta utilizar de manera apropiada diversas fuentes de información para adquirir conocimiento.</v>
      </c>
      <c r="K290" s="14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5.75">
      <c r="A291" s="9"/>
      <c r="B291" s="9" t="s">
        <v>305</v>
      </c>
      <c r="C291" s="18">
        <v>1</v>
      </c>
      <c r="D291" s="10" t="s">
        <v>301</v>
      </c>
      <c r="E291" s="6">
        <v>2</v>
      </c>
      <c r="F291" s="11" t="s">
        <v>199</v>
      </c>
      <c r="G291" s="12" t="str">
        <f t="shared" si="0"/>
        <v>Identifica</v>
      </c>
      <c r="H291" s="13" t="str">
        <f t="shared" si="1"/>
        <v>identifica</v>
      </c>
      <c r="I291" s="14" t="str">
        <f t="shared" si="2"/>
        <v>Se le dificulta identificar</v>
      </c>
      <c r="J291" s="14" t="str">
        <f t="shared" si="3"/>
        <v>Se le dificulta identificar la decena como un grupo de diez elementos y la escritura de los mismos.</v>
      </c>
      <c r="K291" s="14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5.75">
      <c r="A292" s="9"/>
      <c r="B292" s="9" t="s">
        <v>306</v>
      </c>
      <c r="C292" s="18">
        <v>1</v>
      </c>
      <c r="D292" s="10" t="s">
        <v>301</v>
      </c>
      <c r="E292" s="6">
        <v>2</v>
      </c>
      <c r="F292" s="11" t="s">
        <v>199</v>
      </c>
      <c r="G292" s="12" t="str">
        <f t="shared" si="0"/>
        <v>Ubica</v>
      </c>
      <c r="H292" s="13" t="str">
        <f t="shared" si="1"/>
        <v>ubica</v>
      </c>
      <c r="I292" s="14" t="str">
        <f t="shared" si="2"/>
        <v>Se le dificulta ubicar</v>
      </c>
      <c r="J292" s="14" t="str">
        <f t="shared" si="3"/>
        <v>Se le dificulta ubicar números en la tabla de posición y completa series.</v>
      </c>
      <c r="K292" s="14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5.75">
      <c r="A293" s="9"/>
      <c r="B293" s="9" t="s">
        <v>307</v>
      </c>
      <c r="C293" s="18">
        <v>1</v>
      </c>
      <c r="D293" s="10" t="s">
        <v>301</v>
      </c>
      <c r="E293" s="6">
        <v>2</v>
      </c>
      <c r="F293" s="11" t="s">
        <v>199</v>
      </c>
      <c r="G293" s="12" t="str">
        <f t="shared" si="0"/>
        <v>Resuelve</v>
      </c>
      <c r="H293" s="13" t="str">
        <f t="shared" si="1"/>
        <v>resuelve</v>
      </c>
      <c r="I293" s="14" t="str">
        <f t="shared" si="2"/>
        <v>Se le dificulta resolver</v>
      </c>
      <c r="J293" s="14" t="str">
        <f t="shared" si="3"/>
        <v>Se le dificulta resolver adiciones aplicándolo en la resolución de problemas.</v>
      </c>
      <c r="K293" s="14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5.75">
      <c r="A294" s="9"/>
      <c r="B294" s="9" t="s">
        <v>291</v>
      </c>
      <c r="C294" s="18">
        <v>1</v>
      </c>
      <c r="D294" s="10" t="s">
        <v>301</v>
      </c>
      <c r="E294" s="6">
        <v>2</v>
      </c>
      <c r="F294" s="11" t="s">
        <v>199</v>
      </c>
      <c r="G294" s="12" t="str">
        <f t="shared" si="0"/>
        <v>Desarrolla</v>
      </c>
      <c r="H294" s="13" t="str">
        <f t="shared" si="1"/>
        <v>desarrolla</v>
      </c>
      <c r="I294" s="14" t="str">
        <f t="shared" si="2"/>
        <v>Se le dificulta desarrollar</v>
      </c>
      <c r="J294" s="14" t="str">
        <f t="shared" si="3"/>
        <v>Se le dificulta desarrollar capacidades emprendedoras que le permita asumir retos y responsabilidades.</v>
      </c>
      <c r="K294" s="14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5.75">
      <c r="A295" s="9"/>
      <c r="B295" s="9" t="s">
        <v>308</v>
      </c>
      <c r="C295" s="18">
        <v>1</v>
      </c>
      <c r="D295" s="10" t="s">
        <v>301</v>
      </c>
      <c r="E295" s="6">
        <v>3</v>
      </c>
      <c r="F295" s="11" t="s">
        <v>199</v>
      </c>
      <c r="G295" s="12" t="str">
        <f t="shared" si="0"/>
        <v>Resuelve</v>
      </c>
      <c r="H295" s="13" t="str">
        <f t="shared" si="1"/>
        <v>resuelve</v>
      </c>
      <c r="I295" s="14" t="str">
        <f t="shared" si="2"/>
        <v>Se le dificulta resolver</v>
      </c>
      <c r="J295" s="14" t="str">
        <f t="shared" si="3"/>
        <v>Se le dificulta resolver situaciones que requieren de la adición y la sustracción.</v>
      </c>
      <c r="K295" s="14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5.75">
      <c r="A296" s="9"/>
      <c r="B296" s="9" t="s">
        <v>309</v>
      </c>
      <c r="C296" s="18">
        <v>1</v>
      </c>
      <c r="D296" s="10" t="s">
        <v>301</v>
      </c>
      <c r="E296" s="6">
        <v>3</v>
      </c>
      <c r="F296" s="11" t="s">
        <v>199</v>
      </c>
      <c r="G296" s="12" t="str">
        <f t="shared" si="0"/>
        <v>Efectúa</v>
      </c>
      <c r="H296" s="13" t="str">
        <f t="shared" si="1"/>
        <v>efectúa</v>
      </c>
      <c r="I296" s="14" t="str">
        <f t="shared" si="2"/>
        <v>Se le dificulta efectúar</v>
      </c>
      <c r="J296" s="14" t="str">
        <f t="shared" si="3"/>
        <v>Se le dificulta efectúar adiciones y sustracciones con centenas completas.</v>
      </c>
      <c r="K296" s="14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5.75">
      <c r="A297" s="9"/>
      <c r="B297" s="9" t="s">
        <v>310</v>
      </c>
      <c r="C297" s="18">
        <v>1</v>
      </c>
      <c r="D297" s="10" t="s">
        <v>301</v>
      </c>
      <c r="E297" s="6">
        <v>3</v>
      </c>
      <c r="F297" s="11" t="s">
        <v>199</v>
      </c>
      <c r="G297" s="12" t="str">
        <f t="shared" si="0"/>
        <v>Utiliza</v>
      </c>
      <c r="H297" s="13" t="str">
        <f t="shared" si="1"/>
        <v>utiliza</v>
      </c>
      <c r="I297" s="14" t="str">
        <f t="shared" si="2"/>
        <v>Se le dificulta utilizar</v>
      </c>
      <c r="J297" s="14" t="str">
        <f t="shared" si="3"/>
        <v>Se le dificulta utilizar diferentes patrones para medir longitudes y superficies.</v>
      </c>
      <c r="K297" s="14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5.75">
      <c r="A298" s="9"/>
      <c r="B298" s="9" t="s">
        <v>265</v>
      </c>
      <c r="C298" s="18">
        <v>1</v>
      </c>
      <c r="D298" s="10" t="s">
        <v>301</v>
      </c>
      <c r="E298" s="6">
        <v>3</v>
      </c>
      <c r="F298" s="11" t="s">
        <v>199</v>
      </c>
      <c r="G298" s="12" t="str">
        <f t="shared" si="0"/>
        <v>Muestra</v>
      </c>
      <c r="H298" s="13" t="str">
        <f t="shared" si="1"/>
        <v>muestra</v>
      </c>
      <c r="I298" s="14" t="str">
        <f t="shared" si="2"/>
        <v>Se le dificulta mostrar</v>
      </c>
      <c r="J298" s="14" t="str">
        <f t="shared" si="3"/>
        <v>Se le dificulta mostrar actitudes positivas frente a diferentes procesos.</v>
      </c>
      <c r="K298" s="14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5.75">
      <c r="A299" s="9"/>
      <c r="B299" s="9" t="s">
        <v>311</v>
      </c>
      <c r="C299" s="18">
        <v>1</v>
      </c>
      <c r="D299" s="10" t="s">
        <v>301</v>
      </c>
      <c r="E299" s="6">
        <v>4</v>
      </c>
      <c r="F299" s="11" t="s">
        <v>199</v>
      </c>
      <c r="G299" s="12" t="str">
        <f t="shared" si="0"/>
        <v>Calcula</v>
      </c>
      <c r="H299" s="13" t="str">
        <f t="shared" si="1"/>
        <v>calcula</v>
      </c>
      <c r="I299" s="14" t="str">
        <f t="shared" si="2"/>
        <v>Se le dificulta calcular</v>
      </c>
      <c r="J299" s="14" t="str">
        <f t="shared" si="3"/>
        <v>Se le dificulta calcular las sumas de adiciones con reagrupación de 3 cifras.</v>
      </c>
      <c r="K299" s="14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5.75">
      <c r="A300" s="9"/>
      <c r="B300" s="9" t="s">
        <v>312</v>
      </c>
      <c r="C300" s="18">
        <v>1</v>
      </c>
      <c r="D300" s="10" t="s">
        <v>301</v>
      </c>
      <c r="E300" s="6">
        <v>4</v>
      </c>
      <c r="F300" s="11" t="s">
        <v>199</v>
      </c>
      <c r="G300" s="12" t="str">
        <f t="shared" si="0"/>
        <v>Reconoce</v>
      </c>
      <c r="H300" s="13" t="str">
        <f t="shared" si="1"/>
        <v>reconoce</v>
      </c>
      <c r="I300" s="14" t="str">
        <f t="shared" si="2"/>
        <v>Se le dificulta reconocer</v>
      </c>
      <c r="J300" s="14" t="str">
        <f t="shared" si="3"/>
        <v>Se le dificulta reconocer la adición de reagrupación con números de 3 cifras.</v>
      </c>
      <c r="K300" s="14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5.75">
      <c r="A301" s="9"/>
      <c r="B301" s="9" t="s">
        <v>313</v>
      </c>
      <c r="C301" s="18">
        <v>1</v>
      </c>
      <c r="D301" s="10" t="s">
        <v>301</v>
      </c>
      <c r="E301" s="6">
        <v>4</v>
      </c>
      <c r="F301" s="11" t="s">
        <v>199</v>
      </c>
      <c r="G301" s="12" t="str">
        <f t="shared" si="0"/>
        <v>Identifica</v>
      </c>
      <c r="H301" s="13" t="str">
        <f t="shared" si="1"/>
        <v>identifica</v>
      </c>
      <c r="I301" s="14" t="str">
        <f t="shared" si="2"/>
        <v>Se le dificulta identificar</v>
      </c>
      <c r="J301" s="14" t="str">
        <f t="shared" si="3"/>
        <v>Se le dificulta identificar líneas paralelas, líneas verticales y las líneas horizontales.</v>
      </c>
      <c r="K301" s="14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5.75">
      <c r="A302" s="9"/>
      <c r="B302" s="9" t="s">
        <v>314</v>
      </c>
      <c r="C302" s="18">
        <v>1</v>
      </c>
      <c r="D302" s="10" t="s">
        <v>301</v>
      </c>
      <c r="E302" s="6">
        <v>4</v>
      </c>
      <c r="F302" s="11" t="s">
        <v>199</v>
      </c>
      <c r="G302" s="12" t="str">
        <f t="shared" si="0"/>
        <v>Practica</v>
      </c>
      <c r="H302" s="13" t="str">
        <f t="shared" si="1"/>
        <v>practica</v>
      </c>
      <c r="I302" s="14" t="str">
        <f t="shared" si="2"/>
        <v>Se le dificulta practicar</v>
      </c>
      <c r="J302" s="14" t="str">
        <f t="shared" si="3"/>
        <v>Se le dificulta practicar y participa activamente en las actividades propuesta en la guía de aprendizaje.</v>
      </c>
      <c r="K302" s="14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5.75">
      <c r="A303" s="9"/>
      <c r="B303" s="9" t="s">
        <v>315</v>
      </c>
      <c r="C303" s="18">
        <v>1</v>
      </c>
      <c r="D303" s="10" t="s">
        <v>316</v>
      </c>
      <c r="E303" s="6">
        <v>1</v>
      </c>
      <c r="F303" s="11" t="s">
        <v>199</v>
      </c>
      <c r="G303" s="12" t="str">
        <f t="shared" si="0"/>
        <v>Distingue</v>
      </c>
      <c r="H303" s="13" t="str">
        <f t="shared" si="1"/>
        <v>distingue</v>
      </c>
      <c r="I303" s="14" t="str">
        <f t="shared" si="2"/>
        <v>Se le dificulta distinguir</v>
      </c>
      <c r="J303" s="14" t="str">
        <f t="shared" si="3"/>
        <v>Se le dificulta distinguir las vocales en ciertas palabras dadas.</v>
      </c>
      <c r="K303" s="14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5.75">
      <c r="A304" s="9"/>
      <c r="B304" s="9" t="s">
        <v>317</v>
      </c>
      <c r="C304" s="18">
        <v>1</v>
      </c>
      <c r="D304" s="10" t="s">
        <v>316</v>
      </c>
      <c r="E304" s="6">
        <v>1</v>
      </c>
      <c r="F304" s="11" t="s">
        <v>199</v>
      </c>
      <c r="G304" s="12" t="str">
        <f t="shared" si="0"/>
        <v>Establece</v>
      </c>
      <c r="H304" s="13" t="str">
        <f t="shared" si="1"/>
        <v>establece</v>
      </c>
      <c r="I304" s="14" t="str">
        <f t="shared" si="2"/>
        <v>Se le dificulta establecer</v>
      </c>
      <c r="J304" s="14" t="str">
        <f t="shared" si="3"/>
        <v>Se le dificulta establecer diferencias entre las vocales y consonantes dentro del alfabeto</v>
      </c>
      <c r="K304" s="14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5.75">
      <c r="A305" s="9"/>
      <c r="B305" s="9" t="s">
        <v>318</v>
      </c>
      <c r="C305" s="18">
        <v>1</v>
      </c>
      <c r="D305" s="10" t="s">
        <v>316</v>
      </c>
      <c r="E305" s="6">
        <v>1</v>
      </c>
      <c r="F305" s="11" t="s">
        <v>199</v>
      </c>
      <c r="G305" s="12" t="str">
        <f t="shared" si="0"/>
        <v>Clasifica</v>
      </c>
      <c r="H305" s="13" t="str">
        <f t="shared" si="1"/>
        <v>clasifica</v>
      </c>
      <c r="I305" s="14" t="str">
        <f t="shared" si="2"/>
        <v>Se le dificulta clasificar</v>
      </c>
      <c r="J305" s="14" t="str">
        <f t="shared" si="3"/>
        <v>Se le dificulta clasificar las palabras según sus silabas, a partir del nombre de una fruta.</v>
      </c>
      <c r="K305" s="14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5.75">
      <c r="A306" s="9"/>
      <c r="B306" s="9" t="s">
        <v>319</v>
      </c>
      <c r="C306" s="18">
        <v>1</v>
      </c>
      <c r="D306" s="10" t="s">
        <v>316</v>
      </c>
      <c r="E306" s="6">
        <v>1</v>
      </c>
      <c r="F306" s="11" t="s">
        <v>199</v>
      </c>
      <c r="G306" s="12" t="str">
        <f t="shared" si="0"/>
        <v>Se esmera</v>
      </c>
      <c r="H306" s="13" t="str">
        <f t="shared" si="1"/>
        <v>se esmera</v>
      </c>
      <c r="I306" s="14" t="str">
        <f t="shared" si="2"/>
        <v>Se le dificulta esmerarse</v>
      </c>
      <c r="J306" s="14" t="str">
        <f t="shared" si="3"/>
        <v>Se le dificulta esmerarse en la realización de sus trabajos.</v>
      </c>
      <c r="K306" s="14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5.75">
      <c r="A307" s="9"/>
      <c r="B307" s="9" t="s">
        <v>320</v>
      </c>
      <c r="C307" s="18">
        <v>1</v>
      </c>
      <c r="D307" s="10" t="s">
        <v>316</v>
      </c>
      <c r="E307" s="6">
        <v>2</v>
      </c>
      <c r="F307" s="11" t="s">
        <v>199</v>
      </c>
      <c r="G307" s="12" t="str">
        <f t="shared" si="0"/>
        <v>Reconoce</v>
      </c>
      <c r="H307" s="13" t="str">
        <f t="shared" si="1"/>
        <v>reconoce</v>
      </c>
      <c r="I307" s="14" t="str">
        <f t="shared" si="2"/>
        <v>Se le dificulta reconocer</v>
      </c>
      <c r="J307" s="14" t="str">
        <f t="shared" si="3"/>
        <v>Se le dificulta reconocer el sonido inicial y final de las palabras.</v>
      </c>
      <c r="K307" s="14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5.75">
      <c r="A308" s="9"/>
      <c r="B308" s="9" t="s">
        <v>321</v>
      </c>
      <c r="C308" s="18">
        <v>1</v>
      </c>
      <c r="D308" s="10" t="s">
        <v>316</v>
      </c>
      <c r="E308" s="6">
        <v>2</v>
      </c>
      <c r="F308" s="11" t="s">
        <v>199</v>
      </c>
      <c r="G308" s="12" t="str">
        <f t="shared" si="0"/>
        <v>Responde</v>
      </c>
      <c r="H308" s="13" t="str">
        <f t="shared" si="1"/>
        <v>responde</v>
      </c>
      <c r="I308" s="14" t="str">
        <f t="shared" si="2"/>
        <v>Se le dificulta responder</v>
      </c>
      <c r="J308" s="14" t="str">
        <f t="shared" si="3"/>
        <v>Se le dificulta responder preguntas que hacen referencia a la información de un texto leído.</v>
      </c>
      <c r="K308" s="14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5.75">
      <c r="A309" s="9"/>
      <c r="B309" s="9" t="s">
        <v>322</v>
      </c>
      <c r="C309" s="18">
        <v>1</v>
      </c>
      <c r="D309" s="10" t="s">
        <v>316</v>
      </c>
      <c r="E309" s="6">
        <v>2</v>
      </c>
      <c r="F309" s="11" t="s">
        <v>199</v>
      </c>
      <c r="G309" s="12" t="str">
        <f t="shared" si="0"/>
        <v>Identifica</v>
      </c>
      <c r="H309" s="13" t="str">
        <f t="shared" si="1"/>
        <v>identifica</v>
      </c>
      <c r="I309" s="14" t="str">
        <f t="shared" si="2"/>
        <v>Se le dificulta identificar</v>
      </c>
      <c r="J309" s="14" t="str">
        <f t="shared" si="3"/>
        <v>Se le dificulta identificar la cantidad de palabras que hay en una oración.</v>
      </c>
      <c r="K309" s="14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5.75">
      <c r="A310" s="9"/>
      <c r="B310" s="9" t="s">
        <v>323</v>
      </c>
      <c r="C310" s="18">
        <v>1</v>
      </c>
      <c r="D310" s="10" t="s">
        <v>316</v>
      </c>
      <c r="E310" s="6">
        <v>2</v>
      </c>
      <c r="F310" s="11" t="s">
        <v>199</v>
      </c>
      <c r="G310" s="12" t="str">
        <f t="shared" si="0"/>
        <v>Muestra</v>
      </c>
      <c r="H310" s="13" t="str">
        <f t="shared" si="1"/>
        <v>muestra</v>
      </c>
      <c r="I310" s="14" t="str">
        <f t="shared" si="2"/>
        <v>Se le dificulta mostrar</v>
      </c>
      <c r="J310" s="14" t="str">
        <f t="shared" si="3"/>
        <v>Se le dificulta mostrar interés por iniciarse en el proceso de la lectura.</v>
      </c>
      <c r="K310" s="14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5.75">
      <c r="A311" s="9"/>
      <c r="B311" s="9" t="s">
        <v>324</v>
      </c>
      <c r="C311" s="18">
        <v>1</v>
      </c>
      <c r="D311" s="10" t="s">
        <v>316</v>
      </c>
      <c r="E311" s="6">
        <v>3</v>
      </c>
      <c r="F311" s="11" t="s">
        <v>199</v>
      </c>
      <c r="G311" s="12" t="str">
        <f t="shared" si="0"/>
        <v>Escribe</v>
      </c>
      <c r="H311" s="13" t="str">
        <f t="shared" si="1"/>
        <v>escribe</v>
      </c>
      <c r="I311" s="14" t="str">
        <f t="shared" si="2"/>
        <v>Se le dificulta escribir</v>
      </c>
      <c r="J311" s="14" t="str">
        <f t="shared" si="3"/>
        <v>Se le dificulta escribir e identifica la escritura de un párrafo.</v>
      </c>
      <c r="K311" s="14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5.75">
      <c r="A312" s="9"/>
      <c r="B312" s="9" t="s">
        <v>325</v>
      </c>
      <c r="C312" s="18">
        <v>1</v>
      </c>
      <c r="D312" s="10" t="s">
        <v>316</v>
      </c>
      <c r="E312" s="6">
        <v>3</v>
      </c>
      <c r="F312" s="11" t="s">
        <v>199</v>
      </c>
      <c r="G312" s="12" t="str">
        <f t="shared" si="0"/>
        <v>Aplica</v>
      </c>
      <c r="H312" s="13" t="str">
        <f t="shared" si="1"/>
        <v>aplica</v>
      </c>
      <c r="I312" s="14" t="str">
        <f t="shared" si="2"/>
        <v>Se le dificulta aplicar</v>
      </c>
      <c r="J312" s="14" t="str">
        <f t="shared" si="3"/>
        <v>Se le dificulta aplicar las reglas ortográficas a sus escritos como el uso de la J, G, B, V.</v>
      </c>
      <c r="K312" s="14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5.75">
      <c r="A313" s="9"/>
      <c r="B313" s="9" t="s">
        <v>326</v>
      </c>
      <c r="C313" s="18">
        <v>1</v>
      </c>
      <c r="D313" s="10" t="s">
        <v>316</v>
      </c>
      <c r="E313" s="6">
        <v>3</v>
      </c>
      <c r="F313" s="11" t="s">
        <v>199</v>
      </c>
      <c r="G313" s="12" t="str">
        <f t="shared" si="0"/>
        <v>Describe</v>
      </c>
      <c r="H313" s="13" t="str">
        <f t="shared" si="1"/>
        <v>describe</v>
      </c>
      <c r="I313" s="14" t="str">
        <f t="shared" si="2"/>
        <v>Se le dificulta describir</v>
      </c>
      <c r="J313" s="14" t="str">
        <f t="shared" si="3"/>
        <v>Se le dificulta describir detalladamente las frutas.</v>
      </c>
      <c r="K313" s="14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5.75">
      <c r="A314" s="9"/>
      <c r="B314" s="9" t="s">
        <v>327</v>
      </c>
      <c r="C314" s="18">
        <v>1</v>
      </c>
      <c r="D314" s="10" t="s">
        <v>316</v>
      </c>
      <c r="E314" s="6">
        <v>3</v>
      </c>
      <c r="F314" s="11" t="s">
        <v>199</v>
      </c>
      <c r="G314" s="12" t="str">
        <f t="shared" si="0"/>
        <v>Reconoce</v>
      </c>
      <c r="H314" s="13" t="str">
        <f t="shared" si="1"/>
        <v>reconoce</v>
      </c>
      <c r="I314" s="14" t="str">
        <f t="shared" si="2"/>
        <v>Se le dificulta reconocer</v>
      </c>
      <c r="J314" s="14" t="str">
        <f t="shared" si="3"/>
        <v>Se le dificulta reconocer el uso de la j, g, b, v en las escrituras.</v>
      </c>
      <c r="K314" s="14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5.75">
      <c r="A315" s="9"/>
      <c r="B315" s="9" t="s">
        <v>328</v>
      </c>
      <c r="C315" s="18">
        <v>1</v>
      </c>
      <c r="D315" s="10" t="s">
        <v>316</v>
      </c>
      <c r="E315" s="6">
        <v>4</v>
      </c>
      <c r="F315" s="11" t="s">
        <v>199</v>
      </c>
      <c r="G315" s="12" t="str">
        <f t="shared" si="0"/>
        <v>Identifica</v>
      </c>
      <c r="H315" s="13" t="str">
        <f t="shared" si="1"/>
        <v>identifica</v>
      </c>
      <c r="I315" s="14" t="str">
        <f t="shared" si="2"/>
        <v>Se le dificulta identificar</v>
      </c>
      <c r="J315" s="14" t="str">
        <f t="shared" si="3"/>
        <v>Se le dificulta identificar las partes de una narración.</v>
      </c>
      <c r="K315" s="14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5.75">
      <c r="A316" s="9"/>
      <c r="B316" s="9" t="s">
        <v>329</v>
      </c>
      <c r="C316" s="18">
        <v>1</v>
      </c>
      <c r="D316" s="10" t="s">
        <v>316</v>
      </c>
      <c r="E316" s="6">
        <v>4</v>
      </c>
      <c r="F316" s="11" t="s">
        <v>199</v>
      </c>
      <c r="G316" s="12" t="str">
        <f t="shared" si="0"/>
        <v>Disfruta</v>
      </c>
      <c r="H316" s="13" t="str">
        <f t="shared" si="1"/>
        <v>disfruta</v>
      </c>
      <c r="I316" s="14" t="str">
        <f t="shared" si="2"/>
        <v>Se le dificulta disfrutar</v>
      </c>
      <c r="J316" s="14" t="str">
        <f t="shared" si="3"/>
        <v>Se le dificulta disfrutar la narración de poesía, canciones y rondas.</v>
      </c>
      <c r="K316" s="14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5.75">
      <c r="A317" s="9"/>
      <c r="B317" s="9" t="s">
        <v>330</v>
      </c>
      <c r="C317" s="18">
        <v>1</v>
      </c>
      <c r="D317" s="10" t="s">
        <v>316</v>
      </c>
      <c r="E317" s="6">
        <v>4</v>
      </c>
      <c r="F317" s="11" t="s">
        <v>199</v>
      </c>
      <c r="G317" s="12" t="str">
        <f t="shared" si="0"/>
        <v>Realiza</v>
      </c>
      <c r="H317" s="13" t="str">
        <f t="shared" si="1"/>
        <v>realiza</v>
      </c>
      <c r="I317" s="14" t="str">
        <f t="shared" si="2"/>
        <v>Se le dificulta realizar</v>
      </c>
      <c r="J317" s="14" t="str">
        <f t="shared" si="3"/>
        <v>Se le dificulta realizar descripciones detalladas de personas, animales, objetos y algunas frutas.</v>
      </c>
      <c r="K317" s="14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5.75">
      <c r="A318" s="9"/>
      <c r="B318" s="9" t="s">
        <v>331</v>
      </c>
      <c r="C318" s="18">
        <v>1</v>
      </c>
      <c r="D318" s="10" t="s">
        <v>316</v>
      </c>
      <c r="E318" s="6">
        <v>4</v>
      </c>
      <c r="F318" s="11" t="s">
        <v>199</v>
      </c>
      <c r="G318" s="12" t="str">
        <f t="shared" si="0"/>
        <v>Expresa</v>
      </c>
      <c r="H318" s="13" t="str">
        <f t="shared" si="1"/>
        <v>expresa</v>
      </c>
      <c r="I318" s="14" t="str">
        <f t="shared" si="2"/>
        <v>Se le dificulta expresar</v>
      </c>
      <c r="J318" s="14" t="str">
        <f t="shared" si="3"/>
        <v>Se le dificulta expresar sus aprendizajes a través de un álbum de la narración.</v>
      </c>
      <c r="K318" s="14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5.75">
      <c r="A319" s="9"/>
      <c r="B319" s="9" t="s">
        <v>332</v>
      </c>
      <c r="C319" s="18">
        <v>1</v>
      </c>
      <c r="D319" s="10" t="s">
        <v>9</v>
      </c>
      <c r="E319" s="6">
        <v>1</v>
      </c>
      <c r="F319" s="11" t="s">
        <v>199</v>
      </c>
      <c r="G319" s="12" t="str">
        <f t="shared" si="0"/>
        <v>Identifica</v>
      </c>
      <c r="H319" s="13" t="str">
        <f t="shared" si="1"/>
        <v>identifica</v>
      </c>
      <c r="I319" s="14" t="str">
        <f t="shared" si="2"/>
        <v>Se le dificulta identificar</v>
      </c>
      <c r="J319" s="14" t="str">
        <f t="shared" si="3"/>
        <v>Se le dificulta identificar los seres vivos de los no vivos.</v>
      </c>
      <c r="K319" s="14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5.75">
      <c r="A320" s="9"/>
      <c r="B320" s="9" t="s">
        <v>333</v>
      </c>
      <c r="C320" s="18">
        <v>1</v>
      </c>
      <c r="D320" s="10" t="s">
        <v>9</v>
      </c>
      <c r="E320" s="6">
        <v>1</v>
      </c>
      <c r="F320" s="11" t="s">
        <v>199</v>
      </c>
      <c r="G320" s="12" t="str">
        <f t="shared" si="0"/>
        <v>Reconoce</v>
      </c>
      <c r="H320" s="13" t="str">
        <f t="shared" si="1"/>
        <v>reconoce</v>
      </c>
      <c r="I320" s="14" t="str">
        <f t="shared" si="2"/>
        <v>Se le dificulta reconocer</v>
      </c>
      <c r="J320" s="14" t="str">
        <f t="shared" si="3"/>
        <v>Se le dificulta reconocer algunos órganos de los sentidos.</v>
      </c>
      <c r="K320" s="14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5.75">
      <c r="A321" s="9"/>
      <c r="B321" s="9" t="s">
        <v>334</v>
      </c>
      <c r="C321" s="18">
        <v>1</v>
      </c>
      <c r="D321" s="10" t="s">
        <v>9</v>
      </c>
      <c r="E321" s="6">
        <v>1</v>
      </c>
      <c r="F321" s="11" t="s">
        <v>199</v>
      </c>
      <c r="G321" s="12" t="str">
        <f t="shared" si="0"/>
        <v>Lee</v>
      </c>
      <c r="H321" s="13" t="str">
        <f t="shared" si="1"/>
        <v>lee</v>
      </c>
      <c r="I321" s="14" t="str">
        <f t="shared" si="2"/>
        <v>Se le dificulta leer</v>
      </c>
      <c r="J321" s="14" t="str">
        <f t="shared" si="3"/>
        <v>Se le dificulta leer imágenes y deduce el cuidado del medio ambiente.</v>
      </c>
      <c r="K321" s="14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5.75">
      <c r="A322" s="9"/>
      <c r="B322" s="9" t="s">
        <v>335</v>
      </c>
      <c r="C322" s="18">
        <v>1</v>
      </c>
      <c r="D322" s="10" t="s">
        <v>9</v>
      </c>
      <c r="E322" s="6">
        <v>1</v>
      </c>
      <c r="F322" s="11" t="s">
        <v>199</v>
      </c>
      <c r="G322" s="12" t="str">
        <f t="shared" si="0"/>
        <v>Aprecia</v>
      </c>
      <c r="H322" s="13" t="str">
        <f t="shared" si="1"/>
        <v>aprecia</v>
      </c>
      <c r="I322" s="14" t="str">
        <f t="shared" si="2"/>
        <v>Se le dificulta apreciar</v>
      </c>
      <c r="J322" s="14" t="str">
        <f t="shared" si="3"/>
        <v>Se le dificulta apreciar y cuida el ambiente que lo rodea en comunidad.</v>
      </c>
      <c r="K322" s="14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5.75">
      <c r="A323" s="9"/>
      <c r="B323" s="9" t="s">
        <v>336</v>
      </c>
      <c r="C323" s="18">
        <v>1</v>
      </c>
      <c r="D323" s="10" t="s">
        <v>9</v>
      </c>
      <c r="E323" s="6">
        <v>2</v>
      </c>
      <c r="F323" s="11" t="s">
        <v>199</v>
      </c>
      <c r="G323" s="12" t="str">
        <f t="shared" si="0"/>
        <v>Identifica</v>
      </c>
      <c r="H323" s="13" t="str">
        <f t="shared" si="1"/>
        <v>identifica</v>
      </c>
      <c r="I323" s="14" t="str">
        <f t="shared" si="2"/>
        <v>Se le dificulta identificar</v>
      </c>
      <c r="J323" s="14" t="str">
        <f t="shared" si="3"/>
        <v>Se le dificulta identificar las partes externas de una planta.</v>
      </c>
      <c r="K323" s="14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5.75">
      <c r="A324" s="9"/>
      <c r="B324" s="9" t="s">
        <v>337</v>
      </c>
      <c r="C324" s="18">
        <v>1</v>
      </c>
      <c r="D324" s="10" t="s">
        <v>9</v>
      </c>
      <c r="E324" s="6">
        <v>2</v>
      </c>
      <c r="F324" s="11" t="s">
        <v>199</v>
      </c>
      <c r="G324" s="12" t="str">
        <f t="shared" si="0"/>
        <v>Diferencia</v>
      </c>
      <c r="H324" s="13" t="str">
        <f t="shared" si="1"/>
        <v>diferencia</v>
      </c>
      <c r="I324" s="14" t="str">
        <f t="shared" si="2"/>
        <v>Se le dificulta diferenciar</v>
      </c>
      <c r="J324" s="14" t="str">
        <f t="shared" si="3"/>
        <v>Se le dificulta diferenciar el habitad de las plantas</v>
      </c>
      <c r="K324" s="14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5.75">
      <c r="A325" s="9"/>
      <c r="B325" s="9" t="s">
        <v>338</v>
      </c>
      <c r="C325" s="18">
        <v>1</v>
      </c>
      <c r="D325" s="10" t="s">
        <v>9</v>
      </c>
      <c r="E325" s="6">
        <v>2</v>
      </c>
      <c r="F325" s="11" t="s">
        <v>199</v>
      </c>
      <c r="G325" s="12" t="str">
        <f t="shared" si="0"/>
        <v>Relaciona</v>
      </c>
      <c r="H325" s="13" t="str">
        <f t="shared" si="1"/>
        <v>relaciona</v>
      </c>
      <c r="I325" s="14" t="str">
        <f t="shared" si="2"/>
        <v>Se le dificulta relacionar</v>
      </c>
      <c r="J325" s="14" t="str">
        <f t="shared" si="3"/>
        <v>Se le dificulta relacionar el cuidado de las plantas y su utilidad.</v>
      </c>
      <c r="K325" s="14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5.75">
      <c r="A326" s="9"/>
      <c r="B326" s="9" t="s">
        <v>339</v>
      </c>
      <c r="C326" s="18">
        <v>1</v>
      </c>
      <c r="D326" s="10" t="s">
        <v>9</v>
      </c>
      <c r="E326" s="6">
        <v>2</v>
      </c>
      <c r="F326" s="11" t="s">
        <v>199</v>
      </c>
      <c r="G326" s="12" t="str">
        <f t="shared" si="0"/>
        <v>Valora</v>
      </c>
      <c r="H326" s="13" t="str">
        <f t="shared" si="1"/>
        <v>valora</v>
      </c>
      <c r="I326" s="14" t="str">
        <f t="shared" si="2"/>
        <v>Se le dificulta valorar</v>
      </c>
      <c r="J326" s="14" t="str">
        <f t="shared" si="3"/>
        <v>Se le dificulta valorar el cuidado de las plantas de su entorno.</v>
      </c>
      <c r="K326" s="14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5.75">
      <c r="A327" s="9"/>
      <c r="B327" s="9" t="s">
        <v>340</v>
      </c>
      <c r="C327" s="18">
        <v>1</v>
      </c>
      <c r="D327" s="10" t="s">
        <v>9</v>
      </c>
      <c r="E327" s="6">
        <v>3</v>
      </c>
      <c r="F327" s="11" t="s">
        <v>199</v>
      </c>
      <c r="G327" s="12" t="str">
        <f t="shared" si="0"/>
        <v>Identifica</v>
      </c>
      <c r="H327" s="13" t="str">
        <f t="shared" si="1"/>
        <v>identifica</v>
      </c>
      <c r="I327" s="14" t="str">
        <f t="shared" si="2"/>
        <v>Se le dificulta identificar</v>
      </c>
      <c r="J327" s="14" t="str">
        <f t="shared" si="3"/>
        <v>Se le dificulta identificar ejemplos de las diferentes contaminaciones.</v>
      </c>
      <c r="K327" s="14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5.75">
      <c r="A328" s="9"/>
      <c r="B328" s="9" t="s">
        <v>341</v>
      </c>
      <c r="C328" s="18">
        <v>1</v>
      </c>
      <c r="D328" s="10" t="s">
        <v>9</v>
      </c>
      <c r="E328" s="6">
        <v>3</v>
      </c>
      <c r="F328" s="11" t="s">
        <v>199</v>
      </c>
      <c r="G328" s="12" t="str">
        <f t="shared" si="0"/>
        <v>Comprueba</v>
      </c>
      <c r="H328" s="13" t="str">
        <f t="shared" si="1"/>
        <v>comprueba</v>
      </c>
      <c r="I328" s="14" t="str">
        <f t="shared" si="2"/>
        <v>Se le dificulta comprobar</v>
      </c>
      <c r="J328" s="14" t="str">
        <f t="shared" si="3"/>
        <v>Se le dificulta comprobar la importancia del aire, el agua y el suelo.</v>
      </c>
      <c r="K328" s="14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5.75">
      <c r="A329" s="9"/>
      <c r="B329" s="9" t="s">
        <v>342</v>
      </c>
      <c r="C329" s="18">
        <v>1</v>
      </c>
      <c r="D329" s="10" t="s">
        <v>9</v>
      </c>
      <c r="E329" s="6">
        <v>3</v>
      </c>
      <c r="F329" s="11" t="s">
        <v>199</v>
      </c>
      <c r="G329" s="12" t="str">
        <f t="shared" si="0"/>
        <v>Plantea</v>
      </c>
      <c r="H329" s="13" t="str">
        <f t="shared" si="1"/>
        <v>plantea</v>
      </c>
      <c r="I329" s="14" t="str">
        <f t="shared" si="2"/>
        <v>Se le dificulta plantear</v>
      </c>
      <c r="J329" s="14" t="str">
        <f t="shared" si="3"/>
        <v>Se le dificulta plantear preguntas dirigidas a ampliar los conceptos trabajados.</v>
      </c>
      <c r="K329" s="14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5.75">
      <c r="A330" s="9"/>
      <c r="B330" s="9" t="s">
        <v>343</v>
      </c>
      <c r="C330" s="18">
        <v>1</v>
      </c>
      <c r="D330" s="10" t="s">
        <v>9</v>
      </c>
      <c r="E330" s="6">
        <v>3</v>
      </c>
      <c r="F330" s="11" t="s">
        <v>199</v>
      </c>
      <c r="G330" s="12" t="str">
        <f t="shared" si="0"/>
        <v>Resume</v>
      </c>
      <c r="H330" s="13" t="str">
        <f t="shared" si="1"/>
        <v>resume</v>
      </c>
      <c r="I330" s="14" t="str">
        <f t="shared" si="2"/>
        <v>Se le dificulta resumir</v>
      </c>
      <c r="J330" s="14" t="str">
        <f t="shared" si="3"/>
        <v>Se le dificulta resumir la importancia del agua, el aire y el suelo.</v>
      </c>
      <c r="K330" s="14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5.75">
      <c r="A331" s="9"/>
      <c r="B331" s="9" t="s">
        <v>344</v>
      </c>
      <c r="C331" s="18">
        <v>1</v>
      </c>
      <c r="D331" s="10" t="s">
        <v>9</v>
      </c>
      <c r="E331" s="6">
        <v>4</v>
      </c>
      <c r="F331" s="11" t="s">
        <v>199</v>
      </c>
      <c r="G331" s="12" t="str">
        <f t="shared" si="0"/>
        <v>Ilustra</v>
      </c>
      <c r="H331" s="13" t="str">
        <f t="shared" si="1"/>
        <v>ilustra</v>
      </c>
      <c r="I331" s="14" t="str">
        <f t="shared" si="2"/>
        <v>Se le dificulta ilustrar</v>
      </c>
      <c r="J331" s="14" t="str">
        <f t="shared" si="3"/>
        <v>Se le dificulta ilustrar el sol, la luna y la tierra teniendo en cuenta sus características.</v>
      </c>
      <c r="K331" s="14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5.75">
      <c r="A332" s="9"/>
      <c r="B332" s="9" t="s">
        <v>345</v>
      </c>
      <c r="C332" s="18">
        <v>1</v>
      </c>
      <c r="D332" s="10" t="s">
        <v>9</v>
      </c>
      <c r="E332" s="6">
        <v>4</v>
      </c>
      <c r="F332" s="11" t="s">
        <v>199</v>
      </c>
      <c r="G332" s="12" t="str">
        <f t="shared" si="0"/>
        <v>Menciona</v>
      </c>
      <c r="H332" s="13" t="str">
        <f t="shared" si="1"/>
        <v>menciona</v>
      </c>
      <c r="I332" s="14" t="str">
        <f t="shared" si="2"/>
        <v>Se le dificulta mencionar</v>
      </c>
      <c r="J332" s="14" t="str">
        <f t="shared" si="3"/>
        <v>Se le dificulta mencionar actividades que visualmente se realizan en la mañana, en la tarde y en la noche.</v>
      </c>
      <c r="K332" s="14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5.75">
      <c r="A333" s="9"/>
      <c r="B333" s="9" t="s">
        <v>342</v>
      </c>
      <c r="C333" s="18">
        <v>1</v>
      </c>
      <c r="D333" s="10" t="s">
        <v>9</v>
      </c>
      <c r="E333" s="6">
        <v>4</v>
      </c>
      <c r="F333" s="11" t="s">
        <v>199</v>
      </c>
      <c r="G333" s="12" t="str">
        <f t="shared" si="0"/>
        <v>Plantea</v>
      </c>
      <c r="H333" s="13" t="str">
        <f t="shared" si="1"/>
        <v>plantea</v>
      </c>
      <c r="I333" s="14" t="str">
        <f t="shared" si="2"/>
        <v>Se le dificulta plantear</v>
      </c>
      <c r="J333" s="14" t="str">
        <f t="shared" si="3"/>
        <v>Se le dificulta plantear preguntas dirigidas a ampliar los conceptos trabajados.</v>
      </c>
      <c r="K333" s="14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5.75">
      <c r="A334" s="9"/>
      <c r="B334" s="9" t="s">
        <v>346</v>
      </c>
      <c r="C334" s="18">
        <v>1</v>
      </c>
      <c r="D334" s="10" t="s">
        <v>9</v>
      </c>
      <c r="E334" s="6">
        <v>4</v>
      </c>
      <c r="F334" s="11" t="s">
        <v>199</v>
      </c>
      <c r="G334" s="12" t="str">
        <f t="shared" si="0"/>
        <v>Identifica</v>
      </c>
      <c r="H334" s="13" t="str">
        <f t="shared" si="1"/>
        <v>identifica</v>
      </c>
      <c r="I334" s="14" t="str">
        <f t="shared" si="2"/>
        <v>Se le dificulta identificar</v>
      </c>
      <c r="J334" s="14" t="str">
        <f t="shared" si="3"/>
        <v>Se le dificulta identificar las actividades que se realizan en la mañana, en la tarde y en la noche.</v>
      </c>
      <c r="K334" s="14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5.75">
      <c r="A335" s="9"/>
      <c r="B335" s="9" t="s">
        <v>347</v>
      </c>
      <c r="C335" s="18">
        <v>1</v>
      </c>
      <c r="D335" s="10" t="s">
        <v>348</v>
      </c>
      <c r="E335" s="6">
        <v>1</v>
      </c>
      <c r="F335" s="11" t="s">
        <v>199</v>
      </c>
      <c r="G335" s="12" t="str">
        <f t="shared" si="0"/>
        <v>Demuestra</v>
      </c>
      <c r="H335" s="13" t="str">
        <f t="shared" si="1"/>
        <v>demuestra</v>
      </c>
      <c r="I335" s="14" t="str">
        <f t="shared" si="2"/>
        <v>Se le dificulta demostrar</v>
      </c>
      <c r="J335" s="14" t="str">
        <f t="shared" si="3"/>
        <v>Se le dificulta demostrar creatividad en sus trabajos académicos.</v>
      </c>
      <c r="K335" s="14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5.75">
      <c r="A336" s="9"/>
      <c r="B336" s="9" t="s">
        <v>349</v>
      </c>
      <c r="C336" s="18">
        <v>1</v>
      </c>
      <c r="D336" s="10" t="s">
        <v>348</v>
      </c>
      <c r="E336" s="6">
        <v>1</v>
      </c>
      <c r="F336" s="11" t="s">
        <v>199</v>
      </c>
      <c r="G336" s="12" t="str">
        <f t="shared" si="0"/>
        <v>Maneja</v>
      </c>
      <c r="H336" s="13" t="str">
        <f t="shared" si="1"/>
        <v>maneja</v>
      </c>
      <c r="I336" s="14" t="str">
        <f t="shared" si="2"/>
        <v>Se le dificulta manejar</v>
      </c>
      <c r="J336" s="14" t="str">
        <f t="shared" si="3"/>
        <v>Se le dificulta manejar una actitud de constancia y superación al cumplir con sus tareas.</v>
      </c>
      <c r="K336" s="14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5.75">
      <c r="A337" s="9"/>
      <c r="B337" s="9" t="s">
        <v>350</v>
      </c>
      <c r="C337" s="18">
        <v>1</v>
      </c>
      <c r="D337" s="10" t="s">
        <v>348</v>
      </c>
      <c r="E337" s="6">
        <v>1</v>
      </c>
      <c r="F337" s="11" t="s">
        <v>199</v>
      </c>
      <c r="G337" s="12" t="str">
        <f t="shared" si="0"/>
        <v>Manipula</v>
      </c>
      <c r="H337" s="13" t="str">
        <f t="shared" si="1"/>
        <v>manipula</v>
      </c>
      <c r="I337" s="14" t="str">
        <f t="shared" si="2"/>
        <v>Se le dificulta manipular</v>
      </c>
      <c r="J337" s="14" t="str">
        <f t="shared" si="3"/>
        <v>Se le dificulta manipular los materiales de estudio con delicadeza y orden.</v>
      </c>
      <c r="K337" s="14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5.75">
      <c r="A338" s="9"/>
      <c r="B338" s="9" t="s">
        <v>351</v>
      </c>
      <c r="C338" s="18">
        <v>1</v>
      </c>
      <c r="D338" s="10" t="s">
        <v>348</v>
      </c>
      <c r="E338" s="6">
        <v>1</v>
      </c>
      <c r="F338" s="11" t="s">
        <v>199</v>
      </c>
      <c r="G338" s="12" t="str">
        <f t="shared" si="0"/>
        <v>Valora</v>
      </c>
      <c r="H338" s="13" t="str">
        <f t="shared" si="1"/>
        <v>valora</v>
      </c>
      <c r="I338" s="14" t="str">
        <f t="shared" si="2"/>
        <v>Se le dificulta valorar</v>
      </c>
      <c r="J338" s="14" t="str">
        <f t="shared" si="3"/>
        <v>Se le dificulta valorar el esfuerzo de sus padres mejorando cada día en su nivel de aprendizaje.</v>
      </c>
      <c r="K338" s="14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5.75">
      <c r="A339" s="9"/>
      <c r="B339" s="9" t="s">
        <v>352</v>
      </c>
      <c r="C339" s="18">
        <v>1</v>
      </c>
      <c r="D339" s="10" t="s">
        <v>348</v>
      </c>
      <c r="E339" s="6">
        <v>2</v>
      </c>
      <c r="F339" s="11" t="s">
        <v>199</v>
      </c>
      <c r="G339" s="12" t="str">
        <f t="shared" si="0"/>
        <v>Diferencia</v>
      </c>
      <c r="H339" s="13" t="str">
        <f t="shared" si="1"/>
        <v>diferencia</v>
      </c>
      <c r="I339" s="14" t="str">
        <f t="shared" si="2"/>
        <v>Se le dificulta diferenciar</v>
      </c>
      <c r="J339" s="14" t="str">
        <f t="shared" si="3"/>
        <v>Se le dificulta diferenciar las frutas del entorno y la manera como se obtiene.</v>
      </c>
      <c r="K339" s="14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5.75">
      <c r="A340" s="9"/>
      <c r="B340" s="9" t="s">
        <v>353</v>
      </c>
      <c r="C340" s="18">
        <v>1</v>
      </c>
      <c r="D340" s="10" t="s">
        <v>348</v>
      </c>
      <c r="E340" s="6">
        <v>2</v>
      </c>
      <c r="F340" s="11" t="s">
        <v>199</v>
      </c>
      <c r="G340" s="12" t="str">
        <f t="shared" si="0"/>
        <v>Conoce</v>
      </c>
      <c r="H340" s="13" t="str">
        <f t="shared" si="1"/>
        <v>conoce</v>
      </c>
      <c r="I340" s="14" t="str">
        <f t="shared" si="2"/>
        <v>Se le dificulta conocer</v>
      </c>
      <c r="J340" s="14" t="str">
        <f t="shared" si="3"/>
        <v>Se le dificulta conocer el nombre de algunas hortalizas que se cultivan en el contexto.</v>
      </c>
      <c r="K340" s="14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5.75">
      <c r="A341" s="9"/>
      <c r="B341" s="9" t="s">
        <v>354</v>
      </c>
      <c r="C341" s="18">
        <v>1</v>
      </c>
      <c r="D341" s="10" t="s">
        <v>348</v>
      </c>
      <c r="E341" s="6">
        <v>2</v>
      </c>
      <c r="F341" s="11" t="s">
        <v>199</v>
      </c>
      <c r="G341" s="12" t="str">
        <f t="shared" si="0"/>
        <v>Reconoce</v>
      </c>
      <c r="H341" s="13" t="str">
        <f t="shared" si="1"/>
        <v>reconoce</v>
      </c>
      <c r="I341" s="14" t="str">
        <f t="shared" si="2"/>
        <v>Se le dificulta reconocer</v>
      </c>
      <c r="J341" s="14" t="str">
        <f t="shared" si="3"/>
        <v>Se le dificulta reconocer la utilidad de algunas plantas medicinales para la prevención del COVID19.</v>
      </c>
      <c r="K341" s="14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5.75">
      <c r="A342" s="9"/>
      <c r="B342" s="9" t="s">
        <v>355</v>
      </c>
      <c r="C342" s="18">
        <v>1</v>
      </c>
      <c r="D342" s="10" t="s">
        <v>348</v>
      </c>
      <c r="E342" s="6">
        <v>2</v>
      </c>
      <c r="F342" s="11" t="s">
        <v>199</v>
      </c>
      <c r="G342" s="12" t="str">
        <f t="shared" si="0"/>
        <v>Descubre</v>
      </c>
      <c r="H342" s="13" t="str">
        <f t="shared" si="1"/>
        <v>descubre</v>
      </c>
      <c r="I342" s="14" t="str">
        <f t="shared" si="2"/>
        <v>Se le dificulta descubrir</v>
      </c>
      <c r="J342" s="14" t="str">
        <f t="shared" si="3"/>
        <v>Se le dificulta descubrir la importancia del uso de la medicina tradicional en tiempos de pandemia.</v>
      </c>
      <c r="K342" s="14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5.75">
      <c r="A343" s="9"/>
      <c r="B343" s="9" t="s">
        <v>356</v>
      </c>
      <c r="C343" s="18">
        <v>1</v>
      </c>
      <c r="D343" s="10" t="s">
        <v>348</v>
      </c>
      <c r="E343" s="6">
        <v>3</v>
      </c>
      <c r="F343" s="11" t="s">
        <v>199</v>
      </c>
      <c r="G343" s="12" t="str">
        <f t="shared" si="0"/>
        <v>Comprende</v>
      </c>
      <c r="H343" s="13" t="str">
        <f t="shared" si="1"/>
        <v>comprende</v>
      </c>
      <c r="I343" s="14" t="str">
        <f t="shared" si="2"/>
        <v>Se le dificulta comprender</v>
      </c>
      <c r="J343" s="14" t="str">
        <f t="shared" si="3"/>
        <v>Se le dificulta comprender y explica la elaboración de las copas.</v>
      </c>
      <c r="K343" s="14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5.75">
      <c r="A344" s="9"/>
      <c r="B344" s="9" t="s">
        <v>357</v>
      </c>
      <c r="C344" s="18">
        <v>1</v>
      </c>
      <c r="D344" s="10" t="s">
        <v>348</v>
      </c>
      <c r="E344" s="6">
        <v>3</v>
      </c>
      <c r="F344" s="11" t="s">
        <v>199</v>
      </c>
      <c r="G344" s="12" t="str">
        <f t="shared" si="0"/>
        <v>Identifica</v>
      </c>
      <c r="H344" s="13" t="str">
        <f t="shared" si="1"/>
        <v>identifica</v>
      </c>
      <c r="I344" s="14" t="str">
        <f t="shared" si="2"/>
        <v>Se le dificulta identificar</v>
      </c>
      <c r="J344" s="14" t="str">
        <f t="shared" si="3"/>
        <v>Se le dificulta identificar el sabor de las hortalizas para la preparación de una alimentación.</v>
      </c>
      <c r="K344" s="14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5.75">
      <c r="A345" s="9"/>
      <c r="B345" s="9" t="s">
        <v>358</v>
      </c>
      <c r="C345" s="18">
        <v>1</v>
      </c>
      <c r="D345" s="10" t="s">
        <v>348</v>
      </c>
      <c r="E345" s="6">
        <v>3</v>
      </c>
      <c r="F345" s="11" t="s">
        <v>199</v>
      </c>
      <c r="G345" s="12" t="str">
        <f t="shared" si="0"/>
        <v>Explica</v>
      </c>
      <c r="H345" s="13" t="str">
        <f t="shared" si="1"/>
        <v>explica</v>
      </c>
      <c r="I345" s="14" t="str">
        <f t="shared" si="2"/>
        <v>Se le dificulta explicar</v>
      </c>
      <c r="J345" s="14" t="str">
        <f t="shared" si="3"/>
        <v>Se le dificulta explicar la importancia de las plantas medicinales en su propio contexto.</v>
      </c>
      <c r="K345" s="14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5.75">
      <c r="A346" s="9"/>
      <c r="B346" s="9" t="s">
        <v>359</v>
      </c>
      <c r="C346" s="18">
        <v>1</v>
      </c>
      <c r="D346" s="10" t="s">
        <v>348</v>
      </c>
      <c r="E346" s="6">
        <v>3</v>
      </c>
      <c r="F346" s="11" t="s">
        <v>199</v>
      </c>
      <c r="G346" s="12" t="str">
        <f t="shared" si="0"/>
        <v>Asume</v>
      </c>
      <c r="H346" s="13" t="str">
        <f t="shared" si="1"/>
        <v>asume</v>
      </c>
      <c r="I346" s="14" t="str">
        <f t="shared" si="2"/>
        <v>Se le dificulta asumir</v>
      </c>
      <c r="J346" s="14" t="str">
        <f t="shared" si="3"/>
        <v>Se le dificulta asumir con responsabilidad la preparación y consumo de las plantas medicinales.</v>
      </c>
      <c r="K346" s="14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5.75">
      <c r="A347" s="9"/>
      <c r="B347" s="9" t="s">
        <v>360</v>
      </c>
      <c r="C347" s="18">
        <v>1</v>
      </c>
      <c r="D347" s="10" t="s">
        <v>348</v>
      </c>
      <c r="E347" s="6">
        <v>4</v>
      </c>
      <c r="F347" s="11" t="s">
        <v>199</v>
      </c>
      <c r="G347" s="12" t="str">
        <f t="shared" si="0"/>
        <v>Practica</v>
      </c>
      <c r="H347" s="13" t="str">
        <f t="shared" si="1"/>
        <v>practica</v>
      </c>
      <c r="I347" s="14" t="str">
        <f t="shared" si="2"/>
        <v>Se le dificulta practicar</v>
      </c>
      <c r="J347" s="14" t="str">
        <f t="shared" si="3"/>
        <v>Se le dificulta practicar el valor de cada utensilio.</v>
      </c>
      <c r="K347" s="14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5.75">
      <c r="A348" s="9"/>
      <c r="B348" s="9" t="s">
        <v>361</v>
      </c>
      <c r="C348" s="18">
        <v>1</v>
      </c>
      <c r="D348" s="10" t="s">
        <v>348</v>
      </c>
      <c r="E348" s="6">
        <v>4</v>
      </c>
      <c r="F348" s="11" t="s">
        <v>199</v>
      </c>
      <c r="G348" s="12" t="str">
        <f t="shared" si="0"/>
        <v>Conoce</v>
      </c>
      <c r="H348" s="13" t="str">
        <f t="shared" si="1"/>
        <v>conoce</v>
      </c>
      <c r="I348" s="14" t="str">
        <f t="shared" si="2"/>
        <v>Se le dificulta conocer</v>
      </c>
      <c r="J348" s="14" t="str">
        <f t="shared" si="3"/>
        <v>Se le dificulta conocer los precios de algunas frutas.</v>
      </c>
      <c r="K348" s="14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5.75">
      <c r="A349" s="9"/>
      <c r="B349" s="9" t="s">
        <v>362</v>
      </c>
      <c r="C349" s="18">
        <v>1</v>
      </c>
      <c r="D349" s="10" t="s">
        <v>348</v>
      </c>
      <c r="E349" s="6">
        <v>4</v>
      </c>
      <c r="F349" s="11" t="s">
        <v>199</v>
      </c>
      <c r="G349" s="12" t="str">
        <f t="shared" si="0"/>
        <v>Identifica</v>
      </c>
      <c r="H349" s="13" t="str">
        <f t="shared" si="1"/>
        <v>identifica</v>
      </c>
      <c r="I349" s="14" t="str">
        <f t="shared" si="2"/>
        <v>Se le dificulta identificar</v>
      </c>
      <c r="J349" s="14" t="str">
        <f t="shared" si="3"/>
        <v>Se le dificulta identificar el costo de la medicina tradicional.</v>
      </c>
      <c r="K349" s="14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28.5">
      <c r="A350" s="9"/>
      <c r="B350" s="9" t="s">
        <v>363</v>
      </c>
      <c r="C350" s="18">
        <v>1</v>
      </c>
      <c r="D350" s="10" t="s">
        <v>348</v>
      </c>
      <c r="E350" s="6">
        <v>4</v>
      </c>
      <c r="F350" s="11" t="s">
        <v>199</v>
      </c>
      <c r="G350" s="12" t="str">
        <f t="shared" si="0"/>
        <v>Reconoce</v>
      </c>
      <c r="H350" s="13" t="str">
        <f t="shared" si="1"/>
        <v>reconoce</v>
      </c>
      <c r="I350" s="14" t="str">
        <f t="shared" si="2"/>
        <v>Se le dificulta reconocer</v>
      </c>
      <c r="J350" s="14" t="str">
        <f t="shared" si="3"/>
        <v>Se le dificulta reconocer la importancia de ser un emprendedor, valorando el precio de los productos propios de la cultura.</v>
      </c>
      <c r="K350" s="14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5.75">
      <c r="A351" s="9"/>
      <c r="B351" s="9" t="s">
        <v>364</v>
      </c>
      <c r="C351" s="18">
        <v>1</v>
      </c>
      <c r="D351" s="10" t="s">
        <v>365</v>
      </c>
      <c r="E351" s="6">
        <v>1</v>
      </c>
      <c r="F351" s="11" t="s">
        <v>199</v>
      </c>
      <c r="G351" s="12" t="str">
        <f t="shared" si="0"/>
        <v>Representa</v>
      </c>
      <c r="H351" s="13" t="str">
        <f t="shared" si="1"/>
        <v>representa</v>
      </c>
      <c r="I351" s="14" t="str">
        <f t="shared" si="2"/>
        <v>Se le dificulta representar</v>
      </c>
      <c r="J351" s="14" t="str">
        <f t="shared" si="3"/>
        <v>Se le dificulta representar con facilidad la imagen de un computador.</v>
      </c>
      <c r="K351" s="14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5.75">
      <c r="A352" s="9"/>
      <c r="B352" s="9" t="s">
        <v>366</v>
      </c>
      <c r="C352" s="18">
        <v>1</v>
      </c>
      <c r="D352" s="10" t="s">
        <v>365</v>
      </c>
      <c r="E352" s="6">
        <v>1</v>
      </c>
      <c r="F352" s="11" t="s">
        <v>199</v>
      </c>
      <c r="G352" s="12" t="str">
        <f t="shared" si="0"/>
        <v>Identifica</v>
      </c>
      <c r="H352" s="13" t="str">
        <f t="shared" si="1"/>
        <v>identifica</v>
      </c>
      <c r="I352" s="14" t="str">
        <f t="shared" si="2"/>
        <v>Se le dificulta identificar</v>
      </c>
      <c r="J352" s="14" t="str">
        <f t="shared" si="3"/>
        <v>Se le dificulta identificar los lugares de trabajo donde se utilizan los computadores.</v>
      </c>
      <c r="K352" s="14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5.75">
      <c r="A353" s="9"/>
      <c r="B353" s="9" t="s">
        <v>367</v>
      </c>
      <c r="C353" s="18">
        <v>1</v>
      </c>
      <c r="D353" s="10" t="s">
        <v>365</v>
      </c>
      <c r="E353" s="6">
        <v>1</v>
      </c>
      <c r="F353" s="11" t="s">
        <v>199</v>
      </c>
      <c r="G353" s="12" t="str">
        <f t="shared" si="0"/>
        <v>Aplica</v>
      </c>
      <c r="H353" s="13" t="str">
        <f t="shared" si="1"/>
        <v>aplica</v>
      </c>
      <c r="I353" s="14" t="str">
        <f t="shared" si="2"/>
        <v>Se le dificulta aplicar</v>
      </c>
      <c r="J353" s="14" t="str">
        <f t="shared" si="3"/>
        <v>Se le dificulta aplicar la creatividad en el diseño de una maqueta del computador.</v>
      </c>
      <c r="K353" s="14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5.75">
      <c r="A354" s="9"/>
      <c r="B354" s="9" t="s">
        <v>368</v>
      </c>
      <c r="C354" s="18">
        <v>1</v>
      </c>
      <c r="D354" s="10" t="s">
        <v>365</v>
      </c>
      <c r="E354" s="6">
        <v>1</v>
      </c>
      <c r="F354" s="11" t="s">
        <v>199</v>
      </c>
      <c r="G354" s="12" t="str">
        <f t="shared" si="0"/>
        <v>Participa</v>
      </c>
      <c r="H354" s="13" t="str">
        <f t="shared" si="1"/>
        <v>participa</v>
      </c>
      <c r="I354" s="14" t="str">
        <f t="shared" si="2"/>
        <v>Se le dificulta participar</v>
      </c>
      <c r="J354" s="14" t="str">
        <f t="shared" si="3"/>
        <v>Se le dificulta participar en la elaboración de un computador con materiales de su entorno.</v>
      </c>
      <c r="K354" s="14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5.75">
      <c r="A355" s="9"/>
      <c r="B355" s="9" t="s">
        <v>369</v>
      </c>
      <c r="C355" s="18">
        <v>1</v>
      </c>
      <c r="D355" s="10" t="s">
        <v>365</v>
      </c>
      <c r="E355" s="6">
        <v>2</v>
      </c>
      <c r="F355" s="11" t="s">
        <v>199</v>
      </c>
      <c r="G355" s="12" t="str">
        <f t="shared" si="0"/>
        <v>Conceptualiza</v>
      </c>
      <c r="H355" s="13" t="str">
        <f t="shared" si="1"/>
        <v>conceptualiza</v>
      </c>
      <c r="I355" s="14" t="str">
        <f t="shared" si="2"/>
        <v>Se le dificulta conceptualizar</v>
      </c>
      <c r="J355" s="14" t="str">
        <f t="shared" si="3"/>
        <v>Se le dificulta conceptualizar el término computador.</v>
      </c>
      <c r="K355" s="14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5.75">
      <c r="A356" s="9"/>
      <c r="B356" s="9" t="s">
        <v>370</v>
      </c>
      <c r="C356" s="18">
        <v>1</v>
      </c>
      <c r="D356" s="10" t="s">
        <v>365</v>
      </c>
      <c r="E356" s="6">
        <v>2</v>
      </c>
      <c r="F356" s="11" t="s">
        <v>199</v>
      </c>
      <c r="G356" s="12" t="str">
        <f t="shared" si="0"/>
        <v>Diferencia</v>
      </c>
      <c r="H356" s="13" t="str">
        <f t="shared" si="1"/>
        <v>diferencia</v>
      </c>
      <c r="I356" s="14" t="str">
        <f t="shared" si="2"/>
        <v>Se le dificulta diferenciar</v>
      </c>
      <c r="J356" s="14" t="str">
        <f t="shared" si="3"/>
        <v>Se le dificulta diferenciar la imagen de un computador entre un televisor</v>
      </c>
      <c r="K356" s="14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5.75">
      <c r="A357" s="9"/>
      <c r="B357" s="9" t="s">
        <v>371</v>
      </c>
      <c r="C357" s="18">
        <v>1</v>
      </c>
      <c r="D357" s="10" t="s">
        <v>365</v>
      </c>
      <c r="E357" s="6">
        <v>2</v>
      </c>
      <c r="F357" s="11" t="s">
        <v>199</v>
      </c>
      <c r="G357" s="12" t="str">
        <f t="shared" si="0"/>
        <v>Distingue</v>
      </c>
      <c r="H357" s="13" t="str">
        <f t="shared" si="1"/>
        <v>distingue</v>
      </c>
      <c r="I357" s="14" t="str">
        <f t="shared" si="2"/>
        <v>Se le dificulta distinguir</v>
      </c>
      <c r="J357" s="14" t="str">
        <f t="shared" si="3"/>
        <v>Se le dificulta distinguir el computador y algunas de sus partes.</v>
      </c>
      <c r="K357" s="14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5.75">
      <c r="A358" s="9"/>
      <c r="B358" s="9" t="s">
        <v>372</v>
      </c>
      <c r="C358" s="18">
        <v>1</v>
      </c>
      <c r="D358" s="10" t="s">
        <v>365</v>
      </c>
      <c r="E358" s="6">
        <v>2</v>
      </c>
      <c r="F358" s="11" t="s">
        <v>199</v>
      </c>
      <c r="G358" s="12" t="str">
        <f t="shared" si="0"/>
        <v>Demuestra</v>
      </c>
      <c r="H358" s="13" t="str">
        <f t="shared" si="1"/>
        <v>demuestra</v>
      </c>
      <c r="I358" s="14" t="str">
        <f t="shared" si="2"/>
        <v>Se le dificulta demostrar</v>
      </c>
      <c r="J358" s="14" t="str">
        <f t="shared" si="3"/>
        <v>Se le dificulta demostrar interés por usar el computador.</v>
      </c>
      <c r="K358" s="14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5.75">
      <c r="A359" s="9"/>
      <c r="B359" s="9" t="s">
        <v>373</v>
      </c>
      <c r="C359" s="18">
        <v>1</v>
      </c>
      <c r="D359" s="10" t="s">
        <v>365</v>
      </c>
      <c r="E359" s="6">
        <v>3</v>
      </c>
      <c r="F359" s="11" t="s">
        <v>199</v>
      </c>
      <c r="G359" s="12" t="str">
        <f t="shared" si="0"/>
        <v>Reconoce</v>
      </c>
      <c r="H359" s="13" t="str">
        <f t="shared" si="1"/>
        <v>reconoce</v>
      </c>
      <c r="I359" s="14" t="str">
        <f t="shared" si="2"/>
        <v>Se le dificulta reconocer</v>
      </c>
      <c r="J359" s="14" t="str">
        <f t="shared" si="3"/>
        <v>Se le dificulta reconocer los pasos para ingresar a Paint y las funciones de cada una de sus partes.</v>
      </c>
      <c r="K359" s="14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5.75">
      <c r="A360" s="9"/>
      <c r="B360" s="9" t="s">
        <v>374</v>
      </c>
      <c r="C360" s="18">
        <v>1</v>
      </c>
      <c r="D360" s="10" t="s">
        <v>365</v>
      </c>
      <c r="E360" s="6">
        <v>3</v>
      </c>
      <c r="F360" s="11" t="s">
        <v>199</v>
      </c>
      <c r="G360" s="12" t="str">
        <f t="shared" si="0"/>
        <v>Aplica</v>
      </c>
      <c r="H360" s="13" t="str">
        <f t="shared" si="1"/>
        <v>aplica</v>
      </c>
      <c r="I360" s="14" t="str">
        <f t="shared" si="2"/>
        <v>Se le dificulta aplicar</v>
      </c>
      <c r="J360" s="14" t="str">
        <f t="shared" si="3"/>
        <v>Se le dificulta aplicar las técnicas aprendidas dibujando elementos del entorno.</v>
      </c>
      <c r="K360" s="14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5.75">
      <c r="A361" s="9"/>
      <c r="B361" s="9" t="s">
        <v>375</v>
      </c>
      <c r="C361" s="18">
        <v>1</v>
      </c>
      <c r="D361" s="10" t="s">
        <v>365</v>
      </c>
      <c r="E361" s="6">
        <v>3</v>
      </c>
      <c r="F361" s="11" t="s">
        <v>199</v>
      </c>
      <c r="G361" s="12" t="str">
        <f t="shared" si="0"/>
        <v>Disfruta</v>
      </c>
      <c r="H361" s="13" t="str">
        <f t="shared" si="1"/>
        <v>disfruta</v>
      </c>
      <c r="I361" s="14" t="str">
        <f t="shared" si="2"/>
        <v>Se le dificulta disfrutar</v>
      </c>
      <c r="J361" s="14" t="str">
        <f t="shared" si="3"/>
        <v>Se le dificulta disfrutar aplicando colores a las gráficas de frutas con el uso de la barra de colores.</v>
      </c>
      <c r="K361" s="14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5.75">
      <c r="A362" s="9"/>
      <c r="B362" s="9" t="s">
        <v>376</v>
      </c>
      <c r="C362" s="18">
        <v>1</v>
      </c>
      <c r="D362" s="10" t="s">
        <v>365</v>
      </c>
      <c r="E362" s="6">
        <v>3</v>
      </c>
      <c r="F362" s="11" t="s">
        <v>199</v>
      </c>
      <c r="G362" s="12" t="str">
        <f t="shared" si="0"/>
        <v>Reconoce</v>
      </c>
      <c r="H362" s="13" t="str">
        <f t="shared" si="1"/>
        <v>reconoce</v>
      </c>
      <c r="I362" s="14" t="str">
        <f t="shared" si="2"/>
        <v>Se le dificulta reconocer</v>
      </c>
      <c r="J362" s="14" t="str">
        <f t="shared" si="3"/>
        <v>Se le dificulta reconocer el programa Paint y,realiza una ilustración de la imagen representativa.</v>
      </c>
      <c r="K362" s="14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5.75">
      <c r="A363" s="9"/>
      <c r="B363" s="9" t="s">
        <v>377</v>
      </c>
      <c r="C363" s="18">
        <v>1</v>
      </c>
      <c r="D363" s="10" t="s">
        <v>365</v>
      </c>
      <c r="E363" s="6">
        <v>4</v>
      </c>
      <c r="F363" s="11" t="s">
        <v>199</v>
      </c>
      <c r="G363" s="12" t="str">
        <f t="shared" si="0"/>
        <v>Identifica</v>
      </c>
      <c r="H363" s="13" t="str">
        <f t="shared" si="1"/>
        <v>identifica</v>
      </c>
      <c r="I363" s="14" t="str">
        <f t="shared" si="2"/>
        <v>Se le dificulta identificar</v>
      </c>
      <c r="J363" s="14" t="str">
        <f t="shared" si="3"/>
        <v>Se le dificulta identificar los pasos para ingresar a Worpad.</v>
      </c>
      <c r="K363" s="14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28.5">
      <c r="A364" s="9"/>
      <c r="B364" s="9" t="s">
        <v>378</v>
      </c>
      <c r="C364" s="18">
        <v>1</v>
      </c>
      <c r="D364" s="10" t="s">
        <v>365</v>
      </c>
      <c r="E364" s="6">
        <v>4</v>
      </c>
      <c r="F364" s="11" t="s">
        <v>199</v>
      </c>
      <c r="G364" s="12" t="str">
        <f t="shared" si="0"/>
        <v>Reconoce</v>
      </c>
      <c r="H364" s="13" t="str">
        <f t="shared" si="1"/>
        <v>reconoce</v>
      </c>
      <c r="I364" s="14" t="str">
        <f t="shared" si="2"/>
        <v>Se le dificulta reconocer</v>
      </c>
      <c r="J364" s="14" t="str">
        <f t="shared" si="3"/>
        <v>Se le dificulta reconocer por medio de la escritura de palabras las funciones agrandar, reducir y cambiar el tipo de letras.</v>
      </c>
      <c r="K364" s="14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5.75">
      <c r="A365" s="9"/>
      <c r="B365" s="9" t="s">
        <v>379</v>
      </c>
      <c r="C365" s="18">
        <v>1</v>
      </c>
      <c r="D365" s="10" t="s">
        <v>365</v>
      </c>
      <c r="E365" s="6">
        <v>4</v>
      </c>
      <c r="F365" s="11" t="s">
        <v>199</v>
      </c>
      <c r="G365" s="12" t="str">
        <f t="shared" si="0"/>
        <v>Escribe</v>
      </c>
      <c r="H365" s="13" t="str">
        <f t="shared" si="1"/>
        <v>escribe</v>
      </c>
      <c r="I365" s="14" t="str">
        <f t="shared" si="2"/>
        <v>Se le dificulta escribir</v>
      </c>
      <c r="J365" s="14" t="str">
        <f t="shared" si="3"/>
        <v>Se le dificulta escribir los nombres de las frutas del medio cambiando los atributos aprendidos.</v>
      </c>
      <c r="K365" s="14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5.75">
      <c r="A366" s="9"/>
      <c r="B366" s="9" t="s">
        <v>380</v>
      </c>
      <c r="C366" s="18">
        <v>1</v>
      </c>
      <c r="D366" s="10" t="s">
        <v>365</v>
      </c>
      <c r="E366" s="6">
        <v>4</v>
      </c>
      <c r="F366" s="11" t="s">
        <v>199</v>
      </c>
      <c r="G366" s="12" t="str">
        <f t="shared" si="0"/>
        <v>Elabora</v>
      </c>
      <c r="H366" s="13" t="str">
        <f t="shared" si="1"/>
        <v>elabora</v>
      </c>
      <c r="I366" s="14" t="str">
        <f t="shared" si="2"/>
        <v>Se le dificulta elaborar</v>
      </c>
      <c r="J366" s="14" t="str">
        <f t="shared" si="3"/>
        <v>Se le dificulta elaborar con materiales de su entorno pestañas de minimizar, maximizar y cerrar.</v>
      </c>
      <c r="K366" s="14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5.75">
      <c r="A367" s="9"/>
      <c r="B367" s="9" t="s">
        <v>381</v>
      </c>
      <c r="C367" s="18">
        <v>1</v>
      </c>
      <c r="D367" s="10" t="s">
        <v>382</v>
      </c>
      <c r="E367" s="6">
        <v>1</v>
      </c>
      <c r="F367" s="11" t="s">
        <v>199</v>
      </c>
      <c r="G367" s="12" t="str">
        <f t="shared" si="0"/>
        <v>Distingue</v>
      </c>
      <c r="H367" s="13" t="str">
        <f t="shared" si="1"/>
        <v>distingue</v>
      </c>
      <c r="I367" s="14" t="str">
        <f t="shared" si="2"/>
        <v>Se le dificulta distinguir</v>
      </c>
      <c r="J367" s="14" t="str">
        <f t="shared" si="3"/>
        <v>Se le dificulta distinguir unas que otras palabras en inglés de la vida cotidiana</v>
      </c>
      <c r="K367" s="14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5.75">
      <c r="A368" s="9"/>
      <c r="B368" s="9" t="s">
        <v>383</v>
      </c>
      <c r="C368" s="18">
        <v>1</v>
      </c>
      <c r="D368" s="10" t="s">
        <v>382</v>
      </c>
      <c r="E368" s="6">
        <v>1</v>
      </c>
      <c r="F368" s="11" t="s">
        <v>199</v>
      </c>
      <c r="G368" s="12" t="str">
        <f t="shared" si="0"/>
        <v>Realiza</v>
      </c>
      <c r="H368" s="13" t="str">
        <f t="shared" si="1"/>
        <v>realiza</v>
      </c>
      <c r="I368" s="14" t="str">
        <f t="shared" si="2"/>
        <v>Se le dificulta realizar</v>
      </c>
      <c r="J368" s="14" t="str">
        <f t="shared" si="3"/>
        <v>Se le dificulta realizar ilustraciones a partir de algunas palabras.</v>
      </c>
      <c r="K368" s="14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5.75">
      <c r="A369" s="9"/>
      <c r="B369" s="9" t="s">
        <v>384</v>
      </c>
      <c r="C369" s="18">
        <v>1</v>
      </c>
      <c r="D369" s="10" t="s">
        <v>382</v>
      </c>
      <c r="E369" s="6">
        <v>1</v>
      </c>
      <c r="F369" s="11" t="s">
        <v>199</v>
      </c>
      <c r="G369" s="12" t="str">
        <f t="shared" si="0"/>
        <v>Menciona</v>
      </c>
      <c r="H369" s="13" t="str">
        <f t="shared" si="1"/>
        <v>menciona</v>
      </c>
      <c r="I369" s="14" t="str">
        <f t="shared" si="2"/>
        <v>Se le dificulta mencionar</v>
      </c>
      <c r="J369" s="14" t="str">
        <f t="shared" si="3"/>
        <v>Se le dificulta mencionar el nombre de algunos objetos, frutas y colores en inglés.</v>
      </c>
      <c r="K369" s="14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5.75">
      <c r="A370" s="9"/>
      <c r="B370" s="9" t="s">
        <v>385</v>
      </c>
      <c r="C370" s="18">
        <v>1</v>
      </c>
      <c r="D370" s="10" t="s">
        <v>382</v>
      </c>
      <c r="E370" s="6">
        <v>1</v>
      </c>
      <c r="F370" s="11" t="s">
        <v>199</v>
      </c>
      <c r="G370" s="12" t="str">
        <f t="shared" si="0"/>
        <v>Escucha</v>
      </c>
      <c r="H370" s="13" t="str">
        <f t="shared" si="1"/>
        <v>escucha</v>
      </c>
      <c r="I370" s="14" t="str">
        <f t="shared" si="2"/>
        <v>Se le dificulta escuchar</v>
      </c>
      <c r="J370" s="14" t="str">
        <f t="shared" si="3"/>
        <v>Se le dificulta escuchar e interpreta algunas palabras en inglés.</v>
      </c>
      <c r="K370" s="14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5.75">
      <c r="A371" s="9"/>
      <c r="B371" s="9" t="s">
        <v>386</v>
      </c>
      <c r="C371" s="18">
        <v>1</v>
      </c>
      <c r="D371" s="10" t="s">
        <v>382</v>
      </c>
      <c r="E371" s="6">
        <v>2</v>
      </c>
      <c r="F371" s="11" t="s">
        <v>199</v>
      </c>
      <c r="G371" s="12" t="str">
        <f t="shared" si="0"/>
        <v>Expresa</v>
      </c>
      <c r="H371" s="13" t="str">
        <f t="shared" si="1"/>
        <v>expresa</v>
      </c>
      <c r="I371" s="14" t="str">
        <f t="shared" si="2"/>
        <v>Se le dificulta expresar</v>
      </c>
      <c r="J371" s="14" t="str">
        <f t="shared" si="3"/>
        <v>Se le dificulta expresar correctamente los saludos en inglés.</v>
      </c>
      <c r="K371" s="14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5.75">
      <c r="A372" s="9"/>
      <c r="B372" s="9" t="s">
        <v>383</v>
      </c>
      <c r="C372" s="18">
        <v>1</v>
      </c>
      <c r="D372" s="10" t="s">
        <v>382</v>
      </c>
      <c r="E372" s="6">
        <v>2</v>
      </c>
      <c r="F372" s="11" t="s">
        <v>199</v>
      </c>
      <c r="G372" s="12" t="str">
        <f t="shared" si="0"/>
        <v>Realiza</v>
      </c>
      <c r="H372" s="13" t="str">
        <f t="shared" si="1"/>
        <v>realiza</v>
      </c>
      <c r="I372" s="14" t="str">
        <f t="shared" si="2"/>
        <v>Se le dificulta realizar</v>
      </c>
      <c r="J372" s="14" t="str">
        <f t="shared" si="3"/>
        <v>Se le dificulta realizar ilustraciones a partir de algunas palabras.</v>
      </c>
      <c r="K372" s="14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5.75">
      <c r="A373" s="9"/>
      <c r="B373" s="9" t="s">
        <v>387</v>
      </c>
      <c r="C373" s="18">
        <v>1</v>
      </c>
      <c r="D373" s="10" t="s">
        <v>382</v>
      </c>
      <c r="E373" s="6">
        <v>2</v>
      </c>
      <c r="F373" s="11" t="s">
        <v>199</v>
      </c>
      <c r="G373" s="12" t="str">
        <f t="shared" si="0"/>
        <v>Menciona</v>
      </c>
      <c r="H373" s="13" t="str">
        <f t="shared" si="1"/>
        <v>menciona</v>
      </c>
      <c r="I373" s="14" t="str">
        <f t="shared" si="2"/>
        <v>Se le dificulta mencionar</v>
      </c>
      <c r="J373" s="14" t="str">
        <f t="shared" si="3"/>
        <v>Se le dificulta mencionar el nombre de algunas frutas y colores en inglés.</v>
      </c>
      <c r="K373" s="14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5.75">
      <c r="A374" s="9"/>
      <c r="B374" s="9" t="s">
        <v>388</v>
      </c>
      <c r="C374" s="18">
        <v>1</v>
      </c>
      <c r="D374" s="10" t="s">
        <v>382</v>
      </c>
      <c r="E374" s="6">
        <v>2</v>
      </c>
      <c r="F374" s="11" t="s">
        <v>199</v>
      </c>
      <c r="G374" s="12" t="str">
        <f t="shared" si="0"/>
        <v>Disfruta</v>
      </c>
      <c r="H374" s="13" t="str">
        <f t="shared" si="1"/>
        <v>disfruta</v>
      </c>
      <c r="I374" s="14" t="str">
        <f t="shared" si="2"/>
        <v>Se le dificulta disfrutar</v>
      </c>
      <c r="J374" s="14" t="str">
        <f t="shared" si="3"/>
        <v>Se le dificulta disfrutar coloreando y decorando los dibujos de las frutas de su entorno.</v>
      </c>
      <c r="K374" s="14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5.75">
      <c r="A375" s="9"/>
      <c r="B375" s="9" t="s">
        <v>389</v>
      </c>
      <c r="C375" s="18">
        <v>1</v>
      </c>
      <c r="D375" s="10" t="s">
        <v>382</v>
      </c>
      <c r="E375" s="6">
        <v>3</v>
      </c>
      <c r="F375" s="11" t="s">
        <v>199</v>
      </c>
      <c r="G375" s="12" t="str">
        <f t="shared" si="0"/>
        <v>Memoriza</v>
      </c>
      <c r="H375" s="13" t="str">
        <f t="shared" si="1"/>
        <v>memoriza</v>
      </c>
      <c r="I375" s="14" t="str">
        <f t="shared" si="2"/>
        <v>Se le dificulta memorizar</v>
      </c>
      <c r="J375" s="14" t="str">
        <f t="shared" si="3"/>
        <v>Se le dificulta memorizar la oración imperativa para dar órdenes, y realizan las acciones que le piden.</v>
      </c>
      <c r="K375" s="14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28.5">
      <c r="A376" s="9"/>
      <c r="B376" s="9" t="s">
        <v>390</v>
      </c>
      <c r="C376" s="18">
        <v>1</v>
      </c>
      <c r="D376" s="10" t="s">
        <v>382</v>
      </c>
      <c r="E376" s="6">
        <v>3</v>
      </c>
      <c r="F376" s="11" t="s">
        <v>199</v>
      </c>
      <c r="G376" s="12" t="str">
        <f t="shared" si="0"/>
        <v>Identifica</v>
      </c>
      <c r="H376" s="13" t="str">
        <f t="shared" si="1"/>
        <v>identifica</v>
      </c>
      <c r="I376" s="14" t="str">
        <f t="shared" si="2"/>
        <v>Se le dificulta identificar</v>
      </c>
      <c r="J376" s="14" t="str">
        <f t="shared" si="3"/>
        <v>Se le dificulta identificar las significación de palabas relacionadas con la familia, el firmamento la ciudad el campo y los animales.</v>
      </c>
      <c r="K376" s="14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5.75">
      <c r="A377" s="9"/>
      <c r="B377" s="9" t="s">
        <v>391</v>
      </c>
      <c r="C377" s="18">
        <v>1</v>
      </c>
      <c r="D377" s="10" t="s">
        <v>382</v>
      </c>
      <c r="E377" s="6">
        <v>3</v>
      </c>
      <c r="F377" s="11" t="s">
        <v>199</v>
      </c>
      <c r="G377" s="12" t="str">
        <f t="shared" si="0"/>
        <v>Describe</v>
      </c>
      <c r="H377" s="13" t="str">
        <f t="shared" si="1"/>
        <v>describe</v>
      </c>
      <c r="I377" s="14" t="str">
        <f t="shared" si="2"/>
        <v>Se le dificulta describir</v>
      </c>
      <c r="J377" s="14" t="str">
        <f t="shared" si="3"/>
        <v>Se le dificulta describir su fruta favorita empleando “MY” “IS” y los colores</v>
      </c>
      <c r="K377" s="14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5.75">
      <c r="A378" s="9"/>
      <c r="B378" s="9" t="s">
        <v>392</v>
      </c>
      <c r="C378" s="18">
        <v>1</v>
      </c>
      <c r="D378" s="10" t="s">
        <v>382</v>
      </c>
      <c r="E378" s="6">
        <v>3</v>
      </c>
      <c r="F378" s="11" t="s">
        <v>199</v>
      </c>
      <c r="G378" s="12" t="str">
        <f t="shared" si="0"/>
        <v>Asume</v>
      </c>
      <c r="H378" s="13" t="str">
        <f t="shared" si="1"/>
        <v>asume</v>
      </c>
      <c r="I378" s="14" t="str">
        <f t="shared" si="2"/>
        <v>Se le dificulta asumir</v>
      </c>
      <c r="J378" s="14" t="str">
        <f t="shared" si="3"/>
        <v>Se le dificulta asumir con responsabilidad el desarrollo de sus trabajos.</v>
      </c>
      <c r="K378" s="14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28.5">
      <c r="A379" s="9"/>
      <c r="B379" s="9" t="s">
        <v>393</v>
      </c>
      <c r="C379" s="18">
        <v>1</v>
      </c>
      <c r="D379" s="10" t="s">
        <v>382</v>
      </c>
      <c r="E379" s="6">
        <v>4</v>
      </c>
      <c r="F379" s="11" t="s">
        <v>199</v>
      </c>
      <c r="G379" s="12" t="str">
        <f t="shared" si="0"/>
        <v>Reconoce</v>
      </c>
      <c r="H379" s="13" t="str">
        <f t="shared" si="1"/>
        <v>reconoce</v>
      </c>
      <c r="I379" s="14" t="str">
        <f t="shared" si="2"/>
        <v>Se le dificulta reconocer</v>
      </c>
      <c r="J379" s="14" t="str">
        <f t="shared" si="3"/>
        <v>Se le dificulta reconocer las características de personas y objetos, lo mismo que los nombres de los sitios de interés.</v>
      </c>
      <c r="K379" s="14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5.75">
      <c r="A380" s="9"/>
      <c r="B380" s="9" t="s">
        <v>394</v>
      </c>
      <c r="C380" s="18">
        <v>1</v>
      </c>
      <c r="D380" s="10" t="s">
        <v>382</v>
      </c>
      <c r="E380" s="6">
        <v>4</v>
      </c>
      <c r="F380" s="11" t="s">
        <v>199</v>
      </c>
      <c r="G380" s="12" t="str">
        <f t="shared" si="0"/>
        <v>Identifica</v>
      </c>
      <c r="H380" s="13" t="str">
        <f t="shared" si="1"/>
        <v>identifica</v>
      </c>
      <c r="I380" s="14" t="str">
        <f t="shared" si="2"/>
        <v>Se le dificulta identificar</v>
      </c>
      <c r="J380" s="14" t="str">
        <f t="shared" si="3"/>
        <v>Se le dificulta identificar el nombre de las partes del cuerpo humano y de las partes de la casa.</v>
      </c>
      <c r="K380" s="14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5.75">
      <c r="A381" s="9"/>
      <c r="B381" s="9" t="s">
        <v>395</v>
      </c>
      <c r="C381" s="18">
        <v>1</v>
      </c>
      <c r="D381" s="10" t="s">
        <v>382</v>
      </c>
      <c r="E381" s="6">
        <v>4</v>
      </c>
      <c r="F381" s="11" t="s">
        <v>199</v>
      </c>
      <c r="G381" s="12" t="str">
        <f t="shared" si="0"/>
        <v>Reconoce</v>
      </c>
      <c r="H381" s="13" t="str">
        <f t="shared" si="1"/>
        <v>reconoce</v>
      </c>
      <c r="I381" s="14" t="str">
        <f t="shared" si="2"/>
        <v>Se le dificulta reconocer</v>
      </c>
      <c r="J381" s="14" t="str">
        <f t="shared" si="3"/>
        <v>Se le dificulta reconocer el nombre y características de las frutas que existen en el entorno.</v>
      </c>
      <c r="K381" s="14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5.75">
      <c r="A382" s="9"/>
      <c r="B382" s="9" t="s">
        <v>396</v>
      </c>
      <c r="C382" s="18">
        <v>1</v>
      </c>
      <c r="D382" s="10" t="s">
        <v>382</v>
      </c>
      <c r="E382" s="6">
        <v>4</v>
      </c>
      <c r="F382" s="11" t="s">
        <v>199</v>
      </c>
      <c r="G382" s="12" t="str">
        <f t="shared" si="0"/>
        <v>Se interesa</v>
      </c>
      <c r="H382" s="13" t="str">
        <f t="shared" si="1"/>
        <v>se interesa</v>
      </c>
      <c r="I382" s="14" t="str">
        <f t="shared" si="2"/>
        <v>Se le dificulta interesarse</v>
      </c>
      <c r="J382" s="14" t="str">
        <f t="shared" si="3"/>
        <v>Se le dificulta interesarse por aprender más palabras en inglés.</v>
      </c>
      <c r="K382" s="14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5.75">
      <c r="A383" s="9"/>
      <c r="B383" s="9" t="s">
        <v>397</v>
      </c>
      <c r="C383" s="18">
        <v>1</v>
      </c>
      <c r="D383" s="10" t="s">
        <v>398</v>
      </c>
      <c r="E383" s="6">
        <v>1</v>
      </c>
      <c r="F383" s="11" t="s">
        <v>199</v>
      </c>
      <c r="G383" s="12" t="str">
        <f t="shared" si="0"/>
        <v>Demuestra</v>
      </c>
      <c r="H383" s="13" t="str">
        <f t="shared" si="1"/>
        <v>demuestra</v>
      </c>
      <c r="I383" s="14" t="str">
        <f t="shared" si="2"/>
        <v>Se le dificulta demostrar</v>
      </c>
      <c r="J383" s="14" t="str">
        <f t="shared" si="3"/>
        <v>Se le dificulta demostrar una actitud responsable frente a la realización de sus trabajos escolares.</v>
      </c>
      <c r="K383" s="14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5.75">
      <c r="A384" s="9"/>
      <c r="B384" s="9" t="s">
        <v>399</v>
      </c>
      <c r="C384" s="18">
        <v>1</v>
      </c>
      <c r="D384" s="10" t="s">
        <v>398</v>
      </c>
      <c r="E384" s="6">
        <v>1</v>
      </c>
      <c r="F384" s="11" t="s">
        <v>199</v>
      </c>
      <c r="G384" s="12" t="str">
        <f t="shared" si="0"/>
        <v>Asume</v>
      </c>
      <c r="H384" s="13" t="str">
        <f t="shared" si="1"/>
        <v>asume</v>
      </c>
      <c r="I384" s="14" t="str">
        <f t="shared" si="2"/>
        <v>Se le dificulta asumir</v>
      </c>
      <c r="J384" s="14" t="str">
        <f t="shared" si="3"/>
        <v>Se le dificulta asumir con respeto y puntualidad la entrega de sus trabajos.</v>
      </c>
      <c r="K384" s="14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5.75">
      <c r="A385" s="9"/>
      <c r="B385" s="9" t="s">
        <v>400</v>
      </c>
      <c r="C385" s="18">
        <v>1</v>
      </c>
      <c r="D385" s="10" t="s">
        <v>398</v>
      </c>
      <c r="E385" s="6">
        <v>1</v>
      </c>
      <c r="F385" s="11" t="s">
        <v>199</v>
      </c>
      <c r="G385" s="12" t="str">
        <f t="shared" si="0"/>
        <v>Goza</v>
      </c>
      <c r="H385" s="13" t="str">
        <f t="shared" si="1"/>
        <v>goza</v>
      </c>
      <c r="I385" s="14" t="str">
        <f t="shared" si="2"/>
        <v>Se le dificulta gozar</v>
      </c>
      <c r="J385" s="14" t="str">
        <f t="shared" si="3"/>
        <v>Se le dificulta gozar del acompañamiento de sus padres para llevar a cabo su compromiso escolar.</v>
      </c>
      <c r="K385" s="14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5.75">
      <c r="A386" s="9"/>
      <c r="B386" s="9" t="s">
        <v>401</v>
      </c>
      <c r="C386" s="18">
        <v>1</v>
      </c>
      <c r="D386" s="10" t="s">
        <v>398</v>
      </c>
      <c r="E386" s="6">
        <v>1</v>
      </c>
      <c r="F386" s="11" t="s">
        <v>199</v>
      </c>
      <c r="G386" s="12" t="str">
        <f t="shared" si="0"/>
        <v>Practica</v>
      </c>
      <c r="H386" s="13" t="str">
        <f t="shared" si="1"/>
        <v>practica</v>
      </c>
      <c r="I386" s="14" t="str">
        <f t="shared" si="2"/>
        <v>Se le dificulta practicar</v>
      </c>
      <c r="J386" s="14" t="str">
        <f t="shared" si="3"/>
        <v>Se le dificulta practicar normas dentro del hogar.</v>
      </c>
      <c r="K386" s="14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5.75">
      <c r="A387" s="9"/>
      <c r="B387" s="9" t="s">
        <v>402</v>
      </c>
      <c r="C387" s="18">
        <v>1</v>
      </c>
      <c r="D387" s="10" t="s">
        <v>398</v>
      </c>
      <c r="E387" s="6">
        <v>2</v>
      </c>
      <c r="F387" s="11" t="s">
        <v>199</v>
      </c>
      <c r="G387" s="12" t="str">
        <f t="shared" si="0"/>
        <v>Comprende</v>
      </c>
      <c r="H387" s="13" t="str">
        <f t="shared" si="1"/>
        <v>comprende</v>
      </c>
      <c r="I387" s="14" t="str">
        <f t="shared" si="2"/>
        <v>Se le dificulta comprender</v>
      </c>
      <c r="J387" s="14" t="str">
        <f t="shared" si="3"/>
        <v>Se le dificulta comprender que la familia lo compone mama, papá y los hijos.</v>
      </c>
      <c r="K387" s="14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5.75">
      <c r="A388" s="9"/>
      <c r="B388" s="9" t="s">
        <v>403</v>
      </c>
      <c r="C388" s="18">
        <v>1</v>
      </c>
      <c r="D388" s="10" t="s">
        <v>398</v>
      </c>
      <c r="E388" s="6">
        <v>2</v>
      </c>
      <c r="F388" s="11" t="s">
        <v>199</v>
      </c>
      <c r="G388" s="12" t="str">
        <f t="shared" si="0"/>
        <v>Reconoce</v>
      </c>
      <c r="H388" s="13" t="str">
        <f t="shared" si="1"/>
        <v>reconoce</v>
      </c>
      <c r="I388" s="14" t="str">
        <f t="shared" si="2"/>
        <v>Se le dificulta reconocer</v>
      </c>
      <c r="J388" s="14" t="str">
        <f t="shared" si="3"/>
        <v>Se le dificulta reconocer algunos de sus derechos y deberes como niño.</v>
      </c>
      <c r="K388" s="14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5.75">
      <c r="A389" s="9"/>
      <c r="B389" s="9" t="s">
        <v>404</v>
      </c>
      <c r="C389" s="18">
        <v>1</v>
      </c>
      <c r="D389" s="10" t="s">
        <v>398</v>
      </c>
      <c r="E389" s="6">
        <v>2</v>
      </c>
      <c r="F389" s="11" t="s">
        <v>199</v>
      </c>
      <c r="G389" s="12" t="str">
        <f t="shared" si="0"/>
        <v>Asume</v>
      </c>
      <c r="H389" s="13" t="str">
        <f t="shared" si="1"/>
        <v>asume</v>
      </c>
      <c r="I389" s="14" t="str">
        <f t="shared" si="2"/>
        <v>Se le dificulta asumir</v>
      </c>
      <c r="J389" s="14" t="str">
        <f t="shared" si="3"/>
        <v>Se le dificulta asumir con responsabilidad sus deberes en casa.</v>
      </c>
      <c r="K389" s="14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5.75">
      <c r="A390" s="9"/>
      <c r="B390" s="9" t="s">
        <v>405</v>
      </c>
      <c r="C390" s="18">
        <v>1</v>
      </c>
      <c r="D390" s="10" t="s">
        <v>398</v>
      </c>
      <c r="E390" s="6">
        <v>2</v>
      </c>
      <c r="F390" s="11" t="s">
        <v>199</v>
      </c>
      <c r="G390" s="12" t="str">
        <f t="shared" si="0"/>
        <v>Comprende</v>
      </c>
      <c r="H390" s="13" t="str">
        <f t="shared" si="1"/>
        <v>comprende</v>
      </c>
      <c r="I390" s="14" t="str">
        <f t="shared" si="2"/>
        <v>Se le dificulta comprender</v>
      </c>
      <c r="J390" s="14" t="str">
        <f t="shared" si="3"/>
        <v>Se le dificulta comprender y practica normas para mantener una buena convivencia familiar.</v>
      </c>
      <c r="K390" s="14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28.5">
      <c r="A391" s="9"/>
      <c r="B391" s="9" t="s">
        <v>406</v>
      </c>
      <c r="C391" s="18">
        <v>1</v>
      </c>
      <c r="D391" s="10" t="s">
        <v>398</v>
      </c>
      <c r="E391" s="6">
        <v>3</v>
      </c>
      <c r="F391" s="11" t="s">
        <v>199</v>
      </c>
      <c r="G391" s="12" t="str">
        <f t="shared" si="0"/>
        <v>Comprende</v>
      </c>
      <c r="H391" s="13" t="str">
        <f t="shared" si="1"/>
        <v>comprende</v>
      </c>
      <c r="I391" s="14" t="str">
        <f t="shared" si="2"/>
        <v>Se le dificulta comprender</v>
      </c>
      <c r="J391" s="14" t="str">
        <f t="shared" si="3"/>
        <v>Se le dificulta comprender el dialogo como una fuente de comunicación, para manejar una sana convivencia en su entorno social.</v>
      </c>
      <c r="K391" s="14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28.5">
      <c r="A392" s="9"/>
      <c r="B392" s="9" t="s">
        <v>407</v>
      </c>
      <c r="C392" s="18">
        <v>1</v>
      </c>
      <c r="D392" s="10" t="s">
        <v>398</v>
      </c>
      <c r="E392" s="6">
        <v>3</v>
      </c>
      <c r="F392" s="11" t="s">
        <v>199</v>
      </c>
      <c r="G392" s="12" t="str">
        <f t="shared" si="0"/>
        <v>Describe</v>
      </c>
      <c r="H392" s="13" t="str">
        <f t="shared" si="1"/>
        <v>describe</v>
      </c>
      <c r="I392" s="14" t="str">
        <f t="shared" si="2"/>
        <v>Se le dificulta describir</v>
      </c>
      <c r="J392" s="14" t="str">
        <f t="shared" si="3"/>
        <v>Se le dificulta describir las partes de su cuerpo y el cuidado que requiere tomando en cuenta si es niño o niña.</v>
      </c>
      <c r="K392" s="14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28.5">
      <c r="A393" s="9"/>
      <c r="B393" s="9" t="s">
        <v>408</v>
      </c>
      <c r="C393" s="18">
        <v>1</v>
      </c>
      <c r="D393" s="10" t="s">
        <v>398</v>
      </c>
      <c r="E393" s="6">
        <v>3</v>
      </c>
      <c r="F393" s="11" t="s">
        <v>199</v>
      </c>
      <c r="G393" s="12" t="str">
        <f t="shared" si="0"/>
        <v>Reconoce</v>
      </c>
      <c r="H393" s="13" t="str">
        <f t="shared" si="1"/>
        <v>reconoce</v>
      </c>
      <c r="I393" s="14" t="str">
        <f t="shared" si="2"/>
        <v>Se le dificulta reconocer</v>
      </c>
      <c r="J393" s="14" t="str">
        <f t="shared" si="3"/>
        <v>Se le dificulta reconocer que el consumo de alimentos nutritivos es una manera de nutrir la mente y cuidar la salud.</v>
      </c>
      <c r="K393" s="14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28.5">
      <c r="A394" s="9"/>
      <c r="B394" s="9" t="s">
        <v>409</v>
      </c>
      <c r="C394" s="18">
        <v>1</v>
      </c>
      <c r="D394" s="10" t="s">
        <v>398</v>
      </c>
      <c r="E394" s="6">
        <v>3</v>
      </c>
      <c r="F394" s="11" t="s">
        <v>199</v>
      </c>
      <c r="G394" s="12" t="str">
        <f t="shared" si="0"/>
        <v>Comprende</v>
      </c>
      <c r="H394" s="13" t="str">
        <f t="shared" si="1"/>
        <v>comprende</v>
      </c>
      <c r="I394" s="14" t="str">
        <f t="shared" si="2"/>
        <v>Se le dificulta comprender</v>
      </c>
      <c r="J394" s="14" t="str">
        <f t="shared" si="3"/>
        <v>Se le dificulta comprender la importancia de mantener una buena convivencia, valorando el apoyo de la familia.</v>
      </c>
      <c r="K394" s="14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5.75">
      <c r="A395" s="9"/>
      <c r="B395" s="9" t="s">
        <v>410</v>
      </c>
      <c r="C395" s="18">
        <v>1</v>
      </c>
      <c r="D395" s="10" t="s">
        <v>398</v>
      </c>
      <c r="E395" s="6">
        <v>4</v>
      </c>
      <c r="F395" s="11" t="s">
        <v>199</v>
      </c>
      <c r="G395" s="12" t="str">
        <f t="shared" si="0"/>
        <v>Reconoce</v>
      </c>
      <c r="H395" s="13" t="str">
        <f t="shared" si="1"/>
        <v>reconoce</v>
      </c>
      <c r="I395" s="14" t="str">
        <f t="shared" si="2"/>
        <v>Se le dificulta reconocer</v>
      </c>
      <c r="J395" s="14" t="str">
        <f t="shared" si="3"/>
        <v>Se le dificulta reconocer la importancia del respeto por los lugares públicos y las vías públicas.</v>
      </c>
      <c r="K395" s="14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5.75">
      <c r="A396" s="9"/>
      <c r="B396" s="9" t="s">
        <v>411</v>
      </c>
      <c r="C396" s="18">
        <v>1</v>
      </c>
      <c r="D396" s="10" t="s">
        <v>398</v>
      </c>
      <c r="E396" s="6">
        <v>4</v>
      </c>
      <c r="F396" s="11" t="s">
        <v>199</v>
      </c>
      <c r="G396" s="12" t="str">
        <f t="shared" si="0"/>
        <v>Comprende</v>
      </c>
      <c r="H396" s="13" t="str">
        <f t="shared" si="1"/>
        <v>comprende</v>
      </c>
      <c r="I396" s="14" t="str">
        <f t="shared" si="2"/>
        <v>Se le dificulta comprender</v>
      </c>
      <c r="J396" s="14" t="str">
        <f t="shared" si="3"/>
        <v>Se le dificulta comprender el valor del sentido de pertenencia y la responsabilidad por la naturaleza.</v>
      </c>
      <c r="K396" s="14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5.75">
      <c r="A397" s="9"/>
      <c r="B397" s="9" t="s">
        <v>412</v>
      </c>
      <c r="C397" s="18">
        <v>1</v>
      </c>
      <c r="D397" s="10" t="s">
        <v>398</v>
      </c>
      <c r="E397" s="6">
        <v>4</v>
      </c>
      <c r="F397" s="11" t="s">
        <v>199</v>
      </c>
      <c r="G397" s="12" t="str">
        <f t="shared" si="0"/>
        <v>Demuestra</v>
      </c>
      <c r="H397" s="13" t="str">
        <f t="shared" si="1"/>
        <v>demuestra</v>
      </c>
      <c r="I397" s="14" t="str">
        <f t="shared" si="2"/>
        <v>Se le dificulta demostrar</v>
      </c>
      <c r="J397" s="14" t="str">
        <f t="shared" si="3"/>
        <v>Se le dificulta demostrar interés por realizar sus actividades en la huerta escolar.</v>
      </c>
      <c r="K397" s="14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5.75">
      <c r="A398" s="9"/>
      <c r="B398" s="9" t="s">
        <v>413</v>
      </c>
      <c r="C398" s="18">
        <v>1</v>
      </c>
      <c r="D398" s="10" t="s">
        <v>398</v>
      </c>
      <c r="E398" s="6">
        <v>4</v>
      </c>
      <c r="F398" s="11" t="s">
        <v>199</v>
      </c>
      <c r="G398" s="12" t="str">
        <f t="shared" si="0"/>
        <v>Comprende</v>
      </c>
      <c r="H398" s="13" t="str">
        <f t="shared" si="1"/>
        <v>comprende</v>
      </c>
      <c r="I398" s="14" t="str">
        <f t="shared" si="2"/>
        <v>Se le dificulta comprender</v>
      </c>
      <c r="J398" s="14" t="str">
        <f t="shared" si="3"/>
        <v>Se le dificulta comprender y practica normas para mantener el cuidado a la naturaleza.</v>
      </c>
      <c r="K398" s="14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5.75">
      <c r="A399" s="9"/>
      <c r="B399" s="9" t="s">
        <v>414</v>
      </c>
      <c r="C399" s="18">
        <v>1</v>
      </c>
      <c r="D399" s="10" t="s">
        <v>415</v>
      </c>
      <c r="E399" s="6">
        <v>1</v>
      </c>
      <c r="F399" s="11" t="s">
        <v>199</v>
      </c>
      <c r="G399" s="12" t="str">
        <f t="shared" si="0"/>
        <v>Identifica</v>
      </c>
      <c r="H399" s="13" t="str">
        <f t="shared" si="1"/>
        <v>identifica</v>
      </c>
      <c r="I399" s="14" t="str">
        <f t="shared" si="2"/>
        <v>Se le dificulta identificar</v>
      </c>
      <c r="J399" s="14" t="str">
        <f t="shared" si="3"/>
        <v>Se le dificulta identificar los miembros de la familia y grafica las vocales en wayuunaiki.</v>
      </c>
      <c r="K399" s="14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5.75">
      <c r="A400" s="9"/>
      <c r="B400" s="9" t="s">
        <v>416</v>
      </c>
      <c r="C400" s="18">
        <v>1</v>
      </c>
      <c r="D400" s="10" t="s">
        <v>415</v>
      </c>
      <c r="E400" s="6">
        <v>1</v>
      </c>
      <c r="F400" s="11" t="s">
        <v>199</v>
      </c>
      <c r="G400" s="12" t="str">
        <f t="shared" si="0"/>
        <v>Emplea</v>
      </c>
      <c r="H400" s="13" t="str">
        <f t="shared" si="1"/>
        <v>emplea</v>
      </c>
      <c r="I400" s="14" t="str">
        <f t="shared" si="2"/>
        <v>Se le dificulta emplear</v>
      </c>
      <c r="J400" s="14" t="str">
        <f t="shared" si="3"/>
        <v>Se le dificulta emplear el punto, la línea y sus clases en sus gráficas.</v>
      </c>
      <c r="K400" s="14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5.75">
      <c r="A401" s="9"/>
      <c r="B401" s="9" t="s">
        <v>417</v>
      </c>
      <c r="C401" s="18">
        <v>1</v>
      </c>
      <c r="D401" s="10" t="s">
        <v>415</v>
      </c>
      <c r="E401" s="6">
        <v>1</v>
      </c>
      <c r="F401" s="11" t="s">
        <v>199</v>
      </c>
      <c r="G401" s="12" t="str">
        <f t="shared" si="0"/>
        <v>Participa</v>
      </c>
      <c r="H401" s="13" t="str">
        <f t="shared" si="1"/>
        <v>participa</v>
      </c>
      <c r="I401" s="14" t="str">
        <f t="shared" si="2"/>
        <v>Se le dificulta participar</v>
      </c>
      <c r="J401" s="14" t="str">
        <f t="shared" si="3"/>
        <v>Se le dificulta participar activamente en juegos lúdicos relacionados con las frutas.</v>
      </c>
      <c r="K401" s="14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5.75">
      <c r="A402" s="9"/>
      <c r="B402" s="9" t="s">
        <v>418</v>
      </c>
      <c r="C402" s="18">
        <v>1</v>
      </c>
      <c r="D402" s="10" t="s">
        <v>415</v>
      </c>
      <c r="E402" s="6">
        <v>1</v>
      </c>
      <c r="F402" s="11" t="s">
        <v>199</v>
      </c>
      <c r="G402" s="12" t="str">
        <f t="shared" si="0"/>
        <v>Expresa</v>
      </c>
      <c r="H402" s="13" t="str">
        <f t="shared" si="1"/>
        <v>expresa</v>
      </c>
      <c r="I402" s="14" t="str">
        <f t="shared" si="2"/>
        <v>Se le dificulta expresar</v>
      </c>
      <c r="J402" s="14" t="str">
        <f t="shared" si="3"/>
        <v>Se le dificulta expresar a través de juegos lúdicos las vocales en wayuunaiki.</v>
      </c>
      <c r="K402" s="14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28.5">
      <c r="A403" s="9"/>
      <c r="B403" s="9" t="s">
        <v>419</v>
      </c>
      <c r="C403" s="18">
        <v>1</v>
      </c>
      <c r="D403" s="10" t="s">
        <v>415</v>
      </c>
      <c r="E403" s="6">
        <v>2</v>
      </c>
      <c r="F403" s="11" t="s">
        <v>199</v>
      </c>
      <c r="G403" s="12" t="str">
        <f t="shared" si="0"/>
        <v>Diferencia</v>
      </c>
      <c r="H403" s="13" t="str">
        <f t="shared" si="1"/>
        <v>diferencia</v>
      </c>
      <c r="I403" s="14" t="str">
        <f t="shared" si="2"/>
        <v>Se le dificulta diferenciar</v>
      </c>
      <c r="J403" s="14" t="str">
        <f t="shared" si="3"/>
        <v>Se le dificulta diferenciar e ilustra cada una de las partes de la casa y las actividades que realizan en el hogar aplicando los colores primarios.</v>
      </c>
      <c r="K403" s="14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28.5">
      <c r="A404" s="9"/>
      <c r="B404" s="9" t="s">
        <v>420</v>
      </c>
      <c r="C404" s="18">
        <v>1</v>
      </c>
      <c r="D404" s="10" t="s">
        <v>415</v>
      </c>
      <c r="E404" s="6">
        <v>2</v>
      </c>
      <c r="F404" s="11" t="s">
        <v>199</v>
      </c>
      <c r="G404" s="12" t="str">
        <f t="shared" si="0"/>
        <v>Usa</v>
      </c>
      <c r="H404" s="13" t="str">
        <f t="shared" si="1"/>
        <v>usa</v>
      </c>
      <c r="I404" s="14" t="str">
        <f t="shared" si="2"/>
        <v>Se le dificulta usar</v>
      </c>
      <c r="J404" s="14" t="str">
        <f t="shared" si="3"/>
        <v>Se le dificulta usar en sus escritos las consonantes tomando en cuenta el saltillo para la escritura de palabras conocidas.</v>
      </c>
      <c r="K404" s="14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28.5">
      <c r="A405" s="9"/>
      <c r="B405" s="9" t="s">
        <v>421</v>
      </c>
      <c r="C405" s="18">
        <v>1</v>
      </c>
      <c r="D405" s="10" t="s">
        <v>415</v>
      </c>
      <c r="E405" s="6">
        <v>2</v>
      </c>
      <c r="F405" s="11" t="s">
        <v>199</v>
      </c>
      <c r="G405" s="12" t="str">
        <f t="shared" si="0"/>
        <v>Se integra</v>
      </c>
      <c r="H405" s="13" t="str">
        <f t="shared" si="1"/>
        <v>se integra</v>
      </c>
      <c r="I405" s="14" t="str">
        <f t="shared" si="2"/>
        <v>Se le dificulta integrarse</v>
      </c>
      <c r="J405" s="14" t="str">
        <f t="shared" si="3"/>
        <v>Se le dificulta integrarse con facilidad a las dinámicas en wayuunaiki que realiza el grupo relacionado con las frutas.</v>
      </c>
      <c r="K405" s="14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5.75">
      <c r="A406" s="9"/>
      <c r="B406" s="9" t="s">
        <v>422</v>
      </c>
      <c r="C406" s="18">
        <v>1</v>
      </c>
      <c r="D406" s="10" t="s">
        <v>415</v>
      </c>
      <c r="E406" s="6">
        <v>2</v>
      </c>
      <c r="F406" s="11" t="s">
        <v>199</v>
      </c>
      <c r="G406" s="12" t="str">
        <f t="shared" si="0"/>
        <v>Analiza</v>
      </c>
      <c r="H406" s="13" t="str">
        <f t="shared" si="1"/>
        <v>analiza</v>
      </c>
      <c r="I406" s="14" t="str">
        <f t="shared" si="2"/>
        <v>Se le dificulta analizar</v>
      </c>
      <c r="J406" s="14" t="str">
        <f t="shared" si="3"/>
        <v>Se le dificulta analizar desde un punto contextual cada una de las actividades que se desarrolla en su hogar.</v>
      </c>
      <c r="K406" s="14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5.75">
      <c r="A407" s="9"/>
      <c r="B407" s="9" t="s">
        <v>423</v>
      </c>
      <c r="C407" s="18">
        <v>1</v>
      </c>
      <c r="D407" s="10" t="s">
        <v>415</v>
      </c>
      <c r="E407" s="6">
        <v>3</v>
      </c>
      <c r="F407" s="11" t="s">
        <v>199</v>
      </c>
      <c r="G407" s="12" t="str">
        <f t="shared" si="0"/>
        <v>Identifica</v>
      </c>
      <c r="H407" s="13" t="str">
        <f t="shared" si="1"/>
        <v>identifica</v>
      </c>
      <c r="I407" s="14" t="str">
        <f t="shared" si="2"/>
        <v>Se le dificulta identificar</v>
      </c>
      <c r="J407" s="14" t="str">
        <f t="shared" si="3"/>
        <v>Se le dificulta identificar el territorio familiar y algunos oficios del niño y la niña wayuu.</v>
      </c>
      <c r="K407" s="14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5.75">
      <c r="A408" s="9"/>
      <c r="B408" s="9" t="s">
        <v>424</v>
      </c>
      <c r="C408" s="18">
        <v>1</v>
      </c>
      <c r="D408" s="10" t="s">
        <v>415</v>
      </c>
      <c r="E408" s="6">
        <v>3</v>
      </c>
      <c r="F408" s="11" t="s">
        <v>199</v>
      </c>
      <c r="G408" s="12" t="str">
        <f t="shared" si="0"/>
        <v>Se ubica</v>
      </c>
      <c r="H408" s="13" t="str">
        <f t="shared" si="1"/>
        <v>se ubica</v>
      </c>
      <c r="I408" s="14" t="str">
        <f t="shared" si="2"/>
        <v>Se le dificulta ubicarse</v>
      </c>
      <c r="J408" s="14" t="str">
        <f t="shared" si="3"/>
        <v>Se le dificulta ubicarse en el espacio orientándose y tomando en cuenta las relaciones espaciales.</v>
      </c>
      <c r="K408" s="14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5.75">
      <c r="A409" s="9"/>
      <c r="B409" s="9" t="s">
        <v>425</v>
      </c>
      <c r="C409" s="18">
        <v>1</v>
      </c>
      <c r="D409" s="10" t="s">
        <v>415</v>
      </c>
      <c r="E409" s="6">
        <v>3</v>
      </c>
      <c r="F409" s="11" t="s">
        <v>199</v>
      </c>
      <c r="G409" s="12" t="str">
        <f t="shared" si="0"/>
        <v>Enumera</v>
      </c>
      <c r="H409" s="13" t="str">
        <f t="shared" si="1"/>
        <v>enumera</v>
      </c>
      <c r="I409" s="14" t="str">
        <f t="shared" si="2"/>
        <v>Se le dificulta enumerar</v>
      </c>
      <c r="J409" s="14" t="str">
        <f t="shared" si="3"/>
        <v>Se le dificulta enumerar las frutas del entorno y realiza su gráfica.</v>
      </c>
      <c r="K409" s="14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28.5">
      <c r="A410" s="9"/>
      <c r="B410" s="9" t="s">
        <v>426</v>
      </c>
      <c r="C410" s="18">
        <v>1</v>
      </c>
      <c r="D410" s="10" t="s">
        <v>415</v>
      </c>
      <c r="E410" s="6">
        <v>3</v>
      </c>
      <c r="F410" s="11" t="s">
        <v>199</v>
      </c>
      <c r="G410" s="12" t="str">
        <f t="shared" si="0"/>
        <v>Realiza</v>
      </c>
      <c r="H410" s="13" t="str">
        <f t="shared" si="1"/>
        <v>realiza</v>
      </c>
      <c r="I410" s="14" t="str">
        <f t="shared" si="2"/>
        <v>Se le dificulta realizar</v>
      </c>
      <c r="J410" s="14" t="str">
        <f t="shared" si="3"/>
        <v>Se le dificulta realizar de manera creativa con la ayuda de sus padres un álbum donde muestra los temas vistos durante el periodo.</v>
      </c>
      <c r="K410" s="14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5.75">
      <c r="A411" s="9"/>
      <c r="B411" s="9" t="s">
        <v>427</v>
      </c>
      <c r="C411" s="18">
        <v>1</v>
      </c>
      <c r="D411" s="10" t="s">
        <v>415</v>
      </c>
      <c r="E411" s="6">
        <v>4</v>
      </c>
      <c r="F411" s="11" t="s">
        <v>199</v>
      </c>
      <c r="G411" s="12" t="str">
        <f t="shared" si="0"/>
        <v>Identifica</v>
      </c>
      <c r="H411" s="13" t="str">
        <f t="shared" si="1"/>
        <v>identifica</v>
      </c>
      <c r="I411" s="14" t="str">
        <f t="shared" si="2"/>
        <v>Se le dificulta identificar</v>
      </c>
      <c r="J411" s="14" t="str">
        <f t="shared" si="3"/>
        <v>Se le dificulta identificar el clan al que pertenece y grafica el símbolo.</v>
      </c>
      <c r="K411" s="14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5.75">
      <c r="A412" s="9"/>
      <c r="B412" s="9" t="s">
        <v>428</v>
      </c>
      <c r="C412" s="18">
        <v>1</v>
      </c>
      <c r="D412" s="10" t="s">
        <v>415</v>
      </c>
      <c r="E412" s="6">
        <v>4</v>
      </c>
      <c r="F412" s="11" t="s">
        <v>199</v>
      </c>
      <c r="G412" s="12" t="str">
        <f t="shared" si="0"/>
        <v>Escribe</v>
      </c>
      <c r="H412" s="13" t="str">
        <f t="shared" si="1"/>
        <v>escribe</v>
      </c>
      <c r="I412" s="14" t="str">
        <f t="shared" si="2"/>
        <v>Se le dificulta escribir</v>
      </c>
      <c r="J412" s="14" t="str">
        <f t="shared" si="3"/>
        <v>Se le dificulta escribir los nombres de algunas frutas del entrono en wayuunaiki.</v>
      </c>
      <c r="K412" s="14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28.5">
      <c r="A413" s="9"/>
      <c r="B413" s="9" t="s">
        <v>429</v>
      </c>
      <c r="C413" s="18">
        <v>1</v>
      </c>
      <c r="D413" s="10" t="s">
        <v>415</v>
      </c>
      <c r="E413" s="6">
        <v>4</v>
      </c>
      <c r="F413" s="11" t="s">
        <v>199</v>
      </c>
      <c r="G413" s="12" t="str">
        <f t="shared" si="0"/>
        <v>Grafica</v>
      </c>
      <c r="H413" s="13" t="str">
        <f t="shared" si="1"/>
        <v>grafica</v>
      </c>
      <c r="I413" s="14" t="str">
        <f t="shared" si="2"/>
        <v>Se le dificulta graficar</v>
      </c>
      <c r="J413" s="14" t="str">
        <f t="shared" si="3"/>
        <v>Se le dificulta graficar con facilidad las figuras geométricas y elabora las máscaras para sus dramatizaciones.</v>
      </c>
      <c r="K413" s="14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5.75">
      <c r="A414" s="9"/>
      <c r="B414" s="9" t="s">
        <v>430</v>
      </c>
      <c r="C414" s="18">
        <v>1</v>
      </c>
      <c r="D414" s="10" t="s">
        <v>415</v>
      </c>
      <c r="E414" s="6">
        <v>4</v>
      </c>
      <c r="F414" s="11" t="s">
        <v>199</v>
      </c>
      <c r="G414" s="12" t="str">
        <f t="shared" si="0"/>
        <v>Asume</v>
      </c>
      <c r="H414" s="13" t="str">
        <f t="shared" si="1"/>
        <v>asume</v>
      </c>
      <c r="I414" s="14" t="str">
        <f t="shared" si="2"/>
        <v>Se le dificulta asumir</v>
      </c>
      <c r="J414" s="14" t="str">
        <f t="shared" si="3"/>
        <v>Se le dificulta asumir una actitud de respeto interpersonales en su comunidad.</v>
      </c>
      <c r="K414" s="14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5.75">
      <c r="A415" s="9"/>
      <c r="B415" s="9" t="s">
        <v>431</v>
      </c>
      <c r="C415" s="18">
        <v>1</v>
      </c>
      <c r="D415" s="10" t="s">
        <v>432</v>
      </c>
      <c r="E415" s="6">
        <v>1</v>
      </c>
      <c r="F415" s="11" t="s">
        <v>199</v>
      </c>
      <c r="G415" s="12" t="str">
        <f t="shared" si="0"/>
        <v>Respeta</v>
      </c>
      <c r="H415" s="13" t="str">
        <f t="shared" si="1"/>
        <v>respeta</v>
      </c>
      <c r="I415" s="14" t="str">
        <f t="shared" si="2"/>
        <v>Se le dificulta respetar</v>
      </c>
      <c r="J415" s="14" t="str">
        <f t="shared" si="3"/>
        <v>Se le dificulta respetar el momento de oración a Dios en familia.</v>
      </c>
      <c r="K415" s="14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5.75">
      <c r="A416" s="9"/>
      <c r="B416" s="9" t="s">
        <v>433</v>
      </c>
      <c r="C416" s="18">
        <v>1</v>
      </c>
      <c r="D416" s="10" t="s">
        <v>432</v>
      </c>
      <c r="E416" s="6">
        <v>1</v>
      </c>
      <c r="F416" s="11" t="s">
        <v>199</v>
      </c>
      <c r="G416" s="12" t="str">
        <f t="shared" si="0"/>
        <v>Comprende</v>
      </c>
      <c r="H416" s="13" t="str">
        <f t="shared" si="1"/>
        <v>comprende</v>
      </c>
      <c r="I416" s="14" t="str">
        <f t="shared" si="2"/>
        <v>Se le dificulta comprender</v>
      </c>
      <c r="J416" s="14" t="str">
        <f t="shared" si="3"/>
        <v>Se le dificulta comprender el significado de la presencia de DIOS entre nosotros.</v>
      </c>
      <c r="K416" s="14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5.75">
      <c r="A417" s="9"/>
      <c r="B417" s="9" t="s">
        <v>434</v>
      </c>
      <c r="C417" s="18">
        <v>1</v>
      </c>
      <c r="D417" s="10" t="s">
        <v>432</v>
      </c>
      <c r="E417" s="6">
        <v>1</v>
      </c>
      <c r="F417" s="11" t="s">
        <v>199</v>
      </c>
      <c r="G417" s="12" t="str">
        <f t="shared" si="0"/>
        <v>Asume</v>
      </c>
      <c r="H417" s="13" t="str">
        <f t="shared" si="1"/>
        <v>asume</v>
      </c>
      <c r="I417" s="14" t="str">
        <f t="shared" si="2"/>
        <v>Se le dificulta asumir</v>
      </c>
      <c r="J417" s="14" t="str">
        <f t="shared" si="3"/>
        <v>Se le dificulta asumir que DIOS es nuestro padre.</v>
      </c>
      <c r="K417" s="14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28.5">
      <c r="A418" s="9"/>
      <c r="B418" s="9" t="s">
        <v>435</v>
      </c>
      <c r="C418" s="18">
        <v>1</v>
      </c>
      <c r="D418" s="10" t="s">
        <v>432</v>
      </c>
      <c r="E418" s="6">
        <v>1</v>
      </c>
      <c r="F418" s="11" t="s">
        <v>199</v>
      </c>
      <c r="G418" s="12" t="str">
        <f t="shared" si="0"/>
        <v>Reconoce</v>
      </c>
      <c r="H418" s="13" t="str">
        <f t="shared" si="1"/>
        <v>reconoce</v>
      </c>
      <c r="I418" s="14" t="str">
        <f t="shared" si="2"/>
        <v>Se le dificulta reconocer</v>
      </c>
      <c r="J418" s="14" t="str">
        <f t="shared" si="3"/>
        <v>Se le dificulta reconocer que el amor de Dios es único y grandioso que por tal razón nos ha regalado todo lo que tenemos en la vida.</v>
      </c>
      <c r="K418" s="14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5.75">
      <c r="A419" s="9"/>
      <c r="B419" s="9" t="s">
        <v>436</v>
      </c>
      <c r="C419" s="18">
        <v>1</v>
      </c>
      <c r="D419" s="10" t="s">
        <v>432</v>
      </c>
      <c r="E419" s="6">
        <v>2</v>
      </c>
      <c r="F419" s="11" t="s">
        <v>199</v>
      </c>
      <c r="G419" s="12" t="str">
        <f t="shared" si="0"/>
        <v>Reconoce</v>
      </c>
      <c r="H419" s="13" t="str">
        <f t="shared" si="1"/>
        <v>reconoce</v>
      </c>
      <c r="I419" s="14" t="str">
        <f t="shared" si="2"/>
        <v>Se le dificulta reconocer</v>
      </c>
      <c r="J419" s="14" t="str">
        <f t="shared" si="3"/>
        <v>Se le dificulta reconocer que en la biblia está escrita la palabra de DIOS.</v>
      </c>
      <c r="K419" s="14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5.75">
      <c r="A420" s="9"/>
      <c r="B420" s="9" t="s">
        <v>437</v>
      </c>
      <c r="C420" s="18">
        <v>1</v>
      </c>
      <c r="D420" s="10" t="s">
        <v>432</v>
      </c>
      <c r="E420" s="6">
        <v>2</v>
      </c>
      <c r="F420" s="11" t="s">
        <v>199</v>
      </c>
      <c r="G420" s="12" t="str">
        <f t="shared" si="0"/>
        <v>Identifica</v>
      </c>
      <c r="H420" s="13" t="str">
        <f t="shared" si="1"/>
        <v>identifica</v>
      </c>
      <c r="I420" s="14" t="str">
        <f t="shared" si="2"/>
        <v>Se le dificulta identificar</v>
      </c>
      <c r="J420" s="14" t="str">
        <f t="shared" si="3"/>
        <v>Se le dificulta identificar la biblia como el libro sagrado de la escritura.</v>
      </c>
      <c r="K420" s="14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5.75">
      <c r="A421" s="9"/>
      <c r="B421" s="9" t="s">
        <v>438</v>
      </c>
      <c r="C421" s="18">
        <v>1</v>
      </c>
      <c r="D421" s="10" t="s">
        <v>432</v>
      </c>
      <c r="E421" s="6">
        <v>2</v>
      </c>
      <c r="F421" s="11" t="s">
        <v>199</v>
      </c>
      <c r="G421" s="12" t="str">
        <f t="shared" si="0"/>
        <v>Demuestra</v>
      </c>
      <c r="H421" s="13" t="str">
        <f t="shared" si="1"/>
        <v>demuestra</v>
      </c>
      <c r="I421" s="14" t="str">
        <f t="shared" si="2"/>
        <v>Se le dificulta demostrar</v>
      </c>
      <c r="J421" s="14" t="str">
        <f t="shared" si="3"/>
        <v>Se le dificulta demostrar interés por conocer más sobre la biblia.</v>
      </c>
      <c r="K421" s="14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5.75">
      <c r="A422" s="9"/>
      <c r="B422" s="9" t="s">
        <v>439</v>
      </c>
      <c r="C422" s="18">
        <v>1</v>
      </c>
      <c r="D422" s="10" t="s">
        <v>432</v>
      </c>
      <c r="E422" s="6">
        <v>2</v>
      </c>
      <c r="F422" s="11" t="s">
        <v>199</v>
      </c>
      <c r="G422" s="12" t="str">
        <f t="shared" si="0"/>
        <v>Analiza</v>
      </c>
      <c r="H422" s="13" t="str">
        <f t="shared" si="1"/>
        <v>analiza</v>
      </c>
      <c r="I422" s="14" t="str">
        <f t="shared" si="2"/>
        <v>Se le dificulta analizar</v>
      </c>
      <c r="J422" s="14" t="str">
        <f t="shared" si="3"/>
        <v>Se le dificulta analizar y comenta las citas bíblicas en familia.</v>
      </c>
      <c r="K422" s="14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28.5">
      <c r="A423" s="9"/>
      <c r="B423" s="9" t="s">
        <v>440</v>
      </c>
      <c r="C423" s="18">
        <v>1</v>
      </c>
      <c r="D423" s="10" t="s">
        <v>432</v>
      </c>
      <c r="E423" s="6">
        <v>3</v>
      </c>
      <c r="F423" s="11" t="s">
        <v>199</v>
      </c>
      <c r="G423" s="12" t="str">
        <f t="shared" si="0"/>
        <v>Interpreta</v>
      </c>
      <c r="H423" s="13" t="str">
        <f t="shared" si="1"/>
        <v>interpreta</v>
      </c>
      <c r="I423" s="14" t="str">
        <f t="shared" si="2"/>
        <v>Se le dificulta interpretar</v>
      </c>
      <c r="J423" s="14" t="str">
        <f t="shared" si="3"/>
        <v>Se le dificulta interpretar el significado de las principales manifestaciones religiosas del contexto como la navidad y la semana santa.</v>
      </c>
      <c r="K423" s="14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28.5">
      <c r="A424" s="9"/>
      <c r="B424" s="9" t="s">
        <v>441</v>
      </c>
      <c r="C424" s="18">
        <v>1</v>
      </c>
      <c r="D424" s="10" t="s">
        <v>432</v>
      </c>
      <c r="E424" s="6">
        <v>3</v>
      </c>
      <c r="F424" s="11" t="s">
        <v>199</v>
      </c>
      <c r="G424" s="12" t="str">
        <f t="shared" si="0"/>
        <v>Explica</v>
      </c>
      <c r="H424" s="13" t="str">
        <f t="shared" si="1"/>
        <v>explica</v>
      </c>
      <c r="I424" s="14" t="str">
        <f t="shared" si="2"/>
        <v>Se le dificulta explicar</v>
      </c>
      <c r="J424" s="14" t="str">
        <f t="shared" si="3"/>
        <v>Se le dificulta explicar mediante la narración la vida de Jesucristo y su enseñanza sobre Dios padre, la creación y la vida,</v>
      </c>
      <c r="K424" s="14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28.5">
      <c r="A425" s="9"/>
      <c r="B425" s="9" t="s">
        <v>442</v>
      </c>
      <c r="C425" s="18">
        <v>1</v>
      </c>
      <c r="D425" s="10" t="s">
        <v>432</v>
      </c>
      <c r="E425" s="6">
        <v>3</v>
      </c>
      <c r="F425" s="11" t="s">
        <v>199</v>
      </c>
      <c r="G425" s="12" t="str">
        <f t="shared" si="0"/>
        <v>Comprende</v>
      </c>
      <c r="H425" s="13" t="str">
        <f t="shared" si="1"/>
        <v>comprende</v>
      </c>
      <c r="I425" s="14" t="str">
        <f t="shared" si="2"/>
        <v>Se le dificulta comprender</v>
      </c>
      <c r="J425" s="14" t="str">
        <f t="shared" si="3"/>
        <v>Se le dificulta comprender que la navidad es una manifestación religiosa del contexto familiar, que podemos celebrar compartiendo las frutas de la huerta escolar.</v>
      </c>
      <c r="K425" s="14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5.75">
      <c r="A426" s="9"/>
      <c r="B426" s="9" t="s">
        <v>443</v>
      </c>
      <c r="C426" s="18">
        <v>1</v>
      </c>
      <c r="D426" s="10" t="s">
        <v>432</v>
      </c>
      <c r="E426" s="6">
        <v>3</v>
      </c>
      <c r="F426" s="11" t="s">
        <v>199</v>
      </c>
      <c r="G426" s="12" t="str">
        <f t="shared" si="0"/>
        <v>Escucha</v>
      </c>
      <c r="H426" s="13" t="str">
        <f t="shared" si="1"/>
        <v>escucha</v>
      </c>
      <c r="I426" s="14" t="str">
        <f t="shared" si="2"/>
        <v>Se le dificulta escuchar</v>
      </c>
      <c r="J426" s="14" t="str">
        <f t="shared" si="3"/>
        <v>Se le dificulta escuchar con atención las narraciones de sus abuelos, padres sobre la navidad.</v>
      </c>
      <c r="K426" s="14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28.5">
      <c r="A427" s="9"/>
      <c r="B427" s="9" t="s">
        <v>444</v>
      </c>
      <c r="C427" s="18">
        <v>1</v>
      </c>
      <c r="D427" s="10" t="s">
        <v>432</v>
      </c>
      <c r="E427" s="6">
        <v>4</v>
      </c>
      <c r="F427" s="11" t="s">
        <v>199</v>
      </c>
      <c r="G427" s="12" t="str">
        <f t="shared" si="0"/>
        <v>Reconoce</v>
      </c>
      <c r="H427" s="13" t="str">
        <f t="shared" si="1"/>
        <v>reconoce</v>
      </c>
      <c r="I427" s="14" t="str">
        <f t="shared" si="2"/>
        <v>Se le dificulta reconocer</v>
      </c>
      <c r="J427" s="14" t="str">
        <f t="shared" si="3"/>
        <v>Se le dificulta reconocer las razones por las cuales la iglesia es la gran familia de los hijos de Dios, que se reúnen para celebrar su amor.</v>
      </c>
      <c r="K427" s="14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28.5">
      <c r="A428" s="9"/>
      <c r="B428" s="9" t="s">
        <v>445</v>
      </c>
      <c r="C428" s="18">
        <v>1</v>
      </c>
      <c r="D428" s="10" t="s">
        <v>432</v>
      </c>
      <c r="E428" s="6">
        <v>4</v>
      </c>
      <c r="F428" s="11" t="s">
        <v>199</v>
      </c>
      <c r="G428" s="12" t="str">
        <f t="shared" si="0"/>
        <v>Comprende</v>
      </c>
      <c r="H428" s="13" t="str">
        <f t="shared" si="1"/>
        <v>comprende</v>
      </c>
      <c r="I428" s="14" t="str">
        <f t="shared" si="2"/>
        <v>Se le dificulta comprender</v>
      </c>
      <c r="J428" s="14" t="str">
        <f t="shared" si="3"/>
        <v>Se le dificulta comprender el significado de las celebraciones y de los signos utilizados en la celebración del bautismo y de la eucaristía.</v>
      </c>
      <c r="K428" s="14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5.75">
      <c r="A429" s="9"/>
      <c r="B429" s="9" t="s">
        <v>446</v>
      </c>
      <c r="C429" s="18">
        <v>1</v>
      </c>
      <c r="D429" s="10" t="s">
        <v>432</v>
      </c>
      <c r="E429" s="6">
        <v>4</v>
      </c>
      <c r="F429" s="11" t="s">
        <v>199</v>
      </c>
      <c r="G429" s="12" t="str">
        <f t="shared" si="0"/>
        <v>Participa</v>
      </c>
      <c r="H429" s="13" t="str">
        <f t="shared" si="1"/>
        <v>participa</v>
      </c>
      <c r="I429" s="14" t="str">
        <f t="shared" si="2"/>
        <v>Se le dificulta participar</v>
      </c>
      <c r="J429" s="14" t="str">
        <f t="shared" si="3"/>
        <v>Se le dificulta participar en la celebración de la eucaristía dando como ofrenda las frutas de la huerta escolar.</v>
      </c>
      <c r="K429" s="14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5.75">
      <c r="A430" s="9"/>
      <c r="B430" s="9" t="s">
        <v>447</v>
      </c>
      <c r="C430" s="18">
        <v>1</v>
      </c>
      <c r="D430" s="10" t="s">
        <v>432</v>
      </c>
      <c r="E430" s="6">
        <v>4</v>
      </c>
      <c r="F430" s="11" t="s">
        <v>199</v>
      </c>
      <c r="G430" s="12" t="str">
        <f t="shared" si="0"/>
        <v>Demuestra</v>
      </c>
      <c r="H430" s="13" t="str">
        <f t="shared" si="1"/>
        <v>demuestra</v>
      </c>
      <c r="I430" s="14" t="str">
        <f t="shared" si="2"/>
        <v>Se le dificulta demostrar</v>
      </c>
      <c r="J430" s="14" t="str">
        <f t="shared" si="3"/>
        <v>Se le dificulta demostrar responsabilidad en todos los procesos de formación humana, individual y social.</v>
      </c>
      <c r="K430" s="14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5.75">
      <c r="A431" s="9"/>
      <c r="B431" s="9" t="s">
        <v>448</v>
      </c>
      <c r="C431" s="18">
        <v>1</v>
      </c>
      <c r="D431" s="10" t="s">
        <v>449</v>
      </c>
      <c r="E431" s="6">
        <v>1</v>
      </c>
      <c r="F431" s="11" t="s">
        <v>199</v>
      </c>
      <c r="G431" s="12" t="str">
        <f t="shared" si="0"/>
        <v>Realiza</v>
      </c>
      <c r="H431" s="13" t="str">
        <f t="shared" si="1"/>
        <v>realiza</v>
      </c>
      <c r="I431" s="14" t="str">
        <f t="shared" si="2"/>
        <v>Se le dificulta realizar</v>
      </c>
      <c r="J431" s="14" t="str">
        <f t="shared" si="3"/>
        <v>Se le dificulta realizar la gráfica de algunas actividades de locomoción.</v>
      </c>
      <c r="K431" s="14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5.75">
      <c r="A432" s="9"/>
      <c r="B432" s="9" t="s">
        <v>450</v>
      </c>
      <c r="C432" s="18">
        <v>1</v>
      </c>
      <c r="D432" s="10" t="s">
        <v>449</v>
      </c>
      <c r="E432" s="6">
        <v>1</v>
      </c>
      <c r="F432" s="11" t="s">
        <v>199</v>
      </c>
      <c r="G432" s="12" t="str">
        <f t="shared" si="0"/>
        <v>Menciona</v>
      </c>
      <c r="H432" s="13" t="str">
        <f t="shared" si="1"/>
        <v>menciona</v>
      </c>
      <c r="I432" s="14" t="str">
        <f t="shared" si="2"/>
        <v>Se le dificulta mencionar</v>
      </c>
      <c r="J432" s="14" t="str">
        <f t="shared" si="3"/>
        <v>Se le dificulta mencionar algunas habilidades motrices.</v>
      </c>
      <c r="K432" s="14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5.75">
      <c r="A433" s="9"/>
      <c r="B433" s="9" t="s">
        <v>451</v>
      </c>
      <c r="C433" s="18">
        <v>1</v>
      </c>
      <c r="D433" s="10" t="s">
        <v>449</v>
      </c>
      <c r="E433" s="6">
        <v>1</v>
      </c>
      <c r="F433" s="11" t="s">
        <v>199</v>
      </c>
      <c r="G433" s="12" t="str">
        <f t="shared" si="0"/>
        <v>Reconoce</v>
      </c>
      <c r="H433" s="13" t="str">
        <f t="shared" si="1"/>
        <v>reconoce</v>
      </c>
      <c r="I433" s="14" t="str">
        <f t="shared" si="2"/>
        <v>Se le dificulta reconocer</v>
      </c>
      <c r="J433" s="14" t="str">
        <f t="shared" si="3"/>
        <v>Se le dificulta reconocer el nombre de algunos deportes.</v>
      </c>
      <c r="K433" s="14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5.75">
      <c r="A434" s="9"/>
      <c r="B434" s="9" t="s">
        <v>452</v>
      </c>
      <c r="C434" s="18">
        <v>1</v>
      </c>
      <c r="D434" s="10" t="s">
        <v>449</v>
      </c>
      <c r="E434" s="6">
        <v>1</v>
      </c>
      <c r="F434" s="11" t="s">
        <v>199</v>
      </c>
      <c r="G434" s="12" t="str">
        <f t="shared" si="0"/>
        <v>Cumple</v>
      </c>
      <c r="H434" s="13" t="str">
        <f t="shared" si="1"/>
        <v>cumple</v>
      </c>
      <c r="I434" s="14" t="str">
        <f t="shared" si="2"/>
        <v>Se le dificulta cumplir</v>
      </c>
      <c r="J434" s="14" t="str">
        <f t="shared" si="3"/>
        <v>Se le dificulta cumplir con el desarrollo de las diferentes actividades.</v>
      </c>
      <c r="K434" s="14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5.75">
      <c r="A435" s="9"/>
      <c r="B435" s="9" t="s">
        <v>453</v>
      </c>
      <c r="C435" s="18">
        <v>1</v>
      </c>
      <c r="D435" s="10" t="s">
        <v>449</v>
      </c>
      <c r="E435" s="6">
        <v>2</v>
      </c>
      <c r="F435" s="11" t="s">
        <v>199</v>
      </c>
      <c r="G435" s="12" t="str">
        <f t="shared" si="0"/>
        <v>Conoce</v>
      </c>
      <c r="H435" s="13" t="str">
        <f t="shared" si="1"/>
        <v>conoce</v>
      </c>
      <c r="I435" s="14" t="str">
        <f t="shared" si="2"/>
        <v>Se le dificulta conocer</v>
      </c>
      <c r="J435" s="14" t="str">
        <f t="shared" si="3"/>
        <v>Se le dificulta conocer las actividades motrices básicas de locomoción.</v>
      </c>
      <c r="K435" s="14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5.75">
      <c r="A436" s="9"/>
      <c r="B436" s="9" t="s">
        <v>454</v>
      </c>
      <c r="C436" s="18">
        <v>1</v>
      </c>
      <c r="D436" s="10" t="s">
        <v>449</v>
      </c>
      <c r="E436" s="6">
        <v>2</v>
      </c>
      <c r="F436" s="11" t="s">
        <v>199</v>
      </c>
      <c r="G436" s="12" t="str">
        <f t="shared" si="0"/>
        <v>Desarrolla</v>
      </c>
      <c r="H436" s="13" t="str">
        <f t="shared" si="1"/>
        <v>desarrolla</v>
      </c>
      <c r="I436" s="14" t="str">
        <f t="shared" si="2"/>
        <v>Se le dificulta desarrollar</v>
      </c>
      <c r="J436" s="14" t="str">
        <f t="shared" si="3"/>
        <v>Se le dificulta desarrollar en casa las habilidades motrices.</v>
      </c>
      <c r="K436" s="14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5.75">
      <c r="A437" s="9"/>
      <c r="B437" s="9" t="s">
        <v>455</v>
      </c>
      <c r="C437" s="18">
        <v>1</v>
      </c>
      <c r="D437" s="10" t="s">
        <v>449</v>
      </c>
      <c r="E437" s="6">
        <v>2</v>
      </c>
      <c r="F437" s="11" t="s">
        <v>199</v>
      </c>
      <c r="G437" s="12" t="str">
        <f t="shared" si="0"/>
        <v>Se esmera</v>
      </c>
      <c r="H437" s="13" t="str">
        <f t="shared" si="1"/>
        <v>se esmera</v>
      </c>
      <c r="I437" s="14" t="str">
        <f t="shared" si="2"/>
        <v>Se le dificulta esmerarse</v>
      </c>
      <c r="J437" s="14" t="str">
        <f t="shared" si="3"/>
        <v>Se le dificulta esmerarse por participar con sus hermanos en las habilidades motrices.</v>
      </c>
      <c r="K437" s="14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5.75">
      <c r="A438" s="9"/>
      <c r="B438" s="9" t="s">
        <v>456</v>
      </c>
      <c r="C438" s="18">
        <v>1</v>
      </c>
      <c r="D438" s="10" t="s">
        <v>449</v>
      </c>
      <c r="E438" s="6">
        <v>2</v>
      </c>
      <c r="F438" s="11" t="s">
        <v>199</v>
      </c>
      <c r="G438" s="12" t="str">
        <f t="shared" si="0"/>
        <v>Demuestra</v>
      </c>
      <c r="H438" s="13" t="str">
        <f t="shared" si="1"/>
        <v>demuestra</v>
      </c>
      <c r="I438" s="14" t="str">
        <f t="shared" si="2"/>
        <v>Se le dificulta demostrar</v>
      </c>
      <c r="J438" s="14" t="str">
        <f t="shared" si="3"/>
        <v>Se le dificulta demostrar disciplina y orden durante las visitas domiciliarias, o encuentros presenciales.</v>
      </c>
      <c r="K438" s="14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5.75">
      <c r="A439" s="9"/>
      <c r="B439" s="9" t="s">
        <v>457</v>
      </c>
      <c r="C439" s="18">
        <v>1</v>
      </c>
      <c r="D439" s="10" t="s">
        <v>449</v>
      </c>
      <c r="E439" s="6">
        <v>3</v>
      </c>
      <c r="F439" s="11" t="s">
        <v>199</v>
      </c>
      <c r="G439" s="12" t="str">
        <f t="shared" si="0"/>
        <v>Diferencia</v>
      </c>
      <c r="H439" s="13" t="str">
        <f t="shared" si="1"/>
        <v>diferencia</v>
      </c>
      <c r="I439" s="14" t="str">
        <f t="shared" si="2"/>
        <v>Se le dificulta diferenciar</v>
      </c>
      <c r="J439" s="14" t="str">
        <f t="shared" si="3"/>
        <v>Se le dificulta diferenciar las habilidades motrices básicas de locomoción, manipulación y estabilidad.</v>
      </c>
      <c r="K439" s="14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5.75">
      <c r="A440" s="9"/>
      <c r="B440" s="9" t="s">
        <v>458</v>
      </c>
      <c r="C440" s="18">
        <v>1</v>
      </c>
      <c r="D440" s="10" t="s">
        <v>449</v>
      </c>
      <c r="E440" s="6">
        <v>3</v>
      </c>
      <c r="F440" s="11" t="s">
        <v>199</v>
      </c>
      <c r="G440" s="12" t="str">
        <f t="shared" si="0"/>
        <v>Reconoce</v>
      </c>
      <c r="H440" s="13" t="str">
        <f t="shared" si="1"/>
        <v>reconoce</v>
      </c>
      <c r="I440" s="14" t="str">
        <f t="shared" si="2"/>
        <v>Se le dificulta reconocer</v>
      </c>
      <c r="J440" s="14" t="str">
        <f t="shared" si="3"/>
        <v>Se le dificulta reconocer la importancia de las habilidades básicas en las actividades físicas y deportivas</v>
      </c>
      <c r="K440" s="14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5.75">
      <c r="A441" s="9"/>
      <c r="B441" s="9" t="s">
        <v>459</v>
      </c>
      <c r="C441" s="18">
        <v>1</v>
      </c>
      <c r="D441" s="10" t="s">
        <v>449</v>
      </c>
      <c r="E441" s="6">
        <v>3</v>
      </c>
      <c r="F441" s="11" t="s">
        <v>199</v>
      </c>
      <c r="G441" s="12" t="str">
        <f t="shared" si="0"/>
        <v>Desarrolla</v>
      </c>
      <c r="H441" s="13" t="str">
        <f t="shared" si="1"/>
        <v>desarrolla</v>
      </c>
      <c r="I441" s="14" t="str">
        <f t="shared" si="2"/>
        <v>Se le dificulta desarrollar</v>
      </c>
      <c r="J441" s="14" t="str">
        <f t="shared" si="3"/>
        <v>Se le dificulta desarrollar el aspecto psicosocial por medio del juego.</v>
      </c>
      <c r="K441" s="14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5.75">
      <c r="A442" s="9"/>
      <c r="B442" s="9" t="s">
        <v>460</v>
      </c>
      <c r="C442" s="18">
        <v>1</v>
      </c>
      <c r="D442" s="10" t="s">
        <v>449</v>
      </c>
      <c r="E442" s="6">
        <v>3</v>
      </c>
      <c r="F442" s="11" t="s">
        <v>199</v>
      </c>
      <c r="G442" s="12" t="str">
        <f t="shared" si="0"/>
        <v>Cumple</v>
      </c>
      <c r="H442" s="13" t="str">
        <f t="shared" si="1"/>
        <v>cumple</v>
      </c>
      <c r="I442" s="14" t="str">
        <f t="shared" si="2"/>
        <v>Se le dificulta cumplir</v>
      </c>
      <c r="J442" s="14" t="str">
        <f t="shared" si="3"/>
        <v>Se le dificulta cumplir con las formaciones continuadas.</v>
      </c>
      <c r="K442" s="14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5.75">
      <c r="A443" s="9"/>
      <c r="B443" s="9" t="s">
        <v>461</v>
      </c>
      <c r="C443" s="18">
        <v>1</v>
      </c>
      <c r="D443" s="10" t="s">
        <v>449</v>
      </c>
      <c r="E443" s="6">
        <v>4</v>
      </c>
      <c r="F443" s="11" t="s">
        <v>199</v>
      </c>
      <c r="G443" s="12" t="str">
        <f t="shared" si="0"/>
        <v>Utiliza</v>
      </c>
      <c r="H443" s="13" t="str">
        <f t="shared" si="1"/>
        <v>utiliza</v>
      </c>
      <c r="I443" s="14" t="str">
        <f t="shared" si="2"/>
        <v>Se le dificulta utilizar</v>
      </c>
      <c r="J443" s="14" t="str">
        <f t="shared" si="3"/>
        <v>Se le dificulta utilizar la música y el baile como un medio de recreación con la familia .</v>
      </c>
      <c r="K443" s="14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5.75">
      <c r="A444" s="9"/>
      <c r="B444" s="9" t="s">
        <v>462</v>
      </c>
      <c r="C444" s="18">
        <v>1</v>
      </c>
      <c r="D444" s="10" t="s">
        <v>449</v>
      </c>
      <c r="E444" s="6">
        <v>4</v>
      </c>
      <c r="F444" s="11" t="s">
        <v>199</v>
      </c>
      <c r="G444" s="12" t="str">
        <f t="shared" si="0"/>
        <v>Valora</v>
      </c>
      <c r="H444" s="13" t="str">
        <f t="shared" si="1"/>
        <v>valora</v>
      </c>
      <c r="I444" s="14" t="str">
        <f t="shared" si="2"/>
        <v>Se le dificulta valorar</v>
      </c>
      <c r="J444" s="14" t="str">
        <f t="shared" si="3"/>
        <v>Se le dificulta valorar y resalta la importancia del folclor colombiano.</v>
      </c>
      <c r="K444" s="14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5.75">
      <c r="A445" s="9"/>
      <c r="B445" s="9" t="s">
        <v>463</v>
      </c>
      <c r="C445" s="18">
        <v>1</v>
      </c>
      <c r="D445" s="10" t="s">
        <v>449</v>
      </c>
      <c r="E445" s="6">
        <v>4</v>
      </c>
      <c r="F445" s="11" t="s">
        <v>199</v>
      </c>
      <c r="G445" s="12" t="str">
        <f t="shared" si="0"/>
        <v>Conoce</v>
      </c>
      <c r="H445" s="13" t="str">
        <f t="shared" si="1"/>
        <v>conoce</v>
      </c>
      <c r="I445" s="14" t="str">
        <f t="shared" si="2"/>
        <v>Se le dificulta conocer</v>
      </c>
      <c r="J445" s="14" t="str">
        <f t="shared" si="3"/>
        <v>Se le dificulta conocer los pasos que debe seguir durante una clase como la vuelta a la calma.</v>
      </c>
      <c r="K445" s="14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5.75">
      <c r="A446" s="9"/>
      <c r="B446" s="9" t="s">
        <v>464</v>
      </c>
      <c r="C446" s="18">
        <v>1</v>
      </c>
      <c r="D446" s="10" t="s">
        <v>449</v>
      </c>
      <c r="E446" s="6">
        <v>4</v>
      </c>
      <c r="F446" s="11" t="s">
        <v>199</v>
      </c>
      <c r="G446" s="12" t="str">
        <f t="shared" si="0"/>
        <v>Es honesto</v>
      </c>
      <c r="H446" s="13" t="str">
        <f t="shared" si="1"/>
        <v>es honesto</v>
      </c>
      <c r="I446" s="14" t="e">
        <f t="shared" si="2"/>
        <v>#VALUE!</v>
      </c>
      <c r="J446" s="14" t="e">
        <f t="shared" si="3"/>
        <v>#VALUE!</v>
      </c>
      <c r="K446" s="14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5.75">
      <c r="A447" s="9"/>
      <c r="B447" s="9" t="s">
        <v>465</v>
      </c>
      <c r="C447" s="18">
        <v>3</v>
      </c>
      <c r="D447" s="10" t="s">
        <v>466</v>
      </c>
      <c r="E447" s="6">
        <v>1</v>
      </c>
      <c r="F447" s="11" t="s">
        <v>199</v>
      </c>
      <c r="G447" s="12" t="str">
        <f t="shared" si="0"/>
        <v>Diferencia</v>
      </c>
      <c r="H447" s="13" t="str">
        <f t="shared" si="1"/>
        <v>diferencia</v>
      </c>
      <c r="I447" s="14" t="str">
        <f t="shared" si="2"/>
        <v>Se le dificulta diferenciar</v>
      </c>
      <c r="J447" s="14" t="str">
        <f t="shared" si="3"/>
        <v>Se le dificulta diferenciar los signos y procesos de la adición y sustracción.</v>
      </c>
      <c r="K447" s="14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5.75">
      <c r="A448" s="9"/>
      <c r="B448" s="9" t="s">
        <v>467</v>
      </c>
      <c r="C448" s="18">
        <v>3</v>
      </c>
      <c r="D448" s="10" t="s">
        <v>466</v>
      </c>
      <c r="E448" s="6">
        <v>1</v>
      </c>
      <c r="F448" s="11" t="s">
        <v>199</v>
      </c>
      <c r="G448" s="12" t="str">
        <f t="shared" si="0"/>
        <v>Clasifica</v>
      </c>
      <c r="H448" s="13" t="str">
        <f t="shared" si="1"/>
        <v>clasifica</v>
      </c>
      <c r="I448" s="14" t="str">
        <f t="shared" si="2"/>
        <v>Se le dificulta clasificar</v>
      </c>
      <c r="J448" s="14" t="str">
        <f t="shared" si="3"/>
        <v>Se le dificulta clasificar conjuntos según sus elementos y características.</v>
      </c>
      <c r="K448" s="14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5.75">
      <c r="A449" s="9"/>
      <c r="B449" s="9" t="s">
        <v>468</v>
      </c>
      <c r="C449" s="18">
        <v>3</v>
      </c>
      <c r="D449" s="10" t="s">
        <v>466</v>
      </c>
      <c r="E449" s="6">
        <v>1</v>
      </c>
      <c r="F449" s="11" t="s">
        <v>199</v>
      </c>
      <c r="G449" s="12" t="str">
        <f t="shared" si="0"/>
        <v>Efectúa</v>
      </c>
      <c r="H449" s="13" t="str">
        <f t="shared" si="1"/>
        <v>efectúa</v>
      </c>
      <c r="I449" s="14" t="str">
        <f t="shared" si="2"/>
        <v>Se le dificulta efectúar</v>
      </c>
      <c r="J449" s="14" t="str">
        <f t="shared" si="3"/>
        <v>Se le dificulta efectúar la operación de la adición y sustracción en la resolución de problemas.</v>
      </c>
      <c r="K449" s="14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5.75">
      <c r="A450" s="9"/>
      <c r="B450" s="9" t="s">
        <v>469</v>
      </c>
      <c r="C450" s="18">
        <v>3</v>
      </c>
      <c r="D450" s="10" t="s">
        <v>466</v>
      </c>
      <c r="E450" s="6">
        <v>1</v>
      </c>
      <c r="F450" s="11" t="s">
        <v>199</v>
      </c>
      <c r="G450" s="12" t="str">
        <f t="shared" si="0"/>
        <v>Se esfuerza</v>
      </c>
      <c r="H450" s="13" t="str">
        <f t="shared" si="1"/>
        <v>se esfuerza</v>
      </c>
      <c r="I450" s="14" t="str">
        <f t="shared" si="2"/>
        <v>Se le dificulta esforzarse</v>
      </c>
      <c r="J450" s="14" t="str">
        <f t="shared" si="3"/>
        <v>Se le dificulta esforzarse por mejorar su aprendizaje.</v>
      </c>
      <c r="K450" s="14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5.75">
      <c r="A451" s="9"/>
      <c r="B451" s="9" t="s">
        <v>470</v>
      </c>
      <c r="C451" s="18">
        <v>3</v>
      </c>
      <c r="D451" s="10" t="s">
        <v>471</v>
      </c>
      <c r="E451" s="6">
        <v>1</v>
      </c>
      <c r="F451" s="11" t="s">
        <v>199</v>
      </c>
      <c r="G451" s="12" t="str">
        <f t="shared" si="0"/>
        <v>Comprende</v>
      </c>
      <c r="H451" s="13" t="str">
        <f t="shared" si="1"/>
        <v>comprende</v>
      </c>
      <c r="I451" s="14" t="str">
        <f t="shared" si="2"/>
        <v>Se le dificulta comprender</v>
      </c>
      <c r="J451" s="14" t="str">
        <f t="shared" si="3"/>
        <v>Se le dificulta comprender textos cortos y sencillos.</v>
      </c>
      <c r="K451" s="14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5.75">
      <c r="A452" s="9"/>
      <c r="B452" s="9" t="s">
        <v>472</v>
      </c>
      <c r="C452" s="18">
        <v>3</v>
      </c>
      <c r="D452" s="10" t="s">
        <v>471</v>
      </c>
      <c r="E452" s="6">
        <v>1</v>
      </c>
      <c r="F452" s="11" t="s">
        <v>199</v>
      </c>
      <c r="G452" s="12" t="str">
        <f t="shared" si="0"/>
        <v>Maneja</v>
      </c>
      <c r="H452" s="13" t="str">
        <f t="shared" si="1"/>
        <v>maneja</v>
      </c>
      <c r="I452" s="14" t="str">
        <f t="shared" si="2"/>
        <v>Se le dificulta manejar</v>
      </c>
      <c r="J452" s="14" t="str">
        <f t="shared" si="3"/>
        <v>Se le dificulta manejar la lectura con buena fluidez verbal.</v>
      </c>
      <c r="K452" s="14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5.75">
      <c r="A453" s="9"/>
      <c r="B453" s="9" t="s">
        <v>473</v>
      </c>
      <c r="C453" s="18">
        <v>3</v>
      </c>
      <c r="D453" s="10" t="s">
        <v>471</v>
      </c>
      <c r="E453" s="6">
        <v>1</v>
      </c>
      <c r="F453" s="11" t="s">
        <v>199</v>
      </c>
      <c r="G453" s="12" t="str">
        <f t="shared" si="0"/>
        <v>Se interesa</v>
      </c>
      <c r="H453" s="13" t="str">
        <f t="shared" si="1"/>
        <v>se interesa</v>
      </c>
      <c r="I453" s="14" t="str">
        <f t="shared" si="2"/>
        <v>Se le dificulta interesarse</v>
      </c>
      <c r="J453" s="14" t="str">
        <f t="shared" si="3"/>
        <v>Se le dificulta interesarse por practicar la lectura de textos.</v>
      </c>
      <c r="K453" s="14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5.75">
      <c r="A454" s="9"/>
      <c r="B454" s="9" t="s">
        <v>474</v>
      </c>
      <c r="C454" s="18">
        <v>3</v>
      </c>
      <c r="D454" s="10" t="s">
        <v>471</v>
      </c>
      <c r="E454" s="6">
        <v>1</v>
      </c>
      <c r="F454" s="11" t="s">
        <v>199</v>
      </c>
      <c r="G454" s="12" t="str">
        <f t="shared" si="0"/>
        <v>Investiga</v>
      </c>
      <c r="H454" s="13" t="str">
        <f t="shared" si="1"/>
        <v>investiga</v>
      </c>
      <c r="I454" s="14" t="str">
        <f t="shared" si="2"/>
        <v>Se le dificulta investigar</v>
      </c>
      <c r="J454" s="14" t="str">
        <f t="shared" si="3"/>
        <v>Se le dificulta investigar y narra  historias de la tradicional oral wayuu.</v>
      </c>
      <c r="K454" s="14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30">
      <c r="A455" s="9"/>
      <c r="B455" s="9" t="s">
        <v>475</v>
      </c>
      <c r="C455" s="18">
        <v>3</v>
      </c>
      <c r="D455" s="10" t="s">
        <v>476</v>
      </c>
      <c r="E455" s="6">
        <v>1</v>
      </c>
      <c r="F455" s="11" t="s">
        <v>199</v>
      </c>
      <c r="G455" s="12" t="str">
        <f t="shared" si="0"/>
        <v>Identifica</v>
      </c>
      <c r="H455" s="13" t="str">
        <f t="shared" si="1"/>
        <v>identifica</v>
      </c>
      <c r="I455" s="14" t="str">
        <f t="shared" si="2"/>
        <v>Se le dificulta identificar</v>
      </c>
      <c r="J455" s="14" t="str">
        <f t="shared" si="3"/>
        <v>Se le dificulta identificar algunos animales del entorno de acuerdo a la estructura del cuerpo y alimentación.</v>
      </c>
      <c r="K455" s="14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30">
      <c r="A456" s="9"/>
      <c r="B456" s="9" t="s">
        <v>477</v>
      </c>
      <c r="C456" s="18">
        <v>3</v>
      </c>
      <c r="D456" s="10" t="s">
        <v>476</v>
      </c>
      <c r="E456" s="6">
        <v>1</v>
      </c>
      <c r="F456" s="11" t="s">
        <v>199</v>
      </c>
      <c r="G456" s="12" t="str">
        <f t="shared" si="0"/>
        <v>Crea</v>
      </c>
      <c r="H456" s="13" t="str">
        <f t="shared" si="1"/>
        <v>crea</v>
      </c>
      <c r="I456" s="14" t="str">
        <f t="shared" si="2"/>
        <v>Se le dificulta crear</v>
      </c>
      <c r="J456" s="14" t="str">
        <f t="shared" si="3"/>
        <v>Se le dificulta crear dibujos alusivos a ciertas partes del cuerpo.</v>
      </c>
      <c r="K456" s="14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30">
      <c r="A457" s="9"/>
      <c r="B457" s="9" t="s">
        <v>478</v>
      </c>
      <c r="C457" s="18">
        <v>3</v>
      </c>
      <c r="D457" s="10" t="s">
        <v>476</v>
      </c>
      <c r="E457" s="6">
        <v>1</v>
      </c>
      <c r="F457" s="11" t="s">
        <v>199</v>
      </c>
      <c r="G457" s="12" t="str">
        <f t="shared" si="0"/>
        <v>Valora</v>
      </c>
      <c r="H457" s="13" t="str">
        <f t="shared" si="1"/>
        <v>valora</v>
      </c>
      <c r="I457" s="14" t="str">
        <f t="shared" si="2"/>
        <v>Se le dificulta valorar</v>
      </c>
      <c r="J457" s="14" t="str">
        <f t="shared" si="3"/>
        <v>Se le dificulta valorar la importancia  y cuidado  de las partes del cuerpo.</v>
      </c>
      <c r="K457" s="14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30">
      <c r="A458" s="9"/>
      <c r="B458" s="9" t="s">
        <v>479</v>
      </c>
      <c r="C458" s="18">
        <v>3</v>
      </c>
      <c r="D458" s="10" t="s">
        <v>476</v>
      </c>
      <c r="E458" s="6">
        <v>1</v>
      </c>
      <c r="F458" s="11" t="s">
        <v>199</v>
      </c>
      <c r="G458" s="12" t="str">
        <f t="shared" si="0"/>
        <v>Asume</v>
      </c>
      <c r="H458" s="13" t="str">
        <f t="shared" si="1"/>
        <v>asume</v>
      </c>
      <c r="I458" s="14" t="str">
        <f t="shared" si="2"/>
        <v>Se le dificulta asumir</v>
      </c>
      <c r="J458" s="14" t="str">
        <f t="shared" si="3"/>
        <v>Se le dificulta asumir con responsabilidad la realización de sus trabajos.</v>
      </c>
      <c r="K458" s="14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5.75">
      <c r="A459" s="9"/>
      <c r="B459" s="9" t="s">
        <v>480</v>
      </c>
      <c r="C459" s="18">
        <v>3</v>
      </c>
      <c r="D459" s="10" t="s">
        <v>284</v>
      </c>
      <c r="E459" s="6">
        <v>1</v>
      </c>
      <c r="F459" s="11" t="s">
        <v>199</v>
      </c>
      <c r="G459" s="12" t="str">
        <f t="shared" si="0"/>
        <v>Comprende</v>
      </c>
      <c r="H459" s="13" t="str">
        <f t="shared" si="1"/>
        <v>comprende</v>
      </c>
      <c r="I459" s="14" t="str">
        <f t="shared" si="2"/>
        <v>Se le dificulta comprender</v>
      </c>
      <c r="J459" s="14" t="str">
        <f t="shared" si="3"/>
        <v>Se le dificulta comprender el concepto de comunidad.</v>
      </c>
      <c r="K459" s="14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5.75">
      <c r="A460" s="9"/>
      <c r="B460" s="9" t="s">
        <v>481</v>
      </c>
      <c r="C460" s="18">
        <v>3</v>
      </c>
      <c r="D460" s="10" t="s">
        <v>284</v>
      </c>
      <c r="E460" s="6">
        <v>1</v>
      </c>
      <c r="F460" s="11" t="s">
        <v>199</v>
      </c>
      <c r="G460" s="12" t="str">
        <f t="shared" si="0"/>
        <v>Aplica</v>
      </c>
      <c r="H460" s="13" t="str">
        <f t="shared" si="1"/>
        <v>aplica</v>
      </c>
      <c r="I460" s="14" t="str">
        <f t="shared" si="2"/>
        <v>Se le dificulta aplicar</v>
      </c>
      <c r="J460" s="14" t="str">
        <f t="shared" si="3"/>
        <v>Se le dificulta aplicar en su comportamiento algunos valores que comparte en familia.</v>
      </c>
      <c r="K460" s="14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5.75">
      <c r="A461" s="9"/>
      <c r="B461" s="9" t="s">
        <v>482</v>
      </c>
      <c r="C461" s="18">
        <v>3</v>
      </c>
      <c r="D461" s="10" t="s">
        <v>284</v>
      </c>
      <c r="E461" s="6">
        <v>1</v>
      </c>
      <c r="F461" s="11" t="s">
        <v>199</v>
      </c>
      <c r="G461" s="12" t="str">
        <f t="shared" si="0"/>
        <v>Conoce</v>
      </c>
      <c r="H461" s="13" t="str">
        <f t="shared" si="1"/>
        <v>conoce</v>
      </c>
      <c r="I461" s="14" t="str">
        <f t="shared" si="2"/>
        <v>Se le dificulta conocer</v>
      </c>
      <c r="J461" s="14" t="str">
        <f t="shared" si="3"/>
        <v>Se le dificulta conocer ciertas  normas de convivencia en comunidad.</v>
      </c>
      <c r="K461" s="14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5.75">
      <c r="A462" s="9"/>
      <c r="B462" s="9" t="s">
        <v>483</v>
      </c>
      <c r="C462" s="18">
        <v>3</v>
      </c>
      <c r="D462" s="10" t="s">
        <v>284</v>
      </c>
      <c r="E462" s="6">
        <v>1</v>
      </c>
      <c r="F462" s="11" t="s">
        <v>199</v>
      </c>
      <c r="G462" s="12" t="str">
        <f t="shared" si="0"/>
        <v>Toma</v>
      </c>
      <c r="H462" s="13" t="str">
        <f t="shared" si="1"/>
        <v>toma</v>
      </c>
      <c r="I462" s="14" t="str">
        <f t="shared" si="2"/>
        <v>Se le dificulta tomar</v>
      </c>
      <c r="J462" s="14" t="str">
        <f t="shared" si="3"/>
        <v>Se le dificulta tomar conciencia sobre algunas que debe seguir en el salón de clase.</v>
      </c>
      <c r="K462" s="14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5.75">
      <c r="A463" s="9"/>
      <c r="B463" s="9" t="s">
        <v>484</v>
      </c>
      <c r="C463" s="18">
        <v>3</v>
      </c>
      <c r="D463" s="10" t="s">
        <v>449</v>
      </c>
      <c r="E463" s="6">
        <v>1</v>
      </c>
      <c r="F463" s="11" t="s">
        <v>199</v>
      </c>
      <c r="G463" s="12" t="str">
        <f t="shared" si="0"/>
        <v>Conoce</v>
      </c>
      <c r="H463" s="13" t="str">
        <f t="shared" si="1"/>
        <v>conoce</v>
      </c>
      <c r="I463" s="14" t="str">
        <f t="shared" si="2"/>
        <v>Se le dificulta conocer</v>
      </c>
      <c r="J463" s="14" t="str">
        <f t="shared" si="3"/>
        <v>Se le dificulta conocer algunos ejercicios que favorecen el cuerpo.</v>
      </c>
      <c r="K463" s="14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5.75">
      <c r="A464" s="9"/>
      <c r="B464" s="9" t="s">
        <v>485</v>
      </c>
      <c r="C464" s="18">
        <v>3</v>
      </c>
      <c r="D464" s="10" t="s">
        <v>449</v>
      </c>
      <c r="E464" s="6">
        <v>1</v>
      </c>
      <c r="F464" s="11" t="s">
        <v>199</v>
      </c>
      <c r="G464" s="12" t="str">
        <f t="shared" si="0"/>
        <v>Elabora</v>
      </c>
      <c r="H464" s="13" t="str">
        <f t="shared" si="1"/>
        <v>elabora</v>
      </c>
      <c r="I464" s="14" t="str">
        <f t="shared" si="2"/>
        <v>Se le dificulta elaborar</v>
      </c>
      <c r="J464" s="14" t="str">
        <f t="shared" si="3"/>
        <v>Se le dificulta elaborar gráficos de algunos ejercicios corporales.</v>
      </c>
      <c r="K464" s="14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5.75">
      <c r="A465" s="9"/>
      <c r="B465" s="9" t="s">
        <v>486</v>
      </c>
      <c r="C465" s="18">
        <v>3</v>
      </c>
      <c r="D465" s="10" t="s">
        <v>449</v>
      </c>
      <c r="E465" s="6">
        <v>1</v>
      </c>
      <c r="F465" s="11" t="s">
        <v>199</v>
      </c>
      <c r="G465" s="12" t="str">
        <f t="shared" si="0"/>
        <v>Describe</v>
      </c>
      <c r="H465" s="13" t="str">
        <f t="shared" si="1"/>
        <v>describe</v>
      </c>
      <c r="I465" s="14" t="str">
        <f t="shared" si="2"/>
        <v>Se le dificulta describir</v>
      </c>
      <c r="J465" s="14" t="str">
        <f t="shared" si="3"/>
        <v>Se le dificulta describir  los ejercicios básicos ya conocidos.</v>
      </c>
      <c r="K465" s="14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5.75">
      <c r="A466" s="9"/>
      <c r="B466" s="9" t="s">
        <v>487</v>
      </c>
      <c r="C466" s="18">
        <v>3</v>
      </c>
      <c r="D466" s="10" t="s">
        <v>449</v>
      </c>
      <c r="E466" s="6">
        <v>1</v>
      </c>
      <c r="F466" s="11" t="s">
        <v>199</v>
      </c>
      <c r="G466" s="12" t="str">
        <f t="shared" si="0"/>
        <v>Disfruta</v>
      </c>
      <c r="H466" s="13" t="str">
        <f t="shared" si="1"/>
        <v>disfruta</v>
      </c>
      <c r="I466" s="14" t="str">
        <f t="shared" si="2"/>
        <v>Se le dificulta disfrutar</v>
      </c>
      <c r="J466" s="14" t="str">
        <f t="shared" si="3"/>
        <v>Se le dificulta disfrutar practicando en casa algunos ejercicios básicos.</v>
      </c>
      <c r="K466" s="14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5.75">
      <c r="A467" s="9"/>
      <c r="B467" s="9" t="s">
        <v>488</v>
      </c>
      <c r="C467" s="18">
        <v>3</v>
      </c>
      <c r="D467" s="10" t="s">
        <v>348</v>
      </c>
      <c r="E467" s="6">
        <v>1</v>
      </c>
      <c r="F467" s="11" t="s">
        <v>199</v>
      </c>
      <c r="G467" s="12" t="str">
        <f t="shared" si="0"/>
        <v>Aplica</v>
      </c>
      <c r="H467" s="13" t="str">
        <f t="shared" si="1"/>
        <v>aplica</v>
      </c>
      <c r="I467" s="14" t="str">
        <f t="shared" si="2"/>
        <v>Se le dificulta aplicar</v>
      </c>
      <c r="J467" s="14" t="str">
        <f t="shared" si="3"/>
        <v>Se le dificulta aplicar sus conocimientos en la realización de sus trabajos.</v>
      </c>
      <c r="K467" s="14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5.75">
      <c r="A468" s="9"/>
      <c r="B468" s="9" t="s">
        <v>489</v>
      </c>
      <c r="C468" s="18">
        <v>3</v>
      </c>
      <c r="D468" s="10" t="s">
        <v>348</v>
      </c>
      <c r="E468" s="6">
        <v>1</v>
      </c>
      <c r="F468" s="11" t="s">
        <v>199</v>
      </c>
      <c r="G468" s="12" t="str">
        <f t="shared" si="0"/>
        <v>Desarrolla</v>
      </c>
      <c r="H468" s="13" t="str">
        <f t="shared" si="1"/>
        <v>desarrolla</v>
      </c>
      <c r="I468" s="14" t="str">
        <f t="shared" si="2"/>
        <v>Se le dificulta desarrollar</v>
      </c>
      <c r="J468" s="14" t="str">
        <f t="shared" si="3"/>
        <v>Se le dificulta desarrollar de  forma eficiente sus tareas escolares.</v>
      </c>
      <c r="K468" s="14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5.75">
      <c r="A469" s="9"/>
      <c r="B469" s="9" t="s">
        <v>490</v>
      </c>
      <c r="C469" s="18">
        <v>3</v>
      </c>
      <c r="D469" s="10" t="s">
        <v>348</v>
      </c>
      <c r="E469" s="6">
        <v>1</v>
      </c>
      <c r="F469" s="11" t="s">
        <v>199</v>
      </c>
      <c r="G469" s="12" t="str">
        <f t="shared" si="0"/>
        <v>Asume</v>
      </c>
      <c r="H469" s="13" t="str">
        <f t="shared" si="1"/>
        <v>asume</v>
      </c>
      <c r="I469" s="14" t="str">
        <f t="shared" si="2"/>
        <v>Se le dificulta asumir</v>
      </c>
      <c r="J469" s="14" t="str">
        <f t="shared" si="3"/>
        <v>Se le dificulta asumir con responsabilidad la entrega de su compromiso.</v>
      </c>
      <c r="K469" s="14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5.75">
      <c r="A470" s="9"/>
      <c r="B470" s="9" t="s">
        <v>491</v>
      </c>
      <c r="C470" s="18">
        <v>3</v>
      </c>
      <c r="D470" s="10" t="s">
        <v>348</v>
      </c>
      <c r="E470" s="6">
        <v>1</v>
      </c>
      <c r="F470" s="11" t="s">
        <v>199</v>
      </c>
      <c r="G470" s="12" t="str">
        <f t="shared" si="0"/>
        <v>Valora</v>
      </c>
      <c r="H470" s="13" t="str">
        <f t="shared" si="1"/>
        <v>valora</v>
      </c>
      <c r="I470" s="14" t="str">
        <f t="shared" si="2"/>
        <v>Se le dificulta valorar</v>
      </c>
      <c r="J470" s="14" t="str">
        <f t="shared" si="3"/>
        <v>Se le dificulta valorar  el apoyo que le brinda sus padres  durante su formación.</v>
      </c>
      <c r="K470" s="14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5.75">
      <c r="A471" s="9"/>
      <c r="B471" s="9" t="s">
        <v>492</v>
      </c>
      <c r="C471" s="18">
        <v>3</v>
      </c>
      <c r="D471" s="10" t="s">
        <v>365</v>
      </c>
      <c r="E471" s="6">
        <v>1</v>
      </c>
      <c r="F471" s="11" t="s">
        <v>199</v>
      </c>
      <c r="G471" s="12" t="str">
        <f t="shared" si="0"/>
        <v>Reconoce</v>
      </c>
      <c r="H471" s="13" t="str">
        <f t="shared" si="1"/>
        <v>reconoce</v>
      </c>
      <c r="I471" s="14" t="str">
        <f t="shared" si="2"/>
        <v>Se le dificulta reconocer</v>
      </c>
      <c r="J471" s="14" t="str">
        <f t="shared" si="3"/>
        <v>Se le dificulta reconocer el término computador, y señala sus partes.</v>
      </c>
      <c r="K471" s="14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5.75">
      <c r="A472" s="9"/>
      <c r="B472" s="9" t="s">
        <v>493</v>
      </c>
      <c r="C472" s="18">
        <v>3</v>
      </c>
      <c r="D472" s="10" t="s">
        <v>365</v>
      </c>
      <c r="E472" s="6">
        <v>1</v>
      </c>
      <c r="F472" s="11" t="s">
        <v>199</v>
      </c>
      <c r="G472" s="12" t="str">
        <f t="shared" si="0"/>
        <v>Describe</v>
      </c>
      <c r="H472" s="13" t="str">
        <f t="shared" si="1"/>
        <v>describe</v>
      </c>
      <c r="I472" s="14" t="str">
        <f t="shared" si="2"/>
        <v>Se le dificulta describir</v>
      </c>
      <c r="J472" s="14" t="str">
        <f t="shared" si="3"/>
        <v>Se le dificulta describir detalladamente la noción sobre el computador y sus partes.</v>
      </c>
      <c r="K472" s="14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5.75">
      <c r="A473" s="9"/>
      <c r="B473" s="9" t="s">
        <v>494</v>
      </c>
      <c r="C473" s="18">
        <v>3</v>
      </c>
      <c r="D473" s="10" t="s">
        <v>365</v>
      </c>
      <c r="E473" s="6">
        <v>1</v>
      </c>
      <c r="F473" s="11" t="s">
        <v>199</v>
      </c>
      <c r="G473" s="12" t="str">
        <f t="shared" si="0"/>
        <v>Conversa</v>
      </c>
      <c r="H473" s="13" t="str">
        <f t="shared" si="1"/>
        <v>conversa</v>
      </c>
      <c r="I473" s="14" t="str">
        <f t="shared" si="2"/>
        <v>Se le dificulta conversar</v>
      </c>
      <c r="J473" s="14" t="str">
        <f t="shared" si="3"/>
        <v>Se le dificulta conversar sobre la importancia del computador y su utilidad.</v>
      </c>
      <c r="K473" s="14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5.75">
      <c r="A474" s="9"/>
      <c r="B474" s="9" t="s">
        <v>495</v>
      </c>
      <c r="C474" s="18">
        <v>3</v>
      </c>
      <c r="D474" s="10" t="s">
        <v>365</v>
      </c>
      <c r="E474" s="6">
        <v>1</v>
      </c>
      <c r="F474" s="11" t="s">
        <v>199</v>
      </c>
      <c r="G474" s="12" t="str">
        <f t="shared" si="0"/>
        <v>Disfruta</v>
      </c>
      <c r="H474" s="13" t="str">
        <f t="shared" si="1"/>
        <v>disfruta</v>
      </c>
      <c r="I474" s="14" t="str">
        <f t="shared" si="2"/>
        <v>Se le dificulta disfrutar</v>
      </c>
      <c r="J474" s="14" t="str">
        <f t="shared" si="3"/>
        <v>Se le dificulta disfrutar de algunos medios tecnológicos en casa.</v>
      </c>
      <c r="K474" s="14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5.75">
      <c r="A475" s="9"/>
      <c r="B475" s="9" t="s">
        <v>496</v>
      </c>
      <c r="C475" s="18">
        <v>3</v>
      </c>
      <c r="D475" s="10" t="s">
        <v>382</v>
      </c>
      <c r="E475" s="6">
        <v>1</v>
      </c>
      <c r="F475" s="11" t="s">
        <v>199</v>
      </c>
      <c r="G475" s="12" t="str">
        <f t="shared" si="0"/>
        <v>Distingue</v>
      </c>
      <c r="H475" s="13" t="str">
        <f t="shared" si="1"/>
        <v>distingue</v>
      </c>
      <c r="I475" s="14" t="str">
        <f t="shared" si="2"/>
        <v>Se le dificulta distinguir</v>
      </c>
      <c r="J475" s="14" t="str">
        <f t="shared" si="3"/>
        <v>Se le dificulta distinguir los nombres de objetos, frutas y colores en inglés.</v>
      </c>
      <c r="K475" s="14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5.75">
      <c r="A476" s="9"/>
      <c r="B476" s="9" t="s">
        <v>497</v>
      </c>
      <c r="C476" s="18">
        <v>3</v>
      </c>
      <c r="D476" s="10" t="s">
        <v>382</v>
      </c>
      <c r="E476" s="6">
        <v>1</v>
      </c>
      <c r="F476" s="11" t="s">
        <v>199</v>
      </c>
      <c r="G476" s="12" t="str">
        <f t="shared" si="0"/>
        <v>Representa</v>
      </c>
      <c r="H476" s="13" t="str">
        <f t="shared" si="1"/>
        <v>representa</v>
      </c>
      <c r="I476" s="14" t="str">
        <f t="shared" si="2"/>
        <v>Se le dificulta representar</v>
      </c>
      <c r="J476" s="14" t="str">
        <f t="shared" si="3"/>
        <v>Se le dificulta representar gráficamente algunos objetos del salón asociándolos a su nombre</v>
      </c>
      <c r="K476" s="14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5.75">
      <c r="A477" s="9"/>
      <c r="B477" s="9" t="s">
        <v>498</v>
      </c>
      <c r="C477" s="18">
        <v>3</v>
      </c>
      <c r="D477" s="10" t="s">
        <v>382</v>
      </c>
      <c r="E477" s="6">
        <v>1</v>
      </c>
      <c r="F477" s="11" t="s">
        <v>199</v>
      </c>
      <c r="G477" s="12" t="str">
        <f t="shared" si="0"/>
        <v>Pronuncia</v>
      </c>
      <c r="H477" s="13" t="str">
        <f t="shared" si="1"/>
        <v>pronuncia</v>
      </c>
      <c r="I477" s="14" t="str">
        <f t="shared" si="2"/>
        <v>Se le dificulta pronunciar</v>
      </c>
      <c r="J477" s="14" t="str">
        <f t="shared" si="3"/>
        <v>Se le dificulta pronunciar y expresa en ingles palabras ya conocidas.</v>
      </c>
      <c r="K477" s="14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5.75">
      <c r="A478" s="9"/>
      <c r="B478" s="9" t="s">
        <v>499</v>
      </c>
      <c r="C478" s="18">
        <v>3</v>
      </c>
      <c r="D478" s="10" t="s">
        <v>382</v>
      </c>
      <c r="E478" s="6">
        <v>1</v>
      </c>
      <c r="F478" s="11" t="s">
        <v>199</v>
      </c>
      <c r="G478" s="12" t="str">
        <f t="shared" si="0"/>
        <v>Se esfuerza</v>
      </c>
      <c r="H478" s="13" t="str">
        <f t="shared" si="1"/>
        <v>se esfuerza</v>
      </c>
      <c r="I478" s="14" t="str">
        <f t="shared" si="2"/>
        <v>Se le dificulta esforzarse</v>
      </c>
      <c r="J478" s="14" t="str">
        <f t="shared" si="3"/>
        <v>Se le dificulta esforzarse por aprender cumpliendo con sus trabajos.</v>
      </c>
      <c r="K478" s="14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5.75">
      <c r="A479" s="9"/>
      <c r="B479" s="9" t="s">
        <v>500</v>
      </c>
      <c r="C479" s="18">
        <v>3</v>
      </c>
      <c r="D479" s="10" t="s">
        <v>501</v>
      </c>
      <c r="E479" s="6">
        <v>1</v>
      </c>
      <c r="F479" s="11" t="s">
        <v>199</v>
      </c>
      <c r="G479" s="12" t="str">
        <f t="shared" si="0"/>
        <v>Señala</v>
      </c>
      <c r="H479" s="13" t="str">
        <f t="shared" si="1"/>
        <v>señala</v>
      </c>
      <c r="I479" s="14" t="str">
        <f t="shared" si="2"/>
        <v>Se le dificulta señalar</v>
      </c>
      <c r="J479" s="14" t="str">
        <f t="shared" si="3"/>
        <v>Se le dificulta señalar las vocales y algunas consonantes del wayuunaiki.</v>
      </c>
      <c r="K479" s="14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5.75">
      <c r="A480" s="9"/>
      <c r="B480" s="9" t="s">
        <v>502</v>
      </c>
      <c r="C480" s="18">
        <v>3</v>
      </c>
      <c r="D480" s="10" t="s">
        <v>501</v>
      </c>
      <c r="E480" s="6">
        <v>1</v>
      </c>
      <c r="F480" s="11" t="s">
        <v>199</v>
      </c>
      <c r="G480" s="12" t="str">
        <f t="shared" si="0"/>
        <v>Usa</v>
      </c>
      <c r="H480" s="13" t="str">
        <f t="shared" si="1"/>
        <v>usa</v>
      </c>
      <c r="I480" s="14" t="str">
        <f t="shared" si="2"/>
        <v>Se le dificulta usar</v>
      </c>
      <c r="J480" s="14" t="str">
        <f t="shared" si="3"/>
        <v>Se le dificulta usar en su expresión palabras en wayuunaiki.</v>
      </c>
      <c r="K480" s="14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5.75">
      <c r="A481" s="9"/>
      <c r="B481" s="9" t="s">
        <v>503</v>
      </c>
      <c r="C481" s="18">
        <v>3</v>
      </c>
      <c r="D481" s="10" t="s">
        <v>501</v>
      </c>
      <c r="E481" s="6">
        <v>1</v>
      </c>
      <c r="F481" s="11" t="s">
        <v>199</v>
      </c>
      <c r="G481" s="12" t="str">
        <f t="shared" si="0"/>
        <v>Crea</v>
      </c>
      <c r="H481" s="13" t="str">
        <f t="shared" si="1"/>
        <v>crea</v>
      </c>
      <c r="I481" s="14" t="str">
        <f t="shared" si="2"/>
        <v>Se le dificulta crear</v>
      </c>
      <c r="J481" s="14" t="str">
        <f t="shared" si="3"/>
        <v>Se le dificulta crear dibujos de objetos conocidos  que inician el nombre con las vocales.</v>
      </c>
      <c r="K481" s="14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5.75">
      <c r="A482" s="9"/>
      <c r="B482" s="9" t="s">
        <v>504</v>
      </c>
      <c r="C482" s="18">
        <v>3</v>
      </c>
      <c r="D482" s="10" t="s">
        <v>501</v>
      </c>
      <c r="E482" s="6">
        <v>1</v>
      </c>
      <c r="F482" s="11" t="s">
        <v>199</v>
      </c>
      <c r="G482" s="12" t="str">
        <f t="shared" si="0"/>
        <v>Comparte</v>
      </c>
      <c r="H482" s="13" t="str">
        <f t="shared" si="1"/>
        <v>comparte</v>
      </c>
      <c r="I482" s="14" t="str">
        <f t="shared" si="2"/>
        <v>Se le dificulta compartir</v>
      </c>
      <c r="J482" s="14" t="str">
        <f t="shared" si="3"/>
        <v>Se le dificulta compartir en familia narraciones de la tradición oral.</v>
      </c>
      <c r="K482" s="14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5.75">
      <c r="A483" s="9"/>
      <c r="B483" s="9" t="s">
        <v>436</v>
      </c>
      <c r="C483" s="18">
        <v>3</v>
      </c>
      <c r="D483" s="10" t="s">
        <v>505</v>
      </c>
      <c r="E483" s="6">
        <v>1</v>
      </c>
      <c r="F483" s="11" t="s">
        <v>199</v>
      </c>
      <c r="G483" s="12" t="str">
        <f t="shared" si="0"/>
        <v>Reconoce</v>
      </c>
      <c r="H483" s="13" t="str">
        <f t="shared" si="1"/>
        <v>reconoce</v>
      </c>
      <c r="I483" s="14" t="str">
        <f t="shared" si="2"/>
        <v>Se le dificulta reconocer</v>
      </c>
      <c r="J483" s="14" t="str">
        <f t="shared" si="3"/>
        <v>Se le dificulta reconocer que en la biblia está escrita la palabra de DIOS.</v>
      </c>
      <c r="K483" s="14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5.75">
      <c r="A484" s="9"/>
      <c r="B484" s="9" t="s">
        <v>506</v>
      </c>
      <c r="C484" s="18">
        <v>3</v>
      </c>
      <c r="D484" s="10" t="s">
        <v>505</v>
      </c>
      <c r="E484" s="6">
        <v>1</v>
      </c>
      <c r="F484" s="11" t="s">
        <v>199</v>
      </c>
      <c r="G484" s="12" t="str">
        <f t="shared" si="0"/>
        <v>Usa</v>
      </c>
      <c r="H484" s="13" t="str">
        <f t="shared" si="1"/>
        <v>usa</v>
      </c>
      <c r="I484" s="14" t="str">
        <f t="shared" si="2"/>
        <v>Se le dificulta usar</v>
      </c>
      <c r="J484" s="14" t="str">
        <f t="shared" si="3"/>
        <v>Se le dificulta usar la biblia como el libro sagrado de la escritura.</v>
      </c>
      <c r="K484" s="14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5.75">
      <c r="A485" s="9"/>
      <c r="B485" s="9" t="s">
        <v>507</v>
      </c>
      <c r="C485" s="18">
        <v>3</v>
      </c>
      <c r="D485" s="10" t="s">
        <v>505</v>
      </c>
      <c r="E485" s="6">
        <v>1</v>
      </c>
      <c r="F485" s="11" t="s">
        <v>199</v>
      </c>
      <c r="G485" s="12" t="str">
        <f t="shared" si="0"/>
        <v>Respeta</v>
      </c>
      <c r="H485" s="13" t="str">
        <f t="shared" si="1"/>
        <v>respeta</v>
      </c>
      <c r="I485" s="14" t="str">
        <f t="shared" si="2"/>
        <v>Se le dificulta respetar</v>
      </c>
      <c r="J485" s="14" t="str">
        <f t="shared" si="3"/>
        <v>Se le dificulta respetar los momentos de oración a DIOS en familia.</v>
      </c>
      <c r="K485" s="14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5.75">
      <c r="A486" s="9"/>
      <c r="B486" s="9" t="s">
        <v>508</v>
      </c>
      <c r="C486" s="18">
        <v>3</v>
      </c>
      <c r="D486" s="10" t="s">
        <v>505</v>
      </c>
      <c r="E486" s="6">
        <v>1</v>
      </c>
      <c r="F486" s="11" t="s">
        <v>199</v>
      </c>
      <c r="G486" s="12" t="str">
        <f t="shared" si="0"/>
        <v>Utiliza</v>
      </c>
      <c r="H486" s="13" t="str">
        <f t="shared" si="1"/>
        <v>utiliza</v>
      </c>
      <c r="I486" s="14" t="str">
        <f t="shared" si="2"/>
        <v>Se le dificulta utilizar</v>
      </c>
      <c r="J486" s="14" t="str">
        <f t="shared" si="3"/>
        <v>Se le dificulta utilizar la oración como   una manera de hablar con Dios.</v>
      </c>
      <c r="K486" s="14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5.75">
      <c r="A487" s="9"/>
      <c r="B487" s="9" t="s">
        <v>509</v>
      </c>
      <c r="C487" s="20">
        <v>3</v>
      </c>
      <c r="D487" s="21" t="s">
        <v>398</v>
      </c>
      <c r="E487" s="22">
        <v>1</v>
      </c>
      <c r="F487" s="21" t="s">
        <v>199</v>
      </c>
      <c r="G487" s="12" t="str">
        <f t="shared" si="0"/>
        <v>Demuestra</v>
      </c>
      <c r="H487" s="13" t="str">
        <f t="shared" si="1"/>
        <v>demuestra</v>
      </c>
      <c r="I487" s="14" t="str">
        <f t="shared" si="2"/>
        <v>Se le dificulta demostrar</v>
      </c>
      <c r="J487" s="14" t="str">
        <f t="shared" si="3"/>
        <v>Se le dificulta demostrar respeto en el dialogo entre la familia.</v>
      </c>
      <c r="K487" s="14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5.75">
      <c r="A488" s="9"/>
      <c r="B488" s="9" t="s">
        <v>510</v>
      </c>
      <c r="C488" s="20">
        <v>3</v>
      </c>
      <c r="D488" s="21" t="s">
        <v>398</v>
      </c>
      <c r="E488" s="22">
        <v>1</v>
      </c>
      <c r="F488" s="21" t="s">
        <v>199</v>
      </c>
      <c r="G488" s="12" t="str">
        <f t="shared" si="0"/>
        <v>Reconoce</v>
      </c>
      <c r="H488" s="13" t="str">
        <f t="shared" si="1"/>
        <v>reconoce</v>
      </c>
      <c r="I488" s="14" t="str">
        <f t="shared" si="2"/>
        <v>Se le dificulta reconocer</v>
      </c>
      <c r="J488" s="14" t="str">
        <f t="shared" si="3"/>
        <v>Se le dificulta reconocer los tipos de violencia que existe en una comunidad.</v>
      </c>
      <c r="K488" s="14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5.75">
      <c r="A489" s="9"/>
      <c r="B489" s="9" t="s">
        <v>511</v>
      </c>
      <c r="C489" s="20">
        <v>3</v>
      </c>
      <c r="D489" s="21" t="s">
        <v>398</v>
      </c>
      <c r="E489" s="22">
        <v>1</v>
      </c>
      <c r="F489" s="21" t="s">
        <v>199</v>
      </c>
      <c r="G489" s="12" t="str">
        <f t="shared" si="0"/>
        <v>Demuestra</v>
      </c>
      <c r="H489" s="13" t="str">
        <f t="shared" si="1"/>
        <v>demuestra</v>
      </c>
      <c r="I489" s="14" t="str">
        <f t="shared" si="2"/>
        <v>Se le dificulta demostrar</v>
      </c>
      <c r="J489" s="14" t="str">
        <f t="shared" si="3"/>
        <v>Se le dificulta demostrar amor por las plantas y animales   del entorno.</v>
      </c>
      <c r="K489" s="14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5.75">
      <c r="A490" s="9"/>
      <c r="B490" s="9" t="s">
        <v>512</v>
      </c>
      <c r="C490" s="20">
        <v>3</v>
      </c>
      <c r="D490" s="21" t="s">
        <v>398</v>
      </c>
      <c r="E490" s="22">
        <v>1</v>
      </c>
      <c r="F490" s="21" t="s">
        <v>199</v>
      </c>
      <c r="G490" s="12" t="str">
        <f t="shared" si="0"/>
        <v>Manifiesta</v>
      </c>
      <c r="H490" s="13" t="str">
        <f t="shared" si="1"/>
        <v>manifiesta</v>
      </c>
      <c r="I490" s="14" t="str">
        <f t="shared" si="2"/>
        <v>Se le dificulta manifestar</v>
      </c>
      <c r="J490" s="14" t="str">
        <f t="shared" si="3"/>
        <v>Se le dificulta manifestar sentido de pertenencia por su hogar y escuela.</v>
      </c>
      <c r="K490" s="14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5.75">
      <c r="A491" s="9"/>
      <c r="B491" s="9" t="s">
        <v>513</v>
      </c>
      <c r="C491" s="20">
        <v>3</v>
      </c>
      <c r="D491" s="21" t="s">
        <v>471</v>
      </c>
      <c r="E491" s="6">
        <v>2</v>
      </c>
      <c r="F491" s="21" t="s">
        <v>199</v>
      </c>
      <c r="G491" s="12" t="str">
        <f t="shared" si="0"/>
        <v>Reconoce</v>
      </c>
      <c r="H491" s="13" t="str">
        <f t="shared" si="1"/>
        <v>reconoce</v>
      </c>
      <c r="I491" s="14" t="str">
        <f t="shared" si="2"/>
        <v>Se le dificulta reconocer</v>
      </c>
      <c r="J491" s="14" t="str">
        <f t="shared" si="3"/>
        <v>Se le dificulta reconocer el uso correcto de las letras (C, B, V  ) en sus escritos.</v>
      </c>
      <c r="K491" s="14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5.75">
      <c r="A492" s="9"/>
      <c r="B492" s="9" t="s">
        <v>514</v>
      </c>
      <c r="C492" s="20">
        <v>3</v>
      </c>
      <c r="D492" s="21" t="s">
        <v>471</v>
      </c>
      <c r="E492" s="6">
        <v>2</v>
      </c>
      <c r="F492" s="21" t="s">
        <v>199</v>
      </c>
      <c r="G492" s="12" t="str">
        <f t="shared" si="0"/>
        <v>Produce</v>
      </c>
      <c r="H492" s="13" t="str">
        <f t="shared" si="1"/>
        <v>produce</v>
      </c>
      <c r="I492" s="14" t="str">
        <f t="shared" si="2"/>
        <v>Se le dificulta producir</v>
      </c>
      <c r="J492" s="14" t="str">
        <f t="shared" si="3"/>
        <v>Se le dificulta producir en sus escritos oraciones tomando en cuenta la estructura.</v>
      </c>
      <c r="K492" s="14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5.75">
      <c r="A493" s="9"/>
      <c r="B493" s="9" t="s">
        <v>515</v>
      </c>
      <c r="C493" s="20">
        <v>3</v>
      </c>
      <c r="D493" s="21" t="s">
        <v>471</v>
      </c>
      <c r="E493" s="6">
        <v>2</v>
      </c>
      <c r="F493" s="21" t="s">
        <v>199</v>
      </c>
      <c r="G493" s="12" t="str">
        <f t="shared" si="0"/>
        <v>Crea</v>
      </c>
      <c r="H493" s="13" t="str">
        <f t="shared" si="1"/>
        <v>crea</v>
      </c>
      <c r="I493" s="14" t="str">
        <f t="shared" si="2"/>
        <v>Se le dificulta crear</v>
      </c>
      <c r="J493" s="14" t="str">
        <f t="shared" si="3"/>
        <v>Se le dificulta crear oraciones relacionadas con la cotidianidad.</v>
      </c>
      <c r="K493" s="14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5.75">
      <c r="A494" s="9"/>
      <c r="B494" s="9" t="s">
        <v>516</v>
      </c>
      <c r="C494" s="20">
        <v>3</v>
      </c>
      <c r="D494" s="21" t="s">
        <v>471</v>
      </c>
      <c r="E494" s="6">
        <v>2</v>
      </c>
      <c r="F494" s="21" t="s">
        <v>199</v>
      </c>
      <c r="G494" s="12" t="str">
        <f t="shared" si="0"/>
        <v>Se interesa</v>
      </c>
      <c r="H494" s="13" t="str">
        <f t="shared" si="1"/>
        <v>se interesa</v>
      </c>
      <c r="I494" s="14" t="str">
        <f t="shared" si="2"/>
        <v>Se le dificulta interesarse</v>
      </c>
      <c r="J494" s="14" t="str">
        <f t="shared" si="3"/>
        <v>Se le dificulta interesarse por mejorar su proceso de aprendizaje.</v>
      </c>
      <c r="K494" s="14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5.75">
      <c r="A495" s="9"/>
      <c r="B495" s="9" t="s">
        <v>517</v>
      </c>
      <c r="C495" s="20">
        <v>3</v>
      </c>
      <c r="D495" s="21" t="s">
        <v>518</v>
      </c>
      <c r="E495" s="6">
        <v>2</v>
      </c>
      <c r="F495" s="21" t="s">
        <v>199</v>
      </c>
      <c r="G495" s="12" t="str">
        <f t="shared" si="0"/>
        <v>Reconoce</v>
      </c>
      <c r="H495" s="13" t="str">
        <f t="shared" si="1"/>
        <v>reconoce</v>
      </c>
      <c r="I495" s="14" t="str">
        <f t="shared" si="2"/>
        <v>Se le dificulta reconocer</v>
      </c>
      <c r="J495" s="14" t="str">
        <f t="shared" si="3"/>
        <v>Se le dificulta reconocer los términos que intervienen en una división.</v>
      </c>
      <c r="K495" s="14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5.75">
      <c r="A496" s="9"/>
      <c r="B496" s="9" t="s">
        <v>519</v>
      </c>
      <c r="C496" s="20">
        <v>3</v>
      </c>
      <c r="D496" s="21" t="s">
        <v>518</v>
      </c>
      <c r="E496" s="6">
        <v>2</v>
      </c>
      <c r="F496" s="21" t="s">
        <v>199</v>
      </c>
      <c r="G496" s="12" t="str">
        <f t="shared" si="0"/>
        <v>Utiliza</v>
      </c>
      <c r="H496" s="13" t="str">
        <f t="shared" si="1"/>
        <v>utiliza</v>
      </c>
      <c r="I496" s="14" t="str">
        <f t="shared" si="2"/>
        <v>Se le dificulta utilizar</v>
      </c>
      <c r="J496" s="14" t="str">
        <f t="shared" si="3"/>
        <v>Se le dificulta utilizar la división para indicar repartos  iguales.</v>
      </c>
      <c r="K496" s="14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5.75">
      <c r="A497" s="9"/>
      <c r="B497" s="9" t="s">
        <v>520</v>
      </c>
      <c r="C497" s="20">
        <v>3</v>
      </c>
      <c r="D497" s="21" t="s">
        <v>518</v>
      </c>
      <c r="E497" s="6">
        <v>2</v>
      </c>
      <c r="F497" s="21" t="s">
        <v>199</v>
      </c>
      <c r="G497" s="12" t="str">
        <f t="shared" si="0"/>
        <v>Maneja</v>
      </c>
      <c r="H497" s="13" t="str">
        <f t="shared" si="1"/>
        <v>maneja</v>
      </c>
      <c r="I497" s="14" t="str">
        <f t="shared" si="2"/>
        <v>Se le dificulta manejar</v>
      </c>
      <c r="J497" s="14" t="str">
        <f t="shared" si="3"/>
        <v>Se le dificulta manejar correctamente el proceso de la división resolviendo ejercicios.</v>
      </c>
      <c r="K497" s="14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5.75">
      <c r="A498" s="9"/>
      <c r="B498" s="9" t="s">
        <v>521</v>
      </c>
      <c r="C498" s="20">
        <v>3</v>
      </c>
      <c r="D498" s="21" t="s">
        <v>518</v>
      </c>
      <c r="E498" s="6">
        <v>2</v>
      </c>
      <c r="F498" s="21" t="s">
        <v>199</v>
      </c>
      <c r="G498" s="12" t="str">
        <f t="shared" si="0"/>
        <v>Crea</v>
      </c>
      <c r="H498" s="13" t="str">
        <f t="shared" si="1"/>
        <v>crea</v>
      </c>
      <c r="I498" s="14" t="str">
        <f t="shared" si="2"/>
        <v>Se le dificulta crear</v>
      </c>
      <c r="J498" s="14" t="str">
        <f t="shared" si="3"/>
        <v>Se le dificulta crear problemas matemáticos relacionados con la vida cotidiana.</v>
      </c>
      <c r="K498" s="14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28.5">
      <c r="A499" s="9"/>
      <c r="B499" s="9" t="s">
        <v>522</v>
      </c>
      <c r="C499" s="20">
        <v>3</v>
      </c>
      <c r="D499" s="21" t="s">
        <v>476</v>
      </c>
      <c r="E499" s="6">
        <v>2</v>
      </c>
      <c r="F499" s="21" t="s">
        <v>199</v>
      </c>
      <c r="G499" s="12" t="str">
        <f t="shared" si="0"/>
        <v>Comprende</v>
      </c>
      <c r="H499" s="13" t="str">
        <f t="shared" si="1"/>
        <v>comprende</v>
      </c>
      <c r="I499" s="14" t="str">
        <f t="shared" si="2"/>
        <v>Se le dificulta comprender</v>
      </c>
      <c r="J499" s="14" t="str">
        <f t="shared" si="3"/>
        <v>Se le dificulta comprender las funciones del aparato respiratorio, digestivo y locomotor.</v>
      </c>
      <c r="K499" s="14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28.5">
      <c r="A500" s="9"/>
      <c r="B500" s="9" t="s">
        <v>523</v>
      </c>
      <c r="C500" s="20">
        <v>3</v>
      </c>
      <c r="D500" s="21" t="s">
        <v>476</v>
      </c>
      <c r="E500" s="6">
        <v>2</v>
      </c>
      <c r="F500" s="21" t="s">
        <v>199</v>
      </c>
      <c r="G500" s="12" t="str">
        <f t="shared" si="0"/>
        <v>Observa</v>
      </c>
      <c r="H500" s="13" t="str">
        <f t="shared" si="1"/>
        <v>observa</v>
      </c>
      <c r="I500" s="14" t="str">
        <f t="shared" si="2"/>
        <v>Se le dificulta observar</v>
      </c>
      <c r="J500" s="14" t="str">
        <f t="shared" si="3"/>
        <v>Se le dificulta observar la imagen y lo relaciona con el nombre del aparato del cuerpo.</v>
      </c>
      <c r="K500" s="14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28.5">
      <c r="A501" s="9"/>
      <c r="B501" s="9" t="s">
        <v>524</v>
      </c>
      <c r="C501" s="20">
        <v>3</v>
      </c>
      <c r="D501" s="21" t="s">
        <v>476</v>
      </c>
      <c r="E501" s="6">
        <v>2</v>
      </c>
      <c r="F501" s="21" t="s">
        <v>199</v>
      </c>
      <c r="G501" s="12" t="str">
        <f t="shared" si="0"/>
        <v>Conoce</v>
      </c>
      <c r="H501" s="13" t="str">
        <f t="shared" si="1"/>
        <v>conoce</v>
      </c>
      <c r="I501" s="14" t="str">
        <f t="shared" si="2"/>
        <v>Se le dificulta conocer</v>
      </c>
      <c r="J501" s="14" t="str">
        <f t="shared" si="3"/>
        <v>Se le dificulta conocer las normas de cuidado del medio ambiente que lo rodea.</v>
      </c>
      <c r="K501" s="14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28.5">
      <c r="A502" s="9"/>
      <c r="B502" s="9" t="s">
        <v>525</v>
      </c>
      <c r="C502" s="20">
        <v>3</v>
      </c>
      <c r="D502" s="21" t="s">
        <v>476</v>
      </c>
      <c r="E502" s="6">
        <v>2</v>
      </c>
      <c r="F502" s="21" t="s">
        <v>199</v>
      </c>
      <c r="G502" s="12" t="str">
        <f t="shared" si="0"/>
        <v>Asume</v>
      </c>
      <c r="H502" s="13" t="str">
        <f t="shared" si="1"/>
        <v>asume</v>
      </c>
      <c r="I502" s="14" t="str">
        <f t="shared" si="2"/>
        <v>Se le dificulta asumir</v>
      </c>
      <c r="J502" s="14" t="str">
        <f t="shared" si="3"/>
        <v>Se le dificulta asumir con responsabilidad el desarrollo de sus labores escolares.</v>
      </c>
      <c r="K502" s="14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5.75">
      <c r="A503" s="9"/>
      <c r="B503" s="9" t="s">
        <v>526</v>
      </c>
      <c r="C503" s="20">
        <v>3</v>
      </c>
      <c r="D503" s="21" t="s">
        <v>284</v>
      </c>
      <c r="E503" s="6">
        <v>2</v>
      </c>
      <c r="F503" s="21" t="s">
        <v>199</v>
      </c>
      <c r="G503" s="12" t="str">
        <f t="shared" si="0"/>
        <v>Describe</v>
      </c>
      <c r="H503" s="13" t="str">
        <f t="shared" si="1"/>
        <v>describe</v>
      </c>
      <c r="I503" s="14" t="str">
        <f t="shared" si="2"/>
        <v>Se le dificulta describir</v>
      </c>
      <c r="J503" s="14" t="str">
        <f t="shared" si="3"/>
        <v>Se le dificulta describir la forma como se origina el relieve y algunas de sus características.</v>
      </c>
      <c r="K503" s="14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5.75">
      <c r="A504" s="9"/>
      <c r="B504" s="9" t="s">
        <v>527</v>
      </c>
      <c r="C504" s="20">
        <v>3</v>
      </c>
      <c r="D504" s="21" t="s">
        <v>284</v>
      </c>
      <c r="E504" s="6">
        <v>2</v>
      </c>
      <c r="F504" s="21" t="s">
        <v>199</v>
      </c>
      <c r="G504" s="12" t="str">
        <f t="shared" si="0"/>
        <v>Explica</v>
      </c>
      <c r="H504" s="13" t="str">
        <f t="shared" si="1"/>
        <v>explica</v>
      </c>
      <c r="I504" s="14" t="str">
        <f t="shared" si="2"/>
        <v>Se le dificulta explicar</v>
      </c>
      <c r="J504" s="14" t="str">
        <f t="shared" si="3"/>
        <v>Se le dificulta explicar los pisos térmicos  de las diversas formas climáticas.</v>
      </c>
      <c r="K504" s="14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5.75">
      <c r="A505" s="9"/>
      <c r="B505" s="9" t="s">
        <v>528</v>
      </c>
      <c r="C505" s="20">
        <v>3</v>
      </c>
      <c r="D505" s="21" t="s">
        <v>284</v>
      </c>
      <c r="E505" s="6">
        <v>2</v>
      </c>
      <c r="F505" s="21" t="s">
        <v>199</v>
      </c>
      <c r="G505" s="12" t="str">
        <f t="shared" si="0"/>
        <v>Usa</v>
      </c>
      <c r="H505" s="13" t="str">
        <f t="shared" si="1"/>
        <v>usa</v>
      </c>
      <c r="I505" s="14" t="str">
        <f t="shared" si="2"/>
        <v>Se le dificulta usar</v>
      </c>
      <c r="J505" s="14" t="str">
        <f t="shared" si="3"/>
        <v>Se le dificulta usar el diccionario consultando términos relacionados con el tema estudiado.</v>
      </c>
      <c r="K505" s="14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5.75">
      <c r="A506" s="9"/>
      <c r="B506" s="9" t="s">
        <v>529</v>
      </c>
      <c r="C506" s="20">
        <v>3</v>
      </c>
      <c r="D506" s="21" t="s">
        <v>284</v>
      </c>
      <c r="E506" s="6">
        <v>2</v>
      </c>
      <c r="F506" s="21" t="s">
        <v>199</v>
      </c>
      <c r="G506" s="12" t="str">
        <f t="shared" si="0"/>
        <v>Se esfuerza</v>
      </c>
      <c r="H506" s="13" t="str">
        <f t="shared" si="1"/>
        <v>se esfuerza</v>
      </c>
      <c r="I506" s="14" t="str">
        <f t="shared" si="2"/>
        <v>Se le dificulta esforzarse</v>
      </c>
      <c r="J506" s="14" t="str">
        <f t="shared" si="3"/>
        <v>Se le dificulta esforzarse por aprender más sobre la temática dada.</v>
      </c>
      <c r="K506" s="14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5.75">
      <c r="A507" s="9"/>
      <c r="B507" s="9" t="s">
        <v>530</v>
      </c>
      <c r="C507" s="20">
        <v>3</v>
      </c>
      <c r="D507" s="21" t="s">
        <v>398</v>
      </c>
      <c r="E507" s="6">
        <v>2</v>
      </c>
      <c r="F507" s="21" t="s">
        <v>199</v>
      </c>
      <c r="G507" s="12" t="str">
        <f t="shared" si="0"/>
        <v>Nombra</v>
      </c>
      <c r="H507" s="13" t="str">
        <f t="shared" si="1"/>
        <v>nombra</v>
      </c>
      <c r="I507" s="14" t="str">
        <f t="shared" si="2"/>
        <v>Se le dificulta nombrar</v>
      </c>
      <c r="J507" s="14" t="str">
        <f t="shared" si="3"/>
        <v>Se le dificulta nombrar ciertos valores que se debe practicar en el respeto por las diferencias.</v>
      </c>
      <c r="K507" s="14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5.75">
      <c r="A508" s="9"/>
      <c r="B508" s="9" t="s">
        <v>531</v>
      </c>
      <c r="C508" s="20">
        <v>3</v>
      </c>
      <c r="D508" s="21" t="s">
        <v>398</v>
      </c>
      <c r="E508" s="6">
        <v>2</v>
      </c>
      <c r="F508" s="21" t="s">
        <v>199</v>
      </c>
      <c r="G508" s="12" t="str">
        <f t="shared" si="0"/>
        <v>Maneja</v>
      </c>
      <c r="H508" s="13" t="str">
        <f t="shared" si="1"/>
        <v>maneja</v>
      </c>
      <c r="I508" s="14" t="str">
        <f t="shared" si="2"/>
        <v>Se le dificulta manejar</v>
      </c>
      <c r="J508" s="14" t="str">
        <f t="shared" si="3"/>
        <v>Se le dificulta manejar en su entorno familiar los valores que contribuyen al respeto por las diferencias.</v>
      </c>
      <c r="K508" s="14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5.75">
      <c r="A509" s="9"/>
      <c r="B509" s="9" t="s">
        <v>532</v>
      </c>
      <c r="C509" s="20">
        <v>3</v>
      </c>
      <c r="D509" s="21" t="s">
        <v>398</v>
      </c>
      <c r="E509" s="6">
        <v>2</v>
      </c>
      <c r="F509" s="21" t="s">
        <v>199</v>
      </c>
      <c r="G509" s="12" t="str">
        <f t="shared" si="0"/>
        <v>Respeta</v>
      </c>
      <c r="H509" s="13" t="str">
        <f t="shared" si="1"/>
        <v>respeta</v>
      </c>
      <c r="I509" s="14" t="str">
        <f t="shared" si="2"/>
        <v>Se le dificulta respetar</v>
      </c>
      <c r="J509" s="14" t="str">
        <f t="shared" si="3"/>
        <v>Se le dificulta respetar las diferencias que existen en el grupo de su familia.</v>
      </c>
      <c r="K509" s="14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5.75">
      <c r="A510" s="9"/>
      <c r="B510" s="9" t="s">
        <v>533</v>
      </c>
      <c r="C510" s="20">
        <v>3</v>
      </c>
      <c r="D510" s="21" t="s">
        <v>398</v>
      </c>
      <c r="E510" s="6">
        <v>2</v>
      </c>
      <c r="F510" s="21" t="s">
        <v>199</v>
      </c>
      <c r="G510" s="12" t="str">
        <f t="shared" si="0"/>
        <v>Se esfuerza</v>
      </c>
      <c r="H510" s="13" t="str">
        <f t="shared" si="1"/>
        <v>se esfuerza</v>
      </c>
      <c r="I510" s="14" t="str">
        <f t="shared" si="2"/>
        <v>Se le dificulta esforzarse</v>
      </c>
      <c r="J510" s="14" t="str">
        <f t="shared" si="3"/>
        <v>Se le dificulta esforzarse por mejorar  su proceso de aprendizaje.</v>
      </c>
      <c r="K510" s="14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5.75">
      <c r="A511" s="9"/>
      <c r="B511" s="9" t="s">
        <v>534</v>
      </c>
      <c r="C511" s="20">
        <v>3</v>
      </c>
      <c r="D511" s="21" t="s">
        <v>449</v>
      </c>
      <c r="E511" s="6">
        <v>2</v>
      </c>
      <c r="F511" s="21" t="s">
        <v>199</v>
      </c>
      <c r="G511" s="12" t="str">
        <f t="shared" si="0"/>
        <v>Comprende</v>
      </c>
      <c r="H511" s="13" t="str">
        <f t="shared" si="1"/>
        <v>comprende</v>
      </c>
      <c r="I511" s="14" t="str">
        <f t="shared" si="2"/>
        <v>Se le dificulta comprender</v>
      </c>
      <c r="J511" s="14" t="str">
        <f t="shared" si="3"/>
        <v>Se le dificulta comprender el desarrollo de cada juego pre-deportivo</v>
      </c>
      <c r="K511" s="14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5.75">
      <c r="A512" s="9"/>
      <c r="B512" s="9" t="s">
        <v>535</v>
      </c>
      <c r="C512" s="20">
        <v>3</v>
      </c>
      <c r="D512" s="21" t="s">
        <v>449</v>
      </c>
      <c r="E512" s="6">
        <v>2</v>
      </c>
      <c r="F512" s="21" t="s">
        <v>199</v>
      </c>
      <c r="G512" s="12" t="str">
        <f t="shared" si="0"/>
        <v>Participa</v>
      </c>
      <c r="H512" s="13" t="str">
        <f t="shared" si="1"/>
        <v>participa</v>
      </c>
      <c r="I512" s="14" t="str">
        <f t="shared" si="2"/>
        <v>Se le dificulta participar</v>
      </c>
      <c r="J512" s="14" t="str">
        <f t="shared" si="3"/>
        <v>Se le dificulta participar del  juego  lo vivencia y lo aplica para mejorar las capacidades físicas.</v>
      </c>
      <c r="K512" s="14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5.75">
      <c r="A513" s="9"/>
      <c r="B513" s="9" t="s">
        <v>536</v>
      </c>
      <c r="C513" s="20">
        <v>3</v>
      </c>
      <c r="D513" s="21" t="s">
        <v>449</v>
      </c>
      <c r="E513" s="6">
        <v>2</v>
      </c>
      <c r="F513" s="21" t="s">
        <v>199</v>
      </c>
      <c r="G513" s="12" t="str">
        <f t="shared" si="0"/>
        <v>Comparte</v>
      </c>
      <c r="H513" s="13" t="str">
        <f t="shared" si="1"/>
        <v>comparte</v>
      </c>
      <c r="I513" s="14" t="str">
        <f t="shared" si="2"/>
        <v>Se le dificulta compartir</v>
      </c>
      <c r="J513" s="14" t="str">
        <f t="shared" si="3"/>
        <v>Se le dificulta compartir en familia los  juegos pre-deportivo.</v>
      </c>
      <c r="K513" s="14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5.75">
      <c r="A514" s="9"/>
      <c r="B514" s="9" t="s">
        <v>537</v>
      </c>
      <c r="C514" s="20">
        <v>3</v>
      </c>
      <c r="D514" s="21" t="s">
        <v>449</v>
      </c>
      <c r="E514" s="6">
        <v>2</v>
      </c>
      <c r="F514" s="21" t="s">
        <v>199</v>
      </c>
      <c r="G514" s="12" t="str">
        <f t="shared" si="0"/>
        <v>Desarrolla</v>
      </c>
      <c r="H514" s="13" t="str">
        <f t="shared" si="1"/>
        <v>desarrolla</v>
      </c>
      <c r="I514" s="14" t="str">
        <f t="shared" si="2"/>
        <v>Se le dificulta desarrollar</v>
      </c>
      <c r="J514" s="14" t="str">
        <f t="shared" si="3"/>
        <v>Se le dificulta desarrollar valores  éticos por medio del deporte.</v>
      </c>
      <c r="K514" s="14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5.75">
      <c r="A515" s="9"/>
      <c r="B515" s="9" t="s">
        <v>538</v>
      </c>
      <c r="C515" s="20">
        <v>3</v>
      </c>
      <c r="D515" s="21" t="s">
        <v>348</v>
      </c>
      <c r="E515" s="6">
        <v>2</v>
      </c>
      <c r="F515" s="21" t="s">
        <v>199</v>
      </c>
      <c r="G515" s="12" t="str">
        <f t="shared" si="0"/>
        <v>Relaciona</v>
      </c>
      <c r="H515" s="13" t="str">
        <f t="shared" si="1"/>
        <v>relaciona</v>
      </c>
      <c r="I515" s="14" t="str">
        <f t="shared" si="2"/>
        <v>Se le dificulta relacionar</v>
      </c>
      <c r="J515" s="14" t="str">
        <f t="shared" si="3"/>
        <v>Se le dificulta relacionar algunas figuras de las frutas con el contexto.</v>
      </c>
      <c r="K515" s="14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5.75">
      <c r="A516" s="9"/>
      <c r="B516" s="9" t="s">
        <v>539</v>
      </c>
      <c r="C516" s="20">
        <v>3</v>
      </c>
      <c r="D516" s="21" t="s">
        <v>348</v>
      </c>
      <c r="E516" s="6">
        <v>2</v>
      </c>
      <c r="F516" s="21" t="s">
        <v>199</v>
      </c>
      <c r="G516" s="12" t="str">
        <f t="shared" si="0"/>
        <v>Crea</v>
      </c>
      <c r="H516" s="13" t="str">
        <f t="shared" si="1"/>
        <v>crea</v>
      </c>
      <c r="I516" s="14" t="str">
        <f t="shared" si="2"/>
        <v>Se le dificulta crear</v>
      </c>
      <c r="J516" s="14" t="str">
        <f t="shared" si="3"/>
        <v>Se le dificulta crear  dibujos  de  las hortalizas de consumo frecuente en casa.</v>
      </c>
      <c r="K516" s="14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5.75">
      <c r="A517" s="9"/>
      <c r="B517" s="9" t="s">
        <v>540</v>
      </c>
      <c r="C517" s="20">
        <v>3</v>
      </c>
      <c r="D517" s="21" t="s">
        <v>348</v>
      </c>
      <c r="E517" s="6">
        <v>2</v>
      </c>
      <c r="F517" s="21" t="s">
        <v>199</v>
      </c>
      <c r="G517" s="12" t="str">
        <f t="shared" si="0"/>
        <v>Aplica</v>
      </c>
      <c r="H517" s="13" t="str">
        <f t="shared" si="1"/>
        <v>aplica</v>
      </c>
      <c r="I517" s="14" t="str">
        <f t="shared" si="2"/>
        <v>Se le dificulta aplicar</v>
      </c>
      <c r="J517" s="14" t="str">
        <f t="shared" si="3"/>
        <v>Se le dificulta aplicar la importancia del uso de la medicina tradicional.</v>
      </c>
      <c r="K517" s="14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5.75">
      <c r="A518" s="9"/>
      <c r="B518" s="9" t="s">
        <v>541</v>
      </c>
      <c r="C518" s="20">
        <v>3</v>
      </c>
      <c r="D518" s="21" t="s">
        <v>348</v>
      </c>
      <c r="E518" s="6">
        <v>2</v>
      </c>
      <c r="F518" s="21" t="s">
        <v>199</v>
      </c>
      <c r="G518" s="12" t="str">
        <f t="shared" si="0"/>
        <v>Se interesa</v>
      </c>
      <c r="H518" s="13" t="str">
        <f t="shared" si="1"/>
        <v>se interesa</v>
      </c>
      <c r="I518" s="14" t="str">
        <f t="shared" si="2"/>
        <v>Se le dificulta interesarse</v>
      </c>
      <c r="J518" s="14" t="str">
        <f t="shared" si="3"/>
        <v>Se le dificulta interesarse por aprender más sobre la temática estudiada.</v>
      </c>
      <c r="K518" s="14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5.75">
      <c r="A519" s="9"/>
      <c r="B519" s="9" t="s">
        <v>542</v>
      </c>
      <c r="C519" s="20">
        <v>3</v>
      </c>
      <c r="D519" s="21" t="s">
        <v>365</v>
      </c>
      <c r="E519" s="6">
        <v>2</v>
      </c>
      <c r="F519" s="21" t="s">
        <v>199</v>
      </c>
      <c r="G519" s="12" t="str">
        <f t="shared" si="0"/>
        <v>Describe</v>
      </c>
      <c r="H519" s="13" t="str">
        <f t="shared" si="1"/>
        <v>describe</v>
      </c>
      <c r="I519" s="14" t="str">
        <f t="shared" si="2"/>
        <v>Se le dificulta describir</v>
      </c>
      <c r="J519" s="14" t="str">
        <f t="shared" si="3"/>
        <v>Se le dificulta describir los procesos aplicados en la utilización de Word.</v>
      </c>
      <c r="K519" s="14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5.75">
      <c r="A520" s="9"/>
      <c r="B520" s="9" t="s">
        <v>543</v>
      </c>
      <c r="C520" s="20">
        <v>3</v>
      </c>
      <c r="D520" s="21" t="s">
        <v>365</v>
      </c>
      <c r="E520" s="6">
        <v>2</v>
      </c>
      <c r="F520" s="21" t="s">
        <v>199</v>
      </c>
      <c r="G520" s="12" t="str">
        <f t="shared" si="0"/>
        <v>Manipula</v>
      </c>
      <c r="H520" s="13" t="str">
        <f t="shared" si="1"/>
        <v>manipula</v>
      </c>
      <c r="I520" s="14" t="str">
        <f t="shared" si="2"/>
        <v>Se le dificulta manipular</v>
      </c>
      <c r="J520" s="14" t="str">
        <f t="shared" si="3"/>
        <v>Se le dificulta manipular adecuadamente el computador empleando el programa Word.</v>
      </c>
      <c r="K520" s="14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5.75">
      <c r="A521" s="9"/>
      <c r="B521" s="9" t="s">
        <v>544</v>
      </c>
      <c r="C521" s="20">
        <v>3</v>
      </c>
      <c r="D521" s="21" t="s">
        <v>365</v>
      </c>
      <c r="E521" s="6">
        <v>2</v>
      </c>
      <c r="F521" s="21" t="s">
        <v>199</v>
      </c>
      <c r="G521" s="12" t="str">
        <f t="shared" si="0"/>
        <v>Escribe</v>
      </c>
      <c r="H521" s="13" t="str">
        <f t="shared" si="1"/>
        <v>escribe</v>
      </c>
      <c r="I521" s="14" t="str">
        <f t="shared" si="2"/>
        <v>Se le dificulta escribir</v>
      </c>
      <c r="J521" s="14" t="str">
        <f t="shared" si="3"/>
        <v>Se le dificulta escribir  textos  cortos y sencillos  con el uso de Word.</v>
      </c>
      <c r="K521" s="14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5.75">
      <c r="A522" s="9"/>
      <c r="B522" s="9" t="s">
        <v>545</v>
      </c>
      <c r="C522" s="20">
        <v>3</v>
      </c>
      <c r="D522" s="21" t="s">
        <v>365</v>
      </c>
      <c r="E522" s="6">
        <v>2</v>
      </c>
      <c r="F522" s="21" t="s">
        <v>199</v>
      </c>
      <c r="G522" s="12" t="str">
        <f t="shared" si="0"/>
        <v>Aplica</v>
      </c>
      <c r="H522" s="13" t="str">
        <f t="shared" si="1"/>
        <v>aplica</v>
      </c>
      <c r="I522" s="14" t="str">
        <f t="shared" si="2"/>
        <v>Se le dificulta aplicar</v>
      </c>
      <c r="J522" s="14" t="str">
        <f t="shared" si="3"/>
        <v>Se le dificulta aplicar sus conocimientos  para realizar trabajos con el uso de Word.</v>
      </c>
      <c r="K522" s="14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28.5">
      <c r="A523" s="9"/>
      <c r="B523" s="9" t="s">
        <v>546</v>
      </c>
      <c r="C523" s="20">
        <v>3</v>
      </c>
      <c r="D523" s="21" t="s">
        <v>382</v>
      </c>
      <c r="E523" s="6">
        <v>2</v>
      </c>
      <c r="F523" s="21" t="s">
        <v>199</v>
      </c>
      <c r="G523" s="12" t="str">
        <f t="shared" si="0"/>
        <v>Identifica</v>
      </c>
      <c r="H523" s="13" t="str">
        <f t="shared" si="1"/>
        <v>identifica</v>
      </c>
      <c r="I523" s="14" t="str">
        <f t="shared" si="2"/>
        <v>Se le dificulta identificar</v>
      </c>
      <c r="J523" s="14" t="str">
        <f t="shared" si="3"/>
        <v>Se le dificulta identificar fácilmente  los números del 0 al 12 en forma oral y escrita y lo relaciona con la hora empleando las expresiones “IT IS LATE” y “IT IS EARLY.</v>
      </c>
      <c r="K523" s="14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5.75">
      <c r="A524" s="9"/>
      <c r="B524" s="9" t="s">
        <v>547</v>
      </c>
      <c r="C524" s="20">
        <v>3</v>
      </c>
      <c r="D524" s="21" t="s">
        <v>382</v>
      </c>
      <c r="E524" s="6">
        <v>2</v>
      </c>
      <c r="F524" s="21" t="s">
        <v>199</v>
      </c>
      <c r="G524" s="12" t="str">
        <f t="shared" si="0"/>
        <v>Practica</v>
      </c>
      <c r="H524" s="13" t="str">
        <f t="shared" si="1"/>
        <v>practica</v>
      </c>
      <c r="I524" s="14" t="str">
        <f t="shared" si="2"/>
        <v>Se le dificulta practicar</v>
      </c>
      <c r="J524" s="14" t="str">
        <f t="shared" si="3"/>
        <v>Se le dificulta practicar la expresión “WHAT IS YOUR NAME”   en familia.</v>
      </c>
      <c r="K524" s="14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5.75">
      <c r="A525" s="9"/>
      <c r="B525" s="9" t="s">
        <v>548</v>
      </c>
      <c r="C525" s="20">
        <v>3</v>
      </c>
      <c r="D525" s="21" t="s">
        <v>382</v>
      </c>
      <c r="E525" s="6">
        <v>2</v>
      </c>
      <c r="F525" s="21" t="s">
        <v>199</v>
      </c>
      <c r="G525" s="12" t="str">
        <f t="shared" si="0"/>
        <v>Lee</v>
      </c>
      <c r="H525" s="13" t="str">
        <f t="shared" si="1"/>
        <v>lee</v>
      </c>
      <c r="I525" s="14" t="str">
        <f t="shared" si="2"/>
        <v>Se le dificulta leer</v>
      </c>
      <c r="J525" s="14" t="str">
        <f t="shared" si="3"/>
        <v>Se le dificulta leer y pronuncia los nombres de los miembros de la familia, sus  profesiones y oficios.</v>
      </c>
      <c r="K525" s="14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5.75">
      <c r="A526" s="9"/>
      <c r="B526" s="9" t="s">
        <v>549</v>
      </c>
      <c r="C526" s="20">
        <v>3</v>
      </c>
      <c r="D526" s="21" t="s">
        <v>382</v>
      </c>
      <c r="E526" s="6">
        <v>2</v>
      </c>
      <c r="F526" s="21" t="s">
        <v>199</v>
      </c>
      <c r="G526" s="12" t="str">
        <f t="shared" si="0"/>
        <v>Practica</v>
      </c>
      <c r="H526" s="13" t="str">
        <f t="shared" si="1"/>
        <v>practica</v>
      </c>
      <c r="I526" s="14" t="str">
        <f t="shared" si="2"/>
        <v>Se le dificulta practicar</v>
      </c>
      <c r="J526" s="14" t="str">
        <f t="shared" si="3"/>
        <v>Se le dificulta practicar frecuentemente en casa la pronunciación de las palabras ya conocidas.</v>
      </c>
      <c r="K526" s="14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28.5">
      <c r="A527" s="9"/>
      <c r="B527" s="9" t="s">
        <v>550</v>
      </c>
      <c r="C527" s="20">
        <v>3</v>
      </c>
      <c r="D527" s="21" t="s">
        <v>501</v>
      </c>
      <c r="E527" s="6">
        <v>2</v>
      </c>
      <c r="F527" s="21" t="s">
        <v>199</v>
      </c>
      <c r="G527" s="12" t="str">
        <f t="shared" si="0"/>
        <v>Realiza</v>
      </c>
      <c r="H527" s="13" t="str">
        <f t="shared" si="1"/>
        <v>realiza</v>
      </c>
      <c r="I527" s="14" t="str">
        <f t="shared" si="2"/>
        <v>Se le dificulta realizar</v>
      </c>
      <c r="J527" s="14" t="str">
        <f t="shared" si="3"/>
        <v>Se le dificulta realizar el conteo de los animales tomando en cuenta los colores y describe el trabajo colectivo que realiza la familia wayuu.</v>
      </c>
      <c r="K527" s="14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5.75">
      <c r="A528" s="9"/>
      <c r="B528" s="9" t="s">
        <v>551</v>
      </c>
      <c r="C528" s="20">
        <v>3</v>
      </c>
      <c r="D528" s="21" t="s">
        <v>501</v>
      </c>
      <c r="E528" s="6">
        <v>2</v>
      </c>
      <c r="F528" s="21" t="s">
        <v>199</v>
      </c>
      <c r="G528" s="12" t="str">
        <f t="shared" si="0"/>
        <v>Elabora</v>
      </c>
      <c r="H528" s="13" t="str">
        <f t="shared" si="1"/>
        <v>elabora</v>
      </c>
      <c r="I528" s="14" t="str">
        <f t="shared" si="2"/>
        <v>Se le dificulta elaborar</v>
      </c>
      <c r="J528" s="14" t="str">
        <f t="shared" si="3"/>
        <v>Se le dificulta elaborar textos empleando el alfabeto del wayuunaiki para sus escritos.</v>
      </c>
      <c r="K528" s="14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5.75">
      <c r="A529" s="9"/>
      <c r="B529" s="9" t="s">
        <v>552</v>
      </c>
      <c r="C529" s="20">
        <v>3</v>
      </c>
      <c r="D529" s="21" t="s">
        <v>501</v>
      </c>
      <c r="E529" s="6">
        <v>2</v>
      </c>
      <c r="F529" s="21" t="s">
        <v>199</v>
      </c>
      <c r="G529" s="12" t="str">
        <f t="shared" si="0"/>
        <v>Diseña</v>
      </c>
      <c r="H529" s="13" t="str">
        <f t="shared" si="1"/>
        <v>diseña</v>
      </c>
      <c r="I529" s="14" t="str">
        <f t="shared" si="2"/>
        <v>Se le dificulta diseñar</v>
      </c>
      <c r="J529" s="14" t="str">
        <f t="shared" si="3"/>
        <v>Se le dificulta diseñar  un diccionario ilustrado con   palabras alusivas al trabajo colectivo.</v>
      </c>
      <c r="K529" s="14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5.75">
      <c r="A530" s="9"/>
      <c r="B530" s="9" t="s">
        <v>553</v>
      </c>
      <c r="C530" s="20">
        <v>3</v>
      </c>
      <c r="D530" s="21" t="s">
        <v>501</v>
      </c>
      <c r="E530" s="6">
        <v>2</v>
      </c>
      <c r="F530" s="21" t="s">
        <v>199</v>
      </c>
      <c r="G530" s="12" t="str">
        <f t="shared" si="0"/>
        <v>Se interesa</v>
      </c>
      <c r="H530" s="13" t="str">
        <f t="shared" si="1"/>
        <v>se interesa</v>
      </c>
      <c r="I530" s="14" t="str">
        <f t="shared" si="2"/>
        <v>Se le dificulta interesarse</v>
      </c>
      <c r="J530" s="14" t="str">
        <f t="shared" si="3"/>
        <v>Se le dificulta interesarse por conocer más sobre su cultura.</v>
      </c>
      <c r="K530" s="14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28.5">
      <c r="A531" s="9"/>
      <c r="B531" s="9" t="s">
        <v>554</v>
      </c>
      <c r="C531" s="20">
        <v>3</v>
      </c>
      <c r="D531" s="21" t="s">
        <v>505</v>
      </c>
      <c r="E531" s="6">
        <v>2</v>
      </c>
      <c r="F531" s="21" t="s">
        <v>199</v>
      </c>
      <c r="G531" s="12" t="str">
        <f t="shared" si="0"/>
        <v>Comprende</v>
      </c>
      <c r="H531" s="13" t="str">
        <f t="shared" si="1"/>
        <v>comprende</v>
      </c>
      <c r="I531" s="14" t="str">
        <f t="shared" si="2"/>
        <v>Se le dificulta comprender</v>
      </c>
      <c r="J531" s="14" t="str">
        <f t="shared" si="3"/>
        <v>Se le dificulta comprender las formas de la búsqueda de Dios por parte de la humanidad presentes en la cultura.</v>
      </c>
      <c r="K531" s="14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28.5">
      <c r="A532" s="9"/>
      <c r="B532" s="9" t="s">
        <v>555</v>
      </c>
      <c r="C532" s="20">
        <v>3</v>
      </c>
      <c r="D532" s="21" t="s">
        <v>505</v>
      </c>
      <c r="E532" s="6">
        <v>2</v>
      </c>
      <c r="F532" s="21" t="s">
        <v>199</v>
      </c>
      <c r="G532" s="12" t="str">
        <f t="shared" si="0"/>
        <v>Reconoce</v>
      </c>
      <c r="H532" s="13" t="str">
        <f t="shared" si="1"/>
        <v>reconoce</v>
      </c>
      <c r="I532" s="14" t="str">
        <f t="shared" si="2"/>
        <v>Se le dificulta reconocer</v>
      </c>
      <c r="J532" s="14" t="str">
        <f t="shared" si="3"/>
        <v>Se le dificulta reconocer las características esenciales de la amistad y menciona algunas expresiones que acompañan  la amistad.</v>
      </c>
      <c r="K532" s="14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5.75">
      <c r="A533" s="9"/>
      <c r="B533" s="9" t="s">
        <v>556</v>
      </c>
      <c r="C533" s="20">
        <v>3</v>
      </c>
      <c r="D533" s="21" t="s">
        <v>505</v>
      </c>
      <c r="E533" s="6">
        <v>2</v>
      </c>
      <c r="F533" s="21" t="s">
        <v>199</v>
      </c>
      <c r="G533" s="12" t="str">
        <f t="shared" si="0"/>
        <v>Toma</v>
      </c>
      <c r="H533" s="13" t="str">
        <f t="shared" si="1"/>
        <v>toma</v>
      </c>
      <c r="I533" s="14" t="str">
        <f t="shared" si="2"/>
        <v>Se le dificulta tomar</v>
      </c>
      <c r="J533" s="14" t="str">
        <f t="shared" si="3"/>
        <v>Se le dificulta tomar conciencia de fijar la fe en Dios en todo  momento.</v>
      </c>
      <c r="K533" s="14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5.75">
      <c r="A534" s="9"/>
      <c r="B534" s="9" t="s">
        <v>557</v>
      </c>
      <c r="C534" s="20">
        <v>3</v>
      </c>
      <c r="D534" s="21" t="s">
        <v>505</v>
      </c>
      <c r="E534" s="6">
        <v>2</v>
      </c>
      <c r="F534" s="21" t="s">
        <v>199</v>
      </c>
      <c r="G534" s="12" t="str">
        <f t="shared" si="0"/>
        <v>Valora</v>
      </c>
      <c r="H534" s="13" t="str">
        <f t="shared" si="1"/>
        <v>valora</v>
      </c>
      <c r="I534" s="14" t="str">
        <f t="shared" si="2"/>
        <v>Se le dificulta valorar</v>
      </c>
      <c r="J534" s="14" t="str">
        <f t="shared" si="3"/>
        <v>Se le dificulta valorar la importancia de la fe y el dialogo permanente  con Dios.</v>
      </c>
      <c r="K534" s="14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5.75">
      <c r="A535" s="9"/>
      <c r="B535" s="9" t="s">
        <v>558</v>
      </c>
      <c r="C535" s="20">
        <v>3</v>
      </c>
      <c r="D535" s="21" t="s">
        <v>398</v>
      </c>
      <c r="E535" s="6">
        <v>2</v>
      </c>
      <c r="F535" s="21" t="s">
        <v>199</v>
      </c>
      <c r="G535" s="12" t="str">
        <f t="shared" si="0"/>
        <v>Comprende</v>
      </c>
      <c r="H535" s="13" t="str">
        <f t="shared" si="1"/>
        <v>comprende</v>
      </c>
      <c r="I535" s="14" t="str">
        <f t="shared" si="2"/>
        <v>Se le dificulta comprender</v>
      </c>
      <c r="J535" s="14" t="str">
        <f t="shared" si="3"/>
        <v>Se le dificulta comprender que el amor, el respeto y el apoyo es fundamental entre la familia.</v>
      </c>
      <c r="K535" s="14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5.75">
      <c r="A536" s="9"/>
      <c r="B536" s="9" t="s">
        <v>559</v>
      </c>
      <c r="C536" s="20">
        <v>3</v>
      </c>
      <c r="D536" s="21" t="s">
        <v>398</v>
      </c>
      <c r="E536" s="6">
        <v>2</v>
      </c>
      <c r="F536" s="21" t="s">
        <v>199</v>
      </c>
      <c r="G536" s="12" t="str">
        <f t="shared" si="0"/>
        <v>Reconoce</v>
      </c>
      <c r="H536" s="13" t="str">
        <f t="shared" si="1"/>
        <v>reconoce</v>
      </c>
      <c r="I536" s="14" t="str">
        <f t="shared" si="2"/>
        <v>Se le dificulta reconocer</v>
      </c>
      <c r="J536" s="14" t="str">
        <f t="shared" si="3"/>
        <v>Se le dificulta reconocer los derechos de los niños y los relaciona  con su forma de vida.</v>
      </c>
      <c r="K536" s="14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5.75">
      <c r="A537" s="9"/>
      <c r="B537" s="9" t="s">
        <v>560</v>
      </c>
      <c r="C537" s="20">
        <v>3</v>
      </c>
      <c r="D537" s="21" t="s">
        <v>398</v>
      </c>
      <c r="E537" s="6">
        <v>2</v>
      </c>
      <c r="F537" s="21" t="s">
        <v>199</v>
      </c>
      <c r="G537" s="12" t="str">
        <f t="shared" si="0"/>
        <v>Menciona</v>
      </c>
      <c r="H537" s="13" t="str">
        <f t="shared" si="1"/>
        <v>menciona</v>
      </c>
      <c r="I537" s="14" t="str">
        <f t="shared" si="2"/>
        <v>Se le dificulta mencionar</v>
      </c>
      <c r="J537" s="14" t="str">
        <f t="shared" si="3"/>
        <v>Se le dificulta mencionar algunos derechos que disfruta en familia.</v>
      </c>
      <c r="K537" s="14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5.75">
      <c r="A538" s="9"/>
      <c r="B538" s="9" t="s">
        <v>561</v>
      </c>
      <c r="C538" s="20">
        <v>3</v>
      </c>
      <c r="D538" s="21" t="s">
        <v>398</v>
      </c>
      <c r="E538" s="6">
        <v>2</v>
      </c>
      <c r="F538" s="21" t="s">
        <v>199</v>
      </c>
      <c r="G538" s="12" t="str">
        <f t="shared" si="0"/>
        <v>Aplica</v>
      </c>
      <c r="H538" s="13" t="str">
        <f t="shared" si="1"/>
        <v>aplica</v>
      </c>
      <c r="I538" s="14" t="str">
        <f t="shared" si="2"/>
        <v>Se le dificulta aplicar</v>
      </c>
      <c r="J538" s="14" t="str">
        <f t="shared" si="3"/>
        <v>Se le dificulta aplicar el amor y respeto en familia y con los demás.</v>
      </c>
      <c r="K538" s="14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5.75">
      <c r="A539" s="9"/>
      <c r="B539" s="9" t="s">
        <v>562</v>
      </c>
      <c r="C539" s="20">
        <v>3</v>
      </c>
      <c r="D539" s="21" t="s">
        <v>466</v>
      </c>
      <c r="E539" s="6">
        <v>3</v>
      </c>
      <c r="F539" s="21" t="s">
        <v>199</v>
      </c>
      <c r="G539" s="12" t="str">
        <f t="shared" si="0"/>
        <v>Diferencia</v>
      </c>
      <c r="H539" s="13" t="str">
        <f t="shared" si="1"/>
        <v>diferencia</v>
      </c>
      <c r="I539" s="14" t="str">
        <f t="shared" si="2"/>
        <v>Se le dificulta diferenciar</v>
      </c>
      <c r="J539" s="14" t="str">
        <f t="shared" si="3"/>
        <v>Se le dificulta diferenciar números primos y números compuestos.</v>
      </c>
      <c r="K539" s="14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5.75">
      <c r="A540" s="9"/>
      <c r="B540" s="9" t="s">
        <v>563</v>
      </c>
      <c r="C540" s="20">
        <v>3</v>
      </c>
      <c r="D540" s="21" t="s">
        <v>466</v>
      </c>
      <c r="E540" s="6">
        <v>3</v>
      </c>
      <c r="F540" s="21" t="s">
        <v>199</v>
      </c>
      <c r="G540" s="12" t="str">
        <f t="shared" si="0"/>
        <v>Reconoce</v>
      </c>
      <c r="H540" s="13" t="str">
        <f t="shared" si="1"/>
        <v>reconoce</v>
      </c>
      <c r="I540" s="14" t="str">
        <f t="shared" si="2"/>
        <v>Se le dificulta reconocer</v>
      </c>
      <c r="J540" s="14" t="str">
        <f t="shared" si="3"/>
        <v>Se le dificulta reconocer y compara fracciones equivalentes.</v>
      </c>
      <c r="K540" s="14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5.75">
      <c r="A541" s="9"/>
      <c r="B541" s="9" t="s">
        <v>564</v>
      </c>
      <c r="C541" s="20">
        <v>3</v>
      </c>
      <c r="D541" s="21" t="s">
        <v>466</v>
      </c>
      <c r="E541" s="6">
        <v>3</v>
      </c>
      <c r="F541" s="21" t="s">
        <v>199</v>
      </c>
      <c r="G541" s="12" t="str">
        <f t="shared" si="0"/>
        <v>Identifica</v>
      </c>
      <c r="H541" s="13" t="str">
        <f t="shared" si="1"/>
        <v>identifica</v>
      </c>
      <c r="I541" s="14" t="str">
        <f t="shared" si="2"/>
        <v>Se le dificulta identificar</v>
      </c>
      <c r="J541" s="14" t="str">
        <f t="shared" si="3"/>
        <v>Se le dificulta identificar las unidades básicas de la medición de masa.</v>
      </c>
      <c r="K541" s="14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5.75">
      <c r="A542" s="9"/>
      <c r="B542" s="9" t="s">
        <v>565</v>
      </c>
      <c r="C542" s="20">
        <v>3</v>
      </c>
      <c r="D542" s="21" t="s">
        <v>466</v>
      </c>
      <c r="E542" s="6">
        <v>3</v>
      </c>
      <c r="F542" s="21" t="s">
        <v>199</v>
      </c>
      <c r="G542" s="12" t="str">
        <f t="shared" si="0"/>
        <v>Realiza</v>
      </c>
      <c r="H542" s="13" t="str">
        <f t="shared" si="1"/>
        <v>realiza</v>
      </c>
      <c r="I542" s="14" t="str">
        <f t="shared" si="2"/>
        <v>Se le dificulta realizar</v>
      </c>
      <c r="J542" s="14" t="str">
        <f t="shared" si="3"/>
        <v>Se le dificulta realizar  con facilidad ejercicios  relacionados con las temáticas dadas</v>
      </c>
      <c r="K542" s="14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5.75">
      <c r="A543" s="9"/>
      <c r="B543" s="9" t="s">
        <v>566</v>
      </c>
      <c r="C543" s="20">
        <v>3</v>
      </c>
      <c r="D543" s="21" t="s">
        <v>471</v>
      </c>
      <c r="E543" s="6">
        <v>3</v>
      </c>
      <c r="F543" s="21" t="s">
        <v>199</v>
      </c>
      <c r="G543" s="12" t="str">
        <f t="shared" si="0"/>
        <v>Reconoce</v>
      </c>
      <c r="H543" s="13" t="str">
        <f t="shared" si="1"/>
        <v>reconoce</v>
      </c>
      <c r="I543" s="14" t="str">
        <f t="shared" si="2"/>
        <v>Se le dificulta reconocer</v>
      </c>
      <c r="J543" s="14" t="str">
        <f t="shared" si="3"/>
        <v>Se le dificulta reconocer la importancia de la comunicación y cada uno de los elementos.</v>
      </c>
      <c r="K543" s="14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5.75">
      <c r="A544" s="9"/>
      <c r="B544" s="9" t="s">
        <v>567</v>
      </c>
      <c r="C544" s="20">
        <v>3</v>
      </c>
      <c r="D544" s="21" t="s">
        <v>471</v>
      </c>
      <c r="E544" s="6">
        <v>3</v>
      </c>
      <c r="F544" s="21" t="s">
        <v>199</v>
      </c>
      <c r="G544" s="12" t="str">
        <f t="shared" si="0"/>
        <v>Conoce</v>
      </c>
      <c r="H544" s="13" t="str">
        <f t="shared" si="1"/>
        <v>conoce</v>
      </c>
      <c r="I544" s="14" t="str">
        <f t="shared" si="2"/>
        <v>Se le dificulta conocer</v>
      </c>
      <c r="J544" s="14" t="str">
        <f t="shared" si="3"/>
        <v>Se le dificulta conocer las funciones de cada uno de los medios de comunicación.</v>
      </c>
      <c r="K544" s="14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5.75">
      <c r="A545" s="9"/>
      <c r="B545" s="9" t="s">
        <v>568</v>
      </c>
      <c r="C545" s="20">
        <v>3</v>
      </c>
      <c r="D545" s="21" t="s">
        <v>471</v>
      </c>
      <c r="E545" s="6">
        <v>3</v>
      </c>
      <c r="F545" s="21" t="s">
        <v>199</v>
      </c>
      <c r="G545" s="12" t="str">
        <f t="shared" si="0"/>
        <v>Produce</v>
      </c>
      <c r="H545" s="13" t="str">
        <f t="shared" si="1"/>
        <v>produce</v>
      </c>
      <c r="I545" s="14" t="str">
        <f t="shared" si="2"/>
        <v>Se le dificulta producir</v>
      </c>
      <c r="J545" s="14" t="str">
        <f t="shared" si="3"/>
        <v>Se le dificulta producir textos cortos teniendo en cuenta pronombres, verbos, adverbios y reglas ortográficas.</v>
      </c>
      <c r="K545" s="14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5.75">
      <c r="A546" s="9"/>
      <c r="B546" s="9" t="s">
        <v>569</v>
      </c>
      <c r="C546" s="20">
        <v>3</v>
      </c>
      <c r="D546" s="21" t="s">
        <v>471</v>
      </c>
      <c r="E546" s="6">
        <v>3</v>
      </c>
      <c r="F546" s="21" t="s">
        <v>199</v>
      </c>
      <c r="G546" s="12" t="str">
        <f t="shared" si="0"/>
        <v>Crea</v>
      </c>
      <c r="H546" s="13" t="str">
        <f t="shared" si="1"/>
        <v>crea</v>
      </c>
      <c r="I546" s="14" t="str">
        <f t="shared" si="2"/>
        <v>Se le dificulta crear</v>
      </c>
      <c r="J546" s="14" t="str">
        <f t="shared" si="3"/>
        <v>Se le dificulta crear  y diseña un cuadernillo alusivo a los medios de comunicación.</v>
      </c>
      <c r="K546" s="14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28.5">
      <c r="A547" s="9"/>
      <c r="B547" s="9" t="s">
        <v>570</v>
      </c>
      <c r="C547" s="20">
        <v>3</v>
      </c>
      <c r="D547" s="21" t="s">
        <v>476</v>
      </c>
      <c r="E547" s="6">
        <v>3</v>
      </c>
      <c r="F547" s="21" t="s">
        <v>199</v>
      </c>
      <c r="G547" s="12" t="str">
        <f t="shared" si="0"/>
        <v>Comprende</v>
      </c>
      <c r="H547" s="13" t="str">
        <f t="shared" si="1"/>
        <v>comprende</v>
      </c>
      <c r="I547" s="14" t="str">
        <f t="shared" si="2"/>
        <v>Se le dificulta comprender</v>
      </c>
      <c r="J547" s="14" t="str">
        <f t="shared" si="3"/>
        <v>Se le dificulta comprender y explica como son los recursos naturales renovables y no renovables.</v>
      </c>
      <c r="K547" s="14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28.5">
      <c r="A548" s="9"/>
      <c r="B548" s="9" t="s">
        <v>571</v>
      </c>
      <c r="C548" s="20">
        <v>3</v>
      </c>
      <c r="D548" s="21" t="s">
        <v>476</v>
      </c>
      <c r="E548" s="6">
        <v>3</v>
      </c>
      <c r="F548" s="21" t="s">
        <v>199</v>
      </c>
      <c r="G548" s="12" t="str">
        <f t="shared" si="0"/>
        <v>Describe</v>
      </c>
      <c r="H548" s="13" t="str">
        <f t="shared" si="1"/>
        <v>describe</v>
      </c>
      <c r="I548" s="14" t="str">
        <f t="shared" si="2"/>
        <v>Se le dificulta describir</v>
      </c>
      <c r="J548" s="14" t="str">
        <f t="shared" si="3"/>
        <v>Se le dificulta describir la utilidad de los recursos energéticos y minerales</v>
      </c>
      <c r="K548" s="14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28.5">
      <c r="A549" s="9"/>
      <c r="B549" s="9" t="s">
        <v>572</v>
      </c>
      <c r="C549" s="20">
        <v>3</v>
      </c>
      <c r="D549" s="21" t="s">
        <v>476</v>
      </c>
      <c r="E549" s="6">
        <v>3</v>
      </c>
      <c r="F549" s="21" t="s">
        <v>199</v>
      </c>
      <c r="G549" s="12" t="str">
        <f t="shared" si="0"/>
        <v>Explica</v>
      </c>
      <c r="H549" s="13" t="str">
        <f t="shared" si="1"/>
        <v>explica</v>
      </c>
      <c r="I549" s="14" t="str">
        <f t="shared" si="2"/>
        <v>Se le dificulta explicar</v>
      </c>
      <c r="J549" s="14" t="str">
        <f t="shared" si="3"/>
        <v>Se le dificulta explicar los beneficios que brinda los recursos naturales del contexto.</v>
      </c>
      <c r="K549" s="14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28.5">
      <c r="A550" s="9"/>
      <c r="B550" s="9" t="s">
        <v>573</v>
      </c>
      <c r="C550" s="20">
        <v>3</v>
      </c>
      <c r="D550" s="21" t="s">
        <v>476</v>
      </c>
      <c r="E550" s="6">
        <v>3</v>
      </c>
      <c r="F550" s="21" t="s">
        <v>199</v>
      </c>
      <c r="G550" s="12" t="str">
        <f t="shared" si="0"/>
        <v>Adopta</v>
      </c>
      <c r="H550" s="13" t="str">
        <f t="shared" si="1"/>
        <v>adopta</v>
      </c>
      <c r="I550" s="14" t="str">
        <f t="shared" si="2"/>
        <v>Se le dificulta adoptar</v>
      </c>
      <c r="J550" s="14" t="str">
        <f t="shared" si="3"/>
        <v>Se le dificulta adoptar hábitos y actitudes que incrementan su curiosidad y deseo de aprender.</v>
      </c>
      <c r="K550" s="14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5.75">
      <c r="A551" s="9"/>
      <c r="B551" s="9" t="s">
        <v>574</v>
      </c>
      <c r="C551" s="20">
        <v>3</v>
      </c>
      <c r="D551" s="21" t="s">
        <v>284</v>
      </c>
      <c r="E551" s="6">
        <v>3</v>
      </c>
      <c r="F551" s="21" t="s">
        <v>199</v>
      </c>
      <c r="G551" s="12" t="str">
        <f t="shared" si="0"/>
        <v>Reconoce</v>
      </c>
      <c r="H551" s="13" t="str">
        <f t="shared" si="1"/>
        <v>reconoce</v>
      </c>
      <c r="I551" s="14" t="str">
        <f t="shared" si="2"/>
        <v>Se le dificulta reconocer</v>
      </c>
      <c r="J551" s="14" t="str">
        <f t="shared" si="3"/>
        <v>Se le dificulta reconocer que las normas son importantes para convivir con respeto y paz.</v>
      </c>
      <c r="K551" s="14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5.75">
      <c r="A552" s="9"/>
      <c r="B552" s="9" t="s">
        <v>575</v>
      </c>
      <c r="C552" s="20">
        <v>3</v>
      </c>
      <c r="D552" s="21" t="s">
        <v>284</v>
      </c>
      <c r="E552" s="6">
        <v>3</v>
      </c>
      <c r="F552" s="21" t="s">
        <v>199</v>
      </c>
      <c r="G552" s="12" t="str">
        <f t="shared" si="0"/>
        <v>Identifica</v>
      </c>
      <c r="H552" s="13" t="str">
        <f t="shared" si="1"/>
        <v>identifica</v>
      </c>
      <c r="I552" s="14" t="str">
        <f t="shared" si="2"/>
        <v>Se le dificulta identificar</v>
      </c>
      <c r="J552" s="14" t="str">
        <f t="shared" si="3"/>
        <v>Se le dificulta identificar las características políticas, sociales y económicas de algunos grupos humanos.</v>
      </c>
      <c r="K552" s="14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5.75">
      <c r="A553" s="9"/>
      <c r="B553" s="9" t="s">
        <v>576</v>
      </c>
      <c r="C553" s="20">
        <v>3</v>
      </c>
      <c r="D553" s="21" t="s">
        <v>284</v>
      </c>
      <c r="E553" s="6">
        <v>3</v>
      </c>
      <c r="F553" s="21" t="s">
        <v>199</v>
      </c>
      <c r="G553" s="12" t="str">
        <f t="shared" si="0"/>
        <v>Describe</v>
      </c>
      <c r="H553" s="13" t="str">
        <f t="shared" si="1"/>
        <v>describe</v>
      </c>
      <c r="I553" s="14" t="str">
        <f t="shared" si="2"/>
        <v>Se le dificulta describir</v>
      </c>
      <c r="J553" s="14" t="str">
        <f t="shared" si="3"/>
        <v>Se le dificulta describir y expone los derechos y deberes del niño.</v>
      </c>
      <c r="K553" s="14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5.75">
      <c r="A554" s="9"/>
      <c r="B554" s="9" t="s">
        <v>577</v>
      </c>
      <c r="C554" s="20">
        <v>3</v>
      </c>
      <c r="D554" s="21" t="s">
        <v>284</v>
      </c>
      <c r="E554" s="6">
        <v>3</v>
      </c>
      <c r="F554" s="21" t="s">
        <v>199</v>
      </c>
      <c r="G554" s="12" t="str">
        <f t="shared" si="0"/>
        <v>Aplica</v>
      </c>
      <c r="H554" s="13" t="str">
        <f t="shared" si="1"/>
        <v>aplica</v>
      </c>
      <c r="I554" s="14" t="str">
        <f t="shared" si="2"/>
        <v>Se le dificulta aplicar</v>
      </c>
      <c r="J554" s="14" t="str">
        <f t="shared" si="3"/>
        <v>Se le dificulta aplicar normas para mantener una sana convivencia en comunidad.</v>
      </c>
      <c r="K554" s="14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5.75">
      <c r="A555" s="9"/>
      <c r="B555" s="9" t="s">
        <v>578</v>
      </c>
      <c r="C555" s="20">
        <v>3</v>
      </c>
      <c r="D555" s="21" t="s">
        <v>449</v>
      </c>
      <c r="E555" s="6">
        <v>3</v>
      </c>
      <c r="F555" s="21" t="s">
        <v>199</v>
      </c>
      <c r="G555" s="12" t="str">
        <f t="shared" si="0"/>
        <v>Comprende</v>
      </c>
      <c r="H555" s="13" t="str">
        <f t="shared" si="1"/>
        <v>comprende</v>
      </c>
      <c r="I555" s="14" t="str">
        <f t="shared" si="2"/>
        <v>Se le dificulta comprender</v>
      </c>
      <c r="J555" s="14" t="str">
        <f t="shared" si="3"/>
        <v>Se le dificulta comprender el concepto de mini futbol sala, ciclismo y aeróbicos.</v>
      </c>
      <c r="K555" s="14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5.75">
      <c r="A556" s="9"/>
      <c r="B556" s="9" t="s">
        <v>579</v>
      </c>
      <c r="C556" s="20">
        <v>3</v>
      </c>
      <c r="D556" s="21" t="s">
        <v>449</v>
      </c>
      <c r="E556" s="6">
        <v>3</v>
      </c>
      <c r="F556" s="21" t="s">
        <v>199</v>
      </c>
      <c r="G556" s="12" t="str">
        <f t="shared" si="0"/>
        <v>Describe</v>
      </c>
      <c r="H556" s="13" t="str">
        <f t="shared" si="1"/>
        <v>describe</v>
      </c>
      <c r="I556" s="14" t="str">
        <f t="shared" si="2"/>
        <v>Se le dificulta describir</v>
      </c>
      <c r="J556" s="14" t="str">
        <f t="shared" si="3"/>
        <v>Se le dificulta describir  cada uno de los deportes ya  conocidos.</v>
      </c>
      <c r="K556" s="14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5.75">
      <c r="A557" s="9"/>
      <c r="B557" s="9" t="s">
        <v>580</v>
      </c>
      <c r="C557" s="20">
        <v>3</v>
      </c>
      <c r="D557" s="21" t="s">
        <v>449</v>
      </c>
      <c r="E557" s="6">
        <v>3</v>
      </c>
      <c r="F557" s="21" t="s">
        <v>199</v>
      </c>
      <c r="G557" s="12" t="str">
        <f t="shared" si="0"/>
        <v>Aplica</v>
      </c>
      <c r="H557" s="13" t="str">
        <f t="shared" si="1"/>
        <v>aplica</v>
      </c>
      <c r="I557" s="14" t="str">
        <f t="shared" si="2"/>
        <v>Se le dificulta aplicar</v>
      </c>
      <c r="J557" s="14" t="str">
        <f t="shared" si="3"/>
        <v>Se le dificulta aplicar los reglamentos necesarios para los  juegos  deportivos.</v>
      </c>
      <c r="K557" s="14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5.75">
      <c r="A558" s="9"/>
      <c r="B558" s="9" t="s">
        <v>581</v>
      </c>
      <c r="C558" s="20">
        <v>3</v>
      </c>
      <c r="D558" s="21" t="s">
        <v>449</v>
      </c>
      <c r="E558" s="6">
        <v>3</v>
      </c>
      <c r="F558" s="21" t="s">
        <v>199</v>
      </c>
      <c r="G558" s="12" t="str">
        <f t="shared" si="0"/>
        <v>Practica</v>
      </c>
      <c r="H558" s="13" t="str">
        <f t="shared" si="1"/>
        <v>practica</v>
      </c>
      <c r="I558" s="14" t="str">
        <f t="shared" si="2"/>
        <v>Se le dificulta practicar</v>
      </c>
      <c r="J558" s="14" t="str">
        <f t="shared" si="3"/>
        <v>Se le dificulta practicar en casa con sus hermanos algunos juegos deportivos.</v>
      </c>
      <c r="K558" s="14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28.5">
      <c r="A559" s="9"/>
      <c r="B559" s="9" t="s">
        <v>582</v>
      </c>
      <c r="C559" s="20">
        <v>3</v>
      </c>
      <c r="D559" s="21" t="s">
        <v>348</v>
      </c>
      <c r="E559" s="6">
        <v>3</v>
      </c>
      <c r="F559" s="21" t="s">
        <v>199</v>
      </c>
      <c r="G559" s="12" t="str">
        <f t="shared" si="0"/>
        <v>Comprende</v>
      </c>
      <c r="H559" s="13" t="str">
        <f t="shared" si="1"/>
        <v>comprende</v>
      </c>
      <c r="I559" s="14" t="str">
        <f t="shared" si="2"/>
        <v>Se le dificulta comprender</v>
      </c>
      <c r="J559" s="14" t="str">
        <f t="shared" si="3"/>
        <v>Se le dificulta comprender  el proceso de la elaboración de las copas y demás utensilios con la fruta del calabazo.</v>
      </c>
      <c r="K559" s="14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5.75">
      <c r="A560" s="9"/>
      <c r="B560" s="9" t="s">
        <v>583</v>
      </c>
      <c r="C560" s="20">
        <v>3</v>
      </c>
      <c r="D560" s="21" t="s">
        <v>348</v>
      </c>
      <c r="E560" s="6">
        <v>3</v>
      </c>
      <c r="F560" s="21" t="s">
        <v>199</v>
      </c>
      <c r="G560" s="12" t="str">
        <f t="shared" si="0"/>
        <v>Identifica</v>
      </c>
      <c r="H560" s="13" t="str">
        <f t="shared" si="1"/>
        <v>identifica</v>
      </c>
      <c r="I560" s="14" t="str">
        <f t="shared" si="2"/>
        <v>Se le dificulta identificar</v>
      </c>
      <c r="J560" s="14" t="str">
        <f t="shared" si="3"/>
        <v>Se le dificulta identificar  los  diferentes  objetos que se pueden elaborar con la fruta del calabazo.</v>
      </c>
      <c r="K560" s="14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5.75">
      <c r="A561" s="9"/>
      <c r="B561" s="9" t="s">
        <v>584</v>
      </c>
      <c r="C561" s="20">
        <v>3</v>
      </c>
      <c r="D561" s="21" t="s">
        <v>348</v>
      </c>
      <c r="E561" s="6">
        <v>3</v>
      </c>
      <c r="F561" s="21" t="s">
        <v>199</v>
      </c>
      <c r="G561" s="12" t="str">
        <f t="shared" si="0"/>
        <v>Reconoce</v>
      </c>
      <c r="H561" s="13" t="str">
        <f t="shared" si="1"/>
        <v>reconoce</v>
      </c>
      <c r="I561" s="14" t="str">
        <f t="shared" si="2"/>
        <v>Se le dificulta reconocer</v>
      </c>
      <c r="J561" s="14" t="str">
        <f t="shared" si="3"/>
        <v>Se le dificulta reconocer la utilidad de la fruta del calabazo en el contexto wayuu.</v>
      </c>
      <c r="K561" s="14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5.75">
      <c r="A562" s="9"/>
      <c r="B562" s="9" t="s">
        <v>585</v>
      </c>
      <c r="C562" s="20">
        <v>3</v>
      </c>
      <c r="D562" s="21" t="s">
        <v>348</v>
      </c>
      <c r="E562" s="6">
        <v>3</v>
      </c>
      <c r="F562" s="21" t="s">
        <v>199</v>
      </c>
      <c r="G562" s="12" t="str">
        <f t="shared" si="0"/>
        <v>Crea</v>
      </c>
      <c r="H562" s="13" t="str">
        <f t="shared" si="1"/>
        <v>crea</v>
      </c>
      <c r="I562" s="14" t="str">
        <f t="shared" si="2"/>
        <v>Se le dificulta crear</v>
      </c>
      <c r="J562" s="14" t="str">
        <f t="shared" si="3"/>
        <v>Se le dificulta crear diseños de objetos diferentes que se pueden elaborar con el calabazo.</v>
      </c>
      <c r="K562" s="14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5.75">
      <c r="A563" s="9"/>
      <c r="B563" s="9" t="s">
        <v>586</v>
      </c>
      <c r="C563" s="20">
        <v>3</v>
      </c>
      <c r="D563" s="21" t="s">
        <v>365</v>
      </c>
      <c r="E563" s="6">
        <v>3</v>
      </c>
      <c r="F563" s="21" t="s">
        <v>199</v>
      </c>
      <c r="G563" s="12" t="str">
        <f t="shared" si="0"/>
        <v>Identifica</v>
      </c>
      <c r="H563" s="13" t="str">
        <f t="shared" si="1"/>
        <v>identifica</v>
      </c>
      <c r="I563" s="14" t="str">
        <f t="shared" si="2"/>
        <v>Se le dificulta identificar</v>
      </c>
      <c r="J563" s="14" t="str">
        <f t="shared" si="3"/>
        <v>Se le dificulta identificar secuencia de procesos en el empleo de Excel.</v>
      </c>
      <c r="K563" s="14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5.75">
      <c r="A564" s="9"/>
      <c r="B564" s="9" t="s">
        <v>587</v>
      </c>
      <c r="C564" s="20">
        <v>3</v>
      </c>
      <c r="D564" s="21" t="s">
        <v>365</v>
      </c>
      <c r="E564" s="6">
        <v>3</v>
      </c>
      <c r="F564" s="21" t="s">
        <v>199</v>
      </c>
      <c r="G564" s="12" t="str">
        <f t="shared" si="0"/>
        <v>Efectúa</v>
      </c>
      <c r="H564" s="13" t="str">
        <f t="shared" si="1"/>
        <v>efectúa</v>
      </c>
      <c r="I564" s="14" t="str">
        <f t="shared" si="2"/>
        <v>Se le dificulta efectúar</v>
      </c>
      <c r="J564" s="14" t="str">
        <f t="shared" si="3"/>
        <v>Se le dificulta efectúar operaciones matemáticos sencillos dentro de Excel.</v>
      </c>
      <c r="K564" s="14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5.75">
      <c r="A565" s="9"/>
      <c r="B565" s="9" t="s">
        <v>588</v>
      </c>
      <c r="C565" s="20">
        <v>3</v>
      </c>
      <c r="D565" s="21" t="s">
        <v>365</v>
      </c>
      <c r="E565" s="6">
        <v>3</v>
      </c>
      <c r="F565" s="21" t="s">
        <v>199</v>
      </c>
      <c r="G565" s="12" t="str">
        <f t="shared" si="0"/>
        <v>Organiza</v>
      </c>
      <c r="H565" s="13" t="str">
        <f t="shared" si="1"/>
        <v>organiza</v>
      </c>
      <c r="I565" s="14" t="str">
        <f t="shared" si="2"/>
        <v>Se le dificulta organizar</v>
      </c>
      <c r="J565" s="14" t="str">
        <f t="shared" si="3"/>
        <v>Se le dificulta organizar palabras y números en Excel relacionados con el nombre de su grupo familiar.</v>
      </c>
      <c r="K565" s="14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5.75">
      <c r="A566" s="9"/>
      <c r="B566" s="9" t="s">
        <v>589</v>
      </c>
      <c r="C566" s="20">
        <v>3</v>
      </c>
      <c r="D566" s="21" t="s">
        <v>365</v>
      </c>
      <c r="E566" s="6">
        <v>3</v>
      </c>
      <c r="F566" s="21" t="s">
        <v>199</v>
      </c>
      <c r="G566" s="12" t="str">
        <f t="shared" si="0"/>
        <v>Aplica</v>
      </c>
      <c r="H566" s="13" t="str">
        <f t="shared" si="1"/>
        <v>aplica</v>
      </c>
      <c r="I566" s="14" t="str">
        <f t="shared" si="2"/>
        <v>Se le dificulta aplicar</v>
      </c>
      <c r="J566" s="14" t="str">
        <f t="shared" si="3"/>
        <v>Se le dificulta aplicar los conocimientos adquiridos para el manejo del programa.</v>
      </c>
      <c r="K566" s="14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28.5">
      <c r="A567" s="9"/>
      <c r="B567" s="9" t="s">
        <v>590</v>
      </c>
      <c r="C567" s="20">
        <v>3</v>
      </c>
      <c r="D567" s="21" t="s">
        <v>382</v>
      </c>
      <c r="E567" s="6">
        <v>3</v>
      </c>
      <c r="F567" s="21" t="s">
        <v>199</v>
      </c>
      <c r="G567" s="12" t="str">
        <f t="shared" si="0"/>
        <v>Emplea</v>
      </c>
      <c r="H567" s="13" t="str">
        <f t="shared" si="1"/>
        <v>emplea</v>
      </c>
      <c r="I567" s="14" t="str">
        <f t="shared" si="2"/>
        <v>Se le dificulta emplear</v>
      </c>
      <c r="J567" s="14" t="str">
        <f t="shared" si="3"/>
        <v>Se le dificulta emplear el artículo “THE” Y la forma “IS”, las preposiciones “IN” y “ON” y el interrogativo “WHERE” la preposición”AT” en la construcción de oraciones gramaticales</v>
      </c>
      <c r="K567" s="14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28.5">
      <c r="A568" s="9"/>
      <c r="B568" s="9" t="s">
        <v>591</v>
      </c>
      <c r="C568" s="20">
        <v>3</v>
      </c>
      <c r="D568" s="21" t="s">
        <v>382</v>
      </c>
      <c r="E568" s="6">
        <v>3</v>
      </c>
      <c r="F568" s="21" t="s">
        <v>199</v>
      </c>
      <c r="G568" s="12" t="str">
        <f t="shared" si="0"/>
        <v>Organiza</v>
      </c>
      <c r="H568" s="13" t="str">
        <f t="shared" si="1"/>
        <v>organiza</v>
      </c>
      <c r="I568" s="14" t="str">
        <f t="shared" si="2"/>
        <v>Se le dificulta organizar</v>
      </c>
      <c r="J568" s="14" t="str">
        <f t="shared" si="3"/>
        <v>Se le dificulta organizar dialogo tomando en cuenta el plural de los sustantivo y adjetivos, y emplea “BUT” y BECAUSE en la formación de oraciones.</v>
      </c>
      <c r="K568" s="14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28.5">
      <c r="A569" s="9"/>
      <c r="B569" s="9" t="s">
        <v>592</v>
      </c>
      <c r="C569" s="20">
        <v>3</v>
      </c>
      <c r="D569" s="21" t="s">
        <v>382</v>
      </c>
      <c r="E569" s="6">
        <v>3</v>
      </c>
      <c r="F569" s="21" t="s">
        <v>199</v>
      </c>
      <c r="G569" s="12" t="str">
        <f t="shared" si="0"/>
        <v>Lee</v>
      </c>
      <c r="H569" s="13" t="str">
        <f t="shared" si="1"/>
        <v>lee</v>
      </c>
      <c r="I569" s="14" t="str">
        <f t="shared" si="2"/>
        <v>Se le dificulta leer</v>
      </c>
      <c r="J569" s="14" t="str">
        <f t="shared" si="3"/>
        <v>Se le dificulta leer escribe y pronuncia los nombre de los sitios del campo y los relaciona con las actividades de la familia.</v>
      </c>
      <c r="K569" s="14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5.75">
      <c r="A570" s="9"/>
      <c r="B570" s="9" t="s">
        <v>593</v>
      </c>
      <c r="C570" s="20">
        <v>3</v>
      </c>
      <c r="D570" s="21" t="s">
        <v>382</v>
      </c>
      <c r="E570" s="6">
        <v>3</v>
      </c>
      <c r="F570" s="21" t="s">
        <v>199</v>
      </c>
      <c r="G570" s="12" t="str">
        <f t="shared" si="0"/>
        <v>Se interesa</v>
      </c>
      <c r="H570" s="13" t="str">
        <f t="shared" si="1"/>
        <v>se interesa</v>
      </c>
      <c r="I570" s="14" t="str">
        <f t="shared" si="2"/>
        <v>Se le dificulta interesarse</v>
      </c>
      <c r="J570" s="14" t="str">
        <f t="shared" si="3"/>
        <v>Se le dificulta interesarse por practicar y aprender nuevos vocabularios en ingles.</v>
      </c>
      <c r="K570" s="14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28.5">
      <c r="A571" s="9"/>
      <c r="B571" s="9" t="s">
        <v>594</v>
      </c>
      <c r="C571" s="20">
        <v>3</v>
      </c>
      <c r="D571" s="21" t="s">
        <v>501</v>
      </c>
      <c r="E571" s="6">
        <v>3</v>
      </c>
      <c r="F571" s="21" t="s">
        <v>199</v>
      </c>
      <c r="G571" s="12" t="str">
        <f t="shared" si="0"/>
        <v>Crea</v>
      </c>
      <c r="H571" s="13" t="str">
        <f t="shared" si="1"/>
        <v>crea</v>
      </c>
      <c r="I571" s="14" t="str">
        <f t="shared" si="2"/>
        <v>Se le dificulta crear</v>
      </c>
      <c r="J571" s="14" t="str">
        <f t="shared" si="3"/>
        <v>Se le dificulta crear coreografías relacionados los pasos de la Yonna e identifica las funciones del palabrero en el contexto familiar.</v>
      </c>
      <c r="K571" s="14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28.5">
      <c r="A572" s="9"/>
      <c r="B572" s="9" t="s">
        <v>595</v>
      </c>
      <c r="C572" s="20">
        <v>3</v>
      </c>
      <c r="D572" s="21" t="s">
        <v>501</v>
      </c>
      <c r="E572" s="6">
        <v>3</v>
      </c>
      <c r="F572" s="21" t="s">
        <v>199</v>
      </c>
      <c r="G572" s="12" t="str">
        <f t="shared" si="0"/>
        <v>Memoriza</v>
      </c>
      <c r="H572" s="13" t="str">
        <f t="shared" si="1"/>
        <v>memoriza</v>
      </c>
      <c r="I572" s="14" t="str">
        <f t="shared" si="2"/>
        <v>Se le dificulta memorizar</v>
      </c>
      <c r="J572" s="14" t="str">
        <f t="shared" si="3"/>
        <v>Se le dificulta memorizar los nombres de las plantas medicinales y los pronuncia por silabas tomando en cuenta las silabas tónicas y livianas.</v>
      </c>
      <c r="K572" s="14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5.75">
      <c r="A573" s="9"/>
      <c r="B573" s="9" t="s">
        <v>596</v>
      </c>
      <c r="C573" s="20">
        <v>3</v>
      </c>
      <c r="D573" s="21" t="s">
        <v>501</v>
      </c>
      <c r="E573" s="6">
        <v>3</v>
      </c>
      <c r="F573" s="21" t="s">
        <v>199</v>
      </c>
      <c r="G573" s="12" t="str">
        <f t="shared" si="0"/>
        <v>Ilustra</v>
      </c>
      <c r="H573" s="13" t="str">
        <f t="shared" si="1"/>
        <v>ilustra</v>
      </c>
      <c r="I573" s="14" t="str">
        <f t="shared" si="2"/>
        <v>Se le dificulta ilustrar</v>
      </c>
      <c r="J573" s="14" t="str">
        <f t="shared" si="3"/>
        <v>Se le dificulta ilustrar imágenes de las prácticas de la Yonna y los representa en collage.</v>
      </c>
      <c r="K573" s="14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5.75">
      <c r="A574" s="9"/>
      <c r="B574" s="9" t="s">
        <v>597</v>
      </c>
      <c r="C574" s="20">
        <v>3</v>
      </c>
      <c r="D574" s="21" t="s">
        <v>501</v>
      </c>
      <c r="E574" s="6">
        <v>3</v>
      </c>
      <c r="F574" s="21" t="s">
        <v>199</v>
      </c>
      <c r="G574" s="12" t="str">
        <f t="shared" si="0"/>
        <v>Disfruta</v>
      </c>
      <c r="H574" s="13" t="str">
        <f t="shared" si="1"/>
        <v>disfruta</v>
      </c>
      <c r="I574" s="14" t="str">
        <f t="shared" si="2"/>
        <v>Se le dificulta disfrutar</v>
      </c>
      <c r="J574" s="14" t="str">
        <f t="shared" si="3"/>
        <v>Se le dificulta disfrutar realizando las actividades  relacionadas con los contenidos sugeridos.</v>
      </c>
      <c r="K574" s="14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28.5">
      <c r="A575" s="9"/>
      <c r="B575" s="9" t="s">
        <v>598</v>
      </c>
      <c r="C575" s="20">
        <v>3</v>
      </c>
      <c r="D575" s="21" t="s">
        <v>505</v>
      </c>
      <c r="E575" s="6">
        <v>3</v>
      </c>
      <c r="F575" s="21" t="s">
        <v>199</v>
      </c>
      <c r="G575" s="12" t="str">
        <f t="shared" si="0"/>
        <v>Reconoce</v>
      </c>
      <c r="H575" s="13" t="str">
        <f t="shared" si="1"/>
        <v>reconoce</v>
      </c>
      <c r="I575" s="14" t="str">
        <f t="shared" si="2"/>
        <v>Se le dificulta reconocer</v>
      </c>
      <c r="J575" s="14" t="str">
        <f t="shared" si="3"/>
        <v>Se le dificulta reconocer que la oración del padre nuestro fue enseñada por Jesús a sus amigos y que a través de ella EL les mostro a Dios como padre.</v>
      </c>
      <c r="K575" s="14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5.75">
      <c r="A576" s="9"/>
      <c r="B576" s="9" t="s">
        <v>599</v>
      </c>
      <c r="C576" s="20">
        <v>3</v>
      </c>
      <c r="D576" s="21" t="s">
        <v>505</v>
      </c>
      <c r="E576" s="6">
        <v>3</v>
      </c>
      <c r="F576" s="21" t="s">
        <v>199</v>
      </c>
      <c r="G576" s="12" t="str">
        <f t="shared" si="0"/>
        <v>Comprende</v>
      </c>
      <c r="H576" s="13" t="str">
        <f t="shared" si="1"/>
        <v>comprende</v>
      </c>
      <c r="I576" s="14" t="str">
        <f t="shared" si="2"/>
        <v>Se le dificulta comprender</v>
      </c>
      <c r="J576" s="14" t="str">
        <f t="shared" si="3"/>
        <v>Se le dificulta comprender que Jesús dio la vida por nosotros, por medio de las parábolas.</v>
      </c>
      <c r="K576" s="14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5.75">
      <c r="A577" s="9"/>
      <c r="B577" s="9" t="s">
        <v>600</v>
      </c>
      <c r="C577" s="20">
        <v>3</v>
      </c>
      <c r="D577" s="21" t="s">
        <v>505</v>
      </c>
      <c r="E577" s="6">
        <v>3</v>
      </c>
      <c r="F577" s="21" t="s">
        <v>199</v>
      </c>
      <c r="G577" s="12" t="str">
        <f t="shared" si="0"/>
        <v>Manifiesta</v>
      </c>
      <c r="H577" s="13" t="str">
        <f t="shared" si="1"/>
        <v>manifiesta</v>
      </c>
      <c r="I577" s="14" t="str">
        <f t="shared" si="2"/>
        <v>Se le dificulta manifestar</v>
      </c>
      <c r="J577" s="14" t="str">
        <f t="shared" si="3"/>
        <v>Se le dificulta manifestar actitudes  de agradecimientos con Dios por las plantas medicinales como remedio.</v>
      </c>
      <c r="K577" s="14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5.75">
      <c r="A578" s="9"/>
      <c r="B578" s="9" t="s">
        <v>601</v>
      </c>
      <c r="C578" s="20">
        <v>3</v>
      </c>
      <c r="D578" s="21" t="s">
        <v>505</v>
      </c>
      <c r="E578" s="6">
        <v>3</v>
      </c>
      <c r="F578" s="21" t="s">
        <v>199</v>
      </c>
      <c r="G578" s="12" t="str">
        <f t="shared" si="0"/>
        <v>Valora</v>
      </c>
      <c r="H578" s="13" t="str">
        <f t="shared" si="1"/>
        <v>valora</v>
      </c>
      <c r="I578" s="14" t="str">
        <f t="shared" si="2"/>
        <v>Se le dificulta valorar</v>
      </c>
      <c r="J578" s="14" t="str">
        <f t="shared" si="3"/>
        <v>Se le dificulta valorar la fe  y lo toma como medio comunicarse frecuentemente con Dios.</v>
      </c>
      <c r="K578" s="14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28.5">
      <c r="A579" s="9"/>
      <c r="B579" s="9" t="s">
        <v>602</v>
      </c>
      <c r="C579" s="20">
        <v>3</v>
      </c>
      <c r="D579" s="21" t="s">
        <v>398</v>
      </c>
      <c r="E579" s="6">
        <v>3</v>
      </c>
      <c r="F579" s="21" t="s">
        <v>199</v>
      </c>
      <c r="G579" s="12" t="str">
        <f t="shared" si="0"/>
        <v>Reconoce</v>
      </c>
      <c r="H579" s="13" t="str">
        <f t="shared" si="1"/>
        <v>reconoce</v>
      </c>
      <c r="I579" s="14" t="str">
        <f t="shared" si="2"/>
        <v>Se le dificulta reconocer</v>
      </c>
      <c r="J579" s="14" t="str">
        <f t="shared" si="3"/>
        <v>Se le dificulta reconocer que el dialogo en la sociedad es la fuente de comunicación para mantener una sana convivencia.</v>
      </c>
      <c r="K579" s="14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5.75">
      <c r="A580" s="9"/>
      <c r="B580" s="9" t="s">
        <v>603</v>
      </c>
      <c r="C580" s="20">
        <v>3</v>
      </c>
      <c r="D580" s="21" t="s">
        <v>398</v>
      </c>
      <c r="E580" s="6">
        <v>3</v>
      </c>
      <c r="F580" s="21" t="s">
        <v>199</v>
      </c>
      <c r="G580" s="12" t="str">
        <f t="shared" si="0"/>
        <v>Cultiva</v>
      </c>
      <c r="H580" s="13" t="str">
        <f t="shared" si="1"/>
        <v>cultiva</v>
      </c>
      <c r="I580" s="14" t="str">
        <f t="shared" si="2"/>
        <v>Se le dificulta cultivar</v>
      </c>
      <c r="J580" s="14" t="str">
        <f t="shared" si="3"/>
        <v>Se le dificulta cultivar el valor del amor, la tolerancia y el respeto para evitar la violencia entre la familia.</v>
      </c>
      <c r="K580" s="14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28.5">
      <c r="A581" s="9"/>
      <c r="B581" s="9" t="s">
        <v>604</v>
      </c>
      <c r="C581" s="20">
        <v>3</v>
      </c>
      <c r="D581" s="21" t="s">
        <v>398</v>
      </c>
      <c r="E581" s="6">
        <v>3</v>
      </c>
      <c r="F581" s="21" t="s">
        <v>199</v>
      </c>
      <c r="G581" s="12" t="str">
        <f t="shared" si="0"/>
        <v>Describe</v>
      </c>
      <c r="H581" s="13" t="str">
        <f t="shared" si="1"/>
        <v>describe</v>
      </c>
      <c r="I581" s="14" t="str">
        <f t="shared" si="2"/>
        <v>Se le dificulta describir</v>
      </c>
      <c r="J581" s="14" t="str">
        <f t="shared" si="3"/>
        <v>Se le dificulta describir de qué manera y cuáles son los valores que  se debe tener en cuenta para una sana convivencia.</v>
      </c>
      <c r="K581" s="14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5.75">
      <c r="A582" s="9"/>
      <c r="B582" s="9" t="s">
        <v>605</v>
      </c>
      <c r="C582" s="20">
        <v>3</v>
      </c>
      <c r="D582" s="21" t="s">
        <v>398</v>
      </c>
      <c r="E582" s="6">
        <v>3</v>
      </c>
      <c r="F582" s="21" t="s">
        <v>199</v>
      </c>
      <c r="G582" s="12" t="str">
        <f t="shared" si="0"/>
        <v>Demuestra</v>
      </c>
      <c r="H582" s="13" t="str">
        <f t="shared" si="1"/>
        <v>demuestra</v>
      </c>
      <c r="I582" s="14" t="str">
        <f t="shared" si="2"/>
        <v>Se le dificulta demostrar</v>
      </c>
      <c r="J582" s="14" t="str">
        <f t="shared" si="3"/>
        <v>Se le dificulta demostrar interés por aprender más sobre  los valores en familia.</v>
      </c>
      <c r="K582" s="14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5.75">
      <c r="A583" s="9"/>
      <c r="B583" s="9" t="s">
        <v>606</v>
      </c>
      <c r="C583" s="20">
        <v>3</v>
      </c>
      <c r="D583" s="21" t="s">
        <v>466</v>
      </c>
      <c r="E583" s="6">
        <v>4</v>
      </c>
      <c r="F583" s="21" t="s">
        <v>199</v>
      </c>
      <c r="G583" s="12" t="str">
        <f t="shared" si="0"/>
        <v>Describe</v>
      </c>
      <c r="H583" s="13" t="str">
        <f t="shared" si="1"/>
        <v>describe</v>
      </c>
      <c r="I583" s="14" t="str">
        <f t="shared" si="2"/>
        <v>Se le dificulta describir</v>
      </c>
      <c r="J583" s="14" t="str">
        <f t="shared" si="3"/>
        <v>Se le dificulta describir situaciones de medición utilizando fracciones comunes.</v>
      </c>
      <c r="K583" s="14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5.75">
      <c r="A584" s="9"/>
      <c r="B584" s="9" t="s">
        <v>607</v>
      </c>
      <c r="C584" s="20">
        <v>3</v>
      </c>
      <c r="D584" s="21" t="s">
        <v>466</v>
      </c>
      <c r="E584" s="6">
        <v>4</v>
      </c>
      <c r="F584" s="21" t="s">
        <v>199</v>
      </c>
      <c r="G584" s="12" t="str">
        <f t="shared" si="0"/>
        <v>Realiza</v>
      </c>
      <c r="H584" s="13" t="str">
        <f t="shared" si="1"/>
        <v>realiza</v>
      </c>
      <c r="I584" s="14" t="str">
        <f t="shared" si="2"/>
        <v>Se le dificulta realizar</v>
      </c>
      <c r="J584" s="14" t="str">
        <f t="shared" si="3"/>
        <v>Se le dificulta realizar las fracciones homogéneas y heterogéneas.</v>
      </c>
      <c r="K584" s="14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5.75">
      <c r="A585" s="9"/>
      <c r="B585" s="9" t="s">
        <v>608</v>
      </c>
      <c r="C585" s="20">
        <v>3</v>
      </c>
      <c r="D585" s="21" t="s">
        <v>466</v>
      </c>
      <c r="E585" s="6">
        <v>4</v>
      </c>
      <c r="F585" s="21" t="s">
        <v>199</v>
      </c>
      <c r="G585" s="12" t="str">
        <f t="shared" si="0"/>
        <v>Representa</v>
      </c>
      <c r="H585" s="13" t="str">
        <f t="shared" si="1"/>
        <v>representa</v>
      </c>
      <c r="I585" s="14" t="str">
        <f t="shared" si="2"/>
        <v>Se le dificulta representar</v>
      </c>
      <c r="J585" s="14" t="str">
        <f t="shared" si="3"/>
        <v>Se le dificulta representar informaciones con las tablas o graficas de barra.</v>
      </c>
      <c r="K585" s="14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5.75">
      <c r="A586" s="9"/>
      <c r="B586" s="9" t="s">
        <v>609</v>
      </c>
      <c r="C586" s="20">
        <v>3</v>
      </c>
      <c r="D586" s="21" t="s">
        <v>466</v>
      </c>
      <c r="E586" s="6">
        <v>4</v>
      </c>
      <c r="F586" s="21" t="s">
        <v>199</v>
      </c>
      <c r="G586" s="12" t="str">
        <f t="shared" si="0"/>
        <v>Aplica</v>
      </c>
      <c r="H586" s="13" t="str">
        <f t="shared" si="1"/>
        <v>aplica</v>
      </c>
      <c r="I586" s="14" t="str">
        <f t="shared" si="2"/>
        <v>Se le dificulta aplicar</v>
      </c>
      <c r="J586" s="14" t="str">
        <f t="shared" si="3"/>
        <v>Se le dificulta aplicar sus conocimientos resolviendo ejercicios con agilidad.</v>
      </c>
      <c r="K586" s="14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5.75">
      <c r="A587" s="9"/>
      <c r="B587" s="9" t="s">
        <v>610</v>
      </c>
      <c r="C587" s="20">
        <v>3</v>
      </c>
      <c r="D587" s="21" t="s">
        <v>471</v>
      </c>
      <c r="E587" s="6">
        <v>4</v>
      </c>
      <c r="F587" s="21" t="s">
        <v>199</v>
      </c>
      <c r="G587" s="12" t="str">
        <f t="shared" si="0"/>
        <v>Identifica</v>
      </c>
      <c r="H587" s="13" t="str">
        <f t="shared" si="1"/>
        <v>identifica</v>
      </c>
      <c r="I587" s="14" t="str">
        <f t="shared" si="2"/>
        <v>Se le dificulta identificar</v>
      </c>
      <c r="J587" s="14" t="str">
        <f t="shared" si="3"/>
        <v>Se le dificulta identificar en una narración sus partes y elementos.</v>
      </c>
      <c r="K587" s="14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5.75">
      <c r="A588" s="9"/>
      <c r="B588" s="9" t="s">
        <v>611</v>
      </c>
      <c r="C588" s="20">
        <v>3</v>
      </c>
      <c r="D588" s="21" t="s">
        <v>471</v>
      </c>
      <c r="E588" s="6">
        <v>4</v>
      </c>
      <c r="F588" s="21" t="s">
        <v>199</v>
      </c>
      <c r="G588" s="12" t="str">
        <f t="shared" si="0"/>
        <v>Comprende</v>
      </c>
      <c r="H588" s="13" t="str">
        <f t="shared" si="1"/>
        <v>comprende</v>
      </c>
      <c r="I588" s="14" t="str">
        <f t="shared" si="2"/>
        <v>Se le dificulta comprender</v>
      </c>
      <c r="J588" s="14" t="str">
        <f t="shared" si="3"/>
        <v>Se le dificulta comprender la importancia de la expresión dramática y elabora guiones teatrales.</v>
      </c>
      <c r="K588" s="14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5.75">
      <c r="A589" s="9"/>
      <c r="B589" s="9" t="s">
        <v>612</v>
      </c>
      <c r="C589" s="20">
        <v>3</v>
      </c>
      <c r="D589" s="21" t="s">
        <v>471</v>
      </c>
      <c r="E589" s="6">
        <v>4</v>
      </c>
      <c r="F589" s="21" t="s">
        <v>199</v>
      </c>
      <c r="G589" s="12" t="str">
        <f t="shared" si="0"/>
        <v>Elabora</v>
      </c>
      <c r="H589" s="13" t="str">
        <f t="shared" si="1"/>
        <v>elabora</v>
      </c>
      <c r="I589" s="14" t="str">
        <f t="shared" si="2"/>
        <v>Se le dificulta elaborar</v>
      </c>
      <c r="J589" s="14" t="str">
        <f t="shared" si="3"/>
        <v>Se le dificulta elaborar sus propias historietas a partir de los conocimientos adquiridos.</v>
      </c>
      <c r="K589" s="14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5.75">
      <c r="A590" s="9"/>
      <c r="B590" s="9" t="s">
        <v>613</v>
      </c>
      <c r="C590" s="20">
        <v>3</v>
      </c>
      <c r="D590" s="21" t="s">
        <v>471</v>
      </c>
      <c r="E590" s="6">
        <v>4</v>
      </c>
      <c r="F590" s="21" t="s">
        <v>199</v>
      </c>
      <c r="G590" s="12" t="str">
        <f t="shared" si="0"/>
        <v>Demuestra</v>
      </c>
      <c r="H590" s="13" t="str">
        <f t="shared" si="1"/>
        <v>demuestra</v>
      </c>
      <c r="I590" s="14" t="str">
        <f t="shared" si="2"/>
        <v>Se le dificulta demostrar</v>
      </c>
      <c r="J590" s="14" t="str">
        <f t="shared" si="3"/>
        <v>Se le dificulta demostrar interés por mejorar su nivel de aprendizaje.</v>
      </c>
      <c r="K590" s="14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28.5">
      <c r="A591" s="9"/>
      <c r="B591" s="9" t="s">
        <v>614</v>
      </c>
      <c r="C591" s="20">
        <v>3</v>
      </c>
      <c r="D591" s="21" t="s">
        <v>476</v>
      </c>
      <c r="E591" s="6">
        <v>4</v>
      </c>
      <c r="F591" s="21" t="s">
        <v>199</v>
      </c>
      <c r="G591" s="12" t="str">
        <f t="shared" si="0"/>
        <v>Clasifica</v>
      </c>
      <c r="H591" s="13" t="str">
        <f t="shared" si="1"/>
        <v>clasifica</v>
      </c>
      <c r="I591" s="14" t="str">
        <f t="shared" si="2"/>
        <v>Se le dificulta clasificar</v>
      </c>
      <c r="J591" s="14" t="str">
        <f t="shared" si="3"/>
        <v>Se le dificulta clasificar diferentes objetos de su entorno aplicando diferentes criterios como: color, olor, forma y tamaño.</v>
      </c>
      <c r="K591" s="14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28.5">
      <c r="A592" s="9"/>
      <c r="B592" s="9" t="s">
        <v>615</v>
      </c>
      <c r="C592" s="20">
        <v>3</v>
      </c>
      <c r="D592" s="21" t="s">
        <v>476</v>
      </c>
      <c r="E592" s="6">
        <v>4</v>
      </c>
      <c r="F592" s="21" t="s">
        <v>199</v>
      </c>
      <c r="G592" s="12" t="str">
        <f t="shared" si="0"/>
        <v>Identifica</v>
      </c>
      <c r="H592" s="13" t="str">
        <f t="shared" si="1"/>
        <v>identifica</v>
      </c>
      <c r="I592" s="14" t="str">
        <f t="shared" si="2"/>
        <v>Se le dificulta identificar</v>
      </c>
      <c r="J592" s="14" t="str">
        <f t="shared" si="3"/>
        <v>Se le dificulta identificar las características de sólidos, líquidos y los gaseosos de su entorno.</v>
      </c>
      <c r="K592" s="14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28.5">
      <c r="A593" s="9"/>
      <c r="B593" s="9" t="s">
        <v>616</v>
      </c>
      <c r="C593" s="20">
        <v>3</v>
      </c>
      <c r="D593" s="21" t="s">
        <v>476</v>
      </c>
      <c r="E593" s="6">
        <v>4</v>
      </c>
      <c r="F593" s="21" t="s">
        <v>199</v>
      </c>
      <c r="G593" s="12" t="str">
        <f t="shared" si="0"/>
        <v>Clasifica</v>
      </c>
      <c r="H593" s="13" t="str">
        <f t="shared" si="1"/>
        <v>clasifica</v>
      </c>
      <c r="I593" s="14" t="str">
        <f t="shared" si="2"/>
        <v>Se le dificulta clasificar</v>
      </c>
      <c r="J593" s="14" t="str">
        <f t="shared" si="3"/>
        <v>Se le dificulta clasificar sonidos utilizando criterios: agradables y desagradables.</v>
      </c>
      <c r="K593" s="14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28.5">
      <c r="A594" s="9"/>
      <c r="B594" s="9" t="s">
        <v>617</v>
      </c>
      <c r="C594" s="20">
        <v>3</v>
      </c>
      <c r="D594" s="21" t="s">
        <v>476</v>
      </c>
      <c r="E594" s="6">
        <v>4</v>
      </c>
      <c r="F594" s="21" t="s">
        <v>199</v>
      </c>
      <c r="G594" s="12" t="str">
        <f t="shared" si="0"/>
        <v>Recoge</v>
      </c>
      <c r="H594" s="13" t="str">
        <f t="shared" si="1"/>
        <v>recoge</v>
      </c>
      <c r="I594" s="14" t="str">
        <f t="shared" si="2"/>
        <v>Se le dificulta recoger</v>
      </c>
      <c r="J594" s="14" t="str">
        <f t="shared" si="3"/>
        <v>Se le dificulta recoger objetos del entorno de acuerdo a sus características.</v>
      </c>
      <c r="K594" s="14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5.75">
      <c r="A595" s="9"/>
      <c r="B595" s="9" t="s">
        <v>618</v>
      </c>
      <c r="C595" s="20">
        <v>3</v>
      </c>
      <c r="D595" s="21" t="s">
        <v>284</v>
      </c>
      <c r="E595" s="6">
        <v>4</v>
      </c>
      <c r="F595" s="21" t="s">
        <v>199</v>
      </c>
      <c r="G595" s="12" t="str">
        <f t="shared" si="0"/>
        <v>Identifica</v>
      </c>
      <c r="H595" s="13" t="str">
        <f t="shared" si="1"/>
        <v>identifica</v>
      </c>
      <c r="I595" s="14" t="str">
        <f t="shared" si="2"/>
        <v>Se le dificulta identificar</v>
      </c>
      <c r="J595" s="14" t="str">
        <f t="shared" si="3"/>
        <v>Se le dificulta identificar y describe las funciones de algunas organizaciones sociales políticos de Colombia.</v>
      </c>
      <c r="K595" s="14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5.75">
      <c r="A596" s="9"/>
      <c r="B596" s="9" t="s">
        <v>619</v>
      </c>
      <c r="C596" s="20">
        <v>3</v>
      </c>
      <c r="D596" s="21" t="s">
        <v>284</v>
      </c>
      <c r="E596" s="6">
        <v>4</v>
      </c>
      <c r="F596" s="21" t="s">
        <v>199</v>
      </c>
      <c r="G596" s="12" t="str">
        <f t="shared" si="0"/>
        <v>Identifica</v>
      </c>
      <c r="H596" s="13" t="str">
        <f t="shared" si="1"/>
        <v>identifica</v>
      </c>
      <c r="I596" s="14" t="str">
        <f t="shared" si="2"/>
        <v>Se le dificulta identificar</v>
      </c>
      <c r="J596" s="14" t="str">
        <f t="shared" si="3"/>
        <v>Se le dificulta identificar los elementos centrales de una región natural.</v>
      </c>
      <c r="K596" s="14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5.75">
      <c r="A597" s="9"/>
      <c r="B597" s="9" t="s">
        <v>620</v>
      </c>
      <c r="C597" s="20">
        <v>3</v>
      </c>
      <c r="D597" s="21" t="s">
        <v>284</v>
      </c>
      <c r="E597" s="6">
        <v>4</v>
      </c>
      <c r="F597" s="21" t="s">
        <v>199</v>
      </c>
      <c r="G597" s="12" t="str">
        <f t="shared" si="0"/>
        <v>Describe</v>
      </c>
      <c r="H597" s="13" t="str">
        <f t="shared" si="1"/>
        <v>describe</v>
      </c>
      <c r="I597" s="14" t="str">
        <f t="shared" si="2"/>
        <v>Se le dificulta describir</v>
      </c>
      <c r="J597" s="14" t="str">
        <f t="shared" si="3"/>
        <v>Se le dificulta describir los símbolos y la posición geográfica de su municipio y departamento.</v>
      </c>
      <c r="K597" s="14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5.75">
      <c r="A598" s="9"/>
      <c r="B598" s="9" t="s">
        <v>621</v>
      </c>
      <c r="C598" s="20">
        <v>3</v>
      </c>
      <c r="D598" s="21" t="s">
        <v>284</v>
      </c>
      <c r="E598" s="6">
        <v>4</v>
      </c>
      <c r="F598" s="21" t="s">
        <v>199</v>
      </c>
      <c r="G598" s="12" t="str">
        <f t="shared" si="0"/>
        <v>Se interesa</v>
      </c>
      <c r="H598" s="13" t="str">
        <f t="shared" si="1"/>
        <v>se interesa</v>
      </c>
      <c r="I598" s="14" t="str">
        <f t="shared" si="2"/>
        <v>Se le dificulta interesarse</v>
      </c>
      <c r="J598" s="14" t="str">
        <f t="shared" si="3"/>
        <v>Se le dificulta interesarse por indagar más sobre su municipio y departamento.</v>
      </c>
      <c r="K598" s="14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5.75">
      <c r="A599" s="9"/>
      <c r="B599" s="9" t="s">
        <v>622</v>
      </c>
      <c r="C599" s="20">
        <v>3</v>
      </c>
      <c r="D599" s="21" t="s">
        <v>623</v>
      </c>
      <c r="E599" s="6">
        <v>4</v>
      </c>
      <c r="F599" s="21" t="s">
        <v>199</v>
      </c>
      <c r="G599" s="12" t="str">
        <f t="shared" si="0"/>
        <v>Realiza</v>
      </c>
      <c r="H599" s="13" t="str">
        <f t="shared" si="1"/>
        <v>realiza</v>
      </c>
      <c r="I599" s="14" t="str">
        <f t="shared" si="2"/>
        <v>Se le dificulta realizar</v>
      </c>
      <c r="J599" s="14" t="str">
        <f t="shared" si="3"/>
        <v>Se le dificulta realizar con mucha precaución la ejecución de los ejercicios conocidos.</v>
      </c>
      <c r="K599" s="14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5.75">
      <c r="A600" s="9"/>
      <c r="B600" s="9" t="s">
        <v>624</v>
      </c>
      <c r="C600" s="20">
        <v>3</v>
      </c>
      <c r="D600" s="21" t="s">
        <v>623</v>
      </c>
      <c r="E600" s="6">
        <v>4</v>
      </c>
      <c r="F600" s="21" t="s">
        <v>199</v>
      </c>
      <c r="G600" s="12" t="str">
        <f t="shared" si="0"/>
        <v>Asimila</v>
      </c>
      <c r="H600" s="13" t="str">
        <f t="shared" si="1"/>
        <v>asimila</v>
      </c>
      <c r="I600" s="14" t="str">
        <f t="shared" si="2"/>
        <v>Se le dificulta asimilar</v>
      </c>
      <c r="J600" s="14" t="str">
        <f t="shared" si="3"/>
        <v>Se le dificulta asimilar con agrado el desarrollo de las estrategias aplicadas en clase</v>
      </c>
      <c r="K600" s="14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5.75">
      <c r="A601" s="9"/>
      <c r="B601" s="9" t="s">
        <v>625</v>
      </c>
      <c r="C601" s="20">
        <v>3</v>
      </c>
      <c r="D601" s="21" t="s">
        <v>623</v>
      </c>
      <c r="E601" s="6">
        <v>4</v>
      </c>
      <c r="F601" s="21" t="s">
        <v>199</v>
      </c>
      <c r="G601" s="12" t="str">
        <f t="shared" si="0"/>
        <v>Desarrolla</v>
      </c>
      <c r="H601" s="13" t="str">
        <f t="shared" si="1"/>
        <v>desarrolla</v>
      </c>
      <c r="I601" s="14" t="str">
        <f t="shared" si="2"/>
        <v>Se le dificulta desarrollar</v>
      </c>
      <c r="J601" s="14" t="str">
        <f t="shared" si="3"/>
        <v>Se le dificulta desarrollar el aspecto psicomotor usando el entorno de la naturaleza.</v>
      </c>
      <c r="K601" s="14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5.75">
      <c r="A602" s="9"/>
      <c r="B602" s="9" t="s">
        <v>626</v>
      </c>
      <c r="C602" s="20">
        <v>3</v>
      </c>
      <c r="D602" s="21" t="s">
        <v>623</v>
      </c>
      <c r="E602" s="6">
        <v>4</v>
      </c>
      <c r="F602" s="21" t="s">
        <v>199</v>
      </c>
      <c r="G602" s="12" t="str">
        <f t="shared" si="0"/>
        <v>Disfruta</v>
      </c>
      <c r="H602" s="13" t="str">
        <f t="shared" si="1"/>
        <v>disfruta</v>
      </c>
      <c r="I602" s="14" t="str">
        <f t="shared" si="2"/>
        <v>Se le dificulta disfrutar</v>
      </c>
      <c r="J602" s="14" t="str">
        <f t="shared" si="3"/>
        <v>Se le dificulta disfrutar practicando ejercicios con sus hermanos en casa.</v>
      </c>
      <c r="K602" s="14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5.75">
      <c r="A603" s="9"/>
      <c r="B603" s="9" t="s">
        <v>627</v>
      </c>
      <c r="C603" s="20">
        <v>3</v>
      </c>
      <c r="D603" s="21" t="s">
        <v>348</v>
      </c>
      <c r="E603" s="6">
        <v>4</v>
      </c>
      <c r="F603" s="21" t="s">
        <v>199</v>
      </c>
      <c r="G603" s="12" t="str">
        <f t="shared" si="0"/>
        <v>Fundamenta</v>
      </c>
      <c r="H603" s="13" t="str">
        <f t="shared" si="1"/>
        <v>fundamenta</v>
      </c>
      <c r="I603" s="14" t="str">
        <f t="shared" si="2"/>
        <v>Se le dificulta fundamentar</v>
      </c>
      <c r="J603" s="14" t="str">
        <f t="shared" si="3"/>
        <v>Se le dificulta fundamentar el valor y la importancia de los utensilios elaborados con la fruta del calabazo.</v>
      </c>
      <c r="K603" s="14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5.75">
      <c r="A604" s="9"/>
      <c r="B604" s="9" t="s">
        <v>628</v>
      </c>
      <c r="C604" s="20">
        <v>3</v>
      </c>
      <c r="D604" s="21" t="s">
        <v>348</v>
      </c>
      <c r="E604" s="6">
        <v>4</v>
      </c>
      <c r="F604" s="21" t="s">
        <v>199</v>
      </c>
      <c r="G604" s="12" t="str">
        <f t="shared" si="0"/>
        <v>Conoce</v>
      </c>
      <c r="H604" s="13" t="str">
        <f t="shared" si="1"/>
        <v>conoce</v>
      </c>
      <c r="I604" s="14" t="str">
        <f t="shared" si="2"/>
        <v>Se le dificulta conocer</v>
      </c>
      <c r="J604" s="14" t="str">
        <f t="shared" si="3"/>
        <v>Se le dificulta conocer los precios que se le puede atribuir a los utensilios elaborados.</v>
      </c>
      <c r="K604" s="14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5.75">
      <c r="A605" s="9"/>
      <c r="B605" s="9" t="s">
        <v>362</v>
      </c>
      <c r="C605" s="20">
        <v>3</v>
      </c>
      <c r="D605" s="21" t="s">
        <v>348</v>
      </c>
      <c r="E605" s="6">
        <v>4</v>
      </c>
      <c r="F605" s="21" t="s">
        <v>199</v>
      </c>
      <c r="G605" s="12" t="str">
        <f t="shared" si="0"/>
        <v>Identifica</v>
      </c>
      <c r="H605" s="13" t="str">
        <f t="shared" si="1"/>
        <v>identifica</v>
      </c>
      <c r="I605" s="14" t="str">
        <f t="shared" si="2"/>
        <v>Se le dificulta identificar</v>
      </c>
      <c r="J605" s="14" t="str">
        <f t="shared" si="3"/>
        <v>Se le dificulta identificar el costo de la medicina tradicional.</v>
      </c>
      <c r="K605" s="14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5.75">
      <c r="A606" s="9"/>
      <c r="B606" s="9" t="s">
        <v>629</v>
      </c>
      <c r="C606" s="20">
        <v>3</v>
      </c>
      <c r="D606" s="21" t="s">
        <v>348</v>
      </c>
      <c r="E606" s="6">
        <v>4</v>
      </c>
      <c r="F606" s="21" t="s">
        <v>199</v>
      </c>
      <c r="G606" s="12" t="str">
        <f t="shared" si="0"/>
        <v>Valora</v>
      </c>
      <c r="H606" s="13" t="str">
        <f t="shared" si="1"/>
        <v>valora</v>
      </c>
      <c r="I606" s="14" t="str">
        <f t="shared" si="2"/>
        <v>Se le dificulta valorar</v>
      </c>
      <c r="J606" s="14" t="str">
        <f t="shared" si="3"/>
        <v>Se le dificulta valorar el conocimiento adquirido en la elaboración de objetos con el calabazo.</v>
      </c>
      <c r="K606" s="14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5.75">
      <c r="A607" s="9"/>
      <c r="B607" s="9" t="s">
        <v>630</v>
      </c>
      <c r="C607" s="20">
        <v>3</v>
      </c>
      <c r="D607" s="21" t="s">
        <v>365</v>
      </c>
      <c r="E607" s="6">
        <v>4</v>
      </c>
      <c r="F607" s="21" t="s">
        <v>199</v>
      </c>
      <c r="G607" s="12" t="str">
        <f t="shared" si="0"/>
        <v>Identifica</v>
      </c>
      <c r="H607" s="13" t="str">
        <f t="shared" si="1"/>
        <v>identifica</v>
      </c>
      <c r="I607" s="14" t="str">
        <f t="shared" si="2"/>
        <v>Se le dificulta identificar</v>
      </c>
      <c r="J607" s="14" t="str">
        <f t="shared" si="3"/>
        <v>Se le dificulta identificar y aplica el proceso básico del manejo de power paint.</v>
      </c>
      <c r="K607" s="14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5.75">
      <c r="A608" s="9"/>
      <c r="B608" s="9" t="s">
        <v>631</v>
      </c>
      <c r="C608" s="20">
        <v>3</v>
      </c>
      <c r="D608" s="21" t="s">
        <v>365</v>
      </c>
      <c r="E608" s="6">
        <v>4</v>
      </c>
      <c r="F608" s="21" t="s">
        <v>199</v>
      </c>
      <c r="G608" s="12" t="str">
        <f t="shared" si="0"/>
        <v>Demuestra</v>
      </c>
      <c r="H608" s="13" t="str">
        <f t="shared" si="1"/>
        <v>demuestra</v>
      </c>
      <c r="I608" s="14" t="str">
        <f t="shared" si="2"/>
        <v>Se le dificulta demostrar</v>
      </c>
      <c r="J608" s="14" t="str">
        <f t="shared" si="3"/>
        <v>Se le dificulta demostrar interés por aprender el manejo del programa de power paint.</v>
      </c>
      <c r="K608" s="14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5.75">
      <c r="A609" s="9"/>
      <c r="B609" s="9" t="s">
        <v>632</v>
      </c>
      <c r="C609" s="20">
        <v>3</v>
      </c>
      <c r="D609" s="21" t="s">
        <v>365</v>
      </c>
      <c r="E609" s="6">
        <v>4</v>
      </c>
      <c r="F609" s="21" t="s">
        <v>199</v>
      </c>
      <c r="G609" s="12" t="str">
        <f t="shared" si="0"/>
        <v>Crea</v>
      </c>
      <c r="H609" s="13" t="str">
        <f t="shared" si="1"/>
        <v>crea</v>
      </c>
      <c r="I609" s="14" t="str">
        <f t="shared" si="2"/>
        <v>Se le dificulta crear</v>
      </c>
      <c r="J609" s="14" t="str">
        <f t="shared" si="3"/>
        <v>Se le dificulta crear y diseña diapositivas con el uso del programa de power paint</v>
      </c>
      <c r="K609" s="14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5.75">
      <c r="A610" s="9"/>
      <c r="B610" s="9" t="s">
        <v>633</v>
      </c>
      <c r="C610" s="20">
        <v>3</v>
      </c>
      <c r="D610" s="21" t="s">
        <v>365</v>
      </c>
      <c r="E610" s="6">
        <v>4</v>
      </c>
      <c r="F610" s="21" t="s">
        <v>199</v>
      </c>
      <c r="G610" s="12" t="str">
        <f t="shared" si="0"/>
        <v>Disfruta</v>
      </c>
      <c r="H610" s="13" t="str">
        <f t="shared" si="1"/>
        <v>disfruta</v>
      </c>
      <c r="I610" s="14" t="str">
        <f t="shared" si="2"/>
        <v>Se le dificulta disfrutar</v>
      </c>
      <c r="J610" s="14" t="str">
        <f t="shared" si="3"/>
        <v>Se le dificulta disfrutar el manejo del computador, aplicando el uso del programa.</v>
      </c>
      <c r="K610" s="14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28.5">
      <c r="A611" s="9"/>
      <c r="B611" s="9" t="s">
        <v>634</v>
      </c>
      <c r="C611" s="20">
        <v>3</v>
      </c>
      <c r="D611" s="21" t="s">
        <v>382</v>
      </c>
      <c r="E611" s="6">
        <v>4</v>
      </c>
      <c r="F611" s="21" t="s">
        <v>199</v>
      </c>
      <c r="G611" s="12" t="str">
        <f t="shared" si="0"/>
        <v>Identifica</v>
      </c>
      <c r="H611" s="13" t="str">
        <f t="shared" si="1"/>
        <v>identifica</v>
      </c>
      <c r="I611" s="14" t="str">
        <f t="shared" si="2"/>
        <v>Se le dificulta identificar</v>
      </c>
      <c r="J611" s="14" t="str">
        <f t="shared" si="3"/>
        <v>Se le dificulta identificar los nombres de los días de la semana y forma oraciones orales y escritas con la preposición FROM.</v>
      </c>
      <c r="K611" s="14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5.75">
      <c r="A612" s="9"/>
      <c r="B612" s="9" t="s">
        <v>635</v>
      </c>
      <c r="C612" s="20">
        <v>3</v>
      </c>
      <c r="D612" s="21" t="s">
        <v>382</v>
      </c>
      <c r="E612" s="6">
        <v>4</v>
      </c>
      <c r="F612" s="21" t="s">
        <v>199</v>
      </c>
      <c r="G612" s="12" t="str">
        <f t="shared" si="0"/>
        <v>Escribe</v>
      </c>
      <c r="H612" s="13" t="str">
        <f t="shared" si="1"/>
        <v>escribe</v>
      </c>
      <c r="I612" s="14" t="str">
        <f t="shared" si="2"/>
        <v>Se le dificulta escribir</v>
      </c>
      <c r="J612" s="14" t="str">
        <f t="shared" si="3"/>
        <v>Se le dificulta escribir oraciones afirmativas e interrogativas con las formas del singular del TOBE.</v>
      </c>
      <c r="K612" s="14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5.75">
      <c r="A613" s="9"/>
      <c r="B613" s="9" t="s">
        <v>636</v>
      </c>
      <c r="C613" s="20">
        <v>3</v>
      </c>
      <c r="D613" s="21" t="s">
        <v>382</v>
      </c>
      <c r="E613" s="6">
        <v>4</v>
      </c>
      <c r="F613" s="21" t="s">
        <v>199</v>
      </c>
      <c r="G613" s="12" t="str">
        <f t="shared" si="0"/>
        <v>Menciona</v>
      </c>
      <c r="H613" s="13" t="str">
        <f t="shared" si="1"/>
        <v>menciona</v>
      </c>
      <c r="I613" s="14" t="str">
        <f t="shared" si="2"/>
        <v>Se le dificulta mencionar</v>
      </c>
      <c r="J613" s="14" t="str">
        <f t="shared" si="3"/>
        <v>Se le dificulta mencionar en ingles Vocabularios nuevos y se interesa por aprender mas.</v>
      </c>
      <c r="K613" s="14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5.75">
      <c r="A614" s="9"/>
      <c r="B614" s="9" t="s">
        <v>637</v>
      </c>
      <c r="C614" s="20">
        <v>3</v>
      </c>
      <c r="D614" s="21" t="s">
        <v>382</v>
      </c>
      <c r="E614" s="6">
        <v>4</v>
      </c>
      <c r="F614" s="21" t="s">
        <v>199</v>
      </c>
      <c r="G614" s="12" t="str">
        <f t="shared" si="0"/>
        <v>Disfruta</v>
      </c>
      <c r="H614" s="13" t="str">
        <f t="shared" si="1"/>
        <v>disfruta</v>
      </c>
      <c r="I614" s="14" t="str">
        <f t="shared" si="2"/>
        <v>Se le dificulta disfrutar</v>
      </c>
      <c r="J614" s="14" t="str">
        <f t="shared" si="3"/>
        <v>Se le dificulta disfrutar practicando los vocabularios ya conocidos.</v>
      </c>
      <c r="K614" s="14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28.5">
      <c r="A615" s="9"/>
      <c r="B615" s="9" t="s">
        <v>638</v>
      </c>
      <c r="C615" s="20">
        <v>3</v>
      </c>
      <c r="D615" s="21" t="s">
        <v>501</v>
      </c>
      <c r="E615" s="6">
        <v>4</v>
      </c>
      <c r="F615" s="21" t="s">
        <v>199</v>
      </c>
      <c r="G615" s="12" t="str">
        <f t="shared" si="0"/>
        <v>Utiliza</v>
      </c>
      <c r="H615" s="13" t="str">
        <f t="shared" si="1"/>
        <v>utiliza</v>
      </c>
      <c r="I615" s="14" t="str">
        <f t="shared" si="2"/>
        <v>Se le dificulta utilizar</v>
      </c>
      <c r="J615" s="14" t="str">
        <f t="shared" si="3"/>
        <v>Se le dificulta utilizar los sustantivos, sinónimas y antónimas en su expresión y escritura para referirse a las plantas medicinales.</v>
      </c>
      <c r="K615" s="14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5.75">
      <c r="A616" s="9"/>
      <c r="B616" s="9" t="s">
        <v>639</v>
      </c>
      <c r="C616" s="20">
        <v>3</v>
      </c>
      <c r="D616" s="21" t="s">
        <v>501</v>
      </c>
      <c r="E616" s="6">
        <v>4</v>
      </c>
      <c r="F616" s="21" t="s">
        <v>199</v>
      </c>
      <c r="G616" s="12" t="str">
        <f t="shared" si="0"/>
        <v>Realiza</v>
      </c>
      <c r="H616" s="13" t="str">
        <f t="shared" si="1"/>
        <v>realiza</v>
      </c>
      <c r="I616" s="14" t="str">
        <f t="shared" si="2"/>
        <v>Se le dificulta realizar</v>
      </c>
      <c r="J616" s="14" t="str">
        <f t="shared" si="3"/>
        <v>Se le dificulta realizar trabajos de manualidades con las formas básicas (cilindro, cubo, esfera, pirámide)</v>
      </c>
      <c r="K616" s="14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5.75">
      <c r="A617" s="9"/>
      <c r="B617" s="9" t="s">
        <v>640</v>
      </c>
      <c r="C617" s="20">
        <v>3</v>
      </c>
      <c r="D617" s="21" t="s">
        <v>501</v>
      </c>
      <c r="E617" s="6">
        <v>4</v>
      </c>
      <c r="F617" s="21" t="s">
        <v>199</v>
      </c>
      <c r="G617" s="12" t="str">
        <f t="shared" si="0"/>
        <v>Consulta</v>
      </c>
      <c r="H617" s="13" t="str">
        <f t="shared" si="1"/>
        <v>consulta</v>
      </c>
      <c r="I617" s="14" t="str">
        <f t="shared" si="2"/>
        <v>Se le dificulta consultar</v>
      </c>
      <c r="J617" s="14" t="str">
        <f t="shared" si="3"/>
        <v>Se le dificulta consultar con sus mayores sobre el tema de las plantas medicinales.</v>
      </c>
      <c r="K617" s="14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5.75">
      <c r="A618" s="9"/>
      <c r="B618" s="9" t="s">
        <v>641</v>
      </c>
      <c r="C618" s="20">
        <v>3</v>
      </c>
      <c r="D618" s="21" t="s">
        <v>501</v>
      </c>
      <c r="E618" s="6">
        <v>4</v>
      </c>
      <c r="F618" s="21" t="s">
        <v>199</v>
      </c>
      <c r="G618" s="12" t="str">
        <f t="shared" si="0"/>
        <v>Demuestra</v>
      </c>
      <c r="H618" s="13" t="str">
        <f t="shared" si="1"/>
        <v>demuestra</v>
      </c>
      <c r="I618" s="14" t="str">
        <f t="shared" si="2"/>
        <v>Se le dificulta demostrar</v>
      </c>
      <c r="J618" s="14" t="str">
        <f t="shared" si="3"/>
        <v>Se le dificulta demostrar interés por conocer más sobre su cultura.</v>
      </c>
      <c r="K618" s="14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5.75">
      <c r="A619" s="9"/>
      <c r="B619" s="9" t="s">
        <v>642</v>
      </c>
      <c r="C619" s="20">
        <v>3</v>
      </c>
      <c r="D619" s="21" t="s">
        <v>505</v>
      </c>
      <c r="E619" s="6">
        <v>4</v>
      </c>
      <c r="F619" s="21" t="s">
        <v>199</v>
      </c>
      <c r="G619" s="12" t="str">
        <f t="shared" si="0"/>
        <v>Comenta</v>
      </c>
      <c r="H619" s="13" t="str">
        <f t="shared" si="1"/>
        <v>comenta</v>
      </c>
      <c r="I619" s="14" t="str">
        <f t="shared" si="2"/>
        <v>Se le dificulta comentar</v>
      </c>
      <c r="J619" s="14" t="str">
        <f t="shared" si="3"/>
        <v>Se le dificulta comentar que la iglesia en comunidad fundamenta el amor y la amistad en cristo.</v>
      </c>
      <c r="K619" s="14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5.75">
      <c r="A620" s="9"/>
      <c r="B620" s="9" t="s">
        <v>643</v>
      </c>
      <c r="C620" s="20">
        <v>3</v>
      </c>
      <c r="D620" s="21" t="s">
        <v>505</v>
      </c>
      <c r="E620" s="6">
        <v>4</v>
      </c>
      <c r="F620" s="21" t="s">
        <v>199</v>
      </c>
      <c r="G620" s="12" t="str">
        <f t="shared" si="0"/>
        <v>Reconoce</v>
      </c>
      <c r="H620" s="13" t="str">
        <f t="shared" si="1"/>
        <v>reconoce</v>
      </c>
      <c r="I620" s="14" t="str">
        <f t="shared" si="2"/>
        <v>Se le dificulta reconocer</v>
      </c>
      <c r="J620" s="14" t="str">
        <f t="shared" si="3"/>
        <v>Se le dificulta reconocer que la eucaristía es un encuentro entre los amigos de Dios.</v>
      </c>
      <c r="K620" s="14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5.75">
      <c r="A621" s="9"/>
      <c r="B621" s="9" t="s">
        <v>644</v>
      </c>
      <c r="C621" s="20">
        <v>3</v>
      </c>
      <c r="D621" s="21" t="s">
        <v>505</v>
      </c>
      <c r="E621" s="6">
        <v>4</v>
      </c>
      <c r="F621" s="21" t="s">
        <v>199</v>
      </c>
      <c r="G621" s="12" t="str">
        <f t="shared" si="0"/>
        <v>Distingue</v>
      </c>
      <c r="H621" s="13" t="str">
        <f t="shared" si="1"/>
        <v>distingue</v>
      </c>
      <c r="I621" s="14" t="str">
        <f t="shared" si="2"/>
        <v>Se le dificulta distinguir</v>
      </c>
      <c r="J621" s="14" t="str">
        <f t="shared" si="3"/>
        <v>Se le dificulta distinguir que todo lo que existe en la naturaleza es parte de la creación de Dios.</v>
      </c>
      <c r="K621" s="14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5.75">
      <c r="A622" s="9"/>
      <c r="B622" s="9" t="s">
        <v>645</v>
      </c>
      <c r="C622" s="20">
        <v>3</v>
      </c>
      <c r="D622" s="21" t="s">
        <v>505</v>
      </c>
      <c r="E622" s="6">
        <v>4</v>
      </c>
      <c r="F622" s="21" t="s">
        <v>199</v>
      </c>
      <c r="G622" s="12" t="str">
        <f t="shared" si="0"/>
        <v>Descubre</v>
      </c>
      <c r="H622" s="13" t="str">
        <f t="shared" si="1"/>
        <v>descubre</v>
      </c>
      <c r="I622" s="14" t="str">
        <f t="shared" si="2"/>
        <v>Se le dificulta descubrir</v>
      </c>
      <c r="J622" s="14" t="str">
        <f t="shared" si="3"/>
        <v>Se le dificulta descubrir la presencia de Dios en medio de la creación de la naturaleza.</v>
      </c>
      <c r="K622" s="14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28.5">
      <c r="A623" s="9"/>
      <c r="B623" s="9" t="s">
        <v>646</v>
      </c>
      <c r="C623" s="20">
        <v>3</v>
      </c>
      <c r="D623" s="21" t="s">
        <v>398</v>
      </c>
      <c r="E623" s="6">
        <v>4</v>
      </c>
      <c r="F623" s="21" t="s">
        <v>199</v>
      </c>
      <c r="G623" s="12" t="str">
        <f t="shared" si="0"/>
        <v>Comprende</v>
      </c>
      <c r="H623" s="13" t="str">
        <f t="shared" si="1"/>
        <v>comprende</v>
      </c>
      <c r="I623" s="14" t="str">
        <f t="shared" si="2"/>
        <v>Se le dificulta comprender</v>
      </c>
      <c r="J623" s="14" t="str">
        <f t="shared" si="3"/>
        <v>Se le dificulta comprender la importancia de vivir en armonía con la familia y con los demás por medio del dialogo como fuente de comunicación.</v>
      </c>
      <c r="K623" s="14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28.5">
      <c r="A624" s="9"/>
      <c r="B624" s="9" t="s">
        <v>647</v>
      </c>
      <c r="C624" s="20">
        <v>3</v>
      </c>
      <c r="D624" s="21" t="s">
        <v>398</v>
      </c>
      <c r="E624" s="6">
        <v>4</v>
      </c>
      <c r="F624" s="21" t="s">
        <v>199</v>
      </c>
      <c r="G624" s="12" t="str">
        <f t="shared" si="0"/>
        <v>Establece</v>
      </c>
      <c r="H624" s="13" t="str">
        <f t="shared" si="1"/>
        <v>establece</v>
      </c>
      <c r="I624" s="14" t="str">
        <f t="shared" si="2"/>
        <v>Se le dificulta establecer</v>
      </c>
      <c r="J624" s="14" t="str">
        <f t="shared" si="3"/>
        <v>Se le dificulta establecer acuerdos fundamentando el valor de la tolerancia y el respeto para evitar los conflictos entre la familia y los demás.</v>
      </c>
      <c r="K624" s="14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5.75">
      <c r="A625" s="9"/>
      <c r="B625" s="9" t="s">
        <v>648</v>
      </c>
      <c r="C625" s="20">
        <v>3</v>
      </c>
      <c r="D625" s="21" t="s">
        <v>398</v>
      </c>
      <c r="E625" s="6">
        <v>4</v>
      </c>
      <c r="F625" s="21" t="s">
        <v>199</v>
      </c>
      <c r="G625" s="12" t="str">
        <f t="shared" si="0"/>
        <v>Demuestra</v>
      </c>
      <c r="H625" s="13" t="str">
        <f t="shared" si="1"/>
        <v>demuestra</v>
      </c>
      <c r="I625" s="14" t="str">
        <f t="shared" si="2"/>
        <v>Se le dificulta demostrar</v>
      </c>
      <c r="J625" s="14" t="str">
        <f t="shared" si="3"/>
        <v>Se le dificulta demostrar interés por conocer más sobre las plantas medicinales.</v>
      </c>
      <c r="K625" s="14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5.75">
      <c r="A626" s="9"/>
      <c r="B626" s="9" t="s">
        <v>649</v>
      </c>
      <c r="C626" s="20">
        <v>3</v>
      </c>
      <c r="D626" s="21" t="s">
        <v>398</v>
      </c>
      <c r="E626" s="6">
        <v>4</v>
      </c>
      <c r="F626" s="21" t="s">
        <v>199</v>
      </c>
      <c r="G626" s="12" t="str">
        <f t="shared" si="0"/>
        <v>Aplica</v>
      </c>
      <c r="H626" s="13" t="str">
        <f t="shared" si="1"/>
        <v>aplica</v>
      </c>
      <c r="I626" s="14" t="str">
        <f t="shared" si="2"/>
        <v>Se le dificulta aplicar</v>
      </c>
      <c r="J626" s="14" t="str">
        <f t="shared" si="3"/>
        <v>Se le dificulta aplicar los valores aprendidos entre familia y los demás.</v>
      </c>
      <c r="K626" s="14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5.75">
      <c r="A627" s="15"/>
      <c r="B627" s="15"/>
      <c r="C627" s="8"/>
      <c r="D627" s="23"/>
      <c r="E627" s="24"/>
      <c r="F627" s="23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5.75">
      <c r="A628" s="15"/>
      <c r="B628" s="15"/>
      <c r="C628" s="8"/>
      <c r="D628" s="23"/>
      <c r="E628" s="24"/>
      <c r="F628" s="23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5.75">
      <c r="A629" s="15"/>
      <c r="B629" s="15"/>
      <c r="C629" s="8"/>
      <c r="D629" s="23"/>
      <c r="E629" s="24"/>
      <c r="F629" s="23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5.75">
      <c r="A630" s="15"/>
      <c r="B630" s="15"/>
      <c r="C630" s="8"/>
      <c r="D630" s="23"/>
      <c r="E630" s="24"/>
      <c r="F630" s="23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5.75">
      <c r="A631" s="15"/>
      <c r="B631" s="15"/>
      <c r="C631" s="8"/>
      <c r="D631" s="23"/>
      <c r="E631" s="24"/>
      <c r="F631" s="23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5.75">
      <c r="A632" s="15"/>
      <c r="B632" s="15"/>
      <c r="C632" s="8"/>
      <c r="D632" s="23"/>
      <c r="E632" s="24"/>
      <c r="F632" s="23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5.75">
      <c r="A633" s="15"/>
      <c r="B633" s="15"/>
      <c r="C633" s="8"/>
      <c r="D633" s="23"/>
      <c r="E633" s="24"/>
      <c r="F633" s="23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5.75">
      <c r="A634" s="15"/>
      <c r="B634" s="15"/>
      <c r="C634" s="8"/>
      <c r="D634" s="23"/>
      <c r="E634" s="24"/>
      <c r="F634" s="23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5.75">
      <c r="A635" s="15"/>
      <c r="B635" s="15"/>
      <c r="C635" s="8"/>
      <c r="D635" s="23"/>
      <c r="E635" s="24"/>
      <c r="F635" s="23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5.75">
      <c r="A636" s="15"/>
      <c r="B636" s="15"/>
      <c r="C636" s="8"/>
      <c r="D636" s="23"/>
      <c r="E636" s="24"/>
      <c r="F636" s="23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5.75">
      <c r="A637" s="15"/>
      <c r="B637" s="15"/>
      <c r="C637" s="8"/>
      <c r="D637" s="23"/>
      <c r="E637" s="24"/>
      <c r="F637" s="23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5.75">
      <c r="A638" s="15"/>
      <c r="B638" s="15"/>
      <c r="C638" s="8"/>
      <c r="D638" s="23"/>
      <c r="E638" s="24"/>
      <c r="F638" s="23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5.75">
      <c r="A639" s="15"/>
      <c r="B639" s="15"/>
      <c r="C639" s="8"/>
      <c r="D639" s="23"/>
      <c r="E639" s="24"/>
      <c r="F639" s="23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5.75">
      <c r="A640" s="15"/>
      <c r="B640" s="15"/>
      <c r="C640" s="8"/>
      <c r="D640" s="23"/>
      <c r="E640" s="24"/>
      <c r="F640" s="23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5.75">
      <c r="A641" s="15"/>
      <c r="B641" s="15"/>
      <c r="C641" s="8"/>
      <c r="D641" s="23"/>
      <c r="E641" s="24"/>
      <c r="F641" s="23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5.75">
      <c r="A642" s="15"/>
      <c r="B642" s="15"/>
      <c r="C642" s="8"/>
      <c r="D642" s="23"/>
      <c r="E642" s="24"/>
      <c r="F642" s="23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5.75">
      <c r="A643" s="15"/>
      <c r="B643" s="15"/>
      <c r="C643" s="8"/>
      <c r="D643" s="23"/>
      <c r="E643" s="24"/>
      <c r="F643" s="23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5.75">
      <c r="A644" s="15"/>
      <c r="B644" s="15"/>
      <c r="C644" s="8"/>
      <c r="D644" s="23"/>
      <c r="E644" s="24"/>
      <c r="F644" s="23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5.75">
      <c r="A645" s="15"/>
      <c r="B645" s="15"/>
      <c r="C645" s="8"/>
      <c r="D645" s="23"/>
      <c r="E645" s="24"/>
      <c r="F645" s="23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5.75">
      <c r="A646" s="15"/>
      <c r="B646" s="15"/>
      <c r="C646" s="8"/>
      <c r="D646" s="23"/>
      <c r="E646" s="24"/>
      <c r="F646" s="23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5.75">
      <c r="A647" s="15"/>
      <c r="B647" s="15"/>
      <c r="C647" s="8"/>
      <c r="D647" s="23"/>
      <c r="E647" s="24"/>
      <c r="F647" s="23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5.75">
      <c r="A648" s="15"/>
      <c r="B648" s="15"/>
      <c r="C648" s="8"/>
      <c r="D648" s="23"/>
      <c r="E648" s="24"/>
      <c r="F648" s="23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5.75">
      <c r="A649" s="15"/>
      <c r="B649" s="15"/>
      <c r="C649" s="8"/>
      <c r="D649" s="23"/>
      <c r="E649" s="24"/>
      <c r="F649" s="23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5.75">
      <c r="A650" s="15"/>
      <c r="B650" s="15"/>
      <c r="C650" s="8"/>
      <c r="D650" s="23"/>
      <c r="E650" s="24"/>
      <c r="F650" s="23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5.75">
      <c r="A651" s="15"/>
      <c r="B651" s="15"/>
      <c r="C651" s="8"/>
      <c r="D651" s="23"/>
      <c r="E651" s="24"/>
      <c r="F651" s="23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5.75">
      <c r="A652" s="15"/>
      <c r="B652" s="15"/>
      <c r="C652" s="8"/>
      <c r="D652" s="23"/>
      <c r="E652" s="24"/>
      <c r="F652" s="23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5.75">
      <c r="A653" s="15"/>
      <c r="B653" s="15"/>
      <c r="C653" s="8"/>
      <c r="D653" s="23"/>
      <c r="E653" s="24"/>
      <c r="F653" s="23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5.75">
      <c r="A654" s="15"/>
      <c r="B654" s="15"/>
      <c r="C654" s="8"/>
      <c r="D654" s="23"/>
      <c r="E654" s="24"/>
      <c r="F654" s="23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5.75">
      <c r="A655" s="15"/>
      <c r="B655" s="15"/>
      <c r="C655" s="8"/>
      <c r="D655" s="23"/>
      <c r="E655" s="24"/>
      <c r="F655" s="23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5.75">
      <c r="A656" s="15"/>
      <c r="B656" s="15"/>
      <c r="C656" s="8"/>
      <c r="D656" s="23"/>
      <c r="E656" s="24"/>
      <c r="F656" s="23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5.75">
      <c r="A657" s="15"/>
      <c r="B657" s="15"/>
      <c r="C657" s="8"/>
      <c r="D657" s="23"/>
      <c r="E657" s="24"/>
      <c r="F657" s="23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5.75">
      <c r="A658" s="15"/>
      <c r="B658" s="15"/>
      <c r="C658" s="8"/>
      <c r="D658" s="23"/>
      <c r="E658" s="24"/>
      <c r="F658" s="23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5.75">
      <c r="A659" s="15"/>
      <c r="B659" s="15"/>
      <c r="C659" s="8"/>
      <c r="D659" s="23"/>
      <c r="E659" s="24"/>
      <c r="F659" s="23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5.75">
      <c r="A660" s="15"/>
      <c r="B660" s="15"/>
      <c r="C660" s="8"/>
      <c r="D660" s="23"/>
      <c r="E660" s="24"/>
      <c r="F660" s="23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5.75">
      <c r="A661" s="15"/>
      <c r="B661" s="15"/>
      <c r="C661" s="8"/>
      <c r="D661" s="23"/>
      <c r="E661" s="24"/>
      <c r="F661" s="23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5.75">
      <c r="A662" s="15"/>
      <c r="B662" s="15"/>
      <c r="C662" s="8"/>
      <c r="D662" s="23"/>
      <c r="E662" s="24"/>
      <c r="F662" s="23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5.75">
      <c r="A663" s="15"/>
      <c r="B663" s="15"/>
      <c r="C663" s="8"/>
      <c r="D663" s="23"/>
      <c r="E663" s="24"/>
      <c r="F663" s="23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5.75">
      <c r="A664" s="15"/>
      <c r="B664" s="15"/>
      <c r="C664" s="8"/>
      <c r="D664" s="23"/>
      <c r="E664" s="24"/>
      <c r="F664" s="23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5.75">
      <c r="A665" s="15"/>
      <c r="B665" s="15"/>
      <c r="C665" s="8"/>
      <c r="D665" s="23"/>
      <c r="E665" s="24"/>
      <c r="F665" s="23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5.75">
      <c r="A666" s="15"/>
      <c r="B666" s="15"/>
      <c r="C666" s="8"/>
      <c r="D666" s="23"/>
      <c r="E666" s="24"/>
      <c r="F666" s="23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5.75">
      <c r="A667" s="15"/>
      <c r="B667" s="15"/>
      <c r="C667" s="8"/>
      <c r="D667" s="23"/>
      <c r="E667" s="24"/>
      <c r="F667" s="23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5.75">
      <c r="A668" s="15"/>
      <c r="B668" s="15"/>
      <c r="C668" s="8"/>
      <c r="D668" s="23"/>
      <c r="E668" s="24"/>
      <c r="F668" s="23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5.75">
      <c r="A669" s="15"/>
      <c r="B669" s="15"/>
      <c r="C669" s="8"/>
      <c r="D669" s="23"/>
      <c r="E669" s="24"/>
      <c r="F669" s="23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5.75">
      <c r="A670" s="15"/>
      <c r="B670" s="15"/>
      <c r="C670" s="8"/>
      <c r="D670" s="23"/>
      <c r="E670" s="24"/>
      <c r="F670" s="23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5.75">
      <c r="A671" s="15"/>
      <c r="B671" s="15"/>
      <c r="C671" s="8"/>
      <c r="D671" s="23"/>
      <c r="E671" s="24"/>
      <c r="F671" s="23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5.75">
      <c r="A672" s="15"/>
      <c r="B672" s="15"/>
      <c r="C672" s="8"/>
      <c r="D672" s="23"/>
      <c r="E672" s="24"/>
      <c r="F672" s="23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5.75">
      <c r="A673" s="15"/>
      <c r="B673" s="15"/>
      <c r="C673" s="8"/>
      <c r="D673" s="23"/>
      <c r="E673" s="24"/>
      <c r="F673" s="23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5.75">
      <c r="A674" s="15"/>
      <c r="B674" s="15"/>
      <c r="C674" s="8"/>
      <c r="D674" s="23"/>
      <c r="E674" s="24"/>
      <c r="F674" s="23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5.75">
      <c r="A675" s="15"/>
      <c r="B675" s="15"/>
      <c r="C675" s="8"/>
      <c r="D675" s="23"/>
      <c r="E675" s="24"/>
      <c r="F675" s="23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5.75">
      <c r="A676" s="15"/>
      <c r="B676" s="15"/>
      <c r="C676" s="8"/>
      <c r="D676" s="23"/>
      <c r="E676" s="24"/>
      <c r="F676" s="23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5.75">
      <c r="A677" s="15"/>
      <c r="B677" s="15"/>
      <c r="C677" s="8"/>
      <c r="D677" s="23"/>
      <c r="E677" s="24"/>
      <c r="F677" s="23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5.75">
      <c r="A678" s="15"/>
      <c r="B678" s="15"/>
      <c r="C678" s="8"/>
      <c r="D678" s="23"/>
      <c r="E678" s="24"/>
      <c r="F678" s="23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5.75">
      <c r="A679" s="15"/>
      <c r="B679" s="15"/>
      <c r="C679" s="8"/>
      <c r="D679" s="23"/>
      <c r="E679" s="24"/>
      <c r="F679" s="23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5.75">
      <c r="A680" s="15"/>
      <c r="B680" s="15"/>
      <c r="C680" s="8"/>
      <c r="D680" s="23"/>
      <c r="E680" s="24"/>
      <c r="F680" s="23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5.75">
      <c r="A681" s="15"/>
      <c r="B681" s="15"/>
      <c r="C681" s="8"/>
      <c r="D681" s="23"/>
      <c r="E681" s="24"/>
      <c r="F681" s="23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5.75">
      <c r="A682" s="15"/>
      <c r="B682" s="15"/>
      <c r="C682" s="8"/>
      <c r="D682" s="23"/>
      <c r="E682" s="24"/>
      <c r="F682" s="23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5.75">
      <c r="A683" s="15"/>
      <c r="B683" s="15"/>
      <c r="C683" s="8"/>
      <c r="D683" s="23"/>
      <c r="E683" s="24"/>
      <c r="F683" s="23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5.75">
      <c r="A684" s="15"/>
      <c r="B684" s="15"/>
      <c r="C684" s="8"/>
      <c r="D684" s="23"/>
      <c r="E684" s="24"/>
      <c r="F684" s="23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5.75">
      <c r="A685" s="15"/>
      <c r="B685" s="15"/>
      <c r="C685" s="8"/>
      <c r="D685" s="23"/>
      <c r="E685" s="24"/>
      <c r="F685" s="23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5.75">
      <c r="A686" s="15"/>
      <c r="B686" s="15"/>
      <c r="C686" s="8"/>
      <c r="D686" s="23"/>
      <c r="E686" s="24"/>
      <c r="F686" s="23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5.75">
      <c r="A687" s="15"/>
      <c r="B687" s="15"/>
      <c r="C687" s="8"/>
      <c r="D687" s="23"/>
      <c r="E687" s="24"/>
      <c r="F687" s="23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5.75">
      <c r="A688" s="15"/>
      <c r="B688" s="15"/>
      <c r="C688" s="8"/>
      <c r="D688" s="23"/>
      <c r="E688" s="24"/>
      <c r="F688" s="23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5.75">
      <c r="A689" s="15"/>
      <c r="B689" s="15"/>
      <c r="C689" s="8"/>
      <c r="D689" s="23"/>
      <c r="E689" s="24"/>
      <c r="F689" s="23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5.75">
      <c r="A690" s="15"/>
      <c r="B690" s="15"/>
      <c r="C690" s="8"/>
      <c r="D690" s="23"/>
      <c r="E690" s="24"/>
      <c r="F690" s="23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5.75">
      <c r="A691" s="15"/>
      <c r="B691" s="15"/>
      <c r="C691" s="8"/>
      <c r="D691" s="23"/>
      <c r="E691" s="24"/>
      <c r="F691" s="23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5.75">
      <c r="A692" s="15"/>
      <c r="B692" s="15"/>
      <c r="C692" s="8"/>
      <c r="D692" s="23"/>
      <c r="E692" s="24"/>
      <c r="F692" s="23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5.75">
      <c r="A693" s="15"/>
      <c r="B693" s="15"/>
      <c r="C693" s="8"/>
      <c r="D693" s="23"/>
      <c r="E693" s="24"/>
      <c r="F693" s="23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5.75">
      <c r="A694" s="15"/>
      <c r="B694" s="15"/>
      <c r="C694" s="8"/>
      <c r="D694" s="23"/>
      <c r="E694" s="24"/>
      <c r="F694" s="23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5.75">
      <c r="A695" s="15"/>
      <c r="B695" s="15"/>
      <c r="C695" s="8"/>
      <c r="D695" s="23"/>
      <c r="E695" s="24"/>
      <c r="F695" s="23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5.75">
      <c r="A696" s="15"/>
      <c r="B696" s="15"/>
      <c r="C696" s="8"/>
      <c r="D696" s="23"/>
      <c r="E696" s="24"/>
      <c r="F696" s="23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5.75">
      <c r="A697" s="15"/>
      <c r="B697" s="15"/>
      <c r="C697" s="8"/>
      <c r="D697" s="23"/>
      <c r="E697" s="24"/>
      <c r="F697" s="23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5.75">
      <c r="A698" s="15"/>
      <c r="B698" s="15"/>
      <c r="C698" s="8"/>
      <c r="D698" s="23"/>
      <c r="E698" s="24"/>
      <c r="F698" s="23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5.75">
      <c r="A699" s="15"/>
      <c r="B699" s="15"/>
      <c r="C699" s="8"/>
      <c r="D699" s="23"/>
      <c r="E699" s="24"/>
      <c r="F699" s="23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5.75">
      <c r="A700" s="15"/>
      <c r="B700" s="15"/>
      <c r="C700" s="8"/>
      <c r="D700" s="23"/>
      <c r="E700" s="24"/>
      <c r="F700" s="23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5.75">
      <c r="A701" s="15"/>
      <c r="B701" s="15"/>
      <c r="C701" s="8"/>
      <c r="D701" s="23"/>
      <c r="E701" s="24"/>
      <c r="F701" s="23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5.75">
      <c r="A702" s="15"/>
      <c r="B702" s="15"/>
      <c r="C702" s="8"/>
      <c r="D702" s="23"/>
      <c r="E702" s="24"/>
      <c r="F702" s="23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5.75">
      <c r="A703" s="15"/>
      <c r="B703" s="15"/>
      <c r="C703" s="8"/>
      <c r="D703" s="23"/>
      <c r="E703" s="24"/>
      <c r="F703" s="23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5.75">
      <c r="A704" s="15"/>
      <c r="B704" s="15"/>
      <c r="C704" s="8"/>
      <c r="D704" s="23"/>
      <c r="E704" s="24"/>
      <c r="F704" s="23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5.75">
      <c r="A705" s="15"/>
      <c r="B705" s="15"/>
      <c r="C705" s="8"/>
      <c r="D705" s="23"/>
      <c r="E705" s="24"/>
      <c r="F705" s="23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5.75">
      <c r="A706" s="15"/>
      <c r="B706" s="15"/>
      <c r="C706" s="8"/>
      <c r="D706" s="23"/>
      <c r="E706" s="24"/>
      <c r="F706" s="23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5.75">
      <c r="A707" s="15"/>
      <c r="B707" s="15"/>
      <c r="C707" s="8"/>
      <c r="D707" s="23"/>
      <c r="E707" s="24"/>
      <c r="F707" s="23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5.75">
      <c r="A708" s="15"/>
      <c r="B708" s="15"/>
      <c r="C708" s="8"/>
      <c r="D708" s="23"/>
      <c r="E708" s="24"/>
      <c r="F708" s="23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5.75">
      <c r="A709" s="15"/>
      <c r="B709" s="15"/>
      <c r="C709" s="8"/>
      <c r="D709" s="23"/>
      <c r="E709" s="24"/>
      <c r="F709" s="23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5.75">
      <c r="A710" s="15"/>
      <c r="B710" s="15"/>
      <c r="C710" s="8"/>
      <c r="D710" s="23"/>
      <c r="E710" s="24"/>
      <c r="F710" s="23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5.75">
      <c r="A711" s="15"/>
      <c r="B711" s="15"/>
      <c r="C711" s="8"/>
      <c r="D711" s="23"/>
      <c r="E711" s="24"/>
      <c r="F711" s="23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5.75">
      <c r="A712" s="15"/>
      <c r="B712" s="15"/>
      <c r="C712" s="8"/>
      <c r="D712" s="23"/>
      <c r="E712" s="24"/>
      <c r="F712" s="23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5.75">
      <c r="A713" s="15"/>
      <c r="B713" s="15"/>
      <c r="C713" s="8"/>
      <c r="D713" s="23"/>
      <c r="E713" s="24"/>
      <c r="F713" s="23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5.75">
      <c r="A714" s="15"/>
      <c r="B714" s="15"/>
      <c r="C714" s="8"/>
      <c r="D714" s="23"/>
      <c r="E714" s="24"/>
      <c r="F714" s="23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5.75">
      <c r="A715" s="15"/>
      <c r="B715" s="15"/>
      <c r="C715" s="8"/>
      <c r="D715" s="23"/>
      <c r="E715" s="24"/>
      <c r="F715" s="23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5.75">
      <c r="A716" s="15"/>
      <c r="B716" s="15"/>
      <c r="C716" s="8"/>
      <c r="D716" s="23"/>
      <c r="E716" s="24"/>
      <c r="F716" s="23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5.75">
      <c r="A717" s="15"/>
      <c r="B717" s="15"/>
      <c r="C717" s="8"/>
      <c r="D717" s="23"/>
      <c r="E717" s="24"/>
      <c r="F717" s="23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5.75">
      <c r="A718" s="15"/>
      <c r="B718" s="15"/>
      <c r="C718" s="8"/>
      <c r="D718" s="23"/>
      <c r="E718" s="24"/>
      <c r="F718" s="23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5.75">
      <c r="A719" s="15"/>
      <c r="B719" s="15"/>
      <c r="C719" s="8"/>
      <c r="D719" s="23"/>
      <c r="E719" s="24"/>
      <c r="F719" s="23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5.75">
      <c r="A720" s="15"/>
      <c r="B720" s="15"/>
      <c r="C720" s="8"/>
      <c r="D720" s="23"/>
      <c r="E720" s="24"/>
      <c r="F720" s="23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5.75">
      <c r="A721" s="15"/>
      <c r="B721" s="15"/>
      <c r="C721" s="8"/>
      <c r="D721" s="23"/>
      <c r="E721" s="24"/>
      <c r="F721" s="23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5.75">
      <c r="A722" s="15"/>
      <c r="B722" s="15"/>
      <c r="C722" s="8"/>
      <c r="D722" s="23"/>
      <c r="E722" s="24"/>
      <c r="F722" s="23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5.75">
      <c r="A723" s="15"/>
      <c r="B723" s="15"/>
      <c r="C723" s="8"/>
      <c r="D723" s="23"/>
      <c r="E723" s="24"/>
      <c r="F723" s="23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5.75">
      <c r="A724" s="15"/>
      <c r="B724" s="15"/>
      <c r="C724" s="8"/>
      <c r="D724" s="23"/>
      <c r="E724" s="24"/>
      <c r="F724" s="23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5.75">
      <c r="A725" s="15"/>
      <c r="B725" s="15"/>
      <c r="C725" s="8"/>
      <c r="D725" s="23"/>
      <c r="E725" s="24"/>
      <c r="F725" s="23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5.75">
      <c r="A726" s="15"/>
      <c r="B726" s="15"/>
      <c r="C726" s="8"/>
      <c r="D726" s="23"/>
      <c r="E726" s="24"/>
      <c r="F726" s="23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5.75">
      <c r="A727" s="15"/>
      <c r="B727" s="15"/>
      <c r="C727" s="8"/>
      <c r="D727" s="23"/>
      <c r="E727" s="24"/>
      <c r="F727" s="23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5.75">
      <c r="A728" s="15"/>
      <c r="B728" s="15"/>
      <c r="C728" s="8"/>
      <c r="D728" s="23"/>
      <c r="E728" s="24"/>
      <c r="F728" s="23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5.75">
      <c r="A729" s="15"/>
      <c r="B729" s="15"/>
      <c r="C729" s="8"/>
      <c r="D729" s="23"/>
      <c r="E729" s="24"/>
      <c r="F729" s="23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5.75">
      <c r="A730" s="15"/>
      <c r="B730" s="15"/>
      <c r="C730" s="8"/>
      <c r="D730" s="23"/>
      <c r="E730" s="24"/>
      <c r="F730" s="23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5.75">
      <c r="A731" s="15"/>
      <c r="B731" s="15"/>
      <c r="C731" s="8"/>
      <c r="D731" s="23"/>
      <c r="E731" s="24"/>
      <c r="F731" s="23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5.75">
      <c r="A732" s="15"/>
      <c r="B732" s="15"/>
      <c r="C732" s="8"/>
      <c r="D732" s="23"/>
      <c r="E732" s="24"/>
      <c r="F732" s="23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5.75">
      <c r="A733" s="15"/>
      <c r="B733" s="15"/>
      <c r="C733" s="8"/>
      <c r="D733" s="23"/>
      <c r="E733" s="24"/>
      <c r="F733" s="23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5.75">
      <c r="A734" s="15"/>
      <c r="B734" s="15"/>
      <c r="C734" s="8"/>
      <c r="D734" s="23"/>
      <c r="E734" s="24"/>
      <c r="F734" s="23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5.75">
      <c r="A735" s="15"/>
      <c r="B735" s="15"/>
      <c r="C735" s="8"/>
      <c r="D735" s="23"/>
      <c r="E735" s="24"/>
      <c r="F735" s="23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5.75">
      <c r="A736" s="15"/>
      <c r="B736" s="15"/>
      <c r="C736" s="8"/>
      <c r="D736" s="23"/>
      <c r="E736" s="24"/>
      <c r="F736" s="23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5.75">
      <c r="A737" s="15"/>
      <c r="B737" s="15"/>
      <c r="C737" s="8"/>
      <c r="D737" s="23"/>
      <c r="E737" s="24"/>
      <c r="F737" s="23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5.75">
      <c r="A738" s="15"/>
      <c r="B738" s="15"/>
      <c r="C738" s="8"/>
      <c r="D738" s="23"/>
      <c r="E738" s="24"/>
      <c r="F738" s="23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5.75">
      <c r="A739" s="15"/>
      <c r="B739" s="15"/>
      <c r="C739" s="8"/>
      <c r="D739" s="23"/>
      <c r="E739" s="24"/>
      <c r="F739" s="23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5.75">
      <c r="A740" s="15"/>
      <c r="B740" s="15"/>
      <c r="C740" s="8"/>
      <c r="D740" s="23"/>
      <c r="E740" s="24"/>
      <c r="F740" s="23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5.75">
      <c r="A741" s="15"/>
      <c r="B741" s="15"/>
      <c r="C741" s="8"/>
      <c r="D741" s="23"/>
      <c r="E741" s="24"/>
      <c r="F741" s="23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5.75">
      <c r="A742" s="15"/>
      <c r="B742" s="15"/>
      <c r="C742" s="8"/>
      <c r="D742" s="23"/>
      <c r="E742" s="24"/>
      <c r="F742" s="23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5.75">
      <c r="A743" s="15"/>
      <c r="B743" s="15"/>
      <c r="C743" s="8"/>
      <c r="D743" s="23"/>
      <c r="E743" s="24"/>
      <c r="F743" s="23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5.75">
      <c r="A744" s="15"/>
      <c r="B744" s="15"/>
      <c r="C744" s="8"/>
      <c r="D744" s="23"/>
      <c r="E744" s="24"/>
      <c r="F744" s="23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5.75">
      <c r="A745" s="15"/>
      <c r="B745" s="15"/>
      <c r="C745" s="8"/>
      <c r="D745" s="23"/>
      <c r="E745" s="24"/>
      <c r="F745" s="23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5.75">
      <c r="A746" s="15"/>
      <c r="B746" s="15"/>
      <c r="C746" s="8"/>
      <c r="D746" s="23"/>
      <c r="E746" s="24"/>
      <c r="F746" s="23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5.75">
      <c r="A747" s="15"/>
      <c r="B747" s="15"/>
      <c r="C747" s="8"/>
      <c r="D747" s="23"/>
      <c r="E747" s="24"/>
      <c r="F747" s="23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5.75">
      <c r="A748" s="15"/>
      <c r="B748" s="15"/>
      <c r="C748" s="8"/>
      <c r="D748" s="23"/>
      <c r="E748" s="24"/>
      <c r="F748" s="23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5.75">
      <c r="A749" s="15"/>
      <c r="B749" s="15"/>
      <c r="C749" s="8"/>
      <c r="D749" s="23"/>
      <c r="E749" s="24"/>
      <c r="F749" s="23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5.75">
      <c r="A750" s="15"/>
      <c r="B750" s="15"/>
      <c r="C750" s="8"/>
      <c r="D750" s="23"/>
      <c r="E750" s="24"/>
      <c r="F750" s="23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5.75">
      <c r="A751" s="15"/>
      <c r="B751" s="15"/>
      <c r="C751" s="8"/>
      <c r="D751" s="23"/>
      <c r="E751" s="24"/>
      <c r="F751" s="23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5.75">
      <c r="A752" s="15"/>
      <c r="B752" s="15"/>
      <c r="C752" s="8"/>
      <c r="D752" s="23"/>
      <c r="E752" s="24"/>
      <c r="F752" s="23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5.75">
      <c r="A753" s="15"/>
      <c r="B753" s="15"/>
      <c r="C753" s="8"/>
      <c r="D753" s="23"/>
      <c r="E753" s="24"/>
      <c r="F753" s="23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5.75">
      <c r="A754" s="15"/>
      <c r="B754" s="15"/>
      <c r="C754" s="8"/>
      <c r="D754" s="23"/>
      <c r="E754" s="24"/>
      <c r="F754" s="23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5.75">
      <c r="A755" s="15"/>
      <c r="B755" s="15"/>
      <c r="C755" s="8"/>
      <c r="D755" s="23"/>
      <c r="E755" s="24"/>
      <c r="F755" s="23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5.75">
      <c r="A756" s="15"/>
      <c r="B756" s="15"/>
      <c r="C756" s="8"/>
      <c r="D756" s="23"/>
      <c r="E756" s="24"/>
      <c r="F756" s="23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5.75">
      <c r="A757" s="15"/>
      <c r="B757" s="15"/>
      <c r="C757" s="8"/>
      <c r="D757" s="23"/>
      <c r="E757" s="24"/>
      <c r="F757" s="23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5.75">
      <c r="A758" s="15"/>
      <c r="B758" s="15"/>
      <c r="C758" s="8"/>
      <c r="D758" s="23"/>
      <c r="E758" s="24"/>
      <c r="F758" s="23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5.75">
      <c r="A759" s="15"/>
      <c r="B759" s="15"/>
      <c r="C759" s="8"/>
      <c r="D759" s="23"/>
      <c r="E759" s="24"/>
      <c r="F759" s="23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5.75">
      <c r="A760" s="15"/>
      <c r="B760" s="15"/>
      <c r="C760" s="8"/>
      <c r="D760" s="23"/>
      <c r="E760" s="24"/>
      <c r="F760" s="23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5.75">
      <c r="A761" s="15"/>
      <c r="B761" s="15"/>
      <c r="C761" s="8"/>
      <c r="D761" s="23"/>
      <c r="E761" s="24"/>
      <c r="F761" s="23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5.75">
      <c r="A762" s="15"/>
      <c r="B762" s="15"/>
      <c r="C762" s="8"/>
      <c r="D762" s="23"/>
      <c r="E762" s="24"/>
      <c r="F762" s="23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5.75">
      <c r="A763" s="15"/>
      <c r="B763" s="15"/>
      <c r="C763" s="8"/>
      <c r="D763" s="23"/>
      <c r="E763" s="24"/>
      <c r="F763" s="23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5.75">
      <c r="A764" s="15"/>
      <c r="B764" s="15"/>
      <c r="C764" s="8"/>
      <c r="D764" s="23"/>
      <c r="E764" s="24"/>
      <c r="F764" s="23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5.75">
      <c r="A765" s="15"/>
      <c r="B765" s="15"/>
      <c r="C765" s="8"/>
      <c r="D765" s="23"/>
      <c r="E765" s="24"/>
      <c r="F765" s="23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5.75">
      <c r="A766" s="15"/>
      <c r="B766" s="15"/>
      <c r="C766" s="8"/>
      <c r="D766" s="23"/>
      <c r="E766" s="24"/>
      <c r="F766" s="23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5.75">
      <c r="A767" s="15"/>
      <c r="B767" s="15"/>
      <c r="C767" s="8"/>
      <c r="D767" s="23"/>
      <c r="E767" s="24"/>
      <c r="F767" s="23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5.75">
      <c r="A768" s="15"/>
      <c r="B768" s="15"/>
      <c r="C768" s="8"/>
      <c r="D768" s="23"/>
      <c r="E768" s="24"/>
      <c r="F768" s="23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5.75">
      <c r="A769" s="15"/>
      <c r="B769" s="15"/>
      <c r="C769" s="8"/>
      <c r="D769" s="23"/>
      <c r="E769" s="24"/>
      <c r="F769" s="23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5.75">
      <c r="A770" s="15"/>
      <c r="B770" s="15"/>
      <c r="C770" s="8"/>
      <c r="D770" s="23"/>
      <c r="E770" s="24"/>
      <c r="F770" s="23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5.75">
      <c r="A771" s="15"/>
      <c r="B771" s="15"/>
      <c r="C771" s="8"/>
      <c r="D771" s="23"/>
      <c r="E771" s="24"/>
      <c r="F771" s="23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5.75">
      <c r="A772" s="15"/>
      <c r="B772" s="15"/>
      <c r="C772" s="8"/>
      <c r="D772" s="23"/>
      <c r="E772" s="24"/>
      <c r="F772" s="23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5.75">
      <c r="A773" s="15"/>
      <c r="B773" s="15"/>
      <c r="C773" s="8"/>
      <c r="D773" s="23"/>
      <c r="E773" s="24"/>
      <c r="F773" s="23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5.75">
      <c r="A774" s="15"/>
      <c r="B774" s="15"/>
      <c r="C774" s="8"/>
      <c r="D774" s="23"/>
      <c r="E774" s="24"/>
      <c r="F774" s="23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5.75">
      <c r="A775" s="15"/>
      <c r="B775" s="15"/>
      <c r="C775" s="8"/>
      <c r="D775" s="23"/>
      <c r="E775" s="24"/>
      <c r="F775" s="23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5.75">
      <c r="A776" s="15"/>
      <c r="B776" s="15"/>
      <c r="C776" s="8"/>
      <c r="D776" s="23"/>
      <c r="E776" s="24"/>
      <c r="F776" s="23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5.75">
      <c r="A777" s="15"/>
      <c r="B777" s="15"/>
      <c r="C777" s="8"/>
      <c r="D777" s="23"/>
      <c r="E777" s="24"/>
      <c r="F777" s="23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5.75">
      <c r="A778" s="15"/>
      <c r="B778" s="15"/>
      <c r="C778" s="8"/>
      <c r="D778" s="23"/>
      <c r="E778" s="24"/>
      <c r="F778" s="23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5.75">
      <c r="A779" s="15"/>
      <c r="B779" s="15"/>
      <c r="C779" s="8"/>
      <c r="D779" s="23"/>
      <c r="E779" s="24"/>
      <c r="F779" s="23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5.75">
      <c r="A780" s="15"/>
      <c r="B780" s="15"/>
      <c r="C780" s="8"/>
      <c r="D780" s="23"/>
      <c r="E780" s="24"/>
      <c r="F780" s="23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5.75">
      <c r="A781" s="15"/>
      <c r="B781" s="15"/>
      <c r="C781" s="8"/>
      <c r="D781" s="23"/>
      <c r="E781" s="24"/>
      <c r="F781" s="23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5.75">
      <c r="A782" s="15"/>
      <c r="B782" s="15"/>
      <c r="C782" s="8"/>
      <c r="D782" s="23"/>
      <c r="E782" s="24"/>
      <c r="F782" s="23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5.75">
      <c r="A783" s="15"/>
      <c r="B783" s="15"/>
      <c r="C783" s="8"/>
      <c r="D783" s="23"/>
      <c r="E783" s="24"/>
      <c r="F783" s="23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5.75">
      <c r="A784" s="15"/>
      <c r="B784" s="15"/>
      <c r="C784" s="8"/>
      <c r="D784" s="23"/>
      <c r="E784" s="24"/>
      <c r="F784" s="23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5.75">
      <c r="A785" s="15"/>
      <c r="B785" s="15"/>
      <c r="C785" s="8"/>
      <c r="D785" s="23"/>
      <c r="E785" s="24"/>
      <c r="F785" s="23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5.75">
      <c r="A786" s="15"/>
      <c r="B786" s="15"/>
      <c r="C786" s="8"/>
      <c r="D786" s="23"/>
      <c r="E786" s="24"/>
      <c r="F786" s="23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5.75">
      <c r="A787" s="15"/>
      <c r="B787" s="15"/>
      <c r="C787" s="8"/>
      <c r="D787" s="23"/>
      <c r="E787" s="24"/>
      <c r="F787" s="23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5.75">
      <c r="A788" s="15"/>
      <c r="B788" s="15"/>
      <c r="C788" s="8"/>
      <c r="D788" s="23"/>
      <c r="E788" s="24"/>
      <c r="F788" s="23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5.75">
      <c r="A789" s="15"/>
      <c r="B789" s="15"/>
      <c r="C789" s="8"/>
      <c r="D789" s="23"/>
      <c r="E789" s="24"/>
      <c r="F789" s="23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5.75">
      <c r="A790" s="15"/>
      <c r="B790" s="15"/>
      <c r="C790" s="8"/>
      <c r="D790" s="23"/>
      <c r="E790" s="24"/>
      <c r="F790" s="23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5.75">
      <c r="A791" s="15"/>
      <c r="B791" s="15"/>
      <c r="C791" s="8"/>
      <c r="D791" s="23"/>
      <c r="E791" s="24"/>
      <c r="F791" s="23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5.75">
      <c r="A792" s="15"/>
      <c r="B792" s="15"/>
      <c r="C792" s="8"/>
      <c r="D792" s="23"/>
      <c r="E792" s="24"/>
      <c r="F792" s="23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5.75">
      <c r="A793" s="15"/>
      <c r="B793" s="15"/>
      <c r="C793" s="8"/>
      <c r="D793" s="23"/>
      <c r="E793" s="24"/>
      <c r="F793" s="23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5.75">
      <c r="A794" s="15"/>
      <c r="B794" s="15"/>
      <c r="C794" s="8"/>
      <c r="D794" s="23"/>
      <c r="E794" s="24"/>
      <c r="F794" s="23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5.75">
      <c r="A795" s="15"/>
      <c r="B795" s="15"/>
      <c r="C795" s="8"/>
      <c r="D795" s="23"/>
      <c r="E795" s="24"/>
      <c r="F795" s="23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5.75">
      <c r="A796" s="15"/>
      <c r="B796" s="15"/>
      <c r="C796" s="8"/>
      <c r="D796" s="23"/>
      <c r="E796" s="24"/>
      <c r="F796" s="23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5.75">
      <c r="A797" s="15"/>
      <c r="B797" s="15"/>
      <c r="C797" s="8"/>
      <c r="D797" s="23"/>
      <c r="E797" s="24"/>
      <c r="F797" s="23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5.75">
      <c r="A798" s="15"/>
      <c r="B798" s="15"/>
      <c r="C798" s="8"/>
      <c r="D798" s="23"/>
      <c r="E798" s="24"/>
      <c r="F798" s="23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5.75">
      <c r="A799" s="15"/>
      <c r="B799" s="15"/>
      <c r="C799" s="8"/>
      <c r="D799" s="23"/>
      <c r="E799" s="24"/>
      <c r="F799" s="23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5.75">
      <c r="A800" s="15"/>
      <c r="B800" s="15"/>
      <c r="C800" s="8"/>
      <c r="D800" s="23"/>
      <c r="E800" s="24"/>
      <c r="F800" s="23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5.75">
      <c r="A801" s="15"/>
      <c r="B801" s="15"/>
      <c r="C801" s="8"/>
      <c r="D801" s="23"/>
      <c r="E801" s="24"/>
      <c r="F801" s="23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5.75">
      <c r="A802" s="15"/>
      <c r="B802" s="15"/>
      <c r="C802" s="8"/>
      <c r="D802" s="23"/>
      <c r="E802" s="24"/>
      <c r="F802" s="23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5.75">
      <c r="A803" s="15"/>
      <c r="B803" s="15"/>
      <c r="C803" s="8"/>
      <c r="D803" s="23"/>
      <c r="E803" s="24"/>
      <c r="F803" s="23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5.75">
      <c r="A804" s="15"/>
      <c r="B804" s="15"/>
      <c r="C804" s="8"/>
      <c r="D804" s="23"/>
      <c r="E804" s="24"/>
      <c r="F804" s="23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5.75">
      <c r="A805" s="15"/>
      <c r="B805" s="15"/>
      <c r="C805" s="8"/>
      <c r="D805" s="23"/>
      <c r="E805" s="24"/>
      <c r="F805" s="23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5.75">
      <c r="A806" s="15"/>
      <c r="B806" s="15"/>
      <c r="C806" s="8"/>
      <c r="D806" s="23"/>
      <c r="E806" s="24"/>
      <c r="F806" s="23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5.75">
      <c r="A807" s="15"/>
      <c r="B807" s="15"/>
      <c r="C807" s="8"/>
      <c r="D807" s="23"/>
      <c r="E807" s="24"/>
      <c r="F807" s="23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5.75">
      <c r="A808" s="15"/>
      <c r="B808" s="15"/>
      <c r="C808" s="8"/>
      <c r="D808" s="23"/>
      <c r="E808" s="24"/>
      <c r="F808" s="23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5.75">
      <c r="A809" s="15"/>
      <c r="B809" s="15"/>
      <c r="C809" s="8"/>
      <c r="D809" s="23"/>
      <c r="E809" s="24"/>
      <c r="F809" s="23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5.75">
      <c r="A810" s="15"/>
      <c r="B810" s="15"/>
      <c r="C810" s="8"/>
      <c r="D810" s="23"/>
      <c r="E810" s="24"/>
      <c r="F810" s="23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5.75">
      <c r="A811" s="15"/>
      <c r="B811" s="15"/>
      <c r="C811" s="8"/>
      <c r="D811" s="23"/>
      <c r="E811" s="24"/>
      <c r="F811" s="23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5.75">
      <c r="A812" s="15"/>
      <c r="B812" s="15"/>
      <c r="C812" s="8"/>
      <c r="D812" s="23"/>
      <c r="E812" s="24"/>
      <c r="F812" s="23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5.75">
      <c r="A813" s="15"/>
      <c r="B813" s="15"/>
      <c r="C813" s="8"/>
      <c r="D813" s="23"/>
      <c r="E813" s="24"/>
      <c r="F813" s="23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5.75">
      <c r="A814" s="15"/>
      <c r="B814" s="15"/>
      <c r="C814" s="8"/>
      <c r="D814" s="23"/>
      <c r="E814" s="24"/>
      <c r="F814" s="23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5.75">
      <c r="A815" s="15"/>
      <c r="B815" s="15"/>
      <c r="C815" s="8"/>
      <c r="D815" s="23"/>
      <c r="E815" s="24"/>
      <c r="F815" s="23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5.75">
      <c r="A816" s="15"/>
      <c r="B816" s="15"/>
      <c r="C816" s="8"/>
      <c r="D816" s="23"/>
      <c r="E816" s="24"/>
      <c r="F816" s="23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5.75">
      <c r="A817" s="15"/>
      <c r="B817" s="15"/>
      <c r="C817" s="8"/>
      <c r="D817" s="23"/>
      <c r="E817" s="24"/>
      <c r="F817" s="23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5.75">
      <c r="A818" s="15"/>
      <c r="B818" s="15"/>
      <c r="C818" s="8"/>
      <c r="D818" s="23"/>
      <c r="E818" s="24"/>
      <c r="F818" s="23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5.75">
      <c r="A819" s="15"/>
      <c r="B819" s="15"/>
      <c r="C819" s="8"/>
      <c r="D819" s="23"/>
      <c r="E819" s="24"/>
      <c r="F819" s="23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5.75">
      <c r="A820" s="15"/>
      <c r="B820" s="15"/>
      <c r="C820" s="8"/>
      <c r="D820" s="23"/>
      <c r="E820" s="24"/>
      <c r="F820" s="23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5.75">
      <c r="A821" s="15"/>
      <c r="B821" s="15"/>
      <c r="C821" s="8"/>
      <c r="D821" s="23"/>
      <c r="E821" s="24"/>
      <c r="F821" s="23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5.75">
      <c r="A822" s="15"/>
      <c r="B822" s="15"/>
      <c r="C822" s="8"/>
      <c r="D822" s="23"/>
      <c r="E822" s="24"/>
      <c r="F822" s="23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5.75">
      <c r="A823" s="15"/>
      <c r="B823" s="15"/>
      <c r="C823" s="8"/>
      <c r="D823" s="23"/>
      <c r="E823" s="24"/>
      <c r="F823" s="23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5.75">
      <c r="A824" s="15"/>
      <c r="B824" s="15"/>
      <c r="C824" s="8"/>
      <c r="D824" s="23"/>
      <c r="E824" s="24"/>
      <c r="F824" s="23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5.75">
      <c r="A825" s="15"/>
      <c r="B825" s="15"/>
      <c r="C825" s="8"/>
      <c r="D825" s="23"/>
      <c r="E825" s="24"/>
      <c r="F825" s="23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5.75">
      <c r="A826" s="15"/>
      <c r="B826" s="15"/>
      <c r="C826" s="8"/>
      <c r="D826" s="23"/>
      <c r="E826" s="24"/>
      <c r="F826" s="23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5.75">
      <c r="A827" s="15"/>
      <c r="B827" s="15"/>
      <c r="C827" s="8"/>
      <c r="D827" s="23"/>
      <c r="E827" s="24"/>
      <c r="F827" s="23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5.75">
      <c r="A828" s="15"/>
      <c r="B828" s="15"/>
      <c r="C828" s="8"/>
      <c r="D828" s="23"/>
      <c r="E828" s="24"/>
      <c r="F828" s="23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5.75">
      <c r="A829" s="15"/>
      <c r="B829" s="15"/>
      <c r="C829" s="8"/>
      <c r="D829" s="23"/>
      <c r="E829" s="24"/>
      <c r="F829" s="23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5.75">
      <c r="A830" s="15"/>
      <c r="B830" s="15"/>
      <c r="C830" s="8"/>
      <c r="D830" s="23"/>
      <c r="E830" s="24"/>
      <c r="F830" s="23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5.75">
      <c r="A831" s="15"/>
      <c r="B831" s="15"/>
      <c r="C831" s="8"/>
      <c r="D831" s="23"/>
      <c r="E831" s="24"/>
      <c r="F831" s="23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5.75">
      <c r="A832" s="15"/>
      <c r="B832" s="15"/>
      <c r="C832" s="8"/>
      <c r="D832" s="23"/>
      <c r="E832" s="24"/>
      <c r="F832" s="23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5.75">
      <c r="A833" s="15"/>
      <c r="B833" s="15"/>
      <c r="C833" s="8"/>
      <c r="D833" s="23"/>
      <c r="E833" s="24"/>
      <c r="F833" s="23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5.75">
      <c r="A834" s="15"/>
      <c r="B834" s="15"/>
      <c r="C834" s="8"/>
      <c r="D834" s="23"/>
      <c r="E834" s="24"/>
      <c r="F834" s="23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5.75">
      <c r="A835" s="15"/>
      <c r="B835" s="15"/>
      <c r="C835" s="8"/>
      <c r="D835" s="23"/>
      <c r="E835" s="24"/>
      <c r="F835" s="23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5.75">
      <c r="A836" s="15"/>
      <c r="B836" s="15"/>
      <c r="C836" s="8"/>
      <c r="D836" s="23"/>
      <c r="E836" s="24"/>
      <c r="F836" s="23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5.75">
      <c r="A837" s="15"/>
      <c r="B837" s="15"/>
      <c r="C837" s="8"/>
      <c r="D837" s="23"/>
      <c r="E837" s="24"/>
      <c r="F837" s="23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5.75">
      <c r="A838" s="15"/>
      <c r="B838" s="15"/>
      <c r="C838" s="8"/>
      <c r="D838" s="23"/>
      <c r="E838" s="24"/>
      <c r="F838" s="23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5.75">
      <c r="A839" s="15"/>
      <c r="B839" s="15"/>
      <c r="C839" s="8"/>
      <c r="D839" s="23"/>
      <c r="E839" s="24"/>
      <c r="F839" s="23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5.75">
      <c r="A840" s="15"/>
      <c r="B840" s="15"/>
      <c r="C840" s="8"/>
      <c r="D840" s="23"/>
      <c r="E840" s="24"/>
      <c r="F840" s="23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5.75">
      <c r="A841" s="15"/>
      <c r="B841" s="15"/>
      <c r="C841" s="8"/>
      <c r="D841" s="23"/>
      <c r="E841" s="24"/>
      <c r="F841" s="23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5.75">
      <c r="A842" s="15"/>
      <c r="B842" s="15"/>
      <c r="C842" s="8"/>
      <c r="D842" s="23"/>
      <c r="E842" s="24"/>
      <c r="F842" s="23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5.75">
      <c r="A843" s="15"/>
      <c r="B843" s="15"/>
      <c r="C843" s="8"/>
      <c r="D843" s="23"/>
      <c r="E843" s="24"/>
      <c r="F843" s="23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5.75">
      <c r="A844" s="15"/>
      <c r="B844" s="15"/>
      <c r="C844" s="8"/>
      <c r="D844" s="23"/>
      <c r="E844" s="24"/>
      <c r="F844" s="23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5.75">
      <c r="A845" s="15"/>
      <c r="B845" s="15"/>
      <c r="C845" s="8"/>
      <c r="D845" s="23"/>
      <c r="E845" s="24"/>
      <c r="F845" s="23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5.75">
      <c r="A846" s="15"/>
      <c r="B846" s="15"/>
      <c r="C846" s="8"/>
      <c r="D846" s="23"/>
      <c r="E846" s="24"/>
      <c r="F846" s="23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5.75">
      <c r="A847" s="15"/>
      <c r="B847" s="15"/>
      <c r="C847" s="8"/>
      <c r="D847" s="23"/>
      <c r="E847" s="24"/>
      <c r="F847" s="23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5.75">
      <c r="A848" s="15"/>
      <c r="B848" s="15"/>
      <c r="C848" s="8"/>
      <c r="D848" s="23"/>
      <c r="E848" s="24"/>
      <c r="F848" s="23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5.75">
      <c r="A849" s="15"/>
      <c r="B849" s="15"/>
      <c r="C849" s="8"/>
      <c r="D849" s="23"/>
      <c r="E849" s="24"/>
      <c r="F849" s="23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5.75">
      <c r="A850" s="15"/>
      <c r="B850" s="15"/>
      <c r="C850" s="8"/>
      <c r="D850" s="23"/>
      <c r="E850" s="24"/>
      <c r="F850" s="23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5.75">
      <c r="A851" s="15"/>
      <c r="B851" s="15"/>
      <c r="C851" s="8"/>
      <c r="D851" s="23"/>
      <c r="E851" s="24"/>
      <c r="F851" s="23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5.75">
      <c r="A852" s="15"/>
      <c r="B852" s="15"/>
      <c r="C852" s="8"/>
      <c r="D852" s="23"/>
      <c r="E852" s="24"/>
      <c r="F852" s="23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5.75">
      <c r="A853" s="15"/>
      <c r="B853" s="15"/>
      <c r="C853" s="8"/>
      <c r="D853" s="23"/>
      <c r="E853" s="24"/>
      <c r="F853" s="23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5.75">
      <c r="A854" s="15"/>
      <c r="B854" s="15"/>
      <c r="C854" s="8"/>
      <c r="D854" s="23"/>
      <c r="E854" s="24"/>
      <c r="F854" s="23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5.75">
      <c r="A855" s="15"/>
      <c r="B855" s="15"/>
      <c r="C855" s="8"/>
      <c r="D855" s="23"/>
      <c r="E855" s="24"/>
      <c r="F855" s="23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5.75">
      <c r="A856" s="15"/>
      <c r="B856" s="15"/>
      <c r="C856" s="8"/>
      <c r="D856" s="23"/>
      <c r="E856" s="24"/>
      <c r="F856" s="23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5.75">
      <c r="A857" s="15"/>
      <c r="B857" s="15"/>
      <c r="C857" s="8"/>
      <c r="D857" s="23"/>
      <c r="E857" s="24"/>
      <c r="F857" s="23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5.75">
      <c r="A858" s="15"/>
      <c r="B858" s="15"/>
      <c r="C858" s="8"/>
      <c r="D858" s="23"/>
      <c r="E858" s="24"/>
      <c r="F858" s="23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26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25" defaultRowHeight="15" customHeight="1"/>
  <cols>
    <col min="1" max="1" width="15" customWidth="1"/>
    <col min="2" max="2" width="28.375" customWidth="1"/>
  </cols>
  <sheetData>
    <row r="1" spans="1:2" ht="15" customHeight="1">
      <c r="A1" s="25" t="s">
        <v>5</v>
      </c>
      <c r="B1" s="26" t="s">
        <v>6</v>
      </c>
    </row>
    <row r="2" spans="1:2">
      <c r="A2" s="2" t="str">
        <f ca="1">IFERROR(__xludf.DUMMYFUNCTION("SORT(UNIQUE(LOGROS!H2:H1000),1,TRUE)"),"adopta")</f>
        <v>adopta</v>
      </c>
      <c r="B2" s="27" t="str">
        <f t="shared" ref="B2:B126" ca="1" si="0">IF(A2="resuelve",CONCATENATE($B$1,"resolver"),IF(A2="se ubica",CONCATENATE($B$1,"ubicarse"),IF(A2="se interesa",CONCATENATE($B$1,"interesarse"),IF(A2="se integra",CONCATENATE($B$1,"integrarse"),IF(A2="se esmera",CONCATENATE($B$1,"esmerarse"),IF(A2="se esfuerza",CONCATENATE($B$1,"esforzarse"),IF(ISNUMBER(FIND("es ",A2)),CONCATENATE($B$1,SUBSTITUTE(A2,"es ","ser ",0)),IF(A2="muestra",CONCATENATE($B$1,"mostrar"),IF(A2="manifiesta",CONCATENATE($B$1,"manifestar"),IF(A2="entiende",CONCATENATE($B$1,"entender"),IF(A2="demuestra",CONCATENATE($B$1,"demostrar"),IF(A2="cuenta",CONCATENATE($B$1,"contar"),IF(RIGHT(A2,4)="uebo",CONCATENATE($B$1,LEFT(A2,LEN(A2)-4),"obar"),IF(RIGHT(A2,4)="ueba",CONCATENATE($B$1,LEFT(A2,LEN(A2)-4),"obar"),IF(RIGHT(A2,3)="can",CONCATENATE($B$1,LEFT(A2,LEN(A2)-3),"car"),IF(RIGHT(A2,3)="cen",CONCATENATE($B$1,LEFT(A2,LEN(A2)-3),"cer"),IF(RIGHT(A2,3)="uce",CONCATENATE($B$1,LEFT(A2,LEN(A2)-3),"ucir"),IF(RIGHT(A2,3)="ico",CONCATENATE($B$1,LEFT(A2,LEN(A2)-3),"icar"),IF(RIGHT(A2,3)="cas",CONCATENATE($B$1,LEFT(A2,LEN(A2)-3),"car"),IF(RIGHT(A2,3)="cio",CONCATENATE($B$1,LEFT(A2,LEN(A2)-3),"ciar"),IF(RIGHT(A2,3)="ono",CONCATENATE($B$1,LEFT(A2,LEN(A2)-3),"onar"),IF(RIGHT(A2,3)="zco",CONCATENATE($B$1,LEFT(A2,LEN(A2)-3),"cer"),IF(RIGHT(A2,3)="ibo",CONCATENATE($B$1,LEFT(A2,LEN(A2)-3),"ibir"),IF(RIGHT(A2,3)="ine",CONCATENATE($B$1,LEFT(A2,LEN(A2)-3),"inir"),IF(RIGHT(A2,3)="oge",CONCATENATE($B$1,LEFT(A2,LEN(A2)-3),"oger"),IF(RIGHT(A2,2)="ne",CONCATENATE($B$1,LEFT(A2,LEN(A2)-2),"ner"),IF(RIGHT(A2,2)="ee",CONCATENATE($B$1,LEFT(A2,LEN(A2)-2),"eer"),IF(RIGHT(A2,2)="de",CONCATENATE($B$1,LEFT(A2,LEN(A2)-2),"der"),IF(RIGHT(A2,2)="ce",CONCATENATE($B$1,LEFT(A2,LEN(A2)-2),"cer"),IF(RIGHT(A2,1)="r",CONCATENATE($B$1,A2),IF(RIGHT(A2,1)="a",CONCATENATE($B$1,A2,"r"),IF(RIGHT(A2,1)="e",CONCATENATE($B$1,LEFT(A2,LEN(A2)-1),"ir"),))))))))))))))))))))))))))))))))</f>
        <v>Se le dificulta adoptar</v>
      </c>
    </row>
    <row r="3" spans="1:2">
      <c r="A3" s="2" t="str">
        <f ca="1">IFERROR(__xludf.DUMMYFUNCTION("""COMPUTED_VALUE"""),"agarra")</f>
        <v>agarra</v>
      </c>
      <c r="B3" s="27" t="str">
        <f t="shared" ca="1" si="0"/>
        <v>Se le dificulta agarrar</v>
      </c>
    </row>
    <row r="4" spans="1:2">
      <c r="A4" s="2" t="str">
        <f ca="1">IFERROR(__xludf.DUMMYFUNCTION("""COMPUTED_VALUE"""),"analiza")</f>
        <v>analiza</v>
      </c>
      <c r="B4" s="27" t="str">
        <f t="shared" ca="1" si="0"/>
        <v>Se le dificulta analizar</v>
      </c>
    </row>
    <row r="5" spans="1:2">
      <c r="A5" s="2" t="str">
        <f ca="1">IFERROR(__xludf.DUMMYFUNCTION("""COMPUTED_VALUE"""),"aplica")</f>
        <v>aplica</v>
      </c>
      <c r="B5" s="27" t="str">
        <f t="shared" ca="1" si="0"/>
        <v>Se le dificulta aplicar</v>
      </c>
    </row>
    <row r="6" spans="1:2">
      <c r="A6" s="2" t="str">
        <f ca="1">IFERROR(__xludf.DUMMYFUNCTION("""COMPUTED_VALUE"""),"aprecia")</f>
        <v>aprecia</v>
      </c>
      <c r="B6" s="27" t="str">
        <f t="shared" ca="1" si="0"/>
        <v>Se le dificulta apreciar</v>
      </c>
    </row>
    <row r="7" spans="1:2">
      <c r="A7" s="2" t="str">
        <f ca="1">IFERROR(__xludf.DUMMYFUNCTION("""COMPUTED_VALUE"""),"argumenta")</f>
        <v>argumenta</v>
      </c>
      <c r="B7" s="27" t="str">
        <f t="shared" ca="1" si="0"/>
        <v>Se le dificulta argumentar</v>
      </c>
    </row>
    <row r="8" spans="1:2">
      <c r="A8" s="2" t="str">
        <f ca="1">IFERROR(__xludf.DUMMYFUNCTION("""COMPUTED_VALUE"""),"arma")</f>
        <v>arma</v>
      </c>
      <c r="B8" s="27" t="str">
        <f t="shared" ca="1" si="0"/>
        <v>Se le dificulta armar</v>
      </c>
    </row>
    <row r="9" spans="1:2">
      <c r="A9" s="2" t="str">
        <f ca="1">IFERROR(__xludf.DUMMYFUNCTION("""COMPUTED_VALUE"""),"asimila")</f>
        <v>asimila</v>
      </c>
      <c r="B9" s="27" t="str">
        <f t="shared" ca="1" si="0"/>
        <v>Se le dificulta asimilar</v>
      </c>
    </row>
    <row r="10" spans="1:2">
      <c r="A10" s="2" t="str">
        <f ca="1">IFERROR(__xludf.DUMMYFUNCTION("""COMPUTED_VALUE"""),"asocia")</f>
        <v>asocia</v>
      </c>
      <c r="B10" s="27" t="str">
        <f t="shared" ca="1" si="0"/>
        <v>Se le dificulta asociar</v>
      </c>
    </row>
    <row r="11" spans="1:2">
      <c r="A11" s="2" t="str">
        <f ca="1">IFERROR(__xludf.DUMMYFUNCTION("""COMPUTED_VALUE"""),"asume")</f>
        <v>asume</v>
      </c>
      <c r="B11" s="27" t="str">
        <f t="shared" ca="1" si="0"/>
        <v>Se le dificulta asumir</v>
      </c>
    </row>
    <row r="12" spans="1:2">
      <c r="A12" s="2" t="str">
        <f ca="1">IFERROR(__xludf.DUMMYFUNCTION("""COMPUTED_VALUE"""),"brinda")</f>
        <v>brinda</v>
      </c>
      <c r="B12" s="27" t="str">
        <f t="shared" ca="1" si="0"/>
        <v>Se le dificulta brindar</v>
      </c>
    </row>
    <row r="13" spans="1:2">
      <c r="A13" s="2" t="str">
        <f ca="1">IFERROR(__xludf.DUMMYFUNCTION("""COMPUTED_VALUE"""),"calcula")</f>
        <v>calcula</v>
      </c>
      <c r="B13" s="27" t="str">
        <f t="shared" ca="1" si="0"/>
        <v>Se le dificulta calcular</v>
      </c>
    </row>
    <row r="14" spans="1:2">
      <c r="A14" s="2" t="str">
        <f ca="1">IFERROR(__xludf.DUMMYFUNCTION("""COMPUTED_VALUE"""),"caracteriza")</f>
        <v>caracteriza</v>
      </c>
      <c r="B14" s="27" t="str">
        <f t="shared" ca="1" si="0"/>
        <v>Se le dificulta caracterizar</v>
      </c>
    </row>
    <row r="15" spans="1:2">
      <c r="A15" s="2" t="str">
        <f ca="1">IFERROR(__xludf.DUMMYFUNCTION("""COMPUTED_VALUE"""),"clasifica")</f>
        <v>clasifica</v>
      </c>
      <c r="B15" s="27" t="str">
        <f t="shared" ca="1" si="0"/>
        <v>Se le dificulta clasificar</v>
      </c>
    </row>
    <row r="16" spans="1:2">
      <c r="A16" s="2" t="str">
        <f ca="1">IFERROR(__xludf.DUMMYFUNCTION("""COMPUTED_VALUE"""),"clasificar")</f>
        <v>clasificar</v>
      </c>
      <c r="B16" s="27" t="str">
        <f t="shared" ca="1" si="0"/>
        <v>Se le dificulta clasificar</v>
      </c>
    </row>
    <row r="17" spans="1:2">
      <c r="A17" s="2" t="str">
        <f ca="1">IFERROR(__xludf.DUMMYFUNCTION("""COMPUTED_VALUE"""),"colorea")</f>
        <v>colorea</v>
      </c>
      <c r="B17" s="27" t="str">
        <f t="shared" ca="1" si="0"/>
        <v>Se le dificulta colorear</v>
      </c>
    </row>
    <row r="18" spans="1:2">
      <c r="A18" s="2" t="str">
        <f ca="1">IFERROR(__xludf.DUMMYFUNCTION("""COMPUTED_VALUE"""),"comenta")</f>
        <v>comenta</v>
      </c>
      <c r="B18" s="27" t="str">
        <f t="shared" ca="1" si="0"/>
        <v>Se le dificulta comentar</v>
      </c>
    </row>
    <row r="19" spans="1:2">
      <c r="A19" s="2" t="str">
        <f ca="1">IFERROR(__xludf.DUMMYFUNCTION("""COMPUTED_VALUE"""),"compara")</f>
        <v>compara</v>
      </c>
      <c r="B19" s="27" t="str">
        <f t="shared" ca="1" si="0"/>
        <v>Se le dificulta comparar</v>
      </c>
    </row>
    <row r="20" spans="1:2">
      <c r="A20" s="2" t="str">
        <f ca="1">IFERROR(__xludf.DUMMYFUNCTION("""COMPUTED_VALUE"""),"comparte")</f>
        <v>comparte</v>
      </c>
      <c r="B20" s="27" t="str">
        <f t="shared" ca="1" si="0"/>
        <v>Se le dificulta compartir</v>
      </c>
    </row>
    <row r="21" spans="1:2">
      <c r="A21" s="2" t="str">
        <f ca="1">IFERROR(__xludf.DUMMYFUNCTION("""COMPUTED_VALUE"""),"completa")</f>
        <v>completa</v>
      </c>
      <c r="B21" s="27" t="str">
        <f t="shared" ca="1" si="0"/>
        <v>Se le dificulta completar</v>
      </c>
    </row>
    <row r="22" spans="1:2">
      <c r="A22" s="2" t="str">
        <f ca="1">IFERROR(__xludf.DUMMYFUNCTION("""COMPUTED_VALUE"""),"comprende")</f>
        <v>comprende</v>
      </c>
      <c r="B22" s="27" t="str">
        <f t="shared" ca="1" si="0"/>
        <v>Se le dificulta comprender</v>
      </c>
    </row>
    <row r="23" spans="1:2">
      <c r="A23" s="2" t="str">
        <f ca="1">IFERROR(__xludf.DUMMYFUNCTION("""COMPUTED_VALUE"""),"comprueba")</f>
        <v>comprueba</v>
      </c>
      <c r="B23" s="27" t="str">
        <f t="shared" ca="1" si="0"/>
        <v>Se le dificulta comprobar</v>
      </c>
    </row>
    <row r="24" spans="1:2">
      <c r="A24" s="2" t="str">
        <f ca="1">IFERROR(__xludf.DUMMYFUNCTION("""COMPUTED_VALUE"""),"compruebo")</f>
        <v>compruebo</v>
      </c>
      <c r="B24" s="27" t="str">
        <f t="shared" ca="1" si="0"/>
        <v>Se le dificulta comprobar</v>
      </c>
    </row>
    <row r="25" spans="1:2">
      <c r="A25" s="2" t="str">
        <f ca="1">IFERROR(__xludf.DUMMYFUNCTION("""COMPUTED_VALUE"""),"conceptualiza")</f>
        <v>conceptualiza</v>
      </c>
      <c r="B25" s="27" t="str">
        <f t="shared" ca="1" si="0"/>
        <v>Se le dificulta conceptualizar</v>
      </c>
    </row>
    <row r="26" spans="1:2">
      <c r="A26" s="2" t="str">
        <f ca="1">IFERROR(__xludf.DUMMYFUNCTION("""COMPUTED_VALUE"""),"conoce")</f>
        <v>conoce</v>
      </c>
      <c r="B26" s="27" t="str">
        <f t="shared" ca="1" si="0"/>
        <v>Se le dificulta conocer</v>
      </c>
    </row>
    <row r="27" spans="1:2">
      <c r="A27" s="2" t="str">
        <f ca="1">IFERROR(__xludf.DUMMYFUNCTION("""COMPUTED_VALUE"""),"conocen")</f>
        <v>conocen</v>
      </c>
      <c r="B27" s="27" t="str">
        <f t="shared" ca="1" si="0"/>
        <v>Se le dificulta conocer</v>
      </c>
    </row>
    <row r="28" spans="1:2">
      <c r="A28" s="2" t="str">
        <f ca="1">IFERROR(__xludf.DUMMYFUNCTION("""COMPUTED_VALUE"""),"consulta")</f>
        <v>consulta</v>
      </c>
      <c r="B28" s="27" t="str">
        <f t="shared" ca="1" si="0"/>
        <v>Se le dificulta consultar</v>
      </c>
    </row>
    <row r="29" spans="1:2">
      <c r="A29" s="2" t="str">
        <f ca="1">IFERROR(__xludf.DUMMYFUNCTION("""COMPUTED_VALUE"""),"controlar")</f>
        <v>controlar</v>
      </c>
      <c r="B29" s="27" t="str">
        <f t="shared" ca="1" si="0"/>
        <v>Se le dificulta controlar</v>
      </c>
    </row>
    <row r="30" spans="1:2">
      <c r="A30" s="2" t="str">
        <f ca="1">IFERROR(__xludf.DUMMYFUNCTION("""COMPUTED_VALUE"""),"conversa")</f>
        <v>conversa</v>
      </c>
      <c r="B30" s="27" t="str">
        <f t="shared" ca="1" si="0"/>
        <v>Se le dificulta conversar</v>
      </c>
    </row>
    <row r="31" spans="1:2">
      <c r="A31" s="2" t="str">
        <f ca="1">IFERROR(__xludf.DUMMYFUNCTION("""COMPUTED_VALUE"""),"coordina")</f>
        <v>coordina</v>
      </c>
      <c r="B31" s="27" t="str">
        <f t="shared" ca="1" si="0"/>
        <v>Se le dificulta coordinar</v>
      </c>
    </row>
    <row r="32" spans="1:2">
      <c r="A32" s="2" t="str">
        <f ca="1">IFERROR(__xludf.DUMMYFUNCTION("""COMPUTED_VALUE"""),"crea")</f>
        <v>crea</v>
      </c>
      <c r="B32" s="27" t="str">
        <f t="shared" ca="1" si="0"/>
        <v>Se le dificulta crear</v>
      </c>
    </row>
    <row r="33" spans="1:2">
      <c r="A33" s="2" t="str">
        <f ca="1">IFERROR(__xludf.DUMMYFUNCTION("""COMPUTED_VALUE"""),"cuenta")</f>
        <v>cuenta</v>
      </c>
      <c r="B33" s="27" t="str">
        <f t="shared" ca="1" si="0"/>
        <v>Se le dificulta contar</v>
      </c>
    </row>
    <row r="34" spans="1:2">
      <c r="A34" s="2" t="str">
        <f ca="1">IFERROR(__xludf.DUMMYFUNCTION("""COMPUTED_VALUE"""),"cultiva")</f>
        <v>cultiva</v>
      </c>
      <c r="B34" s="27" t="str">
        <f t="shared" ca="1" si="0"/>
        <v>Se le dificulta cultivar</v>
      </c>
    </row>
    <row r="35" spans="1:2">
      <c r="A35" s="2" t="str">
        <f ca="1">IFERROR(__xludf.DUMMYFUNCTION("""COMPUTED_VALUE"""),"cumple")</f>
        <v>cumple</v>
      </c>
      <c r="B35" s="27" t="str">
        <f t="shared" ca="1" si="0"/>
        <v>Se le dificulta cumplir</v>
      </c>
    </row>
    <row r="36" spans="1:2">
      <c r="A36" s="2" t="str">
        <f ca="1">IFERROR(__xludf.DUMMYFUNCTION("""COMPUTED_VALUE"""),"decora")</f>
        <v>decora</v>
      </c>
      <c r="B36" s="27" t="str">
        <f t="shared" ca="1" si="0"/>
        <v>Se le dificulta decorar</v>
      </c>
    </row>
    <row r="37" spans="1:2">
      <c r="A37" s="2" t="str">
        <f ca="1">IFERROR(__xludf.DUMMYFUNCTION("""COMPUTED_VALUE"""),"define")</f>
        <v>define</v>
      </c>
      <c r="B37" s="27" t="str">
        <f t="shared" ca="1" si="0"/>
        <v>Se le dificulta definir</v>
      </c>
    </row>
    <row r="38" spans="1:2">
      <c r="A38" s="2" t="str">
        <f ca="1">IFERROR(__xludf.DUMMYFUNCTION("""COMPUTED_VALUE"""),"definir")</f>
        <v>definir</v>
      </c>
      <c r="B38" s="27" t="str">
        <f t="shared" ca="1" si="0"/>
        <v>Se le dificulta definir</v>
      </c>
    </row>
    <row r="39" spans="1:2">
      <c r="A39" s="2" t="str">
        <f ca="1">IFERROR(__xludf.DUMMYFUNCTION("""COMPUTED_VALUE"""),"demuestra")</f>
        <v>demuestra</v>
      </c>
      <c r="B39" s="27" t="str">
        <f t="shared" ca="1" si="0"/>
        <v>Se le dificulta demostrar</v>
      </c>
    </row>
    <row r="40" spans="1:2">
      <c r="A40" s="2" t="str">
        <f ca="1">IFERROR(__xludf.DUMMYFUNCTION("""COMPUTED_VALUE"""),"desarrolla")</f>
        <v>desarrolla</v>
      </c>
      <c r="B40" s="27" t="str">
        <f t="shared" ca="1" si="0"/>
        <v>Se le dificulta desarrollar</v>
      </c>
    </row>
    <row r="41" spans="1:2">
      <c r="A41" s="2" t="str">
        <f ca="1">IFERROR(__xludf.DUMMYFUNCTION("""COMPUTED_VALUE"""),"describe")</f>
        <v>describe</v>
      </c>
      <c r="B41" s="27" t="str">
        <f t="shared" ca="1" si="0"/>
        <v>Se le dificulta describir</v>
      </c>
    </row>
    <row r="42" spans="1:2">
      <c r="A42" s="2" t="str">
        <f ca="1">IFERROR(__xludf.DUMMYFUNCTION("""COMPUTED_VALUE"""),"describo")</f>
        <v>describo</v>
      </c>
      <c r="B42" s="27" t="str">
        <f t="shared" ca="1" si="0"/>
        <v>Se le dificulta describir</v>
      </c>
    </row>
    <row r="43" spans="1:2">
      <c r="A43" s="2" t="str">
        <f ca="1">IFERROR(__xludf.DUMMYFUNCTION("""COMPUTED_VALUE"""),"descubre")</f>
        <v>descubre</v>
      </c>
      <c r="B43" s="27" t="str">
        <f t="shared" ca="1" si="0"/>
        <v>Se le dificulta descubrir</v>
      </c>
    </row>
    <row r="44" spans="1:2">
      <c r="A44" s="2" t="str">
        <f ca="1">IFERROR(__xludf.DUMMYFUNCTION("""COMPUTED_VALUE"""),"determina")</f>
        <v>determina</v>
      </c>
      <c r="B44" s="27" t="str">
        <f t="shared" ca="1" si="0"/>
        <v>Se le dificulta determinar</v>
      </c>
    </row>
    <row r="45" spans="1:2">
      <c r="A45" s="2" t="str">
        <f ca="1">IFERROR(__xludf.DUMMYFUNCTION("""COMPUTED_VALUE"""),"diferencia")</f>
        <v>diferencia</v>
      </c>
      <c r="B45" s="27" t="str">
        <f t="shared" ca="1" si="0"/>
        <v>Se le dificulta diferenciar</v>
      </c>
    </row>
    <row r="46" spans="1:2">
      <c r="A46" s="2" t="str">
        <f ca="1">IFERROR(__xludf.DUMMYFUNCTION("""COMPUTED_VALUE"""),"diferencio")</f>
        <v>diferencio</v>
      </c>
      <c r="B46" s="27" t="str">
        <f t="shared" ca="1" si="0"/>
        <v>Se le dificulta diferenciar</v>
      </c>
    </row>
    <row r="47" spans="1:2">
      <c r="A47" s="2" t="str">
        <f ca="1">IFERROR(__xludf.DUMMYFUNCTION("""COMPUTED_VALUE"""),"discrimina")</f>
        <v>discrimina</v>
      </c>
      <c r="B47" s="27" t="str">
        <f t="shared" ca="1" si="0"/>
        <v>Se le dificulta discriminar</v>
      </c>
    </row>
    <row r="48" spans="1:2">
      <c r="A48" s="2" t="str">
        <f ca="1">IFERROR(__xludf.DUMMYFUNCTION("""COMPUTED_VALUE"""),"diseña")</f>
        <v>diseña</v>
      </c>
      <c r="B48" s="27" t="str">
        <f t="shared" ca="1" si="0"/>
        <v>Se le dificulta diseñar</v>
      </c>
    </row>
    <row r="49" spans="1:2">
      <c r="A49" s="2" t="str">
        <f ca="1">IFERROR(__xludf.DUMMYFUNCTION("""COMPUTED_VALUE"""),"disfruta")</f>
        <v>disfruta</v>
      </c>
      <c r="B49" s="27" t="str">
        <f t="shared" ca="1" si="0"/>
        <v>Se le dificulta disfrutar</v>
      </c>
    </row>
    <row r="50" spans="1:2">
      <c r="A50" s="2" t="str">
        <f ca="1">IFERROR(__xludf.DUMMYFUNCTION("""COMPUTED_VALUE"""),"distingue")</f>
        <v>distingue</v>
      </c>
      <c r="B50" s="27" t="str">
        <f t="shared" ca="1" si="0"/>
        <v>Se le dificulta distinguir</v>
      </c>
    </row>
    <row r="51" spans="1:2">
      <c r="A51" s="2" t="str">
        <f ca="1">IFERROR(__xludf.DUMMYFUNCTION("""COMPUTED_VALUE"""),"domina")</f>
        <v>domina</v>
      </c>
      <c r="B51" s="27" t="str">
        <f t="shared" ca="1" si="0"/>
        <v>Se le dificulta dominar</v>
      </c>
    </row>
    <row r="52" spans="1:2">
      <c r="A52" s="2" t="str">
        <f ca="1">IFERROR(__xludf.DUMMYFUNCTION("""COMPUTED_VALUE"""),"efectúa")</f>
        <v>efectúa</v>
      </c>
      <c r="B52" s="27" t="str">
        <f t="shared" ca="1" si="0"/>
        <v>Se le dificulta efectúar</v>
      </c>
    </row>
    <row r="53" spans="1:2">
      <c r="A53" s="2" t="str">
        <f ca="1">IFERROR(__xludf.DUMMYFUNCTION("""COMPUTED_VALUE"""),"ejecuta")</f>
        <v>ejecuta</v>
      </c>
      <c r="B53" s="27" t="str">
        <f t="shared" ca="1" si="0"/>
        <v>Se le dificulta ejecutar</v>
      </c>
    </row>
    <row r="54" spans="1:2">
      <c r="A54" s="2" t="str">
        <f ca="1">IFERROR(__xludf.DUMMYFUNCTION("""COMPUTED_VALUE"""),"elabora")</f>
        <v>elabora</v>
      </c>
      <c r="B54" s="27" t="str">
        <f t="shared" ca="1" si="0"/>
        <v>Se le dificulta elaborar</v>
      </c>
    </row>
    <row r="55" spans="1:2">
      <c r="A55" s="2" t="str">
        <f ca="1">IFERROR(__xludf.DUMMYFUNCTION("""COMPUTED_VALUE"""),"emplea")</f>
        <v>emplea</v>
      </c>
      <c r="B55" s="27" t="str">
        <f t="shared" ca="1" si="0"/>
        <v>Se le dificulta emplear</v>
      </c>
    </row>
    <row r="56" spans="1:2">
      <c r="A56" s="2" t="str">
        <f ca="1">IFERROR(__xludf.DUMMYFUNCTION("""COMPUTED_VALUE"""),"enriquece")</f>
        <v>enriquece</v>
      </c>
      <c r="B56" s="27" t="str">
        <f t="shared" ca="1" si="0"/>
        <v>Se le dificulta enriquecer</v>
      </c>
    </row>
    <row r="57" spans="1:2">
      <c r="A57" s="2" t="str">
        <f ca="1">IFERROR(__xludf.DUMMYFUNCTION("""COMPUTED_VALUE"""),"entiende")</f>
        <v>entiende</v>
      </c>
      <c r="B57" s="27" t="str">
        <f t="shared" ca="1" si="0"/>
        <v>Se le dificulta entender</v>
      </c>
    </row>
    <row r="58" spans="1:2">
      <c r="A58" s="2" t="str">
        <f ca="1">IFERROR(__xludf.DUMMYFUNCTION("""COMPUTED_VALUE"""),"enumera")</f>
        <v>enumera</v>
      </c>
      <c r="B58" s="27" t="str">
        <f t="shared" ca="1" si="0"/>
        <v>Se le dificulta enumerar</v>
      </c>
    </row>
    <row r="59" spans="1:2">
      <c r="A59" s="2" t="str">
        <f ca="1">IFERROR(__xludf.DUMMYFUNCTION("""COMPUTED_VALUE"""),"enuncia")</f>
        <v>enuncia</v>
      </c>
      <c r="B59" s="27" t="str">
        <f t="shared" ca="1" si="0"/>
        <v>Se le dificulta enunciar</v>
      </c>
    </row>
    <row r="60" spans="1:2">
      <c r="A60" s="2" t="str">
        <f ca="1">IFERROR(__xludf.DUMMYFUNCTION("""COMPUTED_VALUE"""),"es honesto")</f>
        <v>es honesto</v>
      </c>
      <c r="B60" s="27" t="e">
        <f t="shared" ca="1" si="0"/>
        <v>#VALUE!</v>
      </c>
    </row>
    <row r="61" spans="1:2">
      <c r="A61" s="2" t="str">
        <f ca="1">IFERROR(__xludf.DUMMYFUNCTION("""COMPUTED_VALUE"""),"escribe")</f>
        <v>escribe</v>
      </c>
      <c r="B61" s="27" t="str">
        <f t="shared" ca="1" si="0"/>
        <v>Se le dificulta escribir</v>
      </c>
    </row>
    <row r="62" spans="1:2">
      <c r="A62" s="2" t="str">
        <f ca="1">IFERROR(__xludf.DUMMYFUNCTION("""COMPUTED_VALUE"""),"escucha")</f>
        <v>escucha</v>
      </c>
      <c r="B62" s="27" t="str">
        <f t="shared" ca="1" si="0"/>
        <v>Se le dificulta escuchar</v>
      </c>
    </row>
    <row r="63" spans="1:2">
      <c r="A63" s="2" t="str">
        <f ca="1">IFERROR(__xludf.DUMMYFUNCTION("""COMPUTED_VALUE"""),"establece")</f>
        <v>establece</v>
      </c>
      <c r="B63" s="27" t="str">
        <f t="shared" ca="1" si="0"/>
        <v>Se le dificulta establecer</v>
      </c>
    </row>
    <row r="64" spans="1:2">
      <c r="A64" s="2" t="str">
        <f ca="1">IFERROR(__xludf.DUMMYFUNCTION("""COMPUTED_VALUE"""),"explica")</f>
        <v>explica</v>
      </c>
      <c r="B64" s="27" t="str">
        <f t="shared" ca="1" si="0"/>
        <v>Se le dificulta explicar</v>
      </c>
    </row>
    <row r="65" spans="1:2">
      <c r="A65" s="2" t="str">
        <f ca="1">IFERROR(__xludf.DUMMYFUNCTION("""COMPUTED_VALUE"""),"explico")</f>
        <v>explico</v>
      </c>
      <c r="B65" s="27" t="str">
        <f t="shared" ca="1" si="0"/>
        <v>Se le dificulta explicar</v>
      </c>
    </row>
    <row r="66" spans="1:2">
      <c r="A66" s="2" t="str">
        <f ca="1">IFERROR(__xludf.DUMMYFUNCTION("""COMPUTED_VALUE"""),"expone")</f>
        <v>expone</v>
      </c>
      <c r="B66" s="27" t="str">
        <f t="shared" ca="1" si="0"/>
        <v>Se le dificulta exponer</v>
      </c>
    </row>
    <row r="67" spans="1:2">
      <c r="A67" s="2" t="str">
        <f ca="1">IFERROR(__xludf.DUMMYFUNCTION("""COMPUTED_VALUE"""),"expresa")</f>
        <v>expresa</v>
      </c>
      <c r="B67" s="27" t="str">
        <f t="shared" ca="1" si="0"/>
        <v>Se le dificulta expresar</v>
      </c>
    </row>
    <row r="68" spans="1:2">
      <c r="A68" s="2" t="str">
        <f ca="1">IFERROR(__xludf.DUMMYFUNCTION("""COMPUTED_VALUE"""),"formula")</f>
        <v>formula</v>
      </c>
      <c r="B68" s="27" t="str">
        <f t="shared" ca="1" si="0"/>
        <v>Se le dificulta formular</v>
      </c>
    </row>
    <row r="69" spans="1:2">
      <c r="A69" s="2" t="str">
        <f ca="1">IFERROR(__xludf.DUMMYFUNCTION("""COMPUTED_VALUE"""),"fundamenta")</f>
        <v>fundamenta</v>
      </c>
      <c r="B69" s="27" t="str">
        <f t="shared" ca="1" si="0"/>
        <v>Se le dificulta fundamentar</v>
      </c>
    </row>
    <row r="70" spans="1:2">
      <c r="A70" s="2" t="str">
        <f ca="1">IFERROR(__xludf.DUMMYFUNCTION("""COMPUTED_VALUE"""),"goza")</f>
        <v>goza</v>
      </c>
      <c r="B70" s="27" t="str">
        <f t="shared" ca="1" si="0"/>
        <v>Se le dificulta gozar</v>
      </c>
    </row>
    <row r="71" spans="1:2">
      <c r="A71" s="2" t="str">
        <f ca="1">IFERROR(__xludf.DUMMYFUNCTION("""COMPUTED_VALUE"""),"grafica")</f>
        <v>grafica</v>
      </c>
      <c r="B71" s="27" t="str">
        <f t="shared" ca="1" si="0"/>
        <v>Se le dificulta graficar</v>
      </c>
    </row>
    <row r="72" spans="1:2">
      <c r="A72" s="2" t="str">
        <f ca="1">IFERROR(__xludf.DUMMYFUNCTION("""COMPUTED_VALUE"""),"identifica")</f>
        <v>identifica</v>
      </c>
      <c r="B72" s="27" t="str">
        <f t="shared" ca="1" si="0"/>
        <v>Se le dificulta identificar</v>
      </c>
    </row>
    <row r="73" spans="1:2">
      <c r="A73" s="2" t="str">
        <f ca="1">IFERROR(__xludf.DUMMYFUNCTION("""COMPUTED_VALUE"""),"identifican")</f>
        <v>identifican</v>
      </c>
      <c r="B73" s="27" t="str">
        <f t="shared" ca="1" si="0"/>
        <v>Se le dificulta identificar</v>
      </c>
    </row>
    <row r="74" spans="1:2">
      <c r="A74" s="2" t="str">
        <f ca="1">IFERROR(__xludf.DUMMYFUNCTION("""COMPUTED_VALUE"""),"identificar")</f>
        <v>identificar</v>
      </c>
      <c r="B74" s="27" t="str">
        <f t="shared" ca="1" si="0"/>
        <v>Se le dificulta identificar</v>
      </c>
    </row>
    <row r="75" spans="1:2">
      <c r="A75" s="2" t="str">
        <f ca="1">IFERROR(__xludf.DUMMYFUNCTION("""COMPUTED_VALUE"""),"identificas")</f>
        <v>identificas</v>
      </c>
      <c r="B75" s="27" t="str">
        <f t="shared" ca="1" si="0"/>
        <v>Se le dificulta identificar</v>
      </c>
    </row>
    <row r="76" spans="1:2">
      <c r="A76" s="2" t="str">
        <f ca="1">IFERROR(__xludf.DUMMYFUNCTION("""COMPUTED_VALUE"""),"identifico")</f>
        <v>identifico</v>
      </c>
      <c r="B76" s="27" t="str">
        <f t="shared" ca="1" si="0"/>
        <v>Se le dificulta identificar</v>
      </c>
    </row>
    <row r="77" spans="1:2">
      <c r="A77" s="2" t="str">
        <f ca="1">IFERROR(__xludf.DUMMYFUNCTION("""COMPUTED_VALUE"""),"ilustra")</f>
        <v>ilustra</v>
      </c>
      <c r="B77" s="27" t="str">
        <f t="shared" ca="1" si="0"/>
        <v>Se le dificulta ilustrar</v>
      </c>
    </row>
    <row r="78" spans="1:2">
      <c r="A78" s="2" t="str">
        <f ca="1">IFERROR(__xludf.DUMMYFUNCTION("""COMPUTED_VALUE"""),"interioriza")</f>
        <v>interioriza</v>
      </c>
      <c r="B78" s="27" t="str">
        <f t="shared" ca="1" si="0"/>
        <v>Se le dificulta interiorizar</v>
      </c>
    </row>
    <row r="79" spans="1:2">
      <c r="A79" s="2" t="str">
        <f ca="1">IFERROR(__xludf.DUMMYFUNCTION("""COMPUTED_VALUE"""),"interpreta")</f>
        <v>interpreta</v>
      </c>
      <c r="B79" s="27" t="str">
        <f t="shared" ca="1" si="0"/>
        <v>Se le dificulta interpretar</v>
      </c>
    </row>
    <row r="80" spans="1:2">
      <c r="A80" s="2" t="str">
        <f ca="1">IFERROR(__xludf.DUMMYFUNCTION("""COMPUTED_VALUE"""),"investiga")</f>
        <v>investiga</v>
      </c>
      <c r="B80" s="27" t="str">
        <f t="shared" ca="1" si="0"/>
        <v>Se le dificulta investigar</v>
      </c>
    </row>
    <row r="81" spans="1:2">
      <c r="A81" s="2" t="str">
        <f ca="1">IFERROR(__xludf.DUMMYFUNCTION("""COMPUTED_VALUE"""),"lee")</f>
        <v>lee</v>
      </c>
      <c r="B81" s="27" t="str">
        <f t="shared" ca="1" si="0"/>
        <v>Se le dificulta leer</v>
      </c>
    </row>
    <row r="82" spans="1:2">
      <c r="A82" s="2" t="str">
        <f ca="1">IFERROR(__xludf.DUMMYFUNCTION("""COMPUTED_VALUE"""),"logra")</f>
        <v>logra</v>
      </c>
      <c r="B82" s="27" t="str">
        <f t="shared" ca="1" si="0"/>
        <v>Se le dificulta lograr</v>
      </c>
    </row>
    <row r="83" spans="1:2">
      <c r="A83" s="2" t="str">
        <f ca="1">IFERROR(__xludf.DUMMYFUNCTION("""COMPUTED_VALUE"""),"maneja")</f>
        <v>maneja</v>
      </c>
      <c r="B83" s="27" t="str">
        <f t="shared" ca="1" si="0"/>
        <v>Se le dificulta manejar</v>
      </c>
    </row>
    <row r="84" spans="1:2">
      <c r="A84" s="2" t="str">
        <f ca="1">IFERROR(__xludf.DUMMYFUNCTION("""COMPUTED_VALUE"""),"manifiesta")</f>
        <v>manifiesta</v>
      </c>
      <c r="B84" s="27" t="str">
        <f t="shared" ca="1" si="0"/>
        <v>Se le dificulta manifestar</v>
      </c>
    </row>
    <row r="85" spans="1:2">
      <c r="A85" s="2" t="str">
        <f ca="1">IFERROR(__xludf.DUMMYFUNCTION("""COMPUTED_VALUE"""),"manipula")</f>
        <v>manipula</v>
      </c>
      <c r="B85" s="27" t="str">
        <f t="shared" ca="1" si="0"/>
        <v>Se le dificulta manipular</v>
      </c>
    </row>
    <row r="86" spans="1:2">
      <c r="A86" s="2" t="str">
        <f ca="1">IFERROR(__xludf.DUMMYFUNCTION("""COMPUTED_VALUE"""),"memoriza")</f>
        <v>memoriza</v>
      </c>
      <c r="B86" s="27" t="str">
        <f t="shared" ca="1" si="0"/>
        <v>Se le dificulta memorizar</v>
      </c>
    </row>
    <row r="87" spans="1:2">
      <c r="A87" s="2" t="str">
        <f ca="1">IFERROR(__xludf.DUMMYFUNCTION("""COMPUTED_VALUE"""),"menciona")</f>
        <v>menciona</v>
      </c>
      <c r="B87" s="27" t="str">
        <f t="shared" ca="1" si="0"/>
        <v>Se le dificulta mencionar</v>
      </c>
    </row>
    <row r="88" spans="1:2">
      <c r="A88" s="2" t="str">
        <f ca="1">IFERROR(__xludf.DUMMYFUNCTION("""COMPUTED_VALUE"""),"muestra")</f>
        <v>muestra</v>
      </c>
      <c r="B88" s="27" t="str">
        <f t="shared" ca="1" si="0"/>
        <v>Se le dificulta mostrar</v>
      </c>
    </row>
    <row r="89" spans="1:2">
      <c r="A89" s="2" t="str">
        <f ca="1">IFERROR(__xludf.DUMMYFUNCTION("""COMPUTED_VALUE"""),"nombra")</f>
        <v>nombra</v>
      </c>
      <c r="B89" s="27" t="str">
        <f t="shared" ca="1" si="0"/>
        <v>Se le dificulta nombrar</v>
      </c>
    </row>
    <row r="90" spans="1:2">
      <c r="A90" s="2" t="str">
        <f ca="1">IFERROR(__xludf.DUMMYFUNCTION("""COMPUTED_VALUE"""),"observa")</f>
        <v>observa</v>
      </c>
      <c r="B90" s="27" t="str">
        <f t="shared" ca="1" si="0"/>
        <v>Se le dificulta observar</v>
      </c>
    </row>
    <row r="91" spans="1:2">
      <c r="A91" s="2" t="str">
        <f ca="1">IFERROR(__xludf.DUMMYFUNCTION("""COMPUTED_VALUE"""),"organiza")</f>
        <v>organiza</v>
      </c>
      <c r="B91" s="27" t="str">
        <f t="shared" ca="1" si="0"/>
        <v>Se le dificulta organizar</v>
      </c>
    </row>
    <row r="92" spans="1:2">
      <c r="A92" s="2" t="str">
        <f ca="1">IFERROR(__xludf.DUMMYFUNCTION("""COMPUTED_VALUE"""),"participa")</f>
        <v>participa</v>
      </c>
      <c r="B92" s="27" t="str">
        <f t="shared" ca="1" si="0"/>
        <v>Se le dificulta participar</v>
      </c>
    </row>
    <row r="93" spans="1:2">
      <c r="A93" s="2" t="str">
        <f ca="1">IFERROR(__xludf.DUMMYFUNCTION("""COMPUTED_VALUE"""),"plantea")</f>
        <v>plantea</v>
      </c>
      <c r="B93" s="27" t="str">
        <f t="shared" ca="1" si="0"/>
        <v>Se le dificulta plantear</v>
      </c>
    </row>
    <row r="94" spans="1:2">
      <c r="A94" s="2" t="str">
        <f ca="1">IFERROR(__xludf.DUMMYFUNCTION("""COMPUTED_VALUE"""),"posee")</f>
        <v>posee</v>
      </c>
      <c r="B94" s="27" t="str">
        <f t="shared" ca="1" si="0"/>
        <v>Se le dificulta poseer</v>
      </c>
    </row>
    <row r="95" spans="1:2">
      <c r="A95" s="2" t="str">
        <f ca="1">IFERROR(__xludf.DUMMYFUNCTION("""COMPUTED_VALUE"""),"practica")</f>
        <v>practica</v>
      </c>
      <c r="B95" s="27" t="str">
        <f t="shared" ca="1" si="0"/>
        <v>Se le dificulta practicar</v>
      </c>
    </row>
    <row r="96" spans="1:2">
      <c r="A96" s="2" t="str">
        <f ca="1">IFERROR(__xludf.DUMMYFUNCTION("""COMPUTED_VALUE"""),"presenta")</f>
        <v>presenta</v>
      </c>
      <c r="B96" s="27" t="str">
        <f t="shared" ca="1" si="0"/>
        <v>Se le dificulta presentar</v>
      </c>
    </row>
    <row r="97" spans="1:2">
      <c r="A97" s="2" t="str">
        <f ca="1">IFERROR(__xludf.DUMMYFUNCTION("""COMPUTED_VALUE"""),"produce")</f>
        <v>produce</v>
      </c>
      <c r="B97" s="27" t="str">
        <f t="shared" ca="1" si="0"/>
        <v>Se le dificulta producir</v>
      </c>
    </row>
    <row r="98" spans="1:2">
      <c r="A98" s="2" t="str">
        <f ca="1">IFERROR(__xludf.DUMMYFUNCTION("""COMPUTED_VALUE"""),"pronuncia")</f>
        <v>pronuncia</v>
      </c>
      <c r="B98" s="27" t="str">
        <f t="shared" ca="1" si="0"/>
        <v>Se le dificulta pronunciar</v>
      </c>
    </row>
    <row r="99" spans="1:2">
      <c r="A99" s="2" t="str">
        <f ca="1">IFERROR(__xludf.DUMMYFUNCTION("""COMPUTED_VALUE"""),"propone")</f>
        <v>propone</v>
      </c>
      <c r="B99" s="27" t="str">
        <f t="shared" ca="1" si="0"/>
        <v>Se le dificulta proponer</v>
      </c>
    </row>
    <row r="100" spans="1:2">
      <c r="A100" s="2" t="str">
        <f ca="1">IFERROR(__xludf.DUMMYFUNCTION("""COMPUTED_VALUE"""),"realiza")</f>
        <v>realiza</v>
      </c>
      <c r="B100" s="27" t="str">
        <f t="shared" ca="1" si="0"/>
        <v>Se le dificulta realizar</v>
      </c>
    </row>
    <row r="101" spans="1:2">
      <c r="A101" s="2" t="str">
        <f ca="1">IFERROR(__xludf.DUMMYFUNCTION("""COMPUTED_VALUE"""),"realizar")</f>
        <v>realizar</v>
      </c>
      <c r="B101" s="27" t="str">
        <f t="shared" ca="1" si="0"/>
        <v>Se le dificulta realizar</v>
      </c>
    </row>
    <row r="102" spans="1:2">
      <c r="A102" s="2" t="str">
        <f ca="1">IFERROR(__xludf.DUMMYFUNCTION("""COMPUTED_VALUE"""),"recoge")</f>
        <v>recoge</v>
      </c>
      <c r="B102" s="27" t="str">
        <f t="shared" ca="1" si="0"/>
        <v>Se le dificulta recoger</v>
      </c>
    </row>
    <row r="103" spans="1:2">
      <c r="A103" s="2" t="str">
        <f ca="1">IFERROR(__xludf.DUMMYFUNCTION("""COMPUTED_VALUE"""),"reconoce")</f>
        <v>reconoce</v>
      </c>
      <c r="B103" s="27" t="str">
        <f t="shared" ca="1" si="0"/>
        <v>Se le dificulta reconocer</v>
      </c>
    </row>
    <row r="104" spans="1:2">
      <c r="A104" s="2" t="str">
        <f ca="1">IFERROR(__xludf.DUMMYFUNCTION("""COMPUTED_VALUE"""),"reconocer")</f>
        <v>reconocer</v>
      </c>
      <c r="B104" s="27" t="str">
        <f t="shared" ca="1" si="0"/>
        <v>Se le dificulta reconocer</v>
      </c>
    </row>
    <row r="105" spans="1:2">
      <c r="A105" s="2" t="str">
        <f ca="1">IFERROR(__xludf.DUMMYFUNCTION("""COMPUTED_VALUE"""),"reconozco")</f>
        <v>reconozco</v>
      </c>
      <c r="B105" s="27" t="str">
        <f t="shared" ca="1" si="0"/>
        <v>Se le dificulta reconocer</v>
      </c>
    </row>
    <row r="106" spans="1:2">
      <c r="A106" s="2" t="str">
        <f ca="1">IFERROR(__xludf.DUMMYFUNCTION("""COMPUTED_VALUE"""),"relaciona")</f>
        <v>relaciona</v>
      </c>
      <c r="B106" s="27" t="str">
        <f t="shared" ca="1" si="0"/>
        <v>Se le dificulta relacionar</v>
      </c>
    </row>
    <row r="107" spans="1:2">
      <c r="A107" s="2" t="str">
        <f ca="1">IFERROR(__xludf.DUMMYFUNCTION("""COMPUTED_VALUE"""),"relaciono")</f>
        <v>relaciono</v>
      </c>
      <c r="B107" s="27" t="str">
        <f t="shared" ca="1" si="0"/>
        <v>Se le dificulta relacionar</v>
      </c>
    </row>
    <row r="108" spans="1:2">
      <c r="A108" s="2" t="str">
        <f ca="1">IFERROR(__xludf.DUMMYFUNCTION("""COMPUTED_VALUE"""),"relata")</f>
        <v>relata</v>
      </c>
      <c r="B108" s="27" t="str">
        <f t="shared" ca="1" si="0"/>
        <v>Se le dificulta relatar</v>
      </c>
    </row>
    <row r="109" spans="1:2">
      <c r="A109" s="2" t="str">
        <f ca="1">IFERROR(__xludf.DUMMYFUNCTION("""COMPUTED_VALUE"""),"representa")</f>
        <v>representa</v>
      </c>
      <c r="B109" s="27" t="str">
        <f t="shared" ca="1" si="0"/>
        <v>Se le dificulta representar</v>
      </c>
    </row>
    <row r="110" spans="1:2">
      <c r="A110" s="2" t="str">
        <f ca="1">IFERROR(__xludf.DUMMYFUNCTION("""COMPUTED_VALUE"""),"respeta")</f>
        <v>respeta</v>
      </c>
      <c r="B110" s="27" t="str">
        <f t="shared" ca="1" si="0"/>
        <v>Se le dificulta respetar</v>
      </c>
    </row>
    <row r="111" spans="1:2">
      <c r="A111" s="2" t="str">
        <f ca="1">IFERROR(__xludf.DUMMYFUNCTION("""COMPUTED_VALUE"""),"responde")</f>
        <v>responde</v>
      </c>
      <c r="B111" s="27" t="str">
        <f t="shared" ca="1" si="0"/>
        <v>Se le dificulta responder</v>
      </c>
    </row>
    <row r="112" spans="1:2">
      <c r="A112" s="2" t="str">
        <f ca="1">IFERROR(__xludf.DUMMYFUNCTION("""COMPUTED_VALUE"""),"resuelve")</f>
        <v>resuelve</v>
      </c>
      <c r="B112" s="27" t="str">
        <f t="shared" ca="1" si="0"/>
        <v>Se le dificulta resolver</v>
      </c>
    </row>
    <row r="113" spans="1:2">
      <c r="A113" s="2" t="str">
        <f ca="1">IFERROR(__xludf.DUMMYFUNCTION("""COMPUTED_VALUE"""),"resume")</f>
        <v>resume</v>
      </c>
      <c r="B113" s="27" t="str">
        <f t="shared" ca="1" si="0"/>
        <v>Se le dificulta resumir</v>
      </c>
    </row>
    <row r="114" spans="1:2">
      <c r="A114" s="2" t="str">
        <f ca="1">IFERROR(__xludf.DUMMYFUNCTION("""COMPUTED_VALUE"""),"se esfuerza")</f>
        <v>se esfuerza</v>
      </c>
      <c r="B114" s="27" t="str">
        <f t="shared" ca="1" si="0"/>
        <v>Se le dificulta esforzarse</v>
      </c>
    </row>
    <row r="115" spans="1:2">
      <c r="A115" s="2" t="str">
        <f ca="1">IFERROR(__xludf.DUMMYFUNCTION("""COMPUTED_VALUE"""),"se esmera")</f>
        <v>se esmera</v>
      </c>
      <c r="B115" s="27" t="str">
        <f t="shared" ca="1" si="0"/>
        <v>Se le dificulta esmerarse</v>
      </c>
    </row>
    <row r="116" spans="1:2">
      <c r="A116" s="2" t="str">
        <f ca="1">IFERROR(__xludf.DUMMYFUNCTION("""COMPUTED_VALUE"""),"se integra")</f>
        <v>se integra</v>
      </c>
      <c r="B116" s="27" t="str">
        <f t="shared" ca="1" si="0"/>
        <v>Se le dificulta integrarse</v>
      </c>
    </row>
    <row r="117" spans="1:2">
      <c r="A117" s="2" t="str">
        <f ca="1">IFERROR(__xludf.DUMMYFUNCTION("""COMPUTED_VALUE"""),"se interesa")</f>
        <v>se interesa</v>
      </c>
      <c r="B117" s="27" t="str">
        <f t="shared" ca="1" si="0"/>
        <v>Se le dificulta interesarse</v>
      </c>
    </row>
    <row r="118" spans="1:2">
      <c r="A118" s="2" t="str">
        <f ca="1">IFERROR(__xludf.DUMMYFUNCTION("""COMPUTED_VALUE"""),"se ubica")</f>
        <v>se ubica</v>
      </c>
      <c r="B118" s="27" t="str">
        <f t="shared" ca="1" si="0"/>
        <v>Se le dificulta ubicarse</v>
      </c>
    </row>
    <row r="119" spans="1:2">
      <c r="A119" s="2" t="str">
        <f ca="1">IFERROR(__xludf.DUMMYFUNCTION("""COMPUTED_VALUE"""),"señala")</f>
        <v>señala</v>
      </c>
      <c r="B119" s="27" t="str">
        <f t="shared" ca="1" si="0"/>
        <v>Se le dificulta señalar</v>
      </c>
    </row>
    <row r="120" spans="1:2">
      <c r="A120" s="2" t="str">
        <f ca="1">IFERROR(__xludf.DUMMYFUNCTION("""COMPUTED_VALUE"""),"toma")</f>
        <v>toma</v>
      </c>
      <c r="B120" s="27" t="str">
        <f t="shared" ca="1" si="0"/>
        <v>Se le dificulta tomar</v>
      </c>
    </row>
    <row r="121" spans="1:2">
      <c r="A121" s="2" t="str">
        <f ca="1">IFERROR(__xludf.DUMMYFUNCTION("""COMPUTED_VALUE"""),"trabaja")</f>
        <v>trabaja</v>
      </c>
      <c r="B121" s="27" t="str">
        <f t="shared" ca="1" si="0"/>
        <v>Se le dificulta trabajar</v>
      </c>
    </row>
    <row r="122" spans="1:2">
      <c r="A122" s="2" t="str">
        <f ca="1">IFERROR(__xludf.DUMMYFUNCTION("""COMPUTED_VALUE"""),"ubica")</f>
        <v>ubica</v>
      </c>
      <c r="B122" s="27" t="str">
        <f t="shared" ca="1" si="0"/>
        <v>Se le dificulta ubicar</v>
      </c>
    </row>
    <row r="123" spans="1:2">
      <c r="A123" s="2" t="str">
        <f ca="1">IFERROR(__xludf.DUMMYFUNCTION("""COMPUTED_VALUE"""),"usa")</f>
        <v>usa</v>
      </c>
      <c r="B123" s="27" t="str">
        <f t="shared" ca="1" si="0"/>
        <v>Se le dificulta usar</v>
      </c>
    </row>
    <row r="124" spans="1:2">
      <c r="A124" s="2" t="str">
        <f ca="1">IFERROR(__xludf.DUMMYFUNCTION("""COMPUTED_VALUE"""),"utiliza")</f>
        <v>utiliza</v>
      </c>
      <c r="B124" s="27" t="str">
        <f t="shared" ca="1" si="0"/>
        <v>Se le dificulta utilizar</v>
      </c>
    </row>
    <row r="125" spans="1:2">
      <c r="A125" s="2" t="str">
        <f ca="1">IFERROR(__xludf.DUMMYFUNCTION("""COMPUTED_VALUE"""),"valora")</f>
        <v>valora</v>
      </c>
      <c r="B125" s="27" t="str">
        <f t="shared" ca="1" si="0"/>
        <v>Se le dificulta valorar</v>
      </c>
    </row>
    <row r="126" spans="1:2">
      <c r="A126" s="2"/>
      <c r="B126" s="2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LOGROS</vt:lpstr>
      <vt:lpstr>VERBOS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Illidge</dc:creator>
  <cp:lastModifiedBy>stanley Illidge</cp:lastModifiedBy>
  <dcterms:created xsi:type="dcterms:W3CDTF">2021-05-26T20:19:58Z</dcterms:created>
  <dcterms:modified xsi:type="dcterms:W3CDTF">2021-06-22T23:18:09Z</dcterms:modified>
</cp:coreProperties>
</file>