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E:\大宁\excel自动分析\血清定量计算模板version4\工作文件夹\TemplateFiles\"/>
    </mc:Choice>
  </mc:AlternateContent>
  <bookViews>
    <workbookView xWindow="0" yWindow="315" windowWidth="13215" windowHeight="6795"/>
  </bookViews>
  <sheets>
    <sheet name="HPV16 100倍" sheetId="6" r:id="rId1"/>
    <sheet name="HPV16 500 2500" sheetId="9" r:id="rId2"/>
  </sheets>
  <calcPr calcId="162913"/>
</workbook>
</file>

<file path=xl/calcChain.xml><?xml version="1.0" encoding="utf-8"?>
<calcChain xmlns="http://schemas.openxmlformats.org/spreadsheetml/2006/main">
  <c r="C13" i="6" l="1"/>
  <c r="C11" i="6"/>
  <c r="C12" i="6"/>
  <c r="C10" i="6"/>
  <c r="C9" i="6"/>
  <c r="C4" i="6" l="1"/>
  <c r="C15" i="6"/>
  <c r="H5" i="6"/>
  <c r="C20" i="6" s="1"/>
  <c r="D5" i="6"/>
  <c r="E5" i="6"/>
  <c r="F5" i="6"/>
  <c r="G5" i="6"/>
  <c r="C5" i="6"/>
  <c r="C18" i="6" s="1"/>
  <c r="L11" i="6"/>
  <c r="D11" i="6"/>
  <c r="E11" i="6"/>
  <c r="F11" i="6"/>
  <c r="G11" i="6"/>
  <c r="H11" i="6"/>
  <c r="I11" i="6"/>
  <c r="J11" i="6"/>
  <c r="K11" i="6"/>
  <c r="C17" i="6" l="1"/>
  <c r="C19" i="6"/>
  <c r="H18" i="6"/>
  <c r="D18" i="6"/>
  <c r="G18" i="6"/>
  <c r="L18" i="6"/>
  <c r="F18" i="6"/>
  <c r="C16" i="6"/>
  <c r="D12" i="6"/>
  <c r="D19" i="6" s="1"/>
  <c r="E12" i="6"/>
  <c r="E19" i="6" s="1"/>
  <c r="F12" i="6"/>
  <c r="F19" i="6" s="1"/>
  <c r="G12" i="6"/>
  <c r="G19" i="6" s="1"/>
  <c r="H12" i="6"/>
  <c r="H19" i="6" s="1"/>
  <c r="I12" i="6"/>
  <c r="I19" i="6" s="1"/>
  <c r="J12" i="6"/>
  <c r="K12" i="6"/>
  <c r="K19" i="6" s="1"/>
  <c r="L12" i="6"/>
  <c r="L19" i="6" s="1"/>
  <c r="D13" i="6"/>
  <c r="D20" i="6" s="1"/>
  <c r="E13" i="6"/>
  <c r="F13" i="6"/>
  <c r="F20" i="6" s="1"/>
  <c r="G13" i="6"/>
  <c r="G20" i="6" s="1"/>
  <c r="H13" i="6"/>
  <c r="H20" i="6" s="1"/>
  <c r="I13" i="6"/>
  <c r="I20" i="6" s="1"/>
  <c r="J13" i="6"/>
  <c r="K13" i="6"/>
  <c r="L13" i="6"/>
  <c r="D14" i="6"/>
  <c r="E14" i="6"/>
  <c r="E21" i="6" s="1"/>
  <c r="F14" i="6"/>
  <c r="F21" i="6" s="1"/>
  <c r="G14" i="6"/>
  <c r="G21" i="6" s="1"/>
  <c r="H14" i="6"/>
  <c r="I14" i="6"/>
  <c r="J14" i="6"/>
  <c r="K14" i="6"/>
  <c r="L14" i="6"/>
  <c r="L21" i="6" s="1"/>
  <c r="C14" i="6"/>
  <c r="C21" i="6" s="1"/>
  <c r="D10" i="6"/>
  <c r="D17" i="6" s="1"/>
  <c r="E10" i="6"/>
  <c r="E17" i="6" s="1"/>
  <c r="F10" i="6"/>
  <c r="F17" i="6" s="1"/>
  <c r="G10" i="6"/>
  <c r="H10" i="6"/>
  <c r="I10" i="6"/>
  <c r="I17" i="6" s="1"/>
  <c r="J10" i="6"/>
  <c r="K10" i="6"/>
  <c r="K17" i="6" s="1"/>
  <c r="L10" i="6"/>
  <c r="L17" i="6" s="1"/>
  <c r="D9" i="6"/>
  <c r="E9" i="6"/>
  <c r="E16" i="6" s="1"/>
  <c r="F9" i="6"/>
  <c r="F16" i="6" s="1"/>
  <c r="G9" i="6"/>
  <c r="G16" i="6" s="1"/>
  <c r="H9" i="6"/>
  <c r="H16" i="6" s="1"/>
  <c r="I9" i="6"/>
  <c r="I16" i="6" s="1"/>
  <c r="J9" i="6"/>
  <c r="J16" i="6" s="1"/>
  <c r="K9" i="6"/>
  <c r="K16" i="6" s="1"/>
  <c r="L9" i="6"/>
  <c r="L16" i="6" s="1"/>
  <c r="C15" i="9" l="1"/>
  <c r="C9" i="9"/>
  <c r="C5" i="9"/>
  <c r="I10" i="9"/>
  <c r="D9" i="9"/>
  <c r="E9" i="9"/>
  <c r="F9" i="9"/>
  <c r="G9" i="9"/>
  <c r="H9" i="9"/>
  <c r="I9" i="9"/>
  <c r="J9" i="9"/>
  <c r="K9" i="9"/>
  <c r="L9" i="9"/>
  <c r="D10" i="9"/>
  <c r="E10" i="9"/>
  <c r="F10" i="9"/>
  <c r="G10" i="9"/>
  <c r="H10" i="9"/>
  <c r="J10" i="9"/>
  <c r="K10" i="9"/>
  <c r="L10" i="9"/>
  <c r="D11" i="9"/>
  <c r="E11" i="9"/>
  <c r="F11" i="9"/>
  <c r="G11" i="9"/>
  <c r="H11" i="9"/>
  <c r="I11" i="9"/>
  <c r="J11" i="9"/>
  <c r="K11" i="9"/>
  <c r="L11" i="9"/>
  <c r="D12" i="9"/>
  <c r="E12" i="9"/>
  <c r="F12" i="9"/>
  <c r="G12" i="9"/>
  <c r="H12" i="9"/>
  <c r="I12" i="9"/>
  <c r="J12" i="9"/>
  <c r="K12" i="9"/>
  <c r="L12" i="9"/>
  <c r="D13" i="9"/>
  <c r="E13" i="9"/>
  <c r="F13" i="9"/>
  <c r="G13" i="9"/>
  <c r="H13" i="9"/>
  <c r="I13" i="9"/>
  <c r="J13" i="9"/>
  <c r="K13" i="9"/>
  <c r="L13" i="9"/>
  <c r="D14" i="9"/>
  <c r="E14" i="9"/>
  <c r="F14" i="9"/>
  <c r="G14" i="9"/>
  <c r="H14" i="9"/>
  <c r="I14" i="9"/>
  <c r="J14" i="9"/>
  <c r="K14" i="9"/>
  <c r="L14" i="9"/>
  <c r="C14" i="9"/>
  <c r="C13" i="9"/>
  <c r="C12" i="9"/>
  <c r="C11" i="9"/>
  <c r="C10" i="9"/>
  <c r="D5" i="9"/>
  <c r="E5" i="9"/>
  <c r="F5" i="9"/>
  <c r="G5" i="9"/>
  <c r="H5" i="9"/>
  <c r="H7" i="9" l="1"/>
  <c r="G7" i="9"/>
  <c r="F7" i="9"/>
  <c r="E7" i="9"/>
  <c r="D7" i="9"/>
  <c r="C7" i="9"/>
  <c r="C4" i="9"/>
  <c r="D4" i="9" s="1"/>
  <c r="D6" i="9" l="1"/>
  <c r="E4" i="9"/>
  <c r="C6" i="9"/>
  <c r="C7" i="6"/>
  <c r="F4" i="9" l="1"/>
  <c r="E6" i="9"/>
  <c r="H7" i="6"/>
  <c r="F6" i="9" l="1"/>
  <c r="G4" i="9"/>
  <c r="D4" i="6"/>
  <c r="E4" i="6" s="1"/>
  <c r="F4" i="6" s="1"/>
  <c r="G4" i="6" s="1"/>
  <c r="H4" i="6" s="1"/>
  <c r="H4" i="9" l="1"/>
  <c r="H6" i="9" s="1"/>
  <c r="F8" i="9" s="1"/>
  <c r="G6" i="9"/>
  <c r="C6" i="6"/>
  <c r="D6" i="6"/>
  <c r="I17" i="9" l="1"/>
  <c r="D8" i="9"/>
  <c r="C17" i="9" s="1"/>
  <c r="F6" i="6"/>
  <c r="E6" i="6"/>
  <c r="C16" i="9" l="1"/>
  <c r="E17" i="9"/>
  <c r="D19" i="9"/>
  <c r="D26" i="9" s="1"/>
  <c r="D21" i="9"/>
  <c r="E16" i="9"/>
  <c r="D18" i="9"/>
  <c r="K19" i="9"/>
  <c r="C22" i="9"/>
  <c r="D16" i="9"/>
  <c r="L17" i="9"/>
  <c r="J19" i="9"/>
  <c r="J26" i="9" s="1"/>
  <c r="J21" i="9"/>
  <c r="K16" i="9"/>
  <c r="J18" i="9"/>
  <c r="H20" i="9"/>
  <c r="C21" i="9"/>
  <c r="F16" i="9"/>
  <c r="E18" i="9"/>
  <c r="E20" i="9"/>
  <c r="L21" i="9"/>
  <c r="D17" i="9"/>
  <c r="L18" i="9"/>
  <c r="J20" i="9"/>
  <c r="J28" i="9" s="1"/>
  <c r="C19" i="9"/>
  <c r="L16" i="9"/>
  <c r="L24" i="9" s="1"/>
  <c r="K18" i="9"/>
  <c r="K20" i="9"/>
  <c r="K17" i="9"/>
  <c r="I19" i="9"/>
  <c r="G21" i="9"/>
  <c r="L19" i="9"/>
  <c r="K26" i="9"/>
  <c r="J16" i="9"/>
  <c r="J17" i="9"/>
  <c r="I18" i="9"/>
  <c r="H19" i="9"/>
  <c r="I20" i="9"/>
  <c r="H21" i="9"/>
  <c r="C18" i="9"/>
  <c r="C26" i="9" s="1"/>
  <c r="I16" i="9"/>
  <c r="I24" i="9" s="1"/>
  <c r="H17" i="9"/>
  <c r="H18" i="9"/>
  <c r="H26" i="9" s="1"/>
  <c r="G19" i="9"/>
  <c r="F20" i="9"/>
  <c r="E21" i="9"/>
  <c r="K21" i="9"/>
  <c r="C24" i="9"/>
  <c r="H16" i="9"/>
  <c r="G17" i="9"/>
  <c r="G18" i="9"/>
  <c r="F19" i="9"/>
  <c r="G20" i="9"/>
  <c r="G28" i="9" s="1"/>
  <c r="F21" i="9"/>
  <c r="C20" i="9"/>
  <c r="C28" i="9" s="1"/>
  <c r="G16" i="9"/>
  <c r="G24" i="9" s="1"/>
  <c r="F17" i="9"/>
  <c r="F18" i="9"/>
  <c r="E19" i="9"/>
  <c r="E26" i="9" s="1"/>
  <c r="D20" i="9"/>
  <c r="D28" i="9" s="1"/>
  <c r="L20" i="9"/>
  <c r="L28" i="9" s="1"/>
  <c r="I21" i="9"/>
  <c r="H6" i="6"/>
  <c r="G6" i="6"/>
  <c r="I26" i="9" l="1"/>
  <c r="F26" i="9"/>
  <c r="E28" i="9"/>
  <c r="D24" i="9"/>
  <c r="E24" i="9"/>
  <c r="F24" i="9"/>
  <c r="K28" i="9"/>
  <c r="H28" i="9"/>
  <c r="K24" i="9"/>
  <c r="G26" i="9"/>
  <c r="H24" i="9"/>
  <c r="L26" i="9"/>
  <c r="F28" i="9"/>
  <c r="I28" i="9"/>
  <c r="J24" i="9"/>
  <c r="G7" i="6"/>
  <c r="F7" i="6"/>
  <c r="E7" i="6"/>
  <c r="D7" i="6"/>
  <c r="H8" i="6" s="1"/>
  <c r="D8" i="6" l="1"/>
  <c r="F8" i="6"/>
  <c r="E18" i="6" l="1"/>
  <c r="C22" i="6"/>
  <c r="J18" i="6"/>
  <c r="I18" i="6"/>
  <c r="K18" i="6"/>
  <c r="H21" i="6"/>
  <c r="D16" i="6"/>
  <c r="H17" i="6"/>
  <c r="I21" i="6"/>
  <c r="D21" i="6"/>
  <c r="K21" i="6"/>
  <c r="J21" i="6"/>
  <c r="J20" i="6"/>
  <c r="E20" i="6"/>
  <c r="L20" i="6"/>
  <c r="K20" i="6"/>
  <c r="J19" i="6"/>
  <c r="J17" i="6"/>
  <c r="G17" i="6"/>
</calcChain>
</file>

<file path=xl/sharedStrings.xml><?xml version="1.0" encoding="utf-8"?>
<sst xmlns="http://schemas.openxmlformats.org/spreadsheetml/2006/main" count="66" uniqueCount="32">
  <si>
    <t>logOD</t>
    <phoneticPr fontId="2" type="noConversion"/>
  </si>
  <si>
    <t>y=</t>
    <phoneticPr fontId="2" type="noConversion"/>
  </si>
  <si>
    <t>x+</t>
    <phoneticPr fontId="2" type="noConversion"/>
  </si>
  <si>
    <r>
      <rPr>
        <sz val="10"/>
        <rFont val="宋体"/>
        <family val="3"/>
        <charset val="134"/>
      </rPr>
      <t>参比</t>
    </r>
    <r>
      <rPr>
        <sz val="10"/>
        <rFont val="Times New Roman"/>
        <family val="1"/>
      </rPr>
      <t>OD</t>
    </r>
    <phoneticPr fontId="2" type="noConversion"/>
  </si>
  <si>
    <r>
      <rPr>
        <sz val="10"/>
        <rFont val="宋体"/>
        <family val="3"/>
        <charset val="134"/>
      </rPr>
      <t>标准曲线</t>
    </r>
    <r>
      <rPr>
        <sz val="10"/>
        <rFont val="Times New Roman"/>
        <family val="1"/>
      </rPr>
      <t>y=kx+b</t>
    </r>
    <phoneticPr fontId="2" type="noConversion"/>
  </si>
  <si>
    <t>参比浓度</t>
    <phoneticPr fontId="2" type="noConversion"/>
  </si>
  <si>
    <r>
      <t>log</t>
    </r>
    <r>
      <rPr>
        <sz val="10"/>
        <rFont val="宋体"/>
        <family val="3"/>
        <charset val="134"/>
      </rPr>
      <t>浓度</t>
    </r>
    <phoneticPr fontId="2" type="noConversion"/>
  </si>
  <si>
    <r>
      <t>500</t>
    </r>
    <r>
      <rPr>
        <sz val="10"/>
        <rFont val="宋体"/>
        <family val="3"/>
        <charset val="134"/>
      </rPr>
      <t>倍</t>
    </r>
    <r>
      <rPr>
        <sz val="10"/>
        <rFont val="Times New Roman"/>
        <family val="1"/>
      </rPr>
      <t>OD</t>
    </r>
    <phoneticPr fontId="2" type="noConversion"/>
  </si>
  <si>
    <r>
      <t>2500</t>
    </r>
    <r>
      <rPr>
        <sz val="10"/>
        <rFont val="宋体"/>
        <family val="3"/>
        <charset val="134"/>
      </rPr>
      <t>倍</t>
    </r>
    <r>
      <rPr>
        <sz val="10"/>
        <rFont val="Times New Roman"/>
        <family val="1"/>
      </rPr>
      <t>OD</t>
    </r>
    <phoneticPr fontId="2" type="noConversion"/>
  </si>
  <si>
    <r>
      <t>500</t>
    </r>
    <r>
      <rPr>
        <sz val="10"/>
        <rFont val="宋体"/>
        <family val="3"/>
        <charset val="134"/>
      </rPr>
      <t>倍</t>
    </r>
    <phoneticPr fontId="2" type="noConversion"/>
  </si>
  <si>
    <r>
      <t>2500</t>
    </r>
    <r>
      <rPr>
        <sz val="10"/>
        <rFont val="宋体"/>
        <family val="3"/>
        <charset val="134"/>
      </rPr>
      <t>倍</t>
    </r>
    <phoneticPr fontId="2" type="noConversion"/>
  </si>
  <si>
    <r>
      <rPr>
        <b/>
        <sz val="14"/>
        <rFont val="Times New Roman"/>
        <family val="1"/>
        <charset val="134"/>
      </rPr>
      <t>500</t>
    </r>
    <r>
      <rPr>
        <b/>
        <sz val="14"/>
        <rFont val="宋体"/>
        <family val="3"/>
        <charset val="134"/>
      </rPr>
      <t>、</t>
    </r>
    <r>
      <rPr>
        <b/>
        <sz val="14"/>
        <rFont val="Times New Roman"/>
        <family val="1"/>
        <charset val="134"/>
      </rPr>
      <t>2500</t>
    </r>
    <r>
      <rPr>
        <b/>
        <sz val="14"/>
        <rFont val="宋体"/>
        <family val="3"/>
        <charset val="134"/>
      </rPr>
      <t>倍计算模板</t>
    </r>
    <r>
      <rPr>
        <b/>
        <sz val="14"/>
        <rFont val="Times New Roman"/>
        <family val="1"/>
        <charset val="134"/>
      </rPr>
      <t>-</t>
    </r>
    <r>
      <rPr>
        <b/>
        <sz val="14"/>
        <color indexed="10"/>
        <rFont val="Times New Roman"/>
        <family val="1"/>
        <charset val="134"/>
      </rPr>
      <t>HPV16</t>
    </r>
    <phoneticPr fontId="2" type="noConversion"/>
  </si>
  <si>
    <r>
      <rPr>
        <b/>
        <sz val="14"/>
        <rFont val="Times New Roman"/>
        <family val="1"/>
        <charset val="134"/>
      </rPr>
      <t>100</t>
    </r>
    <r>
      <rPr>
        <b/>
        <sz val="14"/>
        <rFont val="宋体"/>
        <family val="3"/>
        <charset val="134"/>
      </rPr>
      <t>倍计算模板</t>
    </r>
    <r>
      <rPr>
        <b/>
        <sz val="14"/>
        <rFont val="Times New Roman"/>
        <family val="1"/>
        <charset val="134"/>
      </rPr>
      <t>-</t>
    </r>
    <r>
      <rPr>
        <b/>
        <sz val="14"/>
        <color indexed="10"/>
        <rFont val="Times New Roman"/>
        <family val="1"/>
        <charset val="134"/>
      </rPr>
      <t>HPV16</t>
    </r>
    <phoneticPr fontId="2" type="noConversion"/>
  </si>
  <si>
    <t>阳性对照</t>
    <phoneticPr fontId="2" type="noConversion"/>
  </si>
  <si>
    <t>阳性对照</t>
    <phoneticPr fontId="2" type="noConversion"/>
  </si>
  <si>
    <r>
      <t>2500</t>
    </r>
    <r>
      <rPr>
        <sz val="10"/>
        <rFont val="宋体"/>
        <family val="3"/>
        <charset val="134"/>
      </rPr>
      <t>倍</t>
    </r>
    <phoneticPr fontId="2" type="noConversion"/>
  </si>
  <si>
    <t>阳性对照</t>
    <phoneticPr fontId="2" type="noConversion"/>
  </si>
  <si>
    <r>
      <rPr>
        <sz val="10"/>
        <rFont val="宋体"/>
        <family val="3"/>
        <charset val="134"/>
      </rPr>
      <t>滴度</t>
    </r>
    <r>
      <rPr>
        <sz val="10"/>
        <rFont val="Times New Roman"/>
        <family val="1"/>
      </rPr>
      <t>1</t>
    </r>
    <phoneticPr fontId="2" type="noConversion"/>
  </si>
  <si>
    <t>滴度2</t>
    <phoneticPr fontId="2" type="noConversion"/>
  </si>
  <si>
    <t>滴度3</t>
    <phoneticPr fontId="2" type="noConversion"/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</si>
  <si>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</si>
  <si>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</si>
  <si>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</si>
  <si>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</si>
  <si>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</si>
  <si>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</si>
  <si>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</si>
  <si>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</si>
  <si>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</si>
  <si>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r>
      <t>100</t>
    </r>
    <r>
      <rPr>
        <sz val="10"/>
        <rFont val="宋体"/>
        <family val="3"/>
        <charset val="134"/>
      </rPr>
      <t>倍</t>
    </r>
    <r>
      <rPr>
        <sz val="10"/>
        <rFont val="Times New Roman"/>
        <family val="1"/>
      </rPr>
      <t>OD</t>
    </r>
    <phoneticPr fontId="2" type="noConversion"/>
  </si>
  <si>
    <r>
      <t>100</t>
    </r>
    <r>
      <rPr>
        <sz val="10"/>
        <rFont val="宋体"/>
        <family val="3"/>
        <charset val="134"/>
      </rPr>
      <t>倍</t>
    </r>
    <phoneticPr fontId="2" type="noConversion"/>
  </si>
  <si>
    <t>R2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</si>
</sst>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0_ "/>
    <numFmt numFmtId="177" formatCode="0.0000"/>
    <numFmt numFmtId="178" formatCode="0.000"/>
    <numFmt numFmtId="179" formatCode="0.0_ "/>
    <numFmt numFmtId="180" formatCode="0.0"/>
  </numFmts>
  <fonts count="10" x14ac:knownFonts="1"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1"/>
      <color theme="1"/>
      <name val="Times New Roman"/>
      <family val="1"/>
    </font>
    <font>
      <b/>
      <sz val="14"/>
      <color indexed="10"/>
      <name val="Times New Roman"/>
      <family val="1"/>
      <charset val="134"/>
    </font>
    <font>
      <b/>
      <sz val="14"/>
      <name val="Times New Roman"/>
      <family val="1"/>
      <charset val="134"/>
    </font>
    <font>
      <b/>
      <sz val="14"/>
      <name val="宋体"/>
      <family val="3"/>
      <charset val="134"/>
    </font>
    <font>
      <sz val="10"/>
      <color theme="1"/>
      <name val="Times New Roman"/>
      <family val="1"/>
    </font>
    <font>
      <sz val="12"/>
      <color indexed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3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/>
    <xf numFmtId="178" fontId="3" fillId="0" borderId="1" xfId="0" applyNumberFormat="1" applyFont="1" applyBorder="1" applyAlignment="1">
      <alignment horizontal="center"/>
    </xf>
    <xf numFmtId="178" fontId="4" fillId="0" borderId="0" xfId="0" applyNumberFormat="1" applyFont="1" applyBorder="1" applyAlignment="1">
      <alignment horizontal="center" vertical="center"/>
    </xf>
    <xf numFmtId="178" fontId="4" fillId="0" borderId="3" xfId="0" applyNumberFormat="1" applyFont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left"/>
    </xf>
    <xf numFmtId="176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176" fontId="3" fillId="0" borderId="1" xfId="0" applyNumberFormat="1" applyFont="1" applyBorder="1" applyAlignment="1">
      <alignment horizontal="left"/>
    </xf>
    <xf numFmtId="176" fontId="3" fillId="0" borderId="2" xfId="0" applyNumberFormat="1" applyFont="1" applyBorder="1" applyAlignment="1">
      <alignment horizontal="left"/>
    </xf>
    <xf numFmtId="0" fontId="3" fillId="2" borderId="8" xfId="0" applyNumberFormat="1" applyFont="1" applyFill="1" applyBorder="1" applyAlignment="1">
      <alignment horizontal="left"/>
    </xf>
    <xf numFmtId="178" fontId="3" fillId="0" borderId="0" xfId="0" applyNumberFormat="1" applyFont="1" applyFill="1" applyBorder="1" applyAlignment="1">
      <alignment horizontal="center"/>
    </xf>
    <xf numFmtId="178" fontId="3" fillId="0" borderId="0" xfId="0" applyNumberFormat="1" applyFont="1" applyFill="1" applyBorder="1" applyAlignment="1">
      <alignment horizontal="left"/>
    </xf>
    <xf numFmtId="177" fontId="3" fillId="0" borderId="0" xfId="0" applyNumberFormat="1" applyFont="1" applyFill="1" applyBorder="1" applyAlignment="1">
      <alignment horizontal="left"/>
    </xf>
    <xf numFmtId="177" fontId="3" fillId="0" borderId="3" xfId="0" applyNumberFormat="1" applyFont="1" applyFill="1" applyBorder="1" applyAlignment="1">
      <alignment horizontal="left"/>
    </xf>
    <xf numFmtId="0" fontId="3" fillId="2" borderId="6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3" fillId="0" borderId="3" xfId="0" applyNumberFormat="1" applyFont="1" applyFill="1" applyBorder="1" applyAlignment="1">
      <alignment horizontal="left"/>
    </xf>
    <xf numFmtId="178" fontId="3" fillId="2" borderId="1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2" borderId="11" xfId="0" applyNumberFormat="1" applyFont="1" applyFill="1" applyBorder="1" applyAlignment="1">
      <alignment horizontal="left"/>
    </xf>
    <xf numFmtId="0" fontId="3" fillId="2" borderId="9" xfId="0" applyNumberFormat="1" applyFont="1" applyFill="1" applyBorder="1" applyAlignment="1">
      <alignment horizontal="center"/>
    </xf>
    <xf numFmtId="0" fontId="3" fillId="2" borderId="10" xfId="0" applyNumberFormat="1" applyFont="1" applyFill="1" applyBorder="1" applyAlignment="1">
      <alignment horizontal="center"/>
    </xf>
    <xf numFmtId="0" fontId="3" fillId="2" borderId="17" xfId="0" applyNumberFormat="1" applyFont="1" applyFill="1" applyBorder="1" applyAlignment="1">
      <alignment horizontal="center"/>
    </xf>
    <xf numFmtId="178" fontId="4" fillId="0" borderId="1" xfId="0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0" fontId="3" fillId="3" borderId="18" xfId="0" applyNumberFormat="1" applyFont="1" applyFill="1" applyBorder="1" applyAlignment="1">
      <alignment horizontal="left"/>
    </xf>
    <xf numFmtId="0" fontId="3" fillId="3" borderId="12" xfId="0" applyNumberFormat="1" applyFont="1" applyFill="1" applyBorder="1" applyAlignment="1">
      <alignment horizontal="left"/>
    </xf>
    <xf numFmtId="178" fontId="4" fillId="0" borderId="14" xfId="0" applyNumberFormat="1" applyFont="1" applyBorder="1" applyAlignment="1">
      <alignment horizontal="center" vertical="center"/>
    </xf>
    <xf numFmtId="178" fontId="4" fillId="0" borderId="15" xfId="0" applyNumberFormat="1" applyFont="1" applyBorder="1" applyAlignment="1">
      <alignment horizontal="center" vertical="center"/>
    </xf>
    <xf numFmtId="179" fontId="3" fillId="4" borderId="15" xfId="0" applyNumberFormat="1" applyFont="1" applyFill="1" applyBorder="1" applyAlignment="1">
      <alignment horizontal="center"/>
    </xf>
    <xf numFmtId="179" fontId="3" fillId="4" borderId="0" xfId="0" applyNumberFormat="1" applyFont="1" applyFill="1" applyBorder="1" applyAlignment="1">
      <alignment horizontal="center"/>
    </xf>
    <xf numFmtId="179" fontId="3" fillId="4" borderId="3" xfId="0" applyNumberFormat="1" applyFont="1" applyFill="1" applyBorder="1" applyAlignment="1">
      <alignment horizontal="center"/>
    </xf>
    <xf numFmtId="179" fontId="3" fillId="4" borderId="16" xfId="0" applyNumberFormat="1" applyFont="1" applyFill="1" applyBorder="1" applyAlignment="1">
      <alignment horizontal="center"/>
    </xf>
    <xf numFmtId="179" fontId="3" fillId="4" borderId="4" xfId="0" applyNumberFormat="1" applyFont="1" applyFill="1" applyBorder="1" applyAlignment="1">
      <alignment horizontal="center"/>
    </xf>
    <xf numFmtId="179" fontId="3" fillId="4" borderId="5" xfId="0" applyNumberFormat="1" applyFont="1" applyFill="1" applyBorder="1" applyAlignment="1">
      <alignment horizontal="center"/>
    </xf>
    <xf numFmtId="178" fontId="8" fillId="0" borderId="1" xfId="0" applyNumberFormat="1" applyFont="1" applyBorder="1" applyAlignment="1">
      <alignment horizontal="center" vertical="center"/>
    </xf>
    <xf numFmtId="178" fontId="8" fillId="0" borderId="0" xfId="0" applyNumberFormat="1" applyFont="1" applyBorder="1" applyAlignment="1">
      <alignment horizontal="center" vertical="center"/>
    </xf>
    <xf numFmtId="179" fontId="3" fillId="4" borderId="14" xfId="0" applyNumberFormat="1" applyFont="1" applyFill="1" applyBorder="1" applyAlignment="1">
      <alignment horizontal="center"/>
    </xf>
    <xf numFmtId="179" fontId="3" fillId="4" borderId="1" xfId="0" applyNumberFormat="1" applyFont="1" applyFill="1" applyBorder="1" applyAlignment="1">
      <alignment horizontal="center"/>
    </xf>
    <xf numFmtId="179" fontId="3" fillId="4" borderId="2" xfId="0" applyNumberFormat="1" applyFont="1" applyFill="1" applyBorder="1" applyAlignment="1">
      <alignment horizontal="center"/>
    </xf>
    <xf numFmtId="178" fontId="8" fillId="4" borderId="4" xfId="0" applyNumberFormat="1" applyFont="1" applyFill="1" applyBorder="1" applyAlignment="1">
      <alignment horizontal="center" vertical="center"/>
    </xf>
    <xf numFmtId="178" fontId="8" fillId="4" borderId="5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3" borderId="12" xfId="0" applyNumberFormat="1" applyFont="1" applyFill="1" applyBorder="1" applyAlignment="1">
      <alignment horizontal="left"/>
    </xf>
    <xf numFmtId="2" fontId="4" fillId="0" borderId="16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3" fillId="3" borderId="14" xfId="0" applyNumberFormat="1" applyFont="1" applyFill="1" applyBorder="1" applyAlignment="1">
      <alignment horizontal="center"/>
    </xf>
    <xf numFmtId="0" fontId="3" fillId="3" borderId="15" xfId="0" applyNumberFormat="1" applyFont="1" applyFill="1" applyBorder="1" applyAlignment="1">
      <alignment horizontal="center"/>
    </xf>
    <xf numFmtId="0" fontId="1" fillId="3" borderId="15" xfId="0" applyNumberFormat="1" applyFont="1" applyFill="1" applyBorder="1" applyAlignment="1">
      <alignment horizontal="center"/>
    </xf>
    <xf numFmtId="0" fontId="3" fillId="3" borderId="16" xfId="0" applyNumberFormat="1" applyFont="1" applyFill="1" applyBorder="1" applyAlignment="1">
      <alignment horizontal="center"/>
    </xf>
    <xf numFmtId="1" fontId="9" fillId="5" borderId="0" xfId="0" applyNumberFormat="1" applyFont="1" applyFill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left"/>
    </xf>
    <xf numFmtId="180" fontId="8" fillId="0" borderId="1" xfId="0" applyNumberFormat="1" applyFont="1" applyBorder="1" applyAlignment="1">
      <alignment horizontal="center" vertical="center"/>
    </xf>
    <xf numFmtId="180" fontId="8" fillId="0" borderId="0" xfId="0" applyNumberFormat="1" applyFont="1" applyBorder="1" applyAlignment="1">
      <alignment horizontal="center" vertical="center"/>
    </xf>
    <xf numFmtId="180" fontId="8" fillId="0" borderId="14" xfId="0" applyNumberFormat="1" applyFont="1" applyBorder="1" applyAlignment="1">
      <alignment horizontal="center" vertical="center"/>
    </xf>
    <xf numFmtId="180" fontId="8" fillId="0" borderId="2" xfId="0" applyNumberFormat="1" applyFont="1" applyBorder="1" applyAlignment="1">
      <alignment horizontal="center" vertical="center"/>
    </xf>
    <xf numFmtId="180" fontId="8" fillId="0" borderId="15" xfId="0" applyNumberFormat="1" applyFont="1" applyBorder="1" applyAlignment="1">
      <alignment horizontal="center" vertical="center"/>
    </xf>
    <xf numFmtId="180" fontId="8" fillId="0" borderId="3" xfId="0" applyNumberFormat="1" applyFont="1" applyBorder="1" applyAlignment="1">
      <alignment horizontal="center" vertical="center"/>
    </xf>
    <xf numFmtId="178" fontId="8" fillId="0" borderId="14" xfId="0" applyNumberFormat="1" applyFont="1" applyBorder="1" applyAlignment="1">
      <alignment horizontal="center" vertical="center"/>
    </xf>
    <xf numFmtId="178" fontId="8" fillId="0" borderId="2" xfId="0" applyNumberFormat="1" applyFont="1" applyBorder="1" applyAlignment="1">
      <alignment horizontal="center" vertical="center"/>
    </xf>
    <xf numFmtId="178" fontId="8" fillId="0" borderId="15" xfId="0" applyNumberFormat="1" applyFont="1" applyBorder="1" applyAlignment="1">
      <alignment horizontal="center" vertical="center"/>
    </xf>
    <xf numFmtId="178" fontId="8" fillId="0" borderId="3" xfId="0" applyNumberFormat="1" applyFont="1" applyBorder="1" applyAlignment="1">
      <alignment horizontal="center" vertical="center"/>
    </xf>
    <xf numFmtId="0" fontId="3" fillId="2" borderId="18" xfId="0" applyFont="1" applyFill="1" applyBorder="1" applyAlignment="1">
      <alignment horizontal="left"/>
    </xf>
    <xf numFmtId="0" fontId="1" fillId="3" borderId="13" xfId="0" applyNumberFormat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180" fontId="8" fillId="4" borderId="16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3" fillId="2" borderId="20" xfId="0" applyFont="1" applyFill="1" applyBorder="1" applyAlignment="1">
      <alignment horizontal="left"/>
    </xf>
    <xf numFmtId="179" fontId="3" fillId="4" borderId="6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80701754385964"/>
          <c:y val="6.4516129032258077E-2"/>
          <c:w val="0.82163742690058494"/>
          <c:h val="0.8617511520737329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1706190234992557E-2"/>
                  <c:y val="0.5490530276635774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>
                      <a:latin typeface="Times New Roman" pitchFamily="18" charset="0"/>
                      <a:cs typeface="Times New Roman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'HPV16 100倍'!$C$6:$H$6</c:f>
              <c:numCache>
                <c:formatCode>General</c:formatCode>
                <c:ptCount val="6"/>
                <c:pt idx="0">
                  <c:v>-0.43179827593300502</c:v>
                </c:pt>
                <c:pt idx="1">
                  <c:v>-0.60788953498868625</c:v>
                </c:pt>
                <c:pt idx="2">
                  <c:v>-0.78398079404436749</c:v>
                </c:pt>
                <c:pt idx="3">
                  <c:v>-0.96007205310004873</c:v>
                </c:pt>
                <c:pt idx="4">
                  <c:v>-1.13616331215573</c:v>
                </c:pt>
                <c:pt idx="5">
                  <c:v>-1.3122545712114111</c:v>
                </c:pt>
              </c:numCache>
            </c:numRef>
          </c:xVal>
          <c:yVal>
            <c:numRef>
              <c:f>'HPV16 100倍'!$C$7:$H$7</c:f>
              <c:numCache>
                <c:formatCode>General</c:formatCode>
                <c:ptCount val="6"/>
                <c:pt idx="0">
                  <c:v>-0.11975822410451964</c:v>
                </c:pt>
                <c:pt idx="1">
                  <c:v>-0.19314197048118256</c:v>
                </c:pt>
                <c:pt idx="2">
                  <c:v>-0.44369749923271273</c:v>
                </c:pt>
                <c:pt idx="3">
                  <c:v>-0.45842075605341909</c:v>
                </c:pt>
                <c:pt idx="4">
                  <c:v>-0.67162039656126227</c:v>
                </c:pt>
                <c:pt idx="5">
                  <c:v>-0.47690416174743222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D-40EC-BD2D-9766C5F43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34592"/>
        <c:axId val="121936128"/>
      </c:scatterChart>
      <c:valAx>
        <c:axId val="12193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1936128"/>
        <c:crosses val="autoZero"/>
        <c:crossBetween val="midCat"/>
      </c:valAx>
      <c:valAx>
        <c:axId val="121936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193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80701754385964"/>
          <c:y val="6.4516129032258077E-2"/>
          <c:w val="0.82163742690058494"/>
          <c:h val="0.8617511520737329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1706190234992557E-2"/>
                  <c:y val="0.5490530276635774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>
                      <a:latin typeface="Times New Roman" pitchFamily="18" charset="0"/>
                      <a:cs typeface="Times New Roman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'HPV16 500 2500'!$C$6:$H$6</c:f>
              <c:numCache>
                <c:formatCode>General</c:formatCode>
                <c:ptCount val="6"/>
                <c:pt idx="0">
                  <c:v>-0.43179827593300502</c:v>
                </c:pt>
                <c:pt idx="1">
                  <c:v>-0.60788953498868625</c:v>
                </c:pt>
                <c:pt idx="2">
                  <c:v>-0.78398079404436749</c:v>
                </c:pt>
                <c:pt idx="3">
                  <c:v>-0.96007205310004873</c:v>
                </c:pt>
                <c:pt idx="4">
                  <c:v>-1.13616331215573</c:v>
                </c:pt>
                <c:pt idx="5">
                  <c:v>-1.3122545712114111</c:v>
                </c:pt>
              </c:numCache>
            </c:numRef>
          </c:xVal>
          <c:yVal>
            <c:numRef>
              <c:f>'HPV16 500 2500'!$C$7:$H$7</c:f>
              <c:numCache>
                <c:formatCode>General</c:formatCode>
                <c:ptCount val="6"/>
                <c:pt idx="0">
                  <c:v>0.20235206780975151</c:v>
                </c:pt>
                <c:pt idx="1">
                  <c:v>7.2433725968387819E-2</c:v>
                </c:pt>
                <c:pt idx="2">
                  <c:v>-2.090709936167361E-2</c:v>
                </c:pt>
                <c:pt idx="3">
                  <c:v>-0.16557929631846741</c:v>
                </c:pt>
                <c:pt idx="4">
                  <c:v>-0.32330639037513342</c:v>
                </c:pt>
                <c:pt idx="5">
                  <c:v>-0.50237935021871227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8-4F70-B1AD-DD53F83A1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36928"/>
        <c:axId val="135459200"/>
      </c:scatterChart>
      <c:valAx>
        <c:axId val="13543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5459200"/>
        <c:crosses val="autoZero"/>
        <c:crossBetween val="midCat"/>
      </c:valAx>
      <c:valAx>
        <c:axId val="135459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5436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4</xdr:row>
      <xdr:rowOff>9525</xdr:rowOff>
    </xdr:from>
    <xdr:to>
      <xdr:col>18</xdr:col>
      <xdr:colOff>19050</xdr:colOff>
      <xdr:row>21</xdr:row>
      <xdr:rowOff>0</xdr:rowOff>
    </xdr:to>
    <xdr:graphicFrame macro="">
      <xdr:nvGraphicFramePr>
        <xdr:cNvPr id="1025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3</xdr:row>
      <xdr:rowOff>142875</xdr:rowOff>
    </xdr:from>
    <xdr:to>
      <xdr:col>17</xdr:col>
      <xdr:colOff>466725</xdr:colOff>
      <xdr:row>17</xdr:row>
      <xdr:rowOff>85725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A26" sqref="A26:M34"/>
    </sheetView>
  </sheetViews>
  <sheetFormatPr defaultRowHeight="12.95" customHeight="1" x14ac:dyDescent="0.2"/>
  <cols>
    <col min="1" max="12" width="8.7109375" style="2" customWidth="1"/>
    <col min="13" max="16384" width="9.140625" style="2"/>
  </cols>
  <sheetData>
    <row r="1" spans="1:12" ht="12.95" customHeight="1" x14ac:dyDescent="0.2">
      <c r="B1" s="4"/>
      <c r="C1" s="73" t="s">
        <v>12</v>
      </c>
      <c r="D1" s="73"/>
      <c r="E1" s="73"/>
      <c r="F1" s="73"/>
      <c r="G1" s="73"/>
      <c r="H1" s="73"/>
      <c r="I1" s="73"/>
      <c r="J1" s="73"/>
      <c r="K1" s="9"/>
      <c r="L1" s="9"/>
    </row>
    <row r="2" spans="1:12" ht="12.95" customHeight="1" x14ac:dyDescent="0.2">
      <c r="B2" s="10"/>
      <c r="C2" s="73"/>
      <c r="D2" s="73"/>
      <c r="E2" s="73"/>
      <c r="F2" s="73"/>
      <c r="G2" s="73"/>
      <c r="H2" s="73"/>
      <c r="I2" s="73"/>
      <c r="J2" s="73"/>
      <c r="K2" s="9"/>
      <c r="L2" s="9"/>
    </row>
    <row r="3" spans="1:12" ht="12.95" customHeight="1" thickBot="1" x14ac:dyDescent="0.25">
      <c r="B3" s="10"/>
      <c r="C3" s="10">
        <v>0.23100000000000001</v>
      </c>
      <c r="D3" s="10"/>
      <c r="E3" s="10"/>
      <c r="F3" s="10"/>
      <c r="G3" s="10"/>
      <c r="H3" s="10"/>
      <c r="I3" s="10"/>
      <c r="J3" s="10"/>
      <c r="K3" s="10"/>
      <c r="L3" s="10"/>
    </row>
    <row r="4" spans="1:12" s="1" customFormat="1" ht="12.95" customHeight="1" x14ac:dyDescent="0.2">
      <c r="B4" s="8" t="s">
        <v>5</v>
      </c>
      <c r="C4" s="21">
        <f>111/300</f>
        <v>0.37</v>
      </c>
      <c r="D4" s="21">
        <f>C4/1.5</f>
        <v>0.24666666666666667</v>
      </c>
      <c r="E4" s="21">
        <f t="shared" ref="E4" si="0">D4/1.5</f>
        <v>0.16444444444444445</v>
      </c>
      <c r="F4" s="21">
        <f t="shared" ref="F4" si="1">E4/1.5</f>
        <v>0.10962962962962963</v>
      </c>
      <c r="G4" s="21">
        <f t="shared" ref="G4" si="2">F4/1.5</f>
        <v>7.3086419753086426E-2</v>
      </c>
      <c r="H4" s="21">
        <f t="shared" ref="H4" si="3">G4/1.5</f>
        <v>4.8724279835390953E-2</v>
      </c>
      <c r="I4" s="5"/>
      <c r="J4" s="11"/>
      <c r="K4" s="11"/>
      <c r="L4" s="12"/>
    </row>
    <row r="5" spans="1:12" s="1" customFormat="1" ht="12.95" customHeight="1" x14ac:dyDescent="0.2">
      <c r="B5" s="13" t="s">
        <v>3</v>
      </c>
      <c r="C5" s="14">
        <f>AVERAGE(C30:C31)</f>
        <v>0.75900000000000001</v>
      </c>
      <c r="D5" s="14">
        <f>AVERAGE(D30:D31)</f>
        <v>0.64100000000000001</v>
      </c>
      <c r="E5" s="14">
        <f>AVERAGE(E30:E31)</f>
        <v>0.36</v>
      </c>
      <c r="F5" s="14">
        <f>AVERAGE(F30:F31)</f>
        <v>0.34799999999999998</v>
      </c>
      <c r="G5" s="14">
        <f>AVERAGE(G30:G31)</f>
        <v>0.21299999999999999</v>
      </c>
      <c r="H5" s="14">
        <f>AVERAGE(H30:H31)</f>
        <v>0.33350000000000002</v>
      </c>
      <c r="I5" s="15"/>
      <c r="J5" s="16"/>
      <c r="K5" s="16"/>
      <c r="L5" s="17"/>
    </row>
    <row r="6" spans="1:12" ht="12.95" customHeight="1" x14ac:dyDescent="0.2">
      <c r="B6" s="13" t="s">
        <v>6</v>
      </c>
      <c r="C6" s="18">
        <f t="shared" ref="C6:H7" si="4">LOG(C4)</f>
        <v>-0.43179827593300502</v>
      </c>
      <c r="D6" s="18">
        <f t="shared" si="4"/>
        <v>-0.60788953498868625</v>
      </c>
      <c r="E6" s="18">
        <f t="shared" si="4"/>
        <v>-0.78398079404436749</v>
      </c>
      <c r="F6" s="18">
        <f t="shared" si="4"/>
        <v>-0.96007205310004873</v>
      </c>
      <c r="G6" s="18">
        <f t="shared" si="4"/>
        <v>-1.13616331215573</v>
      </c>
      <c r="H6" s="18">
        <f t="shared" si="4"/>
        <v>-1.3122545712114111</v>
      </c>
      <c r="I6" s="19"/>
      <c r="J6" s="19"/>
      <c r="K6" s="19"/>
      <c r="L6" s="20"/>
    </row>
    <row r="7" spans="1:12" ht="12.95" customHeight="1" x14ac:dyDescent="0.2">
      <c r="B7" s="13" t="s">
        <v>0</v>
      </c>
      <c r="C7" s="18">
        <f t="shared" si="4"/>
        <v>-0.11975822410451964</v>
      </c>
      <c r="D7" s="18">
        <f t="shared" si="4"/>
        <v>-0.19314197048118256</v>
      </c>
      <c r="E7" s="18">
        <f t="shared" si="4"/>
        <v>-0.44369749923271273</v>
      </c>
      <c r="F7" s="18">
        <f t="shared" si="4"/>
        <v>-0.45842075605341909</v>
      </c>
      <c r="G7" s="18">
        <f t="shared" si="4"/>
        <v>-0.67162039656126227</v>
      </c>
      <c r="H7" s="18">
        <f t="shared" si="4"/>
        <v>-0.47690416174743222</v>
      </c>
      <c r="I7" s="19"/>
      <c r="J7" s="19"/>
      <c r="K7" s="19"/>
      <c r="L7" s="20"/>
    </row>
    <row r="8" spans="1:12" ht="12.95" customHeight="1" thickBot="1" x14ac:dyDescent="0.25">
      <c r="B8" s="23" t="s">
        <v>4</v>
      </c>
      <c r="C8" s="24" t="s">
        <v>1</v>
      </c>
      <c r="D8" s="25">
        <f>ROUND(SLOPE(C7:H7,C6:H6),4)</f>
        <v>0.52500000000000002</v>
      </c>
      <c r="E8" s="25" t="s">
        <v>2</v>
      </c>
      <c r="F8" s="26">
        <f>ROUND(INTERCEPT(C7:H7,C6:H6),4)</f>
        <v>6.3899999999999998E-2</v>
      </c>
      <c r="G8" s="25" t="s">
        <v>31</v>
      </c>
      <c r="H8" s="26">
        <f>ROUND(RSQ(C7:I7,C6:I6),4)</f>
        <v>0.72570000000000001</v>
      </c>
      <c r="I8" s="19"/>
      <c r="J8" s="19"/>
      <c r="K8" s="19"/>
      <c r="L8" s="20"/>
    </row>
    <row r="9" spans="1:12" ht="12.95" customHeight="1" thickBot="1" x14ac:dyDescent="0.25">
      <c r="B9" s="29" t="s">
        <v>29</v>
      </c>
      <c r="C9" s="65">
        <f>C27</f>
        <v>0.28199999999999997</v>
      </c>
      <c r="D9" s="39">
        <f>D27</f>
        <v>0.41799999999999998</v>
      </c>
      <c r="E9" s="39">
        <f>E27</f>
        <v>0.19600000000000001</v>
      </c>
      <c r="F9" s="39">
        <f>F27</f>
        <v>0.22800000000000001</v>
      </c>
      <c r="G9" s="39">
        <f>G27</f>
        <v>0.28899999999999998</v>
      </c>
      <c r="H9" s="39">
        <f>H27</f>
        <v>0.215</v>
      </c>
      <c r="I9" s="39">
        <f>I27</f>
        <v>1.391</v>
      </c>
      <c r="J9" s="39">
        <f>J27</f>
        <v>0.83699999999999997</v>
      </c>
      <c r="K9" s="39">
        <f>K27</f>
        <v>0.309</v>
      </c>
      <c r="L9" s="66">
        <f>L27</f>
        <v>1.7</v>
      </c>
    </row>
    <row r="10" spans="1:12" ht="12.95" customHeight="1" thickBot="1" x14ac:dyDescent="0.25">
      <c r="B10" s="29" t="s">
        <v>29</v>
      </c>
      <c r="C10" s="67">
        <f>C28</f>
        <v>0.29899999999999999</v>
      </c>
      <c r="D10" s="40">
        <f>D28</f>
        <v>0.29699999999999999</v>
      </c>
      <c r="E10" s="40">
        <f>E28</f>
        <v>0.312</v>
      </c>
      <c r="F10" s="40">
        <f>F28</f>
        <v>0.254</v>
      </c>
      <c r="G10" s="40">
        <f>G28</f>
        <v>0.503</v>
      </c>
      <c r="H10" s="40">
        <f>H28</f>
        <v>0.35799999999999998</v>
      </c>
      <c r="I10" s="40">
        <f>I28</f>
        <v>0.28599999999999998</v>
      </c>
      <c r="J10" s="40">
        <f>J28</f>
        <v>0.373</v>
      </c>
      <c r="K10" s="40">
        <f>K28</f>
        <v>0.159</v>
      </c>
      <c r="L10" s="68">
        <f>L28</f>
        <v>0.25900000000000001</v>
      </c>
    </row>
    <row r="11" spans="1:12" ht="12.95" customHeight="1" thickBot="1" x14ac:dyDescent="0.25">
      <c r="B11" s="29" t="s">
        <v>29</v>
      </c>
      <c r="C11" s="67">
        <f>C29</f>
        <v>1.157</v>
      </c>
      <c r="D11" s="40">
        <f>D29</f>
        <v>0.79200000000000004</v>
      </c>
      <c r="E11" s="40">
        <f>E29</f>
        <v>0.53400000000000003</v>
      </c>
      <c r="F11" s="40">
        <f>F29</f>
        <v>0.32300000000000001</v>
      </c>
      <c r="G11" s="40">
        <f>G29</f>
        <v>0.16300000000000001</v>
      </c>
      <c r="H11" s="40">
        <f>H29</f>
        <v>8.5999999999999993E-2</v>
      </c>
      <c r="I11" s="40">
        <f>I29</f>
        <v>0.67400000000000004</v>
      </c>
      <c r="J11" s="40">
        <f>J29</f>
        <v>0.748</v>
      </c>
      <c r="K11" s="40">
        <f>K29</f>
        <v>0.69599999999999995</v>
      </c>
      <c r="L11" s="68">
        <f>L29</f>
        <v>-3.0000000000000001E-3</v>
      </c>
    </row>
    <row r="12" spans="1:12" ht="12.95" customHeight="1" thickBot="1" x14ac:dyDescent="0.25">
      <c r="B12" s="29" t="s">
        <v>29</v>
      </c>
      <c r="C12" s="67">
        <f>C32</f>
        <v>0.19400000000000001</v>
      </c>
      <c r="D12" s="40">
        <f>D32</f>
        <v>0.307</v>
      </c>
      <c r="E12" s="40">
        <f>E32</f>
        <v>0.188</v>
      </c>
      <c r="F12" s="40">
        <f>F32</f>
        <v>0.96699999999999997</v>
      </c>
      <c r="G12" s="40">
        <f>G32</f>
        <v>0.24</v>
      </c>
      <c r="H12" s="40">
        <f>H32</f>
        <v>0.27300000000000002</v>
      </c>
      <c r="I12" s="40">
        <f>I32</f>
        <v>0.23499999999999999</v>
      </c>
      <c r="J12" s="40">
        <f>J32</f>
        <v>0.35799999999999998</v>
      </c>
      <c r="K12" s="40">
        <f>K32</f>
        <v>0.88</v>
      </c>
      <c r="L12" s="68">
        <f>L32</f>
        <v>0.309</v>
      </c>
    </row>
    <row r="13" spans="1:12" ht="12.95" customHeight="1" thickBot="1" x14ac:dyDescent="0.25">
      <c r="B13" s="29" t="s">
        <v>29</v>
      </c>
      <c r="C13" s="67">
        <f>C33</f>
        <v>0.251</v>
      </c>
      <c r="D13" s="40">
        <f>D33</f>
        <v>0.28199999999999997</v>
      </c>
      <c r="E13" s="40">
        <f>E33</f>
        <v>0.44</v>
      </c>
      <c r="F13" s="40">
        <f>F33</f>
        <v>0.91</v>
      </c>
      <c r="G13" s="40">
        <f>G33</f>
        <v>0.247</v>
      </c>
      <c r="H13" s="40">
        <f>H33</f>
        <v>0.87</v>
      </c>
      <c r="I13" s="40">
        <f>I33</f>
        <v>0.27700000000000002</v>
      </c>
      <c r="J13" s="40">
        <f>J33</f>
        <v>0.34200000000000003</v>
      </c>
      <c r="K13" s="40">
        <f>K33</f>
        <v>0.41899999999999998</v>
      </c>
      <c r="L13" s="68">
        <f>L33</f>
        <v>0.59199999999999997</v>
      </c>
    </row>
    <row r="14" spans="1:12" ht="12.95" customHeight="1" x14ac:dyDescent="0.2">
      <c r="B14" s="29" t="s">
        <v>29</v>
      </c>
      <c r="C14" s="67">
        <f>C34</f>
        <v>0.77400000000000002</v>
      </c>
      <c r="D14" s="40">
        <f>D34</f>
        <v>0.33400000000000002</v>
      </c>
      <c r="E14" s="40">
        <f>E34</f>
        <v>0.26500000000000001</v>
      </c>
      <c r="F14" s="40">
        <f>F34</f>
        <v>0.91800000000000004</v>
      </c>
      <c r="G14" s="40">
        <f>G34</f>
        <v>0.248</v>
      </c>
      <c r="H14" s="40">
        <f>H34</f>
        <v>0.71799999999999997</v>
      </c>
      <c r="I14" s="40">
        <f>I34</f>
        <v>0.34</v>
      </c>
      <c r="J14" s="40">
        <f>J34</f>
        <v>0.42599999999999999</v>
      </c>
      <c r="K14" s="40">
        <f>K34</f>
        <v>0.38400000000000001</v>
      </c>
      <c r="L14" s="68">
        <f>L34</f>
        <v>0.19700000000000001</v>
      </c>
    </row>
    <row r="15" spans="1:12" ht="12.95" customHeight="1" thickBot="1" x14ac:dyDescent="0.25">
      <c r="B15" s="70" t="s">
        <v>13</v>
      </c>
      <c r="C15" s="67">
        <f>AVERAGE(I30:J31)</f>
        <v>0.66975000000000007</v>
      </c>
      <c r="D15" s="40"/>
      <c r="E15" s="40"/>
      <c r="F15" s="40"/>
      <c r="G15" s="40"/>
      <c r="H15" s="40"/>
      <c r="I15" s="40"/>
      <c r="J15" s="40"/>
      <c r="K15" s="40"/>
      <c r="L15" s="68"/>
    </row>
    <row r="16" spans="1:12" ht="12.95" customHeight="1" thickBot="1" x14ac:dyDescent="0.25">
      <c r="A16" s="3"/>
      <c r="B16" s="69" t="s">
        <v>30</v>
      </c>
      <c r="C16" s="75" t="str">
        <f>IF(AND(C9&lt;$C$5,C9&gt;$H$5),POWER(10,(LOG(C9)-$F$8)/$D$8)*LEFT($B9,LEN($B9)-3),IF(C9&gt;$C$5,"HIGH","LOW" ))</f>
        <v>LOW</v>
      </c>
      <c r="D16" s="75">
        <f t="shared" ref="D16:L16" si="5">IF(AND(D9&lt;$C$5,D9&gt;$H$5),POWER(10,(LOG(D9)-$F$8)/$D$8)*LEFT($B9,LEN($B9)-3),IF(D9&gt;$C$5,"HIGH","LOW" ))</f>
        <v>14.345534266700879</v>
      </c>
      <c r="E16" s="75" t="str">
        <f t="shared" si="5"/>
        <v>LOW</v>
      </c>
      <c r="F16" s="75" t="str">
        <f t="shared" si="5"/>
        <v>LOW</v>
      </c>
      <c r="G16" s="75" t="str">
        <f t="shared" si="5"/>
        <v>LOW</v>
      </c>
      <c r="H16" s="75" t="str">
        <f t="shared" si="5"/>
        <v>LOW</v>
      </c>
      <c r="I16" s="75" t="str">
        <f t="shared" si="5"/>
        <v>HIGH</v>
      </c>
      <c r="J16" s="75" t="str">
        <f t="shared" si="5"/>
        <v>HIGH</v>
      </c>
      <c r="K16" s="75" t="str">
        <f t="shared" si="5"/>
        <v>LOW</v>
      </c>
      <c r="L16" s="75" t="str">
        <f t="shared" si="5"/>
        <v>HIGH</v>
      </c>
    </row>
    <row r="17" spans="1:13" ht="12.95" customHeight="1" thickBot="1" x14ac:dyDescent="0.25">
      <c r="B17" s="69" t="s">
        <v>30</v>
      </c>
      <c r="C17" s="75" t="str">
        <f t="shared" ref="C17:L17" si="6">IF(AND(C10&lt;$C$5,C10&gt;$H$5),POWER(10,(LOG(C10)-$F$8)/$D$8)*LEFT($B10,LEN($B10)-3),IF(C10&gt;$C$5,"HIGH","LOW" ))</f>
        <v>LOW</v>
      </c>
      <c r="D17" s="75" t="str">
        <f t="shared" si="6"/>
        <v>LOW</v>
      </c>
      <c r="E17" s="75" t="str">
        <f t="shared" si="6"/>
        <v>LOW</v>
      </c>
      <c r="F17" s="75" t="str">
        <f t="shared" si="6"/>
        <v>LOW</v>
      </c>
      <c r="G17" s="75">
        <f t="shared" si="6"/>
        <v>20.410036484855695</v>
      </c>
      <c r="H17" s="75">
        <f t="shared" si="6"/>
        <v>10.67920930273276</v>
      </c>
      <c r="I17" s="75" t="str">
        <f t="shared" si="6"/>
        <v>LOW</v>
      </c>
      <c r="J17" s="75">
        <f t="shared" si="6"/>
        <v>11.547634064365898</v>
      </c>
      <c r="K17" s="75" t="str">
        <f t="shared" si="6"/>
        <v>LOW</v>
      </c>
      <c r="L17" s="75" t="str">
        <f t="shared" si="6"/>
        <v>LOW</v>
      </c>
    </row>
    <row r="18" spans="1:13" ht="12.95" customHeight="1" thickBot="1" x14ac:dyDescent="0.25">
      <c r="B18" s="69" t="s">
        <v>30</v>
      </c>
      <c r="C18" s="75" t="str">
        <f t="shared" ref="C18:L18" si="7">IF(AND(C11&lt;$C$5,C11&gt;$H$5),POWER(10,(LOG(C11)-$F$8)/$D$8)*LEFT($B11,LEN($B11)-3),IF(C11&gt;$C$5,"HIGH","LOW" ))</f>
        <v>HIGH</v>
      </c>
      <c r="D18" s="75" t="str">
        <f t="shared" si="7"/>
        <v>HIGH</v>
      </c>
      <c r="E18" s="75">
        <f t="shared" si="7"/>
        <v>22.87266030430435</v>
      </c>
      <c r="F18" s="75" t="str">
        <f t="shared" si="7"/>
        <v>LOW</v>
      </c>
      <c r="G18" s="75" t="str">
        <f t="shared" si="7"/>
        <v>LOW</v>
      </c>
      <c r="H18" s="75" t="str">
        <f t="shared" si="7"/>
        <v>LOW</v>
      </c>
      <c r="I18" s="75">
        <f t="shared" si="7"/>
        <v>35.638844316400245</v>
      </c>
      <c r="J18" s="75">
        <f t="shared" si="7"/>
        <v>43.4608565768063</v>
      </c>
      <c r="K18" s="75">
        <f t="shared" si="7"/>
        <v>37.8873115951071</v>
      </c>
      <c r="L18" s="75" t="str">
        <f t="shared" si="7"/>
        <v>LOW</v>
      </c>
    </row>
    <row r="19" spans="1:13" ht="12.95" customHeight="1" thickBot="1" x14ac:dyDescent="0.25">
      <c r="B19" s="69" t="s">
        <v>30</v>
      </c>
      <c r="C19" s="75" t="str">
        <f t="shared" ref="C19:L19" si="8">IF(AND(C12&lt;$C$5,C12&gt;$H$5),POWER(10,(LOG(C12)-$F$8)/$D$8)*LEFT($B12,LEN($B12)-3),IF(C12&gt;$C$5,"HIGH","LOW" ))</f>
        <v>LOW</v>
      </c>
      <c r="D19" s="75" t="str">
        <f t="shared" si="8"/>
        <v>LOW</v>
      </c>
      <c r="E19" s="75" t="str">
        <f t="shared" si="8"/>
        <v>LOW</v>
      </c>
      <c r="F19" s="75" t="str">
        <f t="shared" si="8"/>
        <v>HIGH</v>
      </c>
      <c r="G19" s="75" t="str">
        <f t="shared" si="8"/>
        <v>LOW</v>
      </c>
      <c r="H19" s="75" t="str">
        <f t="shared" si="8"/>
        <v>LOW</v>
      </c>
      <c r="I19" s="75" t="str">
        <f t="shared" si="8"/>
        <v>LOW</v>
      </c>
      <c r="J19" s="75">
        <f t="shared" si="8"/>
        <v>10.67920930273276</v>
      </c>
      <c r="K19" s="75" t="str">
        <f t="shared" si="8"/>
        <v>HIGH</v>
      </c>
      <c r="L19" s="75" t="str">
        <f t="shared" si="8"/>
        <v>LOW</v>
      </c>
    </row>
    <row r="20" spans="1:13" ht="12.95" customHeight="1" thickBot="1" x14ac:dyDescent="0.25">
      <c r="B20" s="69" t="s">
        <v>30</v>
      </c>
      <c r="C20" s="75" t="str">
        <f t="shared" ref="C20:L20" si="9">IF(AND(C13&lt;$C$5,C13&gt;$H$5),POWER(10,(LOG(C13)-$F$8)/$D$8)*LEFT($B13,LEN($B13)-3),IF(C13&gt;$C$5,"HIGH","LOW" ))</f>
        <v>LOW</v>
      </c>
      <c r="D20" s="75" t="str">
        <f t="shared" si="9"/>
        <v>LOW</v>
      </c>
      <c r="E20" s="75">
        <f t="shared" si="9"/>
        <v>15.817868297787937</v>
      </c>
      <c r="F20" s="75" t="str">
        <f t="shared" si="9"/>
        <v>HIGH</v>
      </c>
      <c r="G20" s="75" t="str">
        <f t="shared" si="9"/>
        <v>LOW</v>
      </c>
      <c r="H20" s="75" t="str">
        <f t="shared" si="9"/>
        <v>HIGH</v>
      </c>
      <c r="I20" s="75" t="str">
        <f t="shared" si="9"/>
        <v>LOW</v>
      </c>
      <c r="J20" s="75">
        <f t="shared" si="9"/>
        <v>9.7885055744834464</v>
      </c>
      <c r="K20" s="75">
        <f t="shared" si="9"/>
        <v>14.410975408456803</v>
      </c>
      <c r="L20" s="75">
        <f t="shared" si="9"/>
        <v>27.836381166918844</v>
      </c>
    </row>
    <row r="21" spans="1:13" ht="12.95" customHeight="1" thickBot="1" x14ac:dyDescent="0.25">
      <c r="B21" s="74" t="s">
        <v>30</v>
      </c>
      <c r="C21" s="75" t="str">
        <f t="shared" ref="C21:L21" si="10">IF(AND(C14&lt;$C$5,C14&gt;$H$5),POWER(10,(LOG(C14)-$F$8)/$D$8)*LEFT($B14,LEN($B14)-3),IF(C14&gt;$C$5,"HIGH","LOW" ))</f>
        <v>HIGH</v>
      </c>
      <c r="D21" s="75">
        <f t="shared" si="10"/>
        <v>9.3569891796028166</v>
      </c>
      <c r="E21" s="75" t="str">
        <f t="shared" si="10"/>
        <v>LOW</v>
      </c>
      <c r="F21" s="75" t="str">
        <f t="shared" si="10"/>
        <v>HIGH</v>
      </c>
      <c r="G21" s="75" t="str">
        <f t="shared" si="10"/>
        <v>LOW</v>
      </c>
      <c r="H21" s="75">
        <f t="shared" si="10"/>
        <v>40.201016694930679</v>
      </c>
      <c r="I21" s="75">
        <f t="shared" si="10"/>
        <v>9.6797603197701161</v>
      </c>
      <c r="J21" s="75">
        <f t="shared" si="10"/>
        <v>14.873022549416312</v>
      </c>
      <c r="K21" s="75">
        <f t="shared" si="10"/>
        <v>12.204940469698187</v>
      </c>
      <c r="L21" s="75" t="str">
        <f t="shared" si="10"/>
        <v>LOW</v>
      </c>
    </row>
    <row r="22" spans="1:13" ht="12.95" customHeight="1" thickBot="1" x14ac:dyDescent="0.25">
      <c r="B22" s="71" t="s">
        <v>14</v>
      </c>
      <c r="C22" s="72">
        <f>POWER(10,(LOG(C15)-$F$8)/$D$8)*100</f>
        <v>35.21201673440391</v>
      </c>
      <c r="D22" s="44"/>
      <c r="E22" s="44"/>
      <c r="F22" s="44"/>
      <c r="G22" s="44"/>
      <c r="H22" s="44"/>
      <c r="I22" s="44"/>
      <c r="J22" s="44"/>
      <c r="K22" s="44"/>
      <c r="L22" s="45"/>
    </row>
    <row r="26" spans="1:13" ht="12.95" customHeight="1" x14ac:dyDescent="0.2">
      <c r="A26" s="56" t="s">
        <v>20</v>
      </c>
      <c r="B26" s="56">
        <v>1</v>
      </c>
      <c r="C26" s="56">
        <v>2</v>
      </c>
      <c r="D26" s="56">
        <v>3</v>
      </c>
      <c r="E26" s="56">
        <v>4</v>
      </c>
      <c r="F26" s="56">
        <v>5</v>
      </c>
      <c r="G26" s="56">
        <v>6</v>
      </c>
      <c r="H26" s="56">
        <v>7</v>
      </c>
      <c r="I26" s="56">
        <v>8</v>
      </c>
      <c r="J26" s="56">
        <v>9</v>
      </c>
      <c r="K26" s="56">
        <v>10</v>
      </c>
      <c r="L26" s="56">
        <v>11</v>
      </c>
      <c r="M26" s="56">
        <v>12</v>
      </c>
    </row>
    <row r="27" spans="1:13" ht="12.95" customHeight="1" x14ac:dyDescent="0.2">
      <c r="A27" s="56" t="s">
        <v>21</v>
      </c>
      <c r="B27" s="57">
        <v>-6.0000000000000001E-3</v>
      </c>
      <c r="C27" s="57">
        <v>0.28199999999999997</v>
      </c>
      <c r="D27" s="57">
        <v>0.41799999999999998</v>
      </c>
      <c r="E27" s="57">
        <v>0.19600000000000001</v>
      </c>
      <c r="F27" s="57">
        <v>0.22800000000000001</v>
      </c>
      <c r="G27" s="57">
        <v>0.28899999999999998</v>
      </c>
      <c r="H27" s="57">
        <v>0.215</v>
      </c>
      <c r="I27" s="57">
        <v>1.391</v>
      </c>
      <c r="J27" s="57">
        <v>0.83699999999999997</v>
      </c>
      <c r="K27" s="57">
        <v>0.309</v>
      </c>
      <c r="L27" s="57">
        <v>1.7</v>
      </c>
      <c r="M27" s="57">
        <v>-3.0000000000000001E-3</v>
      </c>
    </row>
    <row r="28" spans="1:13" ht="12.95" customHeight="1" x14ac:dyDescent="0.2">
      <c r="A28" s="56" t="s">
        <v>22</v>
      </c>
      <c r="B28" s="57">
        <v>-1E-3</v>
      </c>
      <c r="C28" s="57">
        <v>0.29899999999999999</v>
      </c>
      <c r="D28" s="57">
        <v>0.29699999999999999</v>
      </c>
      <c r="E28" s="57">
        <v>0.312</v>
      </c>
      <c r="F28" s="57">
        <v>0.254</v>
      </c>
      <c r="G28" s="57">
        <v>0.503</v>
      </c>
      <c r="H28" s="57">
        <v>0.35799999999999998</v>
      </c>
      <c r="I28" s="57">
        <v>0.28599999999999998</v>
      </c>
      <c r="J28" s="57">
        <v>0.373</v>
      </c>
      <c r="K28" s="57">
        <v>0.159</v>
      </c>
      <c r="L28" s="57">
        <v>0.25900000000000001</v>
      </c>
      <c r="M28" s="57">
        <v>1E-3</v>
      </c>
    </row>
    <row r="29" spans="1:13" ht="12.95" customHeight="1" x14ac:dyDescent="0.2">
      <c r="A29" s="56" t="s">
        <v>23</v>
      </c>
      <c r="B29" s="57">
        <v>1E-3</v>
      </c>
      <c r="C29" s="57">
        <v>1.157</v>
      </c>
      <c r="D29" s="57">
        <v>0.79200000000000004</v>
      </c>
      <c r="E29" s="57">
        <v>0.53400000000000003</v>
      </c>
      <c r="F29" s="57">
        <v>0.32300000000000001</v>
      </c>
      <c r="G29" s="57">
        <v>0.16300000000000001</v>
      </c>
      <c r="H29" s="57">
        <v>8.5999999999999993E-2</v>
      </c>
      <c r="I29" s="57">
        <v>0.67400000000000004</v>
      </c>
      <c r="J29" s="57">
        <v>0.748</v>
      </c>
      <c r="K29" s="57">
        <v>0.69599999999999995</v>
      </c>
      <c r="L29" s="57">
        <v>-3.0000000000000001E-3</v>
      </c>
      <c r="M29" s="57">
        <v>2E-3</v>
      </c>
    </row>
    <row r="30" spans="1:13" ht="12.95" customHeight="1" x14ac:dyDescent="0.2">
      <c r="A30" s="56" t="s">
        <v>24</v>
      </c>
      <c r="B30" s="57">
        <v>0</v>
      </c>
      <c r="C30" s="57">
        <v>1.1930000000000001</v>
      </c>
      <c r="D30" s="57">
        <v>0.83899999999999997</v>
      </c>
      <c r="E30" s="57">
        <v>0.5</v>
      </c>
      <c r="F30" s="57">
        <v>0.35299999999999998</v>
      </c>
      <c r="G30" s="57">
        <v>0.17599999999999999</v>
      </c>
      <c r="H30" s="57">
        <v>0.106</v>
      </c>
      <c r="I30" s="57">
        <v>0.79800000000000004</v>
      </c>
      <c r="J30" s="57">
        <v>0.79400000000000004</v>
      </c>
      <c r="K30" s="57">
        <v>0.74099999999999999</v>
      </c>
      <c r="L30" s="57">
        <v>-5.0000000000000001E-3</v>
      </c>
      <c r="M30" s="57">
        <v>-4.0000000000000001E-3</v>
      </c>
    </row>
    <row r="31" spans="1:13" ht="12.95" customHeight="1" x14ac:dyDescent="0.2">
      <c r="A31" s="56" t="s">
        <v>25</v>
      </c>
      <c r="B31" s="57">
        <v>2E-3</v>
      </c>
      <c r="C31" s="57">
        <v>0.32500000000000001</v>
      </c>
      <c r="D31" s="57">
        <v>0.443</v>
      </c>
      <c r="E31" s="57">
        <v>0.22</v>
      </c>
      <c r="F31" s="57">
        <v>0.34300000000000003</v>
      </c>
      <c r="G31" s="57">
        <v>0.25</v>
      </c>
      <c r="H31" s="57">
        <v>0.56100000000000005</v>
      </c>
      <c r="I31" s="57">
        <v>0.30399999999999999</v>
      </c>
      <c r="J31" s="57">
        <v>0.78300000000000003</v>
      </c>
      <c r="K31" s="57">
        <v>0.48399999999999999</v>
      </c>
      <c r="L31" s="57">
        <v>0.16300000000000001</v>
      </c>
      <c r="M31" s="57">
        <v>1E-3</v>
      </c>
    </row>
    <row r="32" spans="1:13" ht="12.95" customHeight="1" x14ac:dyDescent="0.2">
      <c r="A32" s="56" t="s">
        <v>26</v>
      </c>
      <c r="B32" s="57">
        <v>6.0000000000000001E-3</v>
      </c>
      <c r="C32" s="57">
        <v>0.19400000000000001</v>
      </c>
      <c r="D32" s="57">
        <v>0.307</v>
      </c>
      <c r="E32" s="57">
        <v>0.188</v>
      </c>
      <c r="F32" s="57">
        <v>0.96699999999999997</v>
      </c>
      <c r="G32" s="57">
        <v>0.24</v>
      </c>
      <c r="H32" s="57">
        <v>0.27300000000000002</v>
      </c>
      <c r="I32" s="57">
        <v>0.23499999999999999</v>
      </c>
      <c r="J32" s="57">
        <v>0.35799999999999998</v>
      </c>
      <c r="K32" s="57">
        <v>0.88</v>
      </c>
      <c r="L32" s="57">
        <v>0.309</v>
      </c>
      <c r="M32" s="57">
        <v>-4.0000000000000001E-3</v>
      </c>
    </row>
    <row r="33" spans="1:13" ht="12.95" customHeight="1" x14ac:dyDescent="0.2">
      <c r="A33" s="56" t="s">
        <v>27</v>
      </c>
      <c r="B33" s="57">
        <v>-1E-3</v>
      </c>
      <c r="C33" s="57">
        <v>0.251</v>
      </c>
      <c r="D33" s="57">
        <v>0.28199999999999997</v>
      </c>
      <c r="E33" s="57">
        <v>0.44</v>
      </c>
      <c r="F33" s="57">
        <v>0.91</v>
      </c>
      <c r="G33" s="57">
        <v>0.247</v>
      </c>
      <c r="H33" s="57">
        <v>0.87</v>
      </c>
      <c r="I33" s="57">
        <v>0.27700000000000002</v>
      </c>
      <c r="J33" s="57">
        <v>0.34200000000000003</v>
      </c>
      <c r="K33" s="57">
        <v>0.41899999999999998</v>
      </c>
      <c r="L33" s="57">
        <v>0.59199999999999997</v>
      </c>
      <c r="M33" s="57">
        <v>-7.0000000000000001E-3</v>
      </c>
    </row>
    <row r="34" spans="1:13" ht="12.95" customHeight="1" x14ac:dyDescent="0.2">
      <c r="A34" s="56" t="s">
        <v>28</v>
      </c>
      <c r="B34" s="57">
        <v>-4.0000000000000001E-3</v>
      </c>
      <c r="C34" s="57">
        <v>0.77400000000000002</v>
      </c>
      <c r="D34" s="57">
        <v>0.33400000000000002</v>
      </c>
      <c r="E34" s="57">
        <v>0.26500000000000001</v>
      </c>
      <c r="F34" s="57">
        <v>0.91800000000000004</v>
      </c>
      <c r="G34" s="57">
        <v>0.248</v>
      </c>
      <c r="H34" s="57">
        <v>0.71799999999999997</v>
      </c>
      <c r="I34" s="57">
        <v>0.34</v>
      </c>
      <c r="J34" s="57">
        <v>0.42599999999999999</v>
      </c>
      <c r="K34" s="57">
        <v>0.38400000000000001</v>
      </c>
      <c r="L34" s="57">
        <v>0.19700000000000001</v>
      </c>
      <c r="M34" s="57">
        <v>-0.01</v>
      </c>
    </row>
  </sheetData>
  <mergeCells count="1">
    <mergeCell ref="C1:J2"/>
  </mergeCells>
  <phoneticPr fontId="2" type="noConversion"/>
  <pageMargins left="0.7" right="0.7" top="0.75" bottom="0.75" header="0.3" footer="0.3"/>
  <pageSetup paperSize="9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workbookViewId="0">
      <selection activeCell="B24" sqref="B24:L29"/>
    </sheetView>
  </sheetViews>
  <sheetFormatPr defaultRowHeight="12.95" customHeight="1" x14ac:dyDescent="0.2"/>
  <cols>
    <col min="1" max="2" width="8.7109375" style="2" customWidth="1"/>
    <col min="3" max="12" width="8.5703125" style="2" customWidth="1"/>
    <col min="13" max="16384" width="9.140625" style="2"/>
  </cols>
  <sheetData>
    <row r="1" spans="2:12" ht="12.95" customHeight="1" x14ac:dyDescent="0.2">
      <c r="B1" s="4"/>
      <c r="C1" s="73" t="s">
        <v>11</v>
      </c>
      <c r="D1" s="73"/>
      <c r="E1" s="73"/>
      <c r="F1" s="73"/>
      <c r="G1" s="73"/>
      <c r="H1" s="73"/>
      <c r="I1" s="73"/>
      <c r="J1" s="73"/>
      <c r="K1" s="9"/>
      <c r="L1" s="9"/>
    </row>
    <row r="2" spans="2:12" ht="12.95" customHeight="1" x14ac:dyDescent="0.2">
      <c r="B2" s="10"/>
      <c r="C2" s="73"/>
      <c r="D2" s="73"/>
      <c r="E2" s="73"/>
      <c r="F2" s="73"/>
      <c r="G2" s="73"/>
      <c r="H2" s="73"/>
      <c r="I2" s="73"/>
      <c r="J2" s="73"/>
      <c r="K2" s="9"/>
      <c r="L2" s="9"/>
    </row>
    <row r="3" spans="2:12" ht="12.95" customHeight="1" thickBo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2:12" s="1" customFormat="1" ht="12.95" customHeight="1" x14ac:dyDescent="0.2">
      <c r="B4" s="8" t="s">
        <v>5</v>
      </c>
      <c r="C4" s="21">
        <f>111/300</f>
        <v>0.37</v>
      </c>
      <c r="D4" s="21">
        <f>C4/1.5</f>
        <v>0.24666666666666667</v>
      </c>
      <c r="E4" s="21">
        <f t="shared" ref="E4:H4" si="0">D4/1.5</f>
        <v>0.16444444444444445</v>
      </c>
      <c r="F4" s="21">
        <f t="shared" si="0"/>
        <v>0.10962962962962963</v>
      </c>
      <c r="G4" s="21">
        <f t="shared" si="0"/>
        <v>7.3086419753086426E-2</v>
      </c>
      <c r="H4" s="21">
        <f t="shared" si="0"/>
        <v>4.8724279835390953E-2</v>
      </c>
      <c r="I4" s="5"/>
      <c r="J4" s="11"/>
      <c r="K4" s="11"/>
      <c r="L4" s="12"/>
    </row>
    <row r="5" spans="2:12" s="1" customFormat="1" ht="12.95" customHeight="1" x14ac:dyDescent="0.2">
      <c r="B5" s="13" t="s">
        <v>3</v>
      </c>
      <c r="C5" s="14">
        <f t="shared" ref="C5:H5" si="1">AVERAGE(C35:C36)</f>
        <v>1.5935000000000001</v>
      </c>
      <c r="D5" s="14">
        <f t="shared" si="1"/>
        <v>1.1815</v>
      </c>
      <c r="E5" s="14">
        <f t="shared" si="1"/>
        <v>0.95299999999999996</v>
      </c>
      <c r="F5" s="14">
        <f t="shared" si="1"/>
        <v>0.68300000000000005</v>
      </c>
      <c r="G5" s="14">
        <f t="shared" si="1"/>
        <v>0.47499999999999998</v>
      </c>
      <c r="H5" s="14">
        <f t="shared" si="1"/>
        <v>0.3145</v>
      </c>
      <c r="I5" s="15"/>
      <c r="J5" s="16"/>
      <c r="K5" s="16"/>
      <c r="L5" s="17"/>
    </row>
    <row r="6" spans="2:12" ht="12.95" customHeight="1" x14ac:dyDescent="0.2">
      <c r="B6" s="13" t="s">
        <v>6</v>
      </c>
      <c r="C6" s="18">
        <f t="shared" ref="C6:H7" si="2">LOG(C4)</f>
        <v>-0.43179827593300502</v>
      </c>
      <c r="D6" s="18">
        <f t="shared" si="2"/>
        <v>-0.60788953498868625</v>
      </c>
      <c r="E6" s="18">
        <f t="shared" si="2"/>
        <v>-0.78398079404436749</v>
      </c>
      <c r="F6" s="18">
        <f t="shared" si="2"/>
        <v>-0.96007205310004873</v>
      </c>
      <c r="G6" s="18">
        <f t="shared" si="2"/>
        <v>-1.13616331215573</v>
      </c>
      <c r="H6" s="18">
        <f t="shared" si="2"/>
        <v>-1.3122545712114111</v>
      </c>
      <c r="I6" s="19"/>
      <c r="J6" s="19"/>
      <c r="K6" s="19"/>
      <c r="L6" s="20"/>
    </row>
    <row r="7" spans="2:12" ht="12.95" customHeight="1" x14ac:dyDescent="0.2">
      <c r="B7" s="13" t="s">
        <v>0</v>
      </c>
      <c r="C7" s="18">
        <f t="shared" si="2"/>
        <v>0.20235206780975151</v>
      </c>
      <c r="D7" s="18">
        <f t="shared" si="2"/>
        <v>7.2433725968387819E-2</v>
      </c>
      <c r="E7" s="18">
        <f t="shared" si="2"/>
        <v>-2.090709936167361E-2</v>
      </c>
      <c r="F7" s="18">
        <f t="shared" si="2"/>
        <v>-0.16557929631846741</v>
      </c>
      <c r="G7" s="18">
        <f t="shared" si="2"/>
        <v>-0.32330639037513342</v>
      </c>
      <c r="H7" s="18">
        <f t="shared" si="2"/>
        <v>-0.50237935021871227</v>
      </c>
      <c r="I7" s="19"/>
      <c r="J7" s="19"/>
      <c r="K7" s="19"/>
      <c r="L7" s="20"/>
    </row>
    <row r="8" spans="2:12" ht="12.95" customHeight="1" thickBot="1" x14ac:dyDescent="0.25">
      <c r="B8" s="23" t="s">
        <v>4</v>
      </c>
      <c r="C8" s="24" t="s">
        <v>1</v>
      </c>
      <c r="D8" s="25">
        <f>ROUND(SLOPE(C7:H7,C6:H6),4)</f>
        <v>0.78779999999999994</v>
      </c>
      <c r="E8" s="25" t="s">
        <v>2</v>
      </c>
      <c r="F8" s="26">
        <f>ROUND(INTERCEPT(C7:H7,C6:H6),4)</f>
        <v>0.56410000000000005</v>
      </c>
      <c r="G8" s="19"/>
      <c r="H8" s="19"/>
      <c r="I8" s="19"/>
      <c r="J8" s="19"/>
      <c r="K8" s="19"/>
      <c r="L8" s="20"/>
    </row>
    <row r="9" spans="2:12" ht="12.95" customHeight="1" x14ac:dyDescent="0.2">
      <c r="B9" s="29" t="s">
        <v>7</v>
      </c>
      <c r="C9" s="31">
        <f>C33</f>
        <v>2.9340000000000002</v>
      </c>
      <c r="D9" s="27">
        <f t="shared" ref="D9:L9" si="3">D33</f>
        <v>2.544</v>
      </c>
      <c r="E9" s="27">
        <f t="shared" si="3"/>
        <v>2.2850000000000001</v>
      </c>
      <c r="F9" s="27">
        <f t="shared" si="3"/>
        <v>1.7569999999999999</v>
      </c>
      <c r="G9" s="27">
        <f t="shared" si="3"/>
        <v>1.413</v>
      </c>
      <c r="H9" s="27">
        <f t="shared" si="3"/>
        <v>1.827</v>
      </c>
      <c r="I9" s="27">
        <f t="shared" si="3"/>
        <v>2.5000000000000001E-2</v>
      </c>
      <c r="J9" s="27">
        <f t="shared" si="3"/>
        <v>0.40699999999999997</v>
      </c>
      <c r="K9" s="27">
        <f t="shared" si="3"/>
        <v>2.2309999999999999</v>
      </c>
      <c r="L9" s="28">
        <f t="shared" si="3"/>
        <v>2.4060000000000001</v>
      </c>
    </row>
    <row r="10" spans="2:12" ht="12.95" customHeight="1" x14ac:dyDescent="0.2">
      <c r="B10" s="30" t="s">
        <v>8</v>
      </c>
      <c r="C10" s="32">
        <f t="shared" ref="C10:L10" si="4">C34</f>
        <v>0.93600000000000005</v>
      </c>
      <c r="D10" s="6">
        <f t="shared" si="4"/>
        <v>0.71099999999999997</v>
      </c>
      <c r="E10" s="6">
        <f t="shared" si="4"/>
        <v>0.501</v>
      </c>
      <c r="F10" s="6">
        <f t="shared" si="4"/>
        <v>0.311</v>
      </c>
      <c r="G10" s="6">
        <f t="shared" si="4"/>
        <v>0.193</v>
      </c>
      <c r="H10" s="6">
        <f t="shared" si="4"/>
        <v>0.26500000000000001</v>
      </c>
      <c r="I10" s="6">
        <f t="shared" si="4"/>
        <v>-1.6E-2</v>
      </c>
      <c r="J10" s="6">
        <f t="shared" si="4"/>
        <v>2E-3</v>
      </c>
      <c r="K10" s="6">
        <f t="shared" si="4"/>
        <v>0.53800000000000003</v>
      </c>
      <c r="L10" s="7">
        <f t="shared" si="4"/>
        <v>0.56000000000000005</v>
      </c>
    </row>
    <row r="11" spans="2:12" ht="12.95" customHeight="1" x14ac:dyDescent="0.2">
      <c r="B11" s="30" t="s">
        <v>7</v>
      </c>
      <c r="C11" s="32">
        <f t="shared" ref="C11:L11" si="5">C37</f>
        <v>2.2839999999999998</v>
      </c>
      <c r="D11" s="6">
        <f t="shared" si="5"/>
        <v>3.5169999999999999</v>
      </c>
      <c r="E11" s="6">
        <f t="shared" si="5"/>
        <v>1.96</v>
      </c>
      <c r="F11" s="6">
        <f t="shared" si="5"/>
        <v>2.9430000000000001</v>
      </c>
      <c r="G11" s="6">
        <f t="shared" si="5"/>
        <v>3.1960000000000002</v>
      </c>
      <c r="H11" s="6">
        <f t="shared" si="5"/>
        <v>2.3690000000000002</v>
      </c>
      <c r="I11" s="6">
        <f t="shared" si="5"/>
        <v>2.0390000000000001</v>
      </c>
      <c r="J11" s="6">
        <f t="shared" si="5"/>
        <v>1.4219999999999999</v>
      </c>
      <c r="K11" s="6">
        <f t="shared" si="5"/>
        <v>3.0459999999999998</v>
      </c>
      <c r="L11" s="7">
        <f t="shared" si="5"/>
        <v>1.5429999999999999</v>
      </c>
    </row>
    <row r="12" spans="2:12" ht="12.95" customHeight="1" x14ac:dyDescent="0.2">
      <c r="B12" s="30" t="s">
        <v>8</v>
      </c>
      <c r="C12" s="32">
        <f t="shared" ref="C12:L12" si="6">C38</f>
        <v>0.53500000000000003</v>
      </c>
      <c r="D12" s="6">
        <f t="shared" si="6"/>
        <v>2.0409999999999999</v>
      </c>
      <c r="E12" s="6">
        <f t="shared" si="6"/>
        <v>0.43099999999999999</v>
      </c>
      <c r="F12" s="6">
        <f t="shared" si="6"/>
        <v>1.121</v>
      </c>
      <c r="G12" s="6">
        <f t="shared" si="6"/>
        <v>1.8879999999999999</v>
      </c>
      <c r="H12" s="6">
        <f t="shared" si="6"/>
        <v>0.66100000000000003</v>
      </c>
      <c r="I12" s="6">
        <f t="shared" si="6"/>
        <v>0.41299999999999998</v>
      </c>
      <c r="J12" s="6">
        <f t="shared" si="6"/>
        <v>0.18099999999999999</v>
      </c>
      <c r="K12" s="6">
        <f t="shared" si="6"/>
        <v>0.94699999999999995</v>
      </c>
      <c r="L12" s="7">
        <f t="shared" si="6"/>
        <v>0.30099999999999999</v>
      </c>
    </row>
    <row r="13" spans="2:12" ht="12.95" customHeight="1" x14ac:dyDescent="0.2">
      <c r="B13" s="30" t="s">
        <v>7</v>
      </c>
      <c r="C13" s="32">
        <f>C39</f>
        <v>2.4260000000000002</v>
      </c>
      <c r="D13" s="6">
        <f t="shared" ref="D13:L13" si="7">D39</f>
        <v>2.141</v>
      </c>
      <c r="E13" s="6">
        <f t="shared" si="7"/>
        <v>2.504</v>
      </c>
      <c r="F13" s="6">
        <f t="shared" si="7"/>
        <v>2.5750000000000002</v>
      </c>
      <c r="G13" s="6">
        <f t="shared" si="7"/>
        <v>2.4209999999999998</v>
      </c>
      <c r="H13" s="6">
        <f t="shared" si="7"/>
        <v>2.2749999999999999</v>
      </c>
      <c r="I13" s="6">
        <f t="shared" si="7"/>
        <v>2.9089999999999998</v>
      </c>
      <c r="J13" s="6">
        <f t="shared" si="7"/>
        <v>3.012</v>
      </c>
      <c r="K13" s="6">
        <f t="shared" si="7"/>
        <v>1.64</v>
      </c>
      <c r="L13" s="7">
        <f t="shared" si="7"/>
        <v>3.1890000000000001</v>
      </c>
    </row>
    <row r="14" spans="2:12" ht="12.95" customHeight="1" x14ac:dyDescent="0.2">
      <c r="B14" s="30" t="s">
        <v>8</v>
      </c>
      <c r="C14" s="32">
        <f>C40</f>
        <v>0.56999999999999995</v>
      </c>
      <c r="D14" s="6">
        <f t="shared" ref="D14:L14" si="8">D40</f>
        <v>0.53600000000000003</v>
      </c>
      <c r="E14" s="6">
        <f t="shared" si="8"/>
        <v>0.63300000000000001</v>
      </c>
      <c r="F14" s="6">
        <f t="shared" si="8"/>
        <v>0.69099999999999995</v>
      </c>
      <c r="G14" s="6">
        <f t="shared" si="8"/>
        <v>0.60399999999999998</v>
      </c>
      <c r="H14" s="6">
        <f t="shared" si="8"/>
        <v>0.432</v>
      </c>
      <c r="I14" s="6">
        <f t="shared" si="8"/>
        <v>0.998</v>
      </c>
      <c r="J14" s="6">
        <f t="shared" si="8"/>
        <v>1.1519999999999999</v>
      </c>
      <c r="K14" s="6">
        <f t="shared" si="8"/>
        <v>0.30599999999999999</v>
      </c>
      <c r="L14" s="7">
        <f t="shared" si="8"/>
        <v>1.3240000000000001</v>
      </c>
    </row>
    <row r="15" spans="2:12" ht="12.95" customHeight="1" thickBot="1" x14ac:dyDescent="0.25">
      <c r="B15" s="48" t="s">
        <v>16</v>
      </c>
      <c r="C15" s="32">
        <f>AVERAGE(I35:K36)</f>
        <v>0.37916666666666665</v>
      </c>
      <c r="D15" s="6"/>
      <c r="E15" s="6"/>
      <c r="F15" s="6"/>
      <c r="G15" s="6"/>
      <c r="H15" s="6"/>
      <c r="I15" s="6"/>
      <c r="J15" s="6"/>
      <c r="K15" s="6"/>
      <c r="L15" s="7"/>
    </row>
    <row r="16" spans="2:12" ht="12.95" customHeight="1" x14ac:dyDescent="0.2">
      <c r="B16" s="22" t="s">
        <v>9</v>
      </c>
      <c r="C16" s="41">
        <f>IF(C9&gt;0,POWER(10,(LOG(C9)-$F$8)/$D$8)*2500,0)</f>
        <v>1884.8179931785985</v>
      </c>
      <c r="D16" s="42">
        <f t="shared" ref="D16:L16" si="9">IF(D9&gt;0,POWER(10,(LOG(D9)-$F$8)/$D$8)*2500,0)</f>
        <v>1572.6844457713494</v>
      </c>
      <c r="E16" s="42">
        <f t="shared" si="9"/>
        <v>1372.3038952059269</v>
      </c>
      <c r="F16" s="42">
        <f t="shared" si="9"/>
        <v>983.10125090463816</v>
      </c>
      <c r="G16" s="42">
        <f t="shared" si="9"/>
        <v>745.55457109306883</v>
      </c>
      <c r="H16" s="42">
        <f t="shared" si="9"/>
        <v>1033.0828906502825</v>
      </c>
      <c r="I16" s="42">
        <f t="shared" si="9"/>
        <v>4.4494684680715633</v>
      </c>
      <c r="J16" s="42">
        <f t="shared" si="9"/>
        <v>153.57869839665042</v>
      </c>
      <c r="K16" s="42">
        <f t="shared" si="9"/>
        <v>1331.2693767031542</v>
      </c>
      <c r="L16" s="43">
        <f t="shared" si="9"/>
        <v>1465.1964718451313</v>
      </c>
    </row>
    <row r="17" spans="1:28" ht="12.95" customHeight="1" x14ac:dyDescent="0.2">
      <c r="B17" s="22" t="s">
        <v>10</v>
      </c>
      <c r="C17" s="33">
        <f>IF(C10&gt;0,POWER(10,(LOG(C10)-$F$8)/$D$8)*12500,0)</f>
        <v>2210.0602267971899</v>
      </c>
      <c r="D17" s="34">
        <f t="shared" ref="D17:L17" si="10">IF(D10&gt;0,POWER(10,(LOG(D10)-$F$8)/$D$8)*12500,0)</f>
        <v>1558.9596259999441</v>
      </c>
      <c r="E17" s="34">
        <f t="shared" si="10"/>
        <v>999.65935878137327</v>
      </c>
      <c r="F17" s="34">
        <f t="shared" si="10"/>
        <v>545.75386890011862</v>
      </c>
      <c r="G17" s="34">
        <f t="shared" si="10"/>
        <v>297.83929624025865</v>
      </c>
      <c r="H17" s="34">
        <f t="shared" si="10"/>
        <v>445.40802528053541</v>
      </c>
      <c r="I17" s="34">
        <f t="shared" si="10"/>
        <v>0</v>
      </c>
      <c r="J17" s="34">
        <f t="shared" si="10"/>
        <v>0.90137801460958245</v>
      </c>
      <c r="K17" s="34">
        <f t="shared" si="10"/>
        <v>1094.2882573893698</v>
      </c>
      <c r="L17" s="35">
        <f t="shared" si="10"/>
        <v>1151.3990412388694</v>
      </c>
    </row>
    <row r="18" spans="1:28" ht="12.95" customHeight="1" x14ac:dyDescent="0.2">
      <c r="B18" s="22" t="s">
        <v>9</v>
      </c>
      <c r="C18" s="33">
        <f>IF(C11&gt;0,POWER(10,(LOG(C11)-$F$8)/$D$8)*2500,0)</f>
        <v>1371.5416011835628</v>
      </c>
      <c r="D18" s="34">
        <f t="shared" ref="D18:L18" si="11">IF(D11&gt;0,POWER(10,(LOG(D11)-$F$8)/$D$8)*2500,0)</f>
        <v>2372.3755050524937</v>
      </c>
      <c r="E18" s="34">
        <f t="shared" si="11"/>
        <v>1129.4651191021085</v>
      </c>
      <c r="F18" s="34">
        <f t="shared" si="11"/>
        <v>1892.1600051738385</v>
      </c>
      <c r="G18" s="34">
        <f t="shared" si="11"/>
        <v>2100.9795228784596</v>
      </c>
      <c r="H18" s="34">
        <f t="shared" si="11"/>
        <v>1436.654617791758</v>
      </c>
      <c r="I18" s="34">
        <f t="shared" si="11"/>
        <v>1187.5624769832009</v>
      </c>
      <c r="J18" s="34">
        <f t="shared" si="11"/>
        <v>751.58760300330971</v>
      </c>
      <c r="K18" s="34">
        <f t="shared" si="11"/>
        <v>1976.6127922926082</v>
      </c>
      <c r="L18" s="35">
        <f t="shared" si="11"/>
        <v>833.67939340085172</v>
      </c>
    </row>
    <row r="19" spans="1:28" ht="12.95" customHeight="1" x14ac:dyDescent="0.2">
      <c r="B19" s="22" t="s">
        <v>10</v>
      </c>
      <c r="C19" s="33">
        <f>IF(C12&gt;0,POWER(10,(LOG(C12)-$F$8)/$D$8)*12500,0)</f>
        <v>1086.5484880038134</v>
      </c>
      <c r="D19" s="34">
        <f t="shared" ref="D19:L19" si="12">IF(D12&gt;0,POWER(10,(LOG(D12)-$F$8)/$D$8)*12500,0)</f>
        <v>5945.20640487727</v>
      </c>
      <c r="E19" s="34">
        <f t="shared" si="12"/>
        <v>825.82160028210205</v>
      </c>
      <c r="F19" s="34">
        <f t="shared" si="12"/>
        <v>2778.6420144481335</v>
      </c>
      <c r="G19" s="34">
        <f t="shared" si="12"/>
        <v>5385.3084634809811</v>
      </c>
      <c r="H19" s="34">
        <f t="shared" si="12"/>
        <v>1421.1393632553206</v>
      </c>
      <c r="I19" s="34">
        <f t="shared" si="12"/>
        <v>782.29142640473742</v>
      </c>
      <c r="J19" s="34">
        <f t="shared" si="12"/>
        <v>274.53259235242598</v>
      </c>
      <c r="K19" s="34">
        <f t="shared" si="12"/>
        <v>2243.0811990922753</v>
      </c>
      <c r="L19" s="35">
        <f t="shared" si="12"/>
        <v>523.57595693281974</v>
      </c>
    </row>
    <row r="20" spans="1:28" ht="12.95" customHeight="1" x14ac:dyDescent="0.2">
      <c r="B20" s="22" t="s">
        <v>9</v>
      </c>
      <c r="C20" s="33">
        <f>IF(C13&gt;0,POWER(10,(LOG(C13)-$F$8)/$D$8)*2500,0)</f>
        <v>1480.6739148091522</v>
      </c>
      <c r="D20" s="34">
        <f t="shared" ref="D20:L20" si="13">IF(D13&gt;0,POWER(10,(LOG(D13)-$F$8)/$D$8)*2500,0)</f>
        <v>1263.4735111186878</v>
      </c>
      <c r="E20" s="34">
        <f t="shared" si="13"/>
        <v>1541.3628188441685</v>
      </c>
      <c r="F20" s="34">
        <f t="shared" si="13"/>
        <v>1597.050222054017</v>
      </c>
      <c r="G20" s="34">
        <f t="shared" si="13"/>
        <v>1476.8013202527222</v>
      </c>
      <c r="H20" s="34">
        <f t="shared" si="13"/>
        <v>1364.6850036644764</v>
      </c>
      <c r="I20" s="34">
        <f t="shared" si="13"/>
        <v>1864.4553742968376</v>
      </c>
      <c r="J20" s="34">
        <f t="shared" si="13"/>
        <v>1948.6487798421072</v>
      </c>
      <c r="K20" s="34">
        <f t="shared" si="13"/>
        <v>900.75985259145023</v>
      </c>
      <c r="L20" s="35">
        <f t="shared" si="13"/>
        <v>2095.1401135737565</v>
      </c>
    </row>
    <row r="21" spans="1:28" ht="12.95" customHeight="1" x14ac:dyDescent="0.2">
      <c r="B21" s="46" t="s">
        <v>15</v>
      </c>
      <c r="C21" s="33">
        <f>IF(C14&gt;0,POWER(10,(LOG(C14)-$F$8)/$D$8)*12500,0)</f>
        <v>1177.5604169855264</v>
      </c>
      <c r="D21" s="34">
        <f t="shared" ref="D21:L21" si="14">IF(D14&gt;0,POWER(10,(LOG(D14)-$F$8)/$D$8)*12500,0)</f>
        <v>1089.1271155485117</v>
      </c>
      <c r="E21" s="34">
        <f t="shared" si="14"/>
        <v>1345.1651298110248</v>
      </c>
      <c r="F21" s="34">
        <f t="shared" si="14"/>
        <v>1503.5073455306058</v>
      </c>
      <c r="G21" s="34">
        <f t="shared" si="14"/>
        <v>1267.4267895306127</v>
      </c>
      <c r="H21" s="34">
        <f t="shared" si="14"/>
        <v>828.25452461510065</v>
      </c>
      <c r="I21" s="34">
        <f t="shared" si="14"/>
        <v>2397.516901783084</v>
      </c>
      <c r="J21" s="34">
        <f t="shared" si="14"/>
        <v>2876.5406087702395</v>
      </c>
      <c r="K21" s="34">
        <f t="shared" si="14"/>
        <v>534.64050927320693</v>
      </c>
      <c r="L21" s="35">
        <f t="shared" si="14"/>
        <v>3432.2963987942803</v>
      </c>
    </row>
    <row r="22" spans="1:28" ht="12.95" customHeight="1" thickBot="1" x14ac:dyDescent="0.25">
      <c r="B22" s="47" t="s">
        <v>14</v>
      </c>
      <c r="C22" s="36">
        <f>POWER(10,(LOG(C15)-$F$8)/$D$8)*100</f>
        <v>5.6148754248019141</v>
      </c>
      <c r="D22" s="37"/>
      <c r="E22" s="37"/>
      <c r="F22" s="37"/>
      <c r="G22" s="37"/>
      <c r="H22" s="37"/>
      <c r="I22" s="37"/>
      <c r="J22" s="37"/>
      <c r="K22" s="37"/>
      <c r="L22" s="38"/>
    </row>
    <row r="23" spans="1:28" ht="12.95" customHeight="1" thickBot="1" x14ac:dyDescent="0.25"/>
    <row r="24" spans="1:28" ht="12.95" customHeight="1" x14ac:dyDescent="0.2">
      <c r="B24" s="52" t="s">
        <v>17</v>
      </c>
      <c r="C24" s="61">
        <f>IF((C9&lt;=$C$5)*AND(C9&gt;=$H$5),1,0)*C16+IF((C10&gt;=$H$5)*AND(C9&gt;$C$5)*AND(C10&lt;=$C$5),1,0)*C17+IF((C10&gt;$C$5)*AND(C9&gt;$C$5),"ERROR",0)+IF((C10&lt;$H$5)*AND(C9&gt;$C$5),"ERROR",0)</f>
        <v>2210.0602267971899</v>
      </c>
      <c r="D24" s="59">
        <f t="shared" ref="D24:L24" si="15">IF((D9&lt;=$C$5)*AND(D9&gt;=$H$5),1,0)*D16+IF((D10&gt;=$H$5)*AND(D9&gt;$C$5)*AND(D10&lt;=$C$5),1,0)*D17+IF((D10&gt;$C$5)*AND(D9&gt;$C$5),"ERROR",0)+IF((D10&lt;$H$5)*AND(D9&gt;$C$5),"ERROR",0)</f>
        <v>1558.9596259999441</v>
      </c>
      <c r="E24" s="59">
        <f t="shared" si="15"/>
        <v>999.65935878137327</v>
      </c>
      <c r="F24" s="59" t="e">
        <f t="shared" si="15"/>
        <v>#VALUE!</v>
      </c>
      <c r="G24" s="59">
        <f t="shared" si="15"/>
        <v>745.55457109306883</v>
      </c>
      <c r="H24" s="59" t="e">
        <f t="shared" si="15"/>
        <v>#VALUE!</v>
      </c>
      <c r="I24" s="59">
        <f t="shared" si="15"/>
        <v>0</v>
      </c>
      <c r="J24" s="59">
        <f t="shared" si="15"/>
        <v>153.57869839665042</v>
      </c>
      <c r="K24" s="59">
        <f t="shared" si="15"/>
        <v>1094.2882573893698</v>
      </c>
      <c r="L24" s="62">
        <f t="shared" si="15"/>
        <v>1151.3990412388694</v>
      </c>
      <c r="S24" s="58"/>
      <c r="T24" s="58"/>
      <c r="U24" s="58"/>
      <c r="V24" s="58"/>
      <c r="W24" s="58"/>
      <c r="X24" s="58"/>
      <c r="Y24" s="58"/>
      <c r="Z24" s="58"/>
      <c r="AA24" s="58"/>
      <c r="AB24" s="58"/>
    </row>
    <row r="25" spans="1:28" ht="12.95" customHeight="1" x14ac:dyDescent="0.2">
      <c r="B25" s="53"/>
      <c r="C25" s="63"/>
      <c r="D25" s="60"/>
      <c r="E25" s="60"/>
      <c r="F25" s="60"/>
      <c r="G25" s="60"/>
      <c r="H25" s="60"/>
      <c r="I25" s="60"/>
      <c r="J25" s="60"/>
      <c r="K25" s="60"/>
      <c r="L25" s="64"/>
      <c r="S25" s="58"/>
      <c r="T25" s="58"/>
      <c r="U25" s="58"/>
      <c r="V25" s="58"/>
      <c r="W25" s="58"/>
      <c r="X25" s="58"/>
      <c r="Y25" s="58"/>
      <c r="Z25" s="58"/>
      <c r="AA25" s="58"/>
      <c r="AB25" s="58"/>
    </row>
    <row r="26" spans="1:28" ht="12.95" customHeight="1" x14ac:dyDescent="0.2">
      <c r="B26" s="54" t="s">
        <v>18</v>
      </c>
      <c r="C26" s="63">
        <f t="shared" ref="C26:L26" si="16">IF((C11&lt;=$C$5)*AND(C11&gt;=$H$5),1,0)*C18+IF((C12&gt;=$H$5)*AND(C11&gt;$C$5)*AND(C12&lt;=$C$5),1,0)*C19+IF((C12&gt;$C$5)*AND(C11&gt;$C$5),"ERROR",0)+IF((C12&lt;$H$5)*AND(C11&gt;$C$5),"ERROR",0)</f>
        <v>1086.5484880038134</v>
      </c>
      <c r="D26" s="60" t="e">
        <f t="shared" si="16"/>
        <v>#VALUE!</v>
      </c>
      <c r="E26" s="60">
        <f t="shared" si="16"/>
        <v>825.82160028210205</v>
      </c>
      <c r="F26" s="60">
        <f t="shared" si="16"/>
        <v>2778.6420144481335</v>
      </c>
      <c r="G26" s="60" t="e">
        <f t="shared" si="16"/>
        <v>#VALUE!</v>
      </c>
      <c r="H26" s="60">
        <f t="shared" si="16"/>
        <v>1421.1393632553206</v>
      </c>
      <c r="I26" s="60">
        <f t="shared" si="16"/>
        <v>782.29142640473742</v>
      </c>
      <c r="J26" s="60">
        <f t="shared" si="16"/>
        <v>751.58760300330971</v>
      </c>
      <c r="K26" s="60">
        <f t="shared" si="16"/>
        <v>2243.0811990922753</v>
      </c>
      <c r="L26" s="64">
        <f t="shared" si="16"/>
        <v>833.67939340085172</v>
      </c>
      <c r="S26" s="58"/>
      <c r="T26" s="58"/>
      <c r="U26" s="58"/>
      <c r="V26" s="58"/>
      <c r="W26" s="58"/>
      <c r="X26" s="58"/>
      <c r="Y26" s="58"/>
      <c r="Z26" s="58"/>
      <c r="AA26" s="58"/>
      <c r="AB26" s="58"/>
    </row>
    <row r="27" spans="1:28" ht="12.95" customHeight="1" x14ac:dyDescent="0.2">
      <c r="B27" s="53"/>
      <c r="C27" s="63"/>
      <c r="D27" s="60"/>
      <c r="E27" s="60"/>
      <c r="F27" s="60"/>
      <c r="G27" s="60"/>
      <c r="H27" s="60"/>
      <c r="I27" s="60"/>
      <c r="J27" s="60"/>
      <c r="K27" s="60"/>
      <c r="L27" s="64"/>
      <c r="S27" s="58"/>
      <c r="T27" s="58"/>
      <c r="U27" s="58"/>
      <c r="V27" s="58"/>
      <c r="W27" s="58"/>
      <c r="X27" s="58"/>
      <c r="Y27" s="58"/>
      <c r="Z27" s="58"/>
      <c r="AA27" s="58"/>
      <c r="AB27" s="58"/>
    </row>
    <row r="28" spans="1:28" ht="12.95" customHeight="1" x14ac:dyDescent="0.2">
      <c r="B28" s="54" t="s">
        <v>19</v>
      </c>
      <c r="C28" s="63">
        <f t="shared" ref="C28:L28" si="17">IF((C13&lt;=$C$5)*AND(C13&gt;=$H$5),1,0)*C20+IF((C14&gt;=$H$5)*AND(C13&gt;$C$5)*AND(C14&lt;=$C$5),1,0)*C21+IF((C14&gt;$C$5)*AND(C13&gt;$C$5),"ERROR",0)+IF((C14&lt;$H$5)*AND(C13&gt;$C$5),"ERROR",0)</f>
        <v>1177.5604169855264</v>
      </c>
      <c r="D28" s="60">
        <f t="shared" si="17"/>
        <v>1089.1271155485117</v>
      </c>
      <c r="E28" s="60">
        <f t="shared" si="17"/>
        <v>1345.1651298110248</v>
      </c>
      <c r="F28" s="60">
        <f t="shared" si="17"/>
        <v>1503.5073455306058</v>
      </c>
      <c r="G28" s="60">
        <f t="shared" si="17"/>
        <v>1267.4267895306127</v>
      </c>
      <c r="H28" s="60">
        <f t="shared" si="17"/>
        <v>828.25452461510065</v>
      </c>
      <c r="I28" s="60">
        <f t="shared" si="17"/>
        <v>2397.516901783084</v>
      </c>
      <c r="J28" s="60">
        <f t="shared" si="17"/>
        <v>2876.5406087702395</v>
      </c>
      <c r="K28" s="60" t="e">
        <f t="shared" si="17"/>
        <v>#VALUE!</v>
      </c>
      <c r="L28" s="64">
        <f t="shared" si="17"/>
        <v>3432.2963987942803</v>
      </c>
      <c r="S28" s="58"/>
      <c r="T28" s="58"/>
      <c r="U28" s="58"/>
      <c r="V28" s="58"/>
      <c r="W28" s="58"/>
      <c r="X28" s="58"/>
      <c r="Y28" s="58"/>
      <c r="Z28" s="58"/>
      <c r="AA28" s="58"/>
      <c r="AB28" s="58"/>
    </row>
    <row r="29" spans="1:28" ht="12.95" customHeight="1" thickBot="1" x14ac:dyDescent="0.25">
      <c r="B29" s="55"/>
      <c r="C29" s="49"/>
      <c r="D29" s="50"/>
      <c r="E29" s="50"/>
      <c r="F29" s="50"/>
      <c r="G29" s="50"/>
      <c r="H29" s="50"/>
      <c r="I29" s="50"/>
      <c r="J29" s="50"/>
      <c r="K29" s="50"/>
      <c r="L29" s="51"/>
      <c r="S29" s="58"/>
      <c r="T29" s="58"/>
      <c r="U29" s="58"/>
      <c r="V29" s="58"/>
      <c r="W29" s="58"/>
      <c r="X29" s="58"/>
      <c r="Y29" s="58"/>
      <c r="Z29" s="58"/>
      <c r="AA29" s="58"/>
      <c r="AB29" s="58"/>
    </row>
    <row r="30" spans="1:28" ht="12.95" customHeight="1" x14ac:dyDescent="0.2">
      <c r="S30" s="58"/>
      <c r="T30" s="58"/>
      <c r="U30" s="58"/>
      <c r="V30" s="58"/>
      <c r="W30" s="58"/>
      <c r="X30" s="58"/>
      <c r="Y30" s="58"/>
      <c r="Z30" s="58"/>
      <c r="AA30" s="58"/>
      <c r="AB30" s="58"/>
    </row>
    <row r="32" spans="1:28" ht="12.95" customHeight="1" x14ac:dyDescent="0.2">
      <c r="A32" s="56" t="s">
        <v>20</v>
      </c>
      <c r="B32" s="56">
        <v>1</v>
      </c>
      <c r="C32" s="56">
        <v>2</v>
      </c>
      <c r="D32" s="56">
        <v>3</v>
      </c>
      <c r="E32" s="56">
        <v>4</v>
      </c>
      <c r="F32" s="56">
        <v>5</v>
      </c>
      <c r="G32" s="56">
        <v>6</v>
      </c>
      <c r="H32" s="56">
        <v>7</v>
      </c>
      <c r="I32" s="56">
        <v>8</v>
      </c>
      <c r="J32" s="56">
        <v>9</v>
      </c>
      <c r="K32" s="56">
        <v>10</v>
      </c>
      <c r="L32" s="56">
        <v>11</v>
      </c>
      <c r="M32" s="56">
        <v>12</v>
      </c>
    </row>
    <row r="33" spans="1:13" ht="12.95" customHeight="1" x14ac:dyDescent="0.2">
      <c r="A33" s="56" t="s">
        <v>21</v>
      </c>
      <c r="B33" s="57">
        <v>-7.0000000000000001E-3</v>
      </c>
      <c r="C33" s="57">
        <v>2.9340000000000002</v>
      </c>
      <c r="D33" s="57">
        <v>2.544</v>
      </c>
      <c r="E33" s="57">
        <v>2.2850000000000001</v>
      </c>
      <c r="F33" s="57">
        <v>1.7569999999999999</v>
      </c>
      <c r="G33" s="57">
        <v>1.413</v>
      </c>
      <c r="H33" s="57">
        <v>1.827</v>
      </c>
      <c r="I33" s="57">
        <v>2.5000000000000001E-2</v>
      </c>
      <c r="J33" s="57">
        <v>0.40699999999999997</v>
      </c>
      <c r="K33" s="57">
        <v>2.2309999999999999</v>
      </c>
      <c r="L33" s="57">
        <v>2.4060000000000001</v>
      </c>
      <c r="M33" s="57">
        <v>-2.7E-2</v>
      </c>
    </row>
    <row r="34" spans="1:13" ht="12.95" customHeight="1" x14ac:dyDescent="0.2">
      <c r="A34" s="56" t="s">
        <v>22</v>
      </c>
      <c r="B34" s="57">
        <v>-7.0000000000000001E-3</v>
      </c>
      <c r="C34" s="57">
        <v>0.93600000000000005</v>
      </c>
      <c r="D34" s="57">
        <v>0.71099999999999997</v>
      </c>
      <c r="E34" s="57">
        <v>0.501</v>
      </c>
      <c r="F34" s="57">
        <v>0.311</v>
      </c>
      <c r="G34" s="57">
        <v>0.193</v>
      </c>
      <c r="H34" s="57">
        <v>0.26500000000000001</v>
      </c>
      <c r="I34" s="57">
        <v>-1.6E-2</v>
      </c>
      <c r="J34" s="57">
        <v>2E-3</v>
      </c>
      <c r="K34" s="57">
        <v>0.53800000000000003</v>
      </c>
      <c r="L34" s="57">
        <v>0.56000000000000005</v>
      </c>
      <c r="M34" s="57">
        <v>-0.02</v>
      </c>
    </row>
    <row r="35" spans="1:13" ht="12.95" customHeight="1" x14ac:dyDescent="0.2">
      <c r="A35" s="56" t="s">
        <v>23</v>
      </c>
      <c r="B35" s="57">
        <v>-2E-3</v>
      </c>
      <c r="C35" s="57">
        <v>1.5620000000000001</v>
      </c>
      <c r="D35" s="57">
        <v>1.2270000000000001</v>
      </c>
      <c r="E35" s="57">
        <v>0.94199999999999995</v>
      </c>
      <c r="F35" s="57">
        <v>0.67800000000000005</v>
      </c>
      <c r="G35" s="57">
        <v>0.47699999999999998</v>
      </c>
      <c r="H35" s="57">
        <v>0.318</v>
      </c>
      <c r="I35" s="57">
        <v>0.23</v>
      </c>
      <c r="J35" s="57">
        <v>0.875</v>
      </c>
      <c r="K35" s="57">
        <v>-2.8000000000000001E-2</v>
      </c>
      <c r="L35" s="57">
        <v>-0.02</v>
      </c>
      <c r="M35" s="57">
        <v>-2.5000000000000001E-2</v>
      </c>
    </row>
    <row r="36" spans="1:13" ht="12.95" customHeight="1" x14ac:dyDescent="0.2">
      <c r="A36" s="56" t="s">
        <v>24</v>
      </c>
      <c r="B36" s="57">
        <v>-4.0000000000000001E-3</v>
      </c>
      <c r="C36" s="57">
        <v>1.625</v>
      </c>
      <c r="D36" s="57">
        <v>1.1359999999999999</v>
      </c>
      <c r="E36" s="57">
        <v>0.96399999999999997</v>
      </c>
      <c r="F36" s="57">
        <v>0.68799999999999994</v>
      </c>
      <c r="G36" s="57">
        <v>0.47299999999999998</v>
      </c>
      <c r="H36" s="57">
        <v>0.311</v>
      </c>
      <c r="I36" s="57">
        <v>0.22500000000000001</v>
      </c>
      <c r="J36" s="57">
        <v>0.99</v>
      </c>
      <c r="K36" s="57">
        <v>-1.7000000000000001E-2</v>
      </c>
      <c r="L36" s="57">
        <v>-1.7999999999999999E-2</v>
      </c>
      <c r="M36" s="57">
        <v>-0.02</v>
      </c>
    </row>
    <row r="37" spans="1:13" ht="12.95" customHeight="1" x14ac:dyDescent="0.2">
      <c r="A37" s="56" t="s">
        <v>25</v>
      </c>
      <c r="B37" s="57">
        <v>-1.0999999999999999E-2</v>
      </c>
      <c r="C37" s="57">
        <v>2.2839999999999998</v>
      </c>
      <c r="D37" s="57">
        <v>3.5169999999999999</v>
      </c>
      <c r="E37" s="57">
        <v>1.96</v>
      </c>
      <c r="F37" s="57">
        <v>2.9430000000000001</v>
      </c>
      <c r="G37" s="57">
        <v>3.1960000000000002</v>
      </c>
      <c r="H37" s="57">
        <v>2.3690000000000002</v>
      </c>
      <c r="I37" s="57">
        <v>2.0390000000000001</v>
      </c>
      <c r="J37" s="57">
        <v>1.4219999999999999</v>
      </c>
      <c r="K37" s="57">
        <v>3.0459999999999998</v>
      </c>
      <c r="L37" s="57">
        <v>1.5429999999999999</v>
      </c>
      <c r="M37" s="57">
        <v>-2.5000000000000001E-2</v>
      </c>
    </row>
    <row r="38" spans="1:13" ht="12.95" customHeight="1" x14ac:dyDescent="0.2">
      <c r="A38" s="56" t="s">
        <v>26</v>
      </c>
      <c r="B38" s="57">
        <v>0</v>
      </c>
      <c r="C38" s="57">
        <v>0.53500000000000003</v>
      </c>
      <c r="D38" s="57">
        <v>2.0409999999999999</v>
      </c>
      <c r="E38" s="57">
        <v>0.43099999999999999</v>
      </c>
      <c r="F38" s="57">
        <v>1.121</v>
      </c>
      <c r="G38" s="57">
        <v>1.8879999999999999</v>
      </c>
      <c r="H38" s="57">
        <v>0.66100000000000003</v>
      </c>
      <c r="I38" s="57">
        <v>0.41299999999999998</v>
      </c>
      <c r="J38" s="57">
        <v>0.18099999999999999</v>
      </c>
      <c r="K38" s="57">
        <v>0.94699999999999995</v>
      </c>
      <c r="L38" s="57">
        <v>0.30099999999999999</v>
      </c>
      <c r="M38" s="57">
        <v>-1.9E-2</v>
      </c>
    </row>
    <row r="39" spans="1:13" ht="12.95" customHeight="1" x14ac:dyDescent="0.2">
      <c r="A39" s="56" t="s">
        <v>27</v>
      </c>
      <c r="B39" s="57">
        <v>-5.0000000000000001E-3</v>
      </c>
      <c r="C39" s="57">
        <v>2.4260000000000002</v>
      </c>
      <c r="D39" s="57">
        <v>2.141</v>
      </c>
      <c r="E39" s="57">
        <v>2.504</v>
      </c>
      <c r="F39" s="57">
        <v>2.5750000000000002</v>
      </c>
      <c r="G39" s="57">
        <v>2.4209999999999998</v>
      </c>
      <c r="H39" s="57">
        <v>2.2749999999999999</v>
      </c>
      <c r="I39" s="57">
        <v>2.9089999999999998</v>
      </c>
      <c r="J39" s="57">
        <v>3.012</v>
      </c>
      <c r="K39" s="57">
        <v>1.64</v>
      </c>
      <c r="L39" s="57">
        <v>3.1890000000000001</v>
      </c>
      <c r="M39" s="57">
        <v>-2.8000000000000001E-2</v>
      </c>
    </row>
    <row r="40" spans="1:13" ht="12.95" customHeight="1" x14ac:dyDescent="0.2">
      <c r="A40" s="56" t="s">
        <v>28</v>
      </c>
      <c r="B40" s="57">
        <v>-8.9999999999999993E-3</v>
      </c>
      <c r="C40" s="57">
        <v>0.56999999999999995</v>
      </c>
      <c r="D40" s="57">
        <v>0.53600000000000003</v>
      </c>
      <c r="E40" s="57">
        <v>0.63300000000000001</v>
      </c>
      <c r="F40" s="57">
        <v>0.69099999999999995</v>
      </c>
      <c r="G40" s="57">
        <v>0.60399999999999998</v>
      </c>
      <c r="H40" s="57">
        <v>0.432</v>
      </c>
      <c r="I40" s="57">
        <v>0.998</v>
      </c>
      <c r="J40" s="57">
        <v>1.1519999999999999</v>
      </c>
      <c r="K40" s="57">
        <v>0.30599999999999999</v>
      </c>
      <c r="L40" s="57">
        <v>1.3240000000000001</v>
      </c>
      <c r="M40" s="57">
        <v>-2.1999999999999999E-2</v>
      </c>
    </row>
  </sheetData>
  <mergeCells count="1">
    <mergeCell ref="C1:J2"/>
  </mergeCells>
  <phoneticPr fontId="2" type="noConversion"/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HPV16 100倍</vt:lpstr>
      <vt:lpstr>HPV16 500 2500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</dc:creator>
  <cp:lastModifiedBy>D20</cp:lastModifiedBy>
  <dcterms:created xsi:type="dcterms:W3CDTF">2012-01-17T01:04:39Z</dcterms:created>
  <dcterms:modified xsi:type="dcterms:W3CDTF">2016-08-24T11:52:08Z</dcterms:modified>
</cp:coreProperties>
</file>