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03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大宁\excel自动分析\血清定量计算模板version4\工作文件夹\TemplateFiles\"/>
    </mc:Choice>
  </mc:AlternateContent>
  <bookViews>
    <workbookView xWindow="600" yWindow="165" windowWidth="19395" windowHeight="7575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L37" i="1" l="1"/>
  <c r="K37" i="1"/>
  <c r="J37" i="1"/>
  <c r="I37" i="1"/>
  <c r="H37" i="1"/>
  <c r="G37" i="1"/>
  <c r="F37" i="1"/>
  <c r="E37" i="1"/>
  <c r="D37" i="1"/>
  <c r="C37" i="1"/>
  <c r="D31" i="1"/>
  <c r="E31" i="1"/>
  <c r="F31" i="1"/>
  <c r="G31" i="1"/>
  <c r="H31" i="1"/>
  <c r="I31" i="1"/>
  <c r="J31" i="1"/>
  <c r="K31" i="1"/>
  <c r="L31" i="1"/>
  <c r="C31" i="1"/>
  <c r="C32" i="1"/>
  <c r="D25" i="1" l="1"/>
  <c r="C25" i="1"/>
  <c r="C22" i="1" l="1"/>
  <c r="C35" i="1"/>
  <c r="D35" i="1"/>
  <c r="E35" i="1"/>
  <c r="F35" i="1"/>
  <c r="G35" i="1"/>
  <c r="H35" i="1"/>
  <c r="I35" i="1"/>
  <c r="J35" i="1"/>
  <c r="K35" i="1"/>
  <c r="L35" i="1"/>
  <c r="C36" i="1"/>
  <c r="D36" i="1"/>
  <c r="E36" i="1"/>
  <c r="F36" i="1"/>
  <c r="G36" i="1"/>
  <c r="H36" i="1"/>
  <c r="I36" i="1"/>
  <c r="J36" i="1"/>
  <c r="K36" i="1"/>
  <c r="L36" i="1"/>
  <c r="D34" i="1"/>
  <c r="E34" i="1"/>
  <c r="F34" i="1"/>
  <c r="G34" i="1"/>
  <c r="H34" i="1"/>
  <c r="I34" i="1"/>
  <c r="J34" i="1"/>
  <c r="K34" i="1"/>
  <c r="L34" i="1"/>
  <c r="C34" i="1"/>
  <c r="H29" i="1"/>
  <c r="I29" i="1"/>
  <c r="J29" i="1"/>
  <c r="K29" i="1"/>
  <c r="L29" i="1"/>
  <c r="E30" i="1"/>
  <c r="F30" i="1"/>
  <c r="H30" i="1"/>
  <c r="I30" i="1"/>
  <c r="J30" i="1"/>
  <c r="K30" i="1"/>
  <c r="L30" i="1"/>
  <c r="E28" i="1"/>
  <c r="F28" i="1"/>
  <c r="H28" i="1"/>
  <c r="I28" i="1"/>
  <c r="J28" i="1"/>
  <c r="K28" i="1"/>
  <c r="L28" i="1"/>
  <c r="O22" i="1" l="1"/>
  <c r="P22" i="1"/>
  <c r="Q22" i="1" s="1"/>
  <c r="O23" i="1"/>
  <c r="P23" i="1"/>
  <c r="Q23" i="1"/>
  <c r="R23" i="1"/>
  <c r="S23" i="1"/>
  <c r="T23" i="1"/>
  <c r="O24" i="1"/>
  <c r="O25" i="1"/>
  <c r="R26" i="1" s="1"/>
  <c r="P25" i="1"/>
  <c r="Q25" i="1"/>
  <c r="R25" i="1"/>
  <c r="S25" i="1"/>
  <c r="T25" i="1"/>
  <c r="N27" i="1"/>
  <c r="O27" i="1"/>
  <c r="P27" i="1"/>
  <c r="Q27" i="1"/>
  <c r="R27" i="1"/>
  <c r="R35" i="1" s="1"/>
  <c r="S27" i="1"/>
  <c r="T27" i="1"/>
  <c r="U27" i="1"/>
  <c r="V27" i="1"/>
  <c r="V35" i="1" s="1"/>
  <c r="W27" i="1"/>
  <c r="X27" i="1"/>
  <c r="N28" i="1"/>
  <c r="O28" i="1"/>
  <c r="O35" i="1" s="1"/>
  <c r="P28" i="1"/>
  <c r="Q28" i="1"/>
  <c r="R28" i="1"/>
  <c r="S28" i="1"/>
  <c r="S35" i="1" s="1"/>
  <c r="T28" i="1"/>
  <c r="U28" i="1"/>
  <c r="V28" i="1"/>
  <c r="W28" i="1"/>
  <c r="W35" i="1" s="1"/>
  <c r="X28" i="1"/>
  <c r="N29" i="1"/>
  <c r="O29" i="1"/>
  <c r="P29" i="1"/>
  <c r="P36" i="1" s="1"/>
  <c r="Q29" i="1"/>
  <c r="R29" i="1"/>
  <c r="R36" i="1" s="1"/>
  <c r="S29" i="1"/>
  <c r="T29" i="1"/>
  <c r="T36" i="1" s="1"/>
  <c r="U29" i="1"/>
  <c r="V29" i="1"/>
  <c r="V36" i="1" s="1"/>
  <c r="W29" i="1"/>
  <c r="X29" i="1"/>
  <c r="X36" i="1" s="1"/>
  <c r="N30" i="1"/>
  <c r="O30" i="1"/>
  <c r="O37" i="1" s="1"/>
  <c r="P30" i="1"/>
  <c r="Q30" i="1"/>
  <c r="Q37" i="1" s="1"/>
  <c r="R30" i="1"/>
  <c r="S30" i="1"/>
  <c r="S37" i="1" s="1"/>
  <c r="T30" i="1"/>
  <c r="U30" i="1"/>
  <c r="U37" i="1" s="1"/>
  <c r="V30" i="1"/>
  <c r="W30" i="1"/>
  <c r="W37" i="1" s="1"/>
  <c r="X30" i="1"/>
  <c r="N31" i="1"/>
  <c r="O31" i="1"/>
  <c r="P31" i="1"/>
  <c r="P38" i="1" s="1"/>
  <c r="Q31" i="1"/>
  <c r="R31" i="1"/>
  <c r="R38" i="1" s="1"/>
  <c r="S31" i="1"/>
  <c r="T31" i="1"/>
  <c r="T38" i="1" s="1"/>
  <c r="U31" i="1"/>
  <c r="V31" i="1"/>
  <c r="V38" i="1" s="1"/>
  <c r="W31" i="1"/>
  <c r="X31" i="1"/>
  <c r="X38" i="1" s="1"/>
  <c r="N32" i="1"/>
  <c r="O32" i="1"/>
  <c r="O39" i="1" s="1"/>
  <c r="P32" i="1"/>
  <c r="Q32" i="1"/>
  <c r="Q39" i="1" s="1"/>
  <c r="R32" i="1"/>
  <c r="S32" i="1"/>
  <c r="S39" i="1" s="1"/>
  <c r="T32" i="1"/>
  <c r="U32" i="1"/>
  <c r="U39" i="1" s="1"/>
  <c r="V32" i="1"/>
  <c r="W32" i="1"/>
  <c r="W39" i="1" s="1"/>
  <c r="X32" i="1"/>
  <c r="O33" i="1"/>
  <c r="O40" i="1" s="1"/>
  <c r="N34" i="1"/>
  <c r="O34" i="1"/>
  <c r="P34" i="1"/>
  <c r="Q34" i="1"/>
  <c r="S34" i="1"/>
  <c r="T34" i="1"/>
  <c r="U34" i="1"/>
  <c r="W34" i="1"/>
  <c r="X34" i="1"/>
  <c r="N35" i="1"/>
  <c r="P35" i="1"/>
  <c r="Q35" i="1"/>
  <c r="T35" i="1"/>
  <c r="U35" i="1"/>
  <c r="X35" i="1"/>
  <c r="N36" i="1"/>
  <c r="O36" i="1"/>
  <c r="Q36" i="1"/>
  <c r="S36" i="1"/>
  <c r="U36" i="1"/>
  <c r="W36" i="1"/>
  <c r="N37" i="1"/>
  <c r="P37" i="1"/>
  <c r="R37" i="1"/>
  <c r="T37" i="1"/>
  <c r="V37" i="1"/>
  <c r="X37" i="1"/>
  <c r="N38" i="1"/>
  <c r="O38" i="1"/>
  <c r="Q38" i="1"/>
  <c r="S38" i="1"/>
  <c r="U38" i="1"/>
  <c r="W38" i="1"/>
  <c r="N39" i="1"/>
  <c r="P39" i="1"/>
  <c r="R39" i="1"/>
  <c r="T39" i="1"/>
  <c r="V39" i="1"/>
  <c r="X39" i="1"/>
  <c r="P26" i="1" l="1"/>
  <c r="T26" i="1"/>
  <c r="P24" i="1"/>
  <c r="Q24" i="1"/>
  <c r="R22" i="1"/>
  <c r="V34" i="1"/>
  <c r="R34" i="1"/>
  <c r="F25" i="1"/>
  <c r="E25" i="1"/>
  <c r="I25" i="1"/>
  <c r="H23" i="1"/>
  <c r="G23" i="1"/>
  <c r="F23" i="1"/>
  <c r="E23" i="1"/>
  <c r="D23" i="1"/>
  <c r="C23" i="1"/>
  <c r="D22" i="1"/>
  <c r="E22" i="1" s="1"/>
  <c r="F22" i="1" s="1"/>
  <c r="G22" i="1" s="1"/>
  <c r="H22" i="1" s="1"/>
  <c r="S22" i="1" l="1"/>
  <c r="R24" i="1"/>
  <c r="S24" i="1" l="1"/>
  <c r="T22" i="1"/>
  <c r="T24" i="1" s="1"/>
</calcChain>
</file>

<file path=xl/sharedStrings.xml><?xml version="1.0" encoding="utf-8"?>
<sst xmlns="http://schemas.openxmlformats.org/spreadsheetml/2006/main" count="76" uniqueCount="54">
  <si>
    <t>SUNRISE;   Serial number: 1205001831;   Firmware: V 3.32 08/07/08;   XFLUOR4 Version: V 4.51</t>
  </si>
  <si>
    <t>Date:</t>
  </si>
  <si>
    <t>Time:</t>
  </si>
  <si>
    <t>Measurement mode:</t>
    <phoneticPr fontId="1" type="noConversion"/>
  </si>
  <si>
    <t>Absorbance</t>
    <phoneticPr fontId="1" type="noConversion"/>
  </si>
  <si>
    <t>Measurement wavelength:</t>
    <phoneticPr fontId="1" type="noConversion"/>
  </si>
  <si>
    <t>nm</t>
    <phoneticPr fontId="1" type="noConversion"/>
  </si>
  <si>
    <t>Reference wavelength:</t>
    <phoneticPr fontId="1" type="noConversion"/>
  </si>
  <si>
    <t>Read mode:</t>
    <phoneticPr fontId="1" type="noConversion"/>
  </si>
  <si>
    <t>Center</t>
    <phoneticPr fontId="1" type="noConversion"/>
  </si>
  <si>
    <t>Shake duration (Outside Normal):</t>
    <phoneticPr fontId="1" type="noConversion"/>
  </si>
  <si>
    <t>s</t>
    <phoneticPr fontId="1" type="noConversion"/>
  </si>
  <si>
    <t>Dual wave data (difference)</t>
  </si>
  <si>
    <t>&lt;&gt;</t>
  </si>
  <si>
    <t>A</t>
  </si>
  <si>
    <t>B</t>
  </si>
  <si>
    <t>C</t>
  </si>
  <si>
    <t>D</t>
  </si>
  <si>
    <t>E</t>
  </si>
  <si>
    <t>F</t>
  </si>
  <si>
    <t>G</t>
  </si>
  <si>
    <t>H</t>
  </si>
  <si>
    <r>
      <rPr>
        <sz val="11"/>
        <color indexed="8"/>
        <rFont val="宋体"/>
        <family val="3"/>
        <charset val="134"/>
      </rPr>
      <t>标曲</t>
    </r>
    <phoneticPr fontId="5" type="noConversion"/>
  </si>
  <si>
    <t>OD</t>
    <phoneticPr fontId="5" type="noConversion"/>
  </si>
  <si>
    <r>
      <rPr>
        <sz val="11"/>
        <color indexed="8"/>
        <rFont val="宋体"/>
        <family val="3"/>
        <charset val="134"/>
      </rPr>
      <t>均值</t>
    </r>
    <phoneticPr fontId="5" type="noConversion"/>
  </si>
  <si>
    <t>IU/ml</t>
    <phoneticPr fontId="5" type="noConversion"/>
  </si>
  <si>
    <r>
      <rPr>
        <sz val="11"/>
        <color indexed="8"/>
        <rFont val="宋体"/>
        <family val="3"/>
        <charset val="134"/>
      </rPr>
      <t>阳性对照</t>
    </r>
    <phoneticPr fontId="5" type="noConversion"/>
  </si>
  <si>
    <t>RS61-00002</t>
  </si>
  <si>
    <t>RS61-00003</t>
  </si>
  <si>
    <t>RS61-00009</t>
  </si>
  <si>
    <t>RS61-00011</t>
  </si>
  <si>
    <t>RS61-00012</t>
  </si>
  <si>
    <t>RS61-00014</t>
  </si>
  <si>
    <t>RS61-00015</t>
  </si>
  <si>
    <t>RS61-00020</t>
  </si>
  <si>
    <t>RS61-00024</t>
  </si>
  <si>
    <t>RS61-00026</t>
  </si>
  <si>
    <r>
      <rPr>
        <sz val="11"/>
        <color indexed="8"/>
        <rFont val="宋体"/>
        <family val="3"/>
        <charset val="134"/>
      </rPr>
      <t>滴度</t>
    </r>
    <phoneticPr fontId="5" type="noConversion"/>
  </si>
  <si>
    <t>R2</t>
  </si>
  <si>
    <t>R2</t>
    <phoneticPr fontId="5" type="noConversion"/>
  </si>
  <si>
    <t>阳性对照</t>
    <phoneticPr fontId="5" type="noConversion"/>
  </si>
  <si>
    <t>参比浓度</t>
    <phoneticPr fontId="5" type="noConversion"/>
  </si>
  <si>
    <r>
      <rPr>
        <sz val="10"/>
        <rFont val="宋体"/>
        <family val="3"/>
        <charset val="134"/>
      </rPr>
      <t>参比</t>
    </r>
    <r>
      <rPr>
        <sz val="10"/>
        <rFont val="Times New Roman"/>
        <family val="1"/>
      </rPr>
      <t>OD</t>
    </r>
    <phoneticPr fontId="5" type="noConversion"/>
  </si>
  <si>
    <r>
      <t>log</t>
    </r>
    <r>
      <rPr>
        <sz val="10"/>
        <rFont val="宋体"/>
        <family val="3"/>
        <charset val="134"/>
      </rPr>
      <t>浓度</t>
    </r>
    <phoneticPr fontId="5" type="noConversion"/>
  </si>
  <si>
    <t>logOD</t>
    <phoneticPr fontId="5" type="noConversion"/>
  </si>
  <si>
    <r>
      <rPr>
        <sz val="10"/>
        <rFont val="宋体"/>
        <family val="3"/>
        <charset val="134"/>
      </rPr>
      <t>标准曲线</t>
    </r>
    <r>
      <rPr>
        <sz val="10"/>
        <rFont val="Times New Roman"/>
        <family val="1"/>
      </rPr>
      <t>y=kx+b</t>
    </r>
    <phoneticPr fontId="5" type="noConversion"/>
  </si>
  <si>
    <t>y=</t>
    <phoneticPr fontId="5" type="noConversion"/>
  </si>
  <si>
    <t>x+</t>
    <phoneticPr fontId="5" type="noConversion"/>
  </si>
  <si>
    <r>
      <t>100</t>
    </r>
    <r>
      <rPr>
        <sz val="11"/>
        <color theme="1"/>
        <rFont val="宋体"/>
        <family val="3"/>
        <charset val="134"/>
      </rPr>
      <t>倍</t>
    </r>
    <r>
      <rPr>
        <sz val="11"/>
        <color theme="1"/>
        <rFont val="Times New Roman"/>
        <family val="1"/>
      </rPr>
      <t>OD</t>
    </r>
    <phoneticPr fontId="5" type="noConversion"/>
  </si>
  <si>
    <r>
      <t>101倍OD</t>
    </r>
    <r>
      <rPr>
        <sz val="11"/>
        <color theme="1"/>
        <rFont val="Times New Roman"/>
        <family val="1"/>
      </rPr>
      <t/>
    </r>
  </si>
  <si>
    <t>dd</t>
    <phoneticPr fontId="1" type="noConversion"/>
  </si>
  <si>
    <t>HIGH</t>
    <phoneticPr fontId="1" type="noConversion"/>
  </si>
  <si>
    <t>LOW</t>
    <phoneticPr fontId="1" type="noConversion"/>
  </si>
  <si>
    <t>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</si>
</sst>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76" formatCode="d/m/yy"/>
    <numFmt numFmtId="177" formatCode="hh:mm"/>
    <numFmt numFmtId="178" formatCode="0.000"/>
    <numFmt numFmtId="179" formatCode="0.0"/>
    <numFmt numFmtId="180" formatCode="0.0_ "/>
    <numFmt numFmtId="181" formatCode="0.0000_ "/>
    <numFmt numFmtId="182" formatCode="0.0000"/>
  </numFmts>
  <fonts count="1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Times New Roman"/>
      <family val="1"/>
    </font>
    <font>
      <sz val="11"/>
      <color indexed="9"/>
      <name val="Times New Roman"/>
      <family val="1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</font>
    <font>
      <sz val="9"/>
      <color theme="1"/>
      <name val="Times New Roman"/>
      <family val="1"/>
    </font>
    <font>
      <sz val="11"/>
      <name val="Times New Roman"/>
      <family val="1"/>
    </font>
    <font>
      <sz val="10"/>
      <name val="宋体"/>
      <family val="3"/>
      <charset val="134"/>
    </font>
    <font>
      <sz val="10"/>
      <name val="Times New Roman"/>
      <family val="1"/>
    </font>
    <font>
      <b/>
      <sz val="11"/>
      <color theme="1"/>
      <name val="Times New Roman"/>
      <family val="1"/>
    </font>
    <font>
      <b/>
      <sz val="10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51">
    <xf numFmtId="0" fontId="0" fillId="0" borderId="0" xfId="0">
      <alignment vertical="center"/>
    </xf>
    <xf numFmtId="0" fontId="2" fillId="0" borderId="0" xfId="0" applyFont="1">
      <alignment vertical="center"/>
    </xf>
    <xf numFmtId="176" fontId="2" fillId="0" borderId="0" xfId="0" applyNumberFormat="1" applyFont="1">
      <alignment vertical="center"/>
    </xf>
    <xf numFmtId="177" fontId="2" fillId="0" borderId="0" xfId="0" applyNumberFormat="1" applyFont="1">
      <alignment vertical="center"/>
    </xf>
    <xf numFmtId="49" fontId="2" fillId="0" borderId="0" xfId="0" applyNumberFormat="1" applyFont="1">
      <alignment vertical="center"/>
    </xf>
    <xf numFmtId="1" fontId="3" fillId="2" borderId="0" xfId="0" applyNumberFormat="1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178" fontId="2" fillId="0" borderId="0" xfId="0" applyNumberFormat="1" applyFont="1" applyAlignment="1">
      <alignment horizontal="center" vertical="center"/>
    </xf>
    <xf numFmtId="178" fontId="6" fillId="0" borderId="0" xfId="0" applyNumberFormat="1" applyFont="1" applyAlignment="1">
      <alignment horizontal="center" vertical="center"/>
    </xf>
    <xf numFmtId="179" fontId="2" fillId="0" borderId="0" xfId="0" applyNumberFormat="1" applyFont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178" fontId="8" fillId="0" borderId="0" xfId="0" applyNumberFormat="1" applyFont="1" applyAlignment="1">
      <alignment horizontal="center"/>
    </xf>
    <xf numFmtId="180" fontId="2" fillId="0" borderId="0" xfId="0" applyNumberFormat="1" applyFont="1" applyAlignment="1">
      <alignment horizontal="center" vertical="center"/>
    </xf>
    <xf numFmtId="0" fontId="9" fillId="4" borderId="1" xfId="0" applyNumberFormat="1" applyFont="1" applyFill="1" applyBorder="1" applyAlignment="1">
      <alignment horizontal="left"/>
    </xf>
    <xf numFmtId="178" fontId="10" fillId="4" borderId="2" xfId="0" applyNumberFormat="1" applyFont="1" applyFill="1" applyBorder="1" applyAlignment="1">
      <alignment horizontal="center"/>
    </xf>
    <xf numFmtId="181" fontId="10" fillId="0" borderId="2" xfId="0" applyNumberFormat="1" applyFont="1" applyBorder="1" applyAlignment="1">
      <alignment horizontal="left"/>
    </xf>
    <xf numFmtId="181" fontId="10" fillId="0" borderId="3" xfId="0" applyNumberFormat="1" applyFont="1" applyBorder="1" applyAlignment="1">
      <alignment horizontal="left"/>
    </xf>
    <xf numFmtId="0" fontId="10" fillId="4" borderId="4" xfId="0" applyNumberFormat="1" applyFont="1" applyFill="1" applyBorder="1" applyAlignment="1">
      <alignment horizontal="left"/>
    </xf>
    <xf numFmtId="178" fontId="10" fillId="0" borderId="0" xfId="0" applyNumberFormat="1" applyFont="1" applyFill="1" applyBorder="1" applyAlignment="1">
      <alignment horizontal="center"/>
    </xf>
    <xf numFmtId="182" fontId="10" fillId="0" borderId="0" xfId="0" applyNumberFormat="1" applyFont="1" applyFill="1" applyBorder="1" applyAlignment="1">
      <alignment horizontal="left"/>
    </xf>
    <xf numFmtId="182" fontId="10" fillId="0" borderId="5" xfId="0" applyNumberFormat="1" applyFont="1" applyFill="1" applyBorder="1" applyAlignment="1">
      <alignment horizontal="left"/>
    </xf>
    <xf numFmtId="0" fontId="10" fillId="4" borderId="6" xfId="0" applyNumberFormat="1" applyFont="1" applyFill="1" applyBorder="1" applyAlignment="1">
      <alignment horizontal="left"/>
    </xf>
    <xf numFmtId="0" fontId="10" fillId="0" borderId="0" xfId="0" applyNumberFormat="1" applyFont="1" applyFill="1" applyBorder="1" applyAlignment="1">
      <alignment horizontal="left"/>
    </xf>
    <xf numFmtId="0" fontId="10" fillId="0" borderId="5" xfId="0" applyNumberFormat="1" applyFont="1" applyFill="1" applyBorder="1" applyAlignment="1">
      <alignment horizontal="left"/>
    </xf>
    <xf numFmtId="0" fontId="10" fillId="4" borderId="7" xfId="0" applyNumberFormat="1" applyFont="1" applyFill="1" applyBorder="1" applyAlignment="1">
      <alignment horizontal="left"/>
    </xf>
    <xf numFmtId="0" fontId="10" fillId="4" borderId="8" xfId="0" applyNumberFormat="1" applyFont="1" applyFill="1" applyBorder="1" applyAlignment="1">
      <alignment horizontal="center"/>
    </xf>
    <xf numFmtId="0" fontId="10" fillId="4" borderId="9" xfId="0" applyNumberFormat="1" applyFont="1" applyFill="1" applyBorder="1" applyAlignment="1">
      <alignment horizontal="center"/>
    </xf>
    <xf numFmtId="0" fontId="10" fillId="4" borderId="10" xfId="0" applyNumberFormat="1" applyFont="1" applyFill="1" applyBorder="1" applyAlignment="1">
      <alignment horizontal="center"/>
    </xf>
    <xf numFmtId="0" fontId="10" fillId="5" borderId="11" xfId="0" applyNumberFormat="1" applyFont="1" applyFill="1" applyBorder="1" applyAlignment="1">
      <alignment horizontal="left"/>
    </xf>
    <xf numFmtId="178" fontId="11" fillId="6" borderId="1" xfId="0" applyNumberFormat="1" applyFont="1" applyFill="1" applyBorder="1" applyAlignment="1">
      <alignment horizontal="center" vertical="center"/>
    </xf>
    <xf numFmtId="178" fontId="11" fillId="6" borderId="12" xfId="0" applyNumberFormat="1" applyFont="1" applyFill="1" applyBorder="1" applyAlignment="1">
      <alignment horizontal="center" vertical="center"/>
    </xf>
    <xf numFmtId="178" fontId="11" fillId="6" borderId="13" xfId="0" applyNumberFormat="1" applyFont="1" applyFill="1" applyBorder="1" applyAlignment="1">
      <alignment horizontal="center" vertical="center"/>
    </xf>
    <xf numFmtId="178" fontId="11" fillId="6" borderId="4" xfId="0" applyNumberFormat="1" applyFont="1" applyFill="1" applyBorder="1" applyAlignment="1">
      <alignment horizontal="center" vertical="center"/>
    </xf>
    <xf numFmtId="178" fontId="11" fillId="6" borderId="6" xfId="0" applyNumberFormat="1" applyFont="1" applyFill="1" applyBorder="1" applyAlignment="1">
      <alignment horizontal="center" vertical="center"/>
    </xf>
    <xf numFmtId="178" fontId="11" fillId="6" borderId="14" xfId="0" applyNumberFormat="1" applyFont="1" applyFill="1" applyBorder="1" applyAlignment="1">
      <alignment horizontal="center" vertical="center"/>
    </xf>
    <xf numFmtId="0" fontId="10" fillId="5" borderId="15" xfId="0" applyNumberFormat="1" applyFont="1" applyFill="1" applyBorder="1" applyAlignment="1">
      <alignment horizontal="left"/>
    </xf>
    <xf numFmtId="178" fontId="11" fillId="6" borderId="16" xfId="0" applyNumberFormat="1" applyFont="1" applyFill="1" applyBorder="1" applyAlignment="1">
      <alignment horizontal="center" vertical="center"/>
    </xf>
    <xf numFmtId="178" fontId="11" fillId="6" borderId="17" xfId="0" applyNumberFormat="1" applyFont="1" applyFill="1" applyBorder="1" applyAlignment="1">
      <alignment horizontal="center" vertical="center"/>
    </xf>
    <xf numFmtId="178" fontId="11" fillId="6" borderId="18" xfId="0" applyNumberFormat="1" applyFont="1" applyFill="1" applyBorder="1" applyAlignment="1">
      <alignment horizontal="center" vertical="center"/>
    </xf>
    <xf numFmtId="0" fontId="9" fillId="5" borderId="19" xfId="0" applyNumberFormat="1" applyFont="1" applyFill="1" applyBorder="1" applyAlignment="1">
      <alignment horizontal="left"/>
    </xf>
    <xf numFmtId="178" fontId="2" fillId="0" borderId="20" xfId="0" applyNumberFormat="1" applyFont="1" applyBorder="1" applyAlignment="1">
      <alignment horizontal="center" vertical="center"/>
    </xf>
    <xf numFmtId="178" fontId="2" fillId="0" borderId="0" xfId="0" applyNumberFormat="1" applyFont="1" applyBorder="1" applyAlignment="1">
      <alignment horizontal="center" vertical="center"/>
    </xf>
    <xf numFmtId="178" fontId="2" fillId="0" borderId="5" xfId="0" applyNumberFormat="1" applyFont="1" applyBorder="1" applyAlignment="1">
      <alignment horizontal="center" vertical="center"/>
    </xf>
    <xf numFmtId="0" fontId="10" fillId="4" borderId="21" xfId="0" applyFont="1" applyFill="1" applyBorder="1" applyAlignment="1">
      <alignment horizontal="left"/>
    </xf>
    <xf numFmtId="180" fontId="12" fillId="7" borderId="1" xfId="0" applyNumberFormat="1" applyFont="1" applyFill="1" applyBorder="1" applyAlignment="1">
      <alignment horizontal="center"/>
    </xf>
    <xf numFmtId="180" fontId="12" fillId="7" borderId="4" xfId="0" applyNumberFormat="1" applyFont="1" applyFill="1" applyBorder="1" applyAlignment="1">
      <alignment horizontal="center"/>
    </xf>
    <xf numFmtId="0" fontId="10" fillId="4" borderId="22" xfId="0" applyFont="1" applyFill="1" applyBorder="1" applyAlignment="1">
      <alignment horizontal="left"/>
    </xf>
    <xf numFmtId="0" fontId="9" fillId="4" borderId="23" xfId="0" applyFont="1" applyFill="1" applyBorder="1" applyAlignment="1">
      <alignment horizontal="left"/>
    </xf>
    <xf numFmtId="180" fontId="10" fillId="8" borderId="24" xfId="0" applyNumberFormat="1" applyFont="1" applyFill="1" applyBorder="1" applyAlignment="1">
      <alignment horizontal="center"/>
    </xf>
    <xf numFmtId="180" fontId="10" fillId="8" borderId="25" xfId="0" applyNumberFormat="1" applyFont="1" applyFill="1" applyBorder="1" applyAlignment="1">
      <alignment horizontal="center"/>
    </xf>
    <xf numFmtId="180" fontId="10" fillId="8" borderId="26" xfId="0" applyNumberFormat="1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6"/>
  <sheetViews>
    <sheetView tabSelected="1" topLeftCell="A4" zoomScaleNormal="100" workbookViewId="0">
      <selection activeCell="K28" sqref="K28"/>
    </sheetView>
  </sheetViews>
  <sheetFormatPr defaultColWidth="8.625" defaultRowHeight="15" x14ac:dyDescent="0.15"/>
  <cols>
    <col min="1" max="1" width="8.625" style="1"/>
    <col min="2" max="2" width="9.5" style="1" bestFit="1" customWidth="1"/>
    <col min="3" max="12" width="11.625" style="1" bestFit="1" customWidth="1"/>
    <col min="13" max="13" width="9.5" style="1" bestFit="1" customWidth="1"/>
    <col min="14" max="16384" width="8.625" style="1"/>
  </cols>
  <sheetData>
    <row r="1" spans="1:13" x14ac:dyDescent="0.15">
      <c r="A1" s="1" t="s">
        <v>0</v>
      </c>
    </row>
    <row r="2" spans="1:13" x14ac:dyDescent="0.15">
      <c r="A2" s="1" t="s">
        <v>1</v>
      </c>
      <c r="F2" s="2">
        <v>42292</v>
      </c>
    </row>
    <row r="3" spans="1:13" x14ac:dyDescent="0.15">
      <c r="A3" s="1" t="s">
        <v>2</v>
      </c>
      <c r="F3" s="3">
        <v>0.60100694444444447</v>
      </c>
    </row>
    <row r="5" spans="1:13" x14ac:dyDescent="0.15">
      <c r="A5" s="1" t="s">
        <v>3</v>
      </c>
      <c r="F5" s="4" t="s">
        <v>4</v>
      </c>
    </row>
    <row r="6" spans="1:13" x14ac:dyDescent="0.15">
      <c r="A6" s="1" t="s">
        <v>5</v>
      </c>
      <c r="F6" s="1">
        <v>450</v>
      </c>
      <c r="G6" s="1" t="s">
        <v>6</v>
      </c>
    </row>
    <row r="7" spans="1:13" x14ac:dyDescent="0.15">
      <c r="A7" s="1" t="s">
        <v>7</v>
      </c>
      <c r="F7" s="1">
        <v>620</v>
      </c>
      <c r="G7" s="1" t="s">
        <v>6</v>
      </c>
    </row>
    <row r="8" spans="1:13" x14ac:dyDescent="0.15">
      <c r="A8" s="1" t="s">
        <v>8</v>
      </c>
      <c r="F8" s="4" t="s">
        <v>9</v>
      </c>
    </row>
    <row r="9" spans="1:13" x14ac:dyDescent="0.15">
      <c r="A9" s="1" t="s">
        <v>10</v>
      </c>
      <c r="F9" s="1">
        <v>5</v>
      </c>
      <c r="G9" s="1" t="s">
        <v>11</v>
      </c>
    </row>
    <row r="11" spans="1:13" x14ac:dyDescent="0.15">
      <c r="A11" s="1" t="s">
        <v>12</v>
      </c>
    </row>
    <row r="12" spans="1:13" x14ac:dyDescent="0.15">
      <c r="A12" s="5" t="s">
        <v>13</v>
      </c>
      <c r="B12" s="5">
        <v>1</v>
      </c>
      <c r="C12" s="5">
        <v>2</v>
      </c>
      <c r="D12" s="5">
        <v>3</v>
      </c>
      <c r="E12" s="5">
        <v>4</v>
      </c>
      <c r="F12" s="5">
        <v>5</v>
      </c>
      <c r="G12" s="5">
        <v>6</v>
      </c>
      <c r="H12" s="5">
        <v>7</v>
      </c>
      <c r="I12" s="5">
        <v>8</v>
      </c>
      <c r="J12" s="5">
        <v>9</v>
      </c>
      <c r="K12" s="5">
        <v>10</v>
      </c>
      <c r="L12" s="5">
        <v>11</v>
      </c>
      <c r="M12" s="5">
        <v>12</v>
      </c>
    </row>
    <row r="13" spans="1:13" x14ac:dyDescent="0.15">
      <c r="A13" s="5" t="s">
        <v>14</v>
      </c>
      <c r="B13" s="7">
        <v>-6.0000000000000001E-3</v>
      </c>
      <c r="C13" s="7">
        <v>2.0550000000000002</v>
      </c>
      <c r="D13" s="7">
        <v>1.3169999999999999</v>
      </c>
      <c r="E13" s="7">
        <v>0.33</v>
      </c>
      <c r="F13" s="7">
        <v>0.97099999999999997</v>
      </c>
      <c r="G13" s="7">
        <v>2.2069999999999999</v>
      </c>
      <c r="H13" s="7">
        <v>1.83</v>
      </c>
      <c r="I13" s="7">
        <v>0.47</v>
      </c>
      <c r="J13" s="7">
        <v>1.5429999999999999</v>
      </c>
      <c r="K13" s="7">
        <v>2.4590000000000001</v>
      </c>
      <c r="L13" s="7">
        <v>2.4630000000000001</v>
      </c>
      <c r="M13" s="7">
        <v>-7.0000000000000001E-3</v>
      </c>
    </row>
    <row r="14" spans="1:13" x14ac:dyDescent="0.15">
      <c r="A14" s="5" t="s">
        <v>15</v>
      </c>
      <c r="B14" s="7">
        <v>-3.0000000000000001E-3</v>
      </c>
      <c r="C14" s="7">
        <v>0.59199999999999997</v>
      </c>
      <c r="D14" s="7">
        <v>0.27700000000000002</v>
      </c>
      <c r="E14" s="7">
        <v>1.9E-2</v>
      </c>
      <c r="F14" s="7">
        <v>0.19500000000000001</v>
      </c>
      <c r="G14" s="7">
        <v>0.76700000000000002</v>
      </c>
      <c r="H14" s="7">
        <v>0.55300000000000005</v>
      </c>
      <c r="I14" s="7">
        <v>7.8E-2</v>
      </c>
      <c r="J14" s="7">
        <v>0.35799999999999998</v>
      </c>
      <c r="K14" s="7">
        <v>0.94199999999999995</v>
      </c>
      <c r="L14" s="7">
        <v>0.65800000000000003</v>
      </c>
      <c r="M14" s="7">
        <v>2E-3</v>
      </c>
    </row>
    <row r="15" spans="1:13" x14ac:dyDescent="0.15">
      <c r="A15" s="5" t="s">
        <v>16</v>
      </c>
      <c r="B15" s="7">
        <v>-2E-3</v>
      </c>
      <c r="C15" s="7">
        <v>1.391</v>
      </c>
      <c r="D15" s="7">
        <v>0.84699999999999998</v>
      </c>
      <c r="E15" s="7">
        <v>0.48199999999999998</v>
      </c>
      <c r="F15" s="7">
        <v>0.28199999999999997</v>
      </c>
      <c r="G15" s="7">
        <v>0.218</v>
      </c>
      <c r="H15" s="7">
        <v>0.11700000000000001</v>
      </c>
      <c r="I15" s="7">
        <v>0.73499999999999999</v>
      </c>
      <c r="J15" s="7">
        <v>0.875</v>
      </c>
      <c r="K15" s="7">
        <v>0.68700000000000006</v>
      </c>
      <c r="L15" s="7">
        <v>-4.0000000000000001E-3</v>
      </c>
      <c r="M15" s="7">
        <v>-2E-3</v>
      </c>
    </row>
    <row r="16" spans="1:13" x14ac:dyDescent="0.15">
      <c r="A16" s="5" t="s">
        <v>17</v>
      </c>
      <c r="B16" s="7">
        <v>2E-3</v>
      </c>
      <c r="C16" s="7">
        <v>1.4139999999999999</v>
      </c>
      <c r="D16" s="7">
        <v>0.92800000000000005</v>
      </c>
      <c r="E16" s="7">
        <v>0.54700000000000004</v>
      </c>
      <c r="F16" s="7">
        <v>0.33200000000000002</v>
      </c>
      <c r="G16" s="7">
        <v>0.22900000000000001</v>
      </c>
      <c r="H16" s="7">
        <v>0.121</v>
      </c>
      <c r="I16" s="7">
        <v>0.85099999999999998</v>
      </c>
      <c r="J16" s="7">
        <v>0.90700000000000003</v>
      </c>
      <c r="K16" s="7">
        <v>0.68799999999999994</v>
      </c>
      <c r="L16" s="7">
        <v>-1E-3</v>
      </c>
      <c r="M16" s="7">
        <v>0</v>
      </c>
    </row>
    <row r="17" spans="1:24" x14ac:dyDescent="0.15">
      <c r="A17" s="5" t="s">
        <v>18</v>
      </c>
      <c r="B17" s="7">
        <v>-1E-3</v>
      </c>
      <c r="C17" s="7">
        <v>2.9980000000000002</v>
      </c>
      <c r="D17" s="7">
        <v>0.16600000000000001</v>
      </c>
      <c r="E17" s="7">
        <v>1.07</v>
      </c>
      <c r="F17" s="7">
        <v>1.169</v>
      </c>
      <c r="G17" s="7">
        <v>1.214</v>
      </c>
      <c r="H17" s="7">
        <v>1.0680000000000001</v>
      </c>
      <c r="I17" s="7">
        <v>2.0169999999999999</v>
      </c>
      <c r="J17" s="7">
        <v>2.6850000000000001</v>
      </c>
      <c r="K17" s="7">
        <v>0.48399999999999999</v>
      </c>
      <c r="L17" s="7">
        <v>0.66500000000000004</v>
      </c>
      <c r="M17" s="7">
        <v>1E-3</v>
      </c>
    </row>
    <row r="18" spans="1:24" x14ac:dyDescent="0.15">
      <c r="A18" s="5" t="s">
        <v>19</v>
      </c>
      <c r="B18" s="7">
        <v>2E-3</v>
      </c>
      <c r="C18" s="7">
        <v>1.042</v>
      </c>
      <c r="D18" s="7">
        <v>6.0000000000000001E-3</v>
      </c>
      <c r="E18" s="7">
        <v>0.29599999999999999</v>
      </c>
      <c r="F18" s="7">
        <v>0.32600000000000001</v>
      </c>
      <c r="G18" s="7">
        <v>0.36399999999999999</v>
      </c>
      <c r="H18" s="7">
        <v>0.13500000000000001</v>
      </c>
      <c r="I18" s="7">
        <v>0.67800000000000005</v>
      </c>
      <c r="J18" s="7">
        <v>0.78400000000000003</v>
      </c>
      <c r="K18" s="7">
        <v>0.06</v>
      </c>
      <c r="L18" s="7">
        <v>0.114</v>
      </c>
      <c r="M18" s="7">
        <v>-7.0000000000000001E-3</v>
      </c>
    </row>
    <row r="19" spans="1:24" x14ac:dyDescent="0.15">
      <c r="A19" s="5" t="s">
        <v>20</v>
      </c>
      <c r="B19" s="7">
        <v>-4.0000000000000001E-3</v>
      </c>
      <c r="C19" s="7">
        <v>2.7229999999999999</v>
      </c>
      <c r="D19" s="7">
        <v>1.214</v>
      </c>
      <c r="E19" s="7">
        <v>1.4359999999999999</v>
      </c>
      <c r="F19" s="7">
        <v>1.677</v>
      </c>
      <c r="G19" s="7">
        <v>1.0429999999999999</v>
      </c>
      <c r="H19" s="7">
        <v>0.65800000000000003</v>
      </c>
      <c r="I19" s="7">
        <v>0.73399999999999999</v>
      </c>
      <c r="J19" s="7">
        <v>1.129</v>
      </c>
      <c r="K19" s="7">
        <v>1.966</v>
      </c>
      <c r="L19" s="7">
        <v>0.90600000000000003</v>
      </c>
      <c r="M19" s="7">
        <v>-5.0000000000000001E-3</v>
      </c>
    </row>
    <row r="20" spans="1:24" x14ac:dyDescent="0.15">
      <c r="A20" s="5" t="s">
        <v>21</v>
      </c>
      <c r="B20" s="7">
        <v>0</v>
      </c>
      <c r="C20" s="7">
        <v>1.1120000000000001</v>
      </c>
      <c r="D20" s="7">
        <v>0.36499999999999999</v>
      </c>
      <c r="E20" s="7">
        <v>0.48599999999999999</v>
      </c>
      <c r="F20" s="7">
        <v>0.63300000000000001</v>
      </c>
      <c r="G20" s="7">
        <v>0.29899999999999999</v>
      </c>
      <c r="H20" s="7">
        <v>0.16600000000000001</v>
      </c>
      <c r="I20" s="7">
        <v>0.21</v>
      </c>
      <c r="J20" s="7">
        <v>0.23300000000000001</v>
      </c>
      <c r="K20" s="7">
        <v>0.66200000000000003</v>
      </c>
      <c r="L20" s="7">
        <v>0.23200000000000001</v>
      </c>
      <c r="M20" s="7">
        <v>-5.0000000000000001E-3</v>
      </c>
    </row>
    <row r="21" spans="1:24" ht="15.75" thickBot="1" x14ac:dyDescent="0.2"/>
    <row r="22" spans="1:24" x14ac:dyDescent="0.2">
      <c r="B22" s="6" t="s">
        <v>22</v>
      </c>
      <c r="C22" s="7">
        <f>111/300</f>
        <v>0.37</v>
      </c>
      <c r="D22" s="7">
        <f>C22/1.5</f>
        <v>0.24666666666666667</v>
      </c>
      <c r="E22" s="7">
        <f>D22/1.5</f>
        <v>0.16444444444444445</v>
      </c>
      <c r="F22" s="7">
        <f>E22/1.5</f>
        <v>0.10962962962962963</v>
      </c>
      <c r="G22" s="7">
        <f>F22/1.5</f>
        <v>7.3086419753086426E-2</v>
      </c>
      <c r="H22" s="7">
        <f>G22/1.5</f>
        <v>4.8724279835390953E-2</v>
      </c>
      <c r="I22" s="7"/>
      <c r="J22" s="7"/>
      <c r="K22" s="6"/>
      <c r="L22" s="6"/>
      <c r="N22" s="13" t="s">
        <v>41</v>
      </c>
      <c r="O22" s="14">
        <f>N54</f>
        <v>0</v>
      </c>
      <c r="P22" s="14" t="e">
        <f>O22/#REF!</f>
        <v>#REF!</v>
      </c>
      <c r="Q22" s="14" t="e">
        <f>P22/#REF!</f>
        <v>#REF!</v>
      </c>
      <c r="R22" s="14" t="e">
        <f>Q22/#REF!</f>
        <v>#REF!</v>
      </c>
      <c r="S22" s="14" t="e">
        <f>R22/#REF!</f>
        <v>#REF!</v>
      </c>
      <c r="T22" s="14" t="e">
        <f>S22/#REF!</f>
        <v>#REF!</v>
      </c>
      <c r="U22" s="14"/>
      <c r="V22" s="15"/>
      <c r="W22" s="15"/>
      <c r="X22" s="16"/>
    </row>
    <row r="23" spans="1:24" x14ac:dyDescent="0.2">
      <c r="B23" s="6" t="s">
        <v>23</v>
      </c>
      <c r="C23" s="7">
        <f t="shared" ref="C23:H23" si="0">AVERAGE(C15:C16)</f>
        <v>1.4024999999999999</v>
      </c>
      <c r="D23" s="7">
        <f t="shared" si="0"/>
        <v>0.88749999999999996</v>
      </c>
      <c r="E23" s="7">
        <f t="shared" si="0"/>
        <v>0.51449999999999996</v>
      </c>
      <c r="F23" s="7">
        <f t="shared" si="0"/>
        <v>0.307</v>
      </c>
      <c r="G23" s="7">
        <f t="shared" si="0"/>
        <v>0.2235</v>
      </c>
      <c r="H23" s="7">
        <f t="shared" si="0"/>
        <v>0.11899999999999999</v>
      </c>
      <c r="I23" s="6"/>
      <c r="J23" s="6"/>
      <c r="K23" s="6"/>
      <c r="L23" s="6"/>
      <c r="N23" s="17" t="s">
        <v>42</v>
      </c>
      <c r="O23" s="18" t="e">
        <f t="shared" ref="O23:T23" si="1">AVERAGE(O47:O48)</f>
        <v>#DIV/0!</v>
      </c>
      <c r="P23" s="18" t="e">
        <f t="shared" si="1"/>
        <v>#DIV/0!</v>
      </c>
      <c r="Q23" s="18" t="e">
        <f t="shared" si="1"/>
        <v>#DIV/0!</v>
      </c>
      <c r="R23" s="18" t="e">
        <f t="shared" si="1"/>
        <v>#DIV/0!</v>
      </c>
      <c r="S23" s="18" t="e">
        <f t="shared" si="1"/>
        <v>#DIV/0!</v>
      </c>
      <c r="T23" s="18" t="e">
        <f t="shared" si="1"/>
        <v>#DIV/0!</v>
      </c>
      <c r="U23" s="18"/>
      <c r="V23" s="19"/>
      <c r="W23" s="19"/>
      <c r="X23" s="20"/>
    </row>
    <row r="24" spans="1:24" x14ac:dyDescent="0.2">
      <c r="B24" s="6"/>
      <c r="C24" s="7"/>
      <c r="D24" s="7"/>
      <c r="E24" s="8"/>
      <c r="F24" s="7"/>
      <c r="G24" s="7"/>
      <c r="H24" s="7"/>
      <c r="I24" s="6" t="s">
        <v>24</v>
      </c>
      <c r="J24" s="6" t="s">
        <v>25</v>
      </c>
      <c r="K24" s="6" t="s">
        <v>38</v>
      </c>
      <c r="L24" s="6"/>
      <c r="N24" s="17" t="s">
        <v>43</v>
      </c>
      <c r="O24" s="21" t="e">
        <f t="shared" ref="O24:T25" si="2">LOG(O22)</f>
        <v>#NUM!</v>
      </c>
      <c r="P24" s="21" t="e">
        <f t="shared" si="2"/>
        <v>#REF!</v>
      </c>
      <c r="Q24" s="21" t="e">
        <f t="shared" si="2"/>
        <v>#REF!</v>
      </c>
      <c r="R24" s="21" t="e">
        <f t="shared" si="2"/>
        <v>#REF!</v>
      </c>
      <c r="S24" s="21" t="e">
        <f t="shared" si="2"/>
        <v>#REF!</v>
      </c>
      <c r="T24" s="21" t="e">
        <f t="shared" si="2"/>
        <v>#REF!</v>
      </c>
      <c r="U24" s="21"/>
      <c r="V24" s="22"/>
      <c r="W24" s="22"/>
      <c r="X24" s="23"/>
    </row>
    <row r="25" spans="1:24" x14ac:dyDescent="0.2">
      <c r="B25" s="6" t="s">
        <v>26</v>
      </c>
      <c r="C25" s="7">
        <f>I15</f>
        <v>0.73499999999999999</v>
      </c>
      <c r="D25" s="7">
        <f>J15</f>
        <v>0.875</v>
      </c>
      <c r="E25" s="7">
        <f>I16</f>
        <v>0.85099999999999998</v>
      </c>
      <c r="F25" s="7">
        <f>J16</f>
        <v>0.90700000000000003</v>
      </c>
      <c r="H25" s="7"/>
      <c r="I25" s="7">
        <f>AVERAGE(C25:H25)</f>
        <v>0.84199999999999997</v>
      </c>
      <c r="J25" s="12">
        <v>22.928332019342704</v>
      </c>
      <c r="K25" s="6"/>
      <c r="L25" s="6"/>
      <c r="N25" s="17" t="s">
        <v>44</v>
      </c>
      <c r="O25" s="21" t="e">
        <f t="shared" si="2"/>
        <v>#DIV/0!</v>
      </c>
      <c r="P25" s="21" t="e">
        <f t="shared" si="2"/>
        <v>#DIV/0!</v>
      </c>
      <c r="Q25" s="21" t="e">
        <f t="shared" si="2"/>
        <v>#DIV/0!</v>
      </c>
      <c r="R25" s="21" t="e">
        <f t="shared" si="2"/>
        <v>#DIV/0!</v>
      </c>
      <c r="S25" s="21" t="e">
        <f t="shared" si="2"/>
        <v>#DIV/0!</v>
      </c>
      <c r="T25" s="21" t="e">
        <f t="shared" si="2"/>
        <v>#DIV/0!</v>
      </c>
      <c r="U25" s="21"/>
      <c r="V25" s="22"/>
      <c r="W25" s="22"/>
      <c r="X25" s="23"/>
    </row>
    <row r="26" spans="1:24" ht="15.75" thickBot="1" x14ac:dyDescent="0.25">
      <c r="B26" s="6"/>
      <c r="C26" s="6"/>
      <c r="D26" s="6"/>
      <c r="E26" s="6"/>
      <c r="F26" s="6"/>
      <c r="G26" s="6"/>
      <c r="H26" s="6"/>
      <c r="I26" s="7"/>
      <c r="J26" s="6"/>
      <c r="K26" s="6"/>
      <c r="L26" s="6"/>
      <c r="N26" s="24" t="s">
        <v>45</v>
      </c>
      <c r="O26" s="25" t="s">
        <v>46</v>
      </c>
      <c r="P26" s="26" t="e">
        <f>ROUND(SLOPE(O25:U25,O24:U24),4)</f>
        <v>#DIV/0!</v>
      </c>
      <c r="Q26" s="26" t="s">
        <v>47</v>
      </c>
      <c r="R26" s="27" t="e">
        <f>ROUND(INTERCEPT(O25:U25,O24:U24),4)</f>
        <v>#DIV/0!</v>
      </c>
      <c r="S26" s="26" t="s">
        <v>39</v>
      </c>
      <c r="T26" s="27" t="e">
        <f>ROUND(RSQ(O25:U25,O24:U24),4)</f>
        <v>#DIV/0!</v>
      </c>
      <c r="U26" s="22"/>
      <c r="V26" s="22"/>
      <c r="W26" s="22"/>
      <c r="X26" s="23"/>
    </row>
    <row r="27" spans="1:24" ht="15.75" thickBot="1" x14ac:dyDescent="0.25">
      <c r="B27" s="6"/>
      <c r="C27" s="10" t="s">
        <v>27</v>
      </c>
      <c r="D27" s="10" t="s">
        <v>28</v>
      </c>
      <c r="E27" s="10" t="s">
        <v>29</v>
      </c>
      <c r="F27" s="10" t="s">
        <v>30</v>
      </c>
      <c r="G27" s="10" t="s">
        <v>31</v>
      </c>
      <c r="H27" s="10" t="s">
        <v>32</v>
      </c>
      <c r="I27" s="10" t="s">
        <v>33</v>
      </c>
      <c r="J27" s="10" t="s">
        <v>34</v>
      </c>
      <c r="K27" s="10" t="s">
        <v>35</v>
      </c>
      <c r="L27" s="10" t="s">
        <v>36</v>
      </c>
      <c r="N27" s="28" t="str">
        <f>$B$38&amp;$C$38</f>
        <v/>
      </c>
      <c r="O27" s="29">
        <f>O45</f>
        <v>0</v>
      </c>
      <c r="P27" s="30">
        <f t="shared" ref="P27:X28" si="3">P45</f>
        <v>0</v>
      </c>
      <c r="Q27" s="30">
        <f t="shared" si="3"/>
        <v>0</v>
      </c>
      <c r="R27" s="30">
        <f t="shared" si="3"/>
        <v>0</v>
      </c>
      <c r="S27" s="30">
        <f t="shared" si="3"/>
        <v>0</v>
      </c>
      <c r="T27" s="30">
        <f t="shared" si="3"/>
        <v>0</v>
      </c>
      <c r="U27" s="30">
        <f t="shared" si="3"/>
        <v>0</v>
      </c>
      <c r="V27" s="30">
        <f t="shared" si="3"/>
        <v>0</v>
      </c>
      <c r="W27" s="30">
        <f t="shared" si="3"/>
        <v>0</v>
      </c>
      <c r="X27" s="31">
        <f t="shared" si="3"/>
        <v>0</v>
      </c>
    </row>
    <row r="28" spans="1:24" ht="15.75" thickBot="1" x14ac:dyDescent="0.3">
      <c r="B28" s="6" t="s">
        <v>48</v>
      </c>
      <c r="C28" s="11" t="s">
        <v>52</v>
      </c>
      <c r="D28" s="11">
        <v>2</v>
      </c>
      <c r="E28" s="11">
        <f t="shared" ref="D28:L28" si="4">E13</f>
        <v>0.33</v>
      </c>
      <c r="F28" s="11">
        <f t="shared" si="4"/>
        <v>0.97099999999999997</v>
      </c>
      <c r="G28" s="11" t="s">
        <v>53</v>
      </c>
      <c r="H28" s="11">
        <f t="shared" si="4"/>
        <v>1.83</v>
      </c>
      <c r="I28" s="11">
        <f t="shared" si="4"/>
        <v>0.47</v>
      </c>
      <c r="J28" s="11">
        <f t="shared" si="4"/>
        <v>1.5429999999999999</v>
      </c>
      <c r="K28" s="11">
        <f t="shared" si="4"/>
        <v>2.4590000000000001</v>
      </c>
      <c r="L28" s="11">
        <f t="shared" si="4"/>
        <v>2.4630000000000001</v>
      </c>
      <c r="N28" s="28" t="str">
        <f>$B$39&amp;$C$39</f>
        <v/>
      </c>
      <c r="O28" s="32">
        <f>O46</f>
        <v>0</v>
      </c>
      <c r="P28" s="33">
        <f t="shared" si="3"/>
        <v>0</v>
      </c>
      <c r="Q28" s="33">
        <f t="shared" si="3"/>
        <v>0</v>
      </c>
      <c r="R28" s="33">
        <f t="shared" si="3"/>
        <v>0</v>
      </c>
      <c r="S28" s="33">
        <f t="shared" si="3"/>
        <v>0</v>
      </c>
      <c r="T28" s="33">
        <f t="shared" si="3"/>
        <v>0</v>
      </c>
      <c r="U28" s="33">
        <f t="shared" si="3"/>
        <v>0</v>
      </c>
      <c r="V28" s="33">
        <f t="shared" si="3"/>
        <v>0</v>
      </c>
      <c r="W28" s="33">
        <f t="shared" si="3"/>
        <v>0</v>
      </c>
      <c r="X28" s="34">
        <f t="shared" si="3"/>
        <v>0</v>
      </c>
    </row>
    <row r="29" spans="1:24" ht="15.75" thickBot="1" x14ac:dyDescent="0.3">
      <c r="B29" s="6" t="s">
        <v>48</v>
      </c>
      <c r="C29" s="11" t="s">
        <v>51</v>
      </c>
      <c r="D29" s="11" t="s">
        <v>51</v>
      </c>
      <c r="E29" s="11" t="s">
        <v>51</v>
      </c>
      <c r="F29" s="11" t="s">
        <v>51</v>
      </c>
      <c r="G29" s="11" t="s">
        <v>52</v>
      </c>
      <c r="H29" s="11">
        <f t="shared" ref="C29:L29" si="5">H14</f>
        <v>0.55300000000000005</v>
      </c>
      <c r="I29" s="11">
        <f t="shared" si="5"/>
        <v>7.8E-2</v>
      </c>
      <c r="J29" s="11">
        <f t="shared" si="5"/>
        <v>0.35799999999999998</v>
      </c>
      <c r="K29" s="11">
        <f t="shared" si="5"/>
        <v>0.94199999999999995</v>
      </c>
      <c r="L29" s="11">
        <f t="shared" si="5"/>
        <v>0.65800000000000003</v>
      </c>
      <c r="N29" s="28" t="str">
        <f>$B$38&amp;$C$38</f>
        <v/>
      </c>
      <c r="O29" s="32">
        <f t="shared" ref="O29:X32" si="6">O49</f>
        <v>0</v>
      </c>
      <c r="P29" s="33">
        <f t="shared" si="6"/>
        <v>0</v>
      </c>
      <c r="Q29" s="33">
        <f t="shared" si="6"/>
        <v>0</v>
      </c>
      <c r="R29" s="33">
        <f t="shared" si="6"/>
        <v>0</v>
      </c>
      <c r="S29" s="33">
        <f t="shared" si="6"/>
        <v>0</v>
      </c>
      <c r="T29" s="33">
        <f t="shared" si="6"/>
        <v>0</v>
      </c>
      <c r="U29" s="33">
        <f t="shared" si="6"/>
        <v>0</v>
      </c>
      <c r="V29" s="33">
        <f t="shared" si="6"/>
        <v>0</v>
      </c>
      <c r="W29" s="33">
        <f t="shared" si="6"/>
        <v>0</v>
      </c>
      <c r="X29" s="34">
        <f t="shared" si="6"/>
        <v>0</v>
      </c>
    </row>
    <row r="30" spans="1:24" ht="15.75" thickBot="1" x14ac:dyDescent="0.3">
      <c r="B30" s="6" t="s">
        <v>49</v>
      </c>
      <c r="C30" s="11" t="s">
        <v>50</v>
      </c>
      <c r="D30" s="11">
        <v>2</v>
      </c>
      <c r="E30" s="11">
        <f t="shared" ref="C30:L30" si="7">E15</f>
        <v>0.48199999999999998</v>
      </c>
      <c r="F30" s="11">
        <f t="shared" si="7"/>
        <v>0.28199999999999997</v>
      </c>
      <c r="G30" s="11" t="s">
        <v>53</v>
      </c>
      <c r="H30" s="11">
        <f t="shared" si="7"/>
        <v>0.11700000000000001</v>
      </c>
      <c r="I30" s="11">
        <f t="shared" si="7"/>
        <v>0.73499999999999999</v>
      </c>
      <c r="J30" s="11">
        <f t="shared" si="7"/>
        <v>0.875</v>
      </c>
      <c r="K30" s="11">
        <f t="shared" si="7"/>
        <v>0.68700000000000006</v>
      </c>
      <c r="L30" s="11">
        <f t="shared" si="7"/>
        <v>-4.0000000000000001E-3</v>
      </c>
      <c r="N30" s="28" t="str">
        <f>$B$39&amp;$C$39</f>
        <v/>
      </c>
      <c r="O30" s="32">
        <f t="shared" si="6"/>
        <v>0</v>
      </c>
      <c r="P30" s="33">
        <f t="shared" si="6"/>
        <v>0</v>
      </c>
      <c r="Q30" s="33">
        <f t="shared" si="6"/>
        <v>0</v>
      </c>
      <c r="R30" s="33">
        <f t="shared" si="6"/>
        <v>0</v>
      </c>
      <c r="S30" s="33">
        <f t="shared" si="6"/>
        <v>0</v>
      </c>
      <c r="T30" s="33">
        <f t="shared" si="6"/>
        <v>0</v>
      </c>
      <c r="U30" s="33">
        <f t="shared" si="6"/>
        <v>0</v>
      </c>
      <c r="V30" s="33">
        <f t="shared" si="6"/>
        <v>0</v>
      </c>
      <c r="W30" s="33">
        <f t="shared" si="6"/>
        <v>0</v>
      </c>
      <c r="X30" s="34">
        <f t="shared" si="6"/>
        <v>0</v>
      </c>
    </row>
    <row r="31" spans="1:24" ht="15.75" thickBot="1" x14ac:dyDescent="0.25">
      <c r="B31" s="6" t="s">
        <v>37</v>
      </c>
      <c r="C31" s="9" t="str">
        <f>IFERROR(AVERAGE(C28:C30),IFERROR(IF(MATCH("HIGH",C28:C30,0),"HIGH"),"LOW"))</f>
        <v>HIGH</v>
      </c>
      <c r="D31" s="9">
        <f t="shared" ref="D31:L31" si="8">IFERROR(AVERAGE(D28:D30),IFERROR(IF(MATCH("HIGH",D28:D30,0),"HIGH"),"LOW"))</f>
        <v>2</v>
      </c>
      <c r="E31" s="9">
        <f t="shared" si="8"/>
        <v>0.40600000000000003</v>
      </c>
      <c r="F31" s="9">
        <f t="shared" si="8"/>
        <v>0.62649999999999995</v>
      </c>
      <c r="G31" s="9" t="str">
        <f t="shared" si="8"/>
        <v>LOW</v>
      </c>
      <c r="H31" s="9">
        <f t="shared" si="8"/>
        <v>0.83333333333333337</v>
      </c>
      <c r="I31" s="9">
        <f t="shared" si="8"/>
        <v>0.42766666666666664</v>
      </c>
      <c r="J31" s="9">
        <f t="shared" si="8"/>
        <v>0.92533333333333323</v>
      </c>
      <c r="K31" s="9">
        <f t="shared" si="8"/>
        <v>1.3626666666666667</v>
      </c>
      <c r="L31" s="9">
        <f t="shared" si="8"/>
        <v>1.0389999999999999</v>
      </c>
      <c r="N31" s="28" t="str">
        <f>$B$38&amp;$C$38</f>
        <v/>
      </c>
      <c r="O31" s="32">
        <f>O51</f>
        <v>0</v>
      </c>
      <c r="P31" s="33">
        <f t="shared" si="6"/>
        <v>0</v>
      </c>
      <c r="Q31" s="33">
        <f t="shared" si="6"/>
        <v>0</v>
      </c>
      <c r="R31" s="33">
        <f t="shared" si="6"/>
        <v>0</v>
      </c>
      <c r="S31" s="33">
        <f t="shared" si="6"/>
        <v>0</v>
      </c>
      <c r="T31" s="33">
        <f t="shared" si="6"/>
        <v>0</v>
      </c>
      <c r="U31" s="33">
        <f t="shared" si="6"/>
        <v>0</v>
      </c>
      <c r="V31" s="33">
        <f t="shared" si="6"/>
        <v>0</v>
      </c>
      <c r="W31" s="33">
        <f t="shared" si="6"/>
        <v>0</v>
      </c>
      <c r="X31" s="34">
        <f t="shared" si="6"/>
        <v>0</v>
      </c>
    </row>
    <row r="32" spans="1:24" ht="15.75" thickBot="1" x14ac:dyDescent="0.25">
      <c r="C32" s="1">
        <f>MATCH("HIGH",C28:C30,0)</f>
        <v>2</v>
      </c>
      <c r="N32" s="35" t="str">
        <f>$B$39&amp;$C$39</f>
        <v/>
      </c>
      <c r="O32" s="36">
        <f>O52</f>
        <v>0</v>
      </c>
      <c r="P32" s="37">
        <f t="shared" si="6"/>
        <v>0</v>
      </c>
      <c r="Q32" s="37">
        <f t="shared" si="6"/>
        <v>0</v>
      </c>
      <c r="R32" s="37">
        <f t="shared" si="6"/>
        <v>0</v>
      </c>
      <c r="S32" s="37">
        <f t="shared" si="6"/>
        <v>0</v>
      </c>
      <c r="T32" s="37">
        <f t="shared" si="6"/>
        <v>0</v>
      </c>
      <c r="U32" s="37">
        <f t="shared" si="6"/>
        <v>0</v>
      </c>
      <c r="V32" s="37">
        <f t="shared" si="6"/>
        <v>0</v>
      </c>
      <c r="W32" s="37">
        <f t="shared" si="6"/>
        <v>0</v>
      </c>
      <c r="X32" s="38">
        <f t="shared" si="6"/>
        <v>0</v>
      </c>
    </row>
    <row r="33" spans="2:24" ht="15.75" thickBot="1" x14ac:dyDescent="0.2">
      <c r="B33" s="6"/>
      <c r="C33" s="10" t="s">
        <v>27</v>
      </c>
      <c r="D33" s="10" t="s">
        <v>28</v>
      </c>
      <c r="E33" s="10" t="s">
        <v>29</v>
      </c>
      <c r="F33" s="10" t="s">
        <v>30</v>
      </c>
      <c r="G33" s="10" t="s">
        <v>31</v>
      </c>
      <c r="H33" s="10" t="s">
        <v>32</v>
      </c>
      <c r="I33" s="10" t="s">
        <v>33</v>
      </c>
      <c r="J33" s="10" t="s">
        <v>34</v>
      </c>
      <c r="K33" s="10" t="s">
        <v>35</v>
      </c>
      <c r="L33" s="10" t="s">
        <v>36</v>
      </c>
      <c r="N33" s="39" t="s">
        <v>40</v>
      </c>
      <c r="O33" s="40" t="e">
        <f>AVERAGE(U47:W48)</f>
        <v>#DIV/0!</v>
      </c>
      <c r="P33" s="41"/>
      <c r="Q33" s="41"/>
      <c r="R33" s="41"/>
      <c r="S33" s="41"/>
      <c r="T33" s="41"/>
      <c r="U33" s="41"/>
      <c r="V33" s="41"/>
      <c r="W33" s="41"/>
      <c r="X33" s="42"/>
    </row>
    <row r="34" spans="2:24" x14ac:dyDescent="0.25">
      <c r="B34" s="6" t="s">
        <v>48</v>
      </c>
      <c r="C34" s="11">
        <f>C18</f>
        <v>1.042</v>
      </c>
      <c r="D34" s="11">
        <f t="shared" ref="D34:L34" si="9">D18</f>
        <v>6.0000000000000001E-3</v>
      </c>
      <c r="E34" s="11">
        <f t="shared" si="9"/>
        <v>0.29599999999999999</v>
      </c>
      <c r="F34" s="11">
        <f t="shared" si="9"/>
        <v>0.32600000000000001</v>
      </c>
      <c r="G34" s="11">
        <f t="shared" si="9"/>
        <v>0.36399999999999999</v>
      </c>
      <c r="H34" s="11">
        <f t="shared" si="9"/>
        <v>0.13500000000000001</v>
      </c>
      <c r="I34" s="11">
        <f t="shared" si="9"/>
        <v>0.67800000000000005</v>
      </c>
      <c r="J34" s="11">
        <f t="shared" si="9"/>
        <v>0.78400000000000003</v>
      </c>
      <c r="K34" s="11">
        <f t="shared" si="9"/>
        <v>0.06</v>
      </c>
      <c r="L34" s="11">
        <f t="shared" si="9"/>
        <v>0.114</v>
      </c>
      <c r="N34" s="43" t="str">
        <f>$B$38&amp;$C$38</f>
        <v/>
      </c>
      <c r="O34" s="44" t="str">
        <f>IF(O27&gt;O28,IF(AND(O27&lt;$C$5,O28&gt;$H$5),POWER(10,(LOG(O27)-$F$8)/$D$8)*LEFT($B27,LEN($B27)-3),IF(AND(O27&gt;$C$5,O28&gt;$C$5),"ERROR",IF(AND(O27&gt;$C$5,O28&lt;$H$5),"ERROR",IF(AND(O27&lt;$H$5,O28&lt;$H$5),"0",IF(AND(O27&lt;$C$5,O28&lt;$H$5),POWER(10,(LOG(O27)-$F$8)/$D$8)*LEFT($B27,LEN($B27)-3),""))))),"ERROR")</f>
        <v>ERROR</v>
      </c>
      <c r="P34" s="44" t="str">
        <f t="shared" ref="P34:X34" si="10">IF(P27&gt;P28,IF(AND(P27&lt;$C$5,P28&gt;$H$5),POWER(10,(LOG(P27)-$F$8)/$D$8)*LEFT($B27,LEN($B27)-3),IF(AND(P27&gt;$C$5,P28&gt;$C$5),"ERROR",IF(AND(P27&gt;$C$5,P28&lt;$H$5),"ERROR",IF(AND(P27&lt;$H$5,P28&lt;$H$5),"0",IF(AND(P27&lt;$C$5,P28&lt;$H$5),POWER(10,(LOG(P27)-$F$8)/$D$8)*LEFT($B27,LEN($B27)-3),""))))),"ERROR")</f>
        <v>ERROR</v>
      </c>
      <c r="Q34" s="44" t="str">
        <f t="shared" si="10"/>
        <v>ERROR</v>
      </c>
      <c r="R34" s="44" t="str">
        <f t="shared" si="10"/>
        <v>ERROR</v>
      </c>
      <c r="S34" s="44" t="str">
        <f t="shared" si="10"/>
        <v>ERROR</v>
      </c>
      <c r="T34" s="44" t="str">
        <f t="shared" si="10"/>
        <v>ERROR</v>
      </c>
      <c r="U34" s="44" t="str">
        <f t="shared" si="10"/>
        <v>ERROR</v>
      </c>
      <c r="V34" s="44" t="str">
        <f t="shared" si="10"/>
        <v>ERROR</v>
      </c>
      <c r="W34" s="44" t="str">
        <f t="shared" si="10"/>
        <v>ERROR</v>
      </c>
      <c r="X34" s="44" t="str">
        <f t="shared" si="10"/>
        <v>ERROR</v>
      </c>
    </row>
    <row r="35" spans="2:24" ht="15.75" thickBot="1" x14ac:dyDescent="0.3">
      <c r="B35" s="6" t="s">
        <v>48</v>
      </c>
      <c r="C35" s="11">
        <f t="shared" ref="C35:L35" si="11">C19</f>
        <v>2.7229999999999999</v>
      </c>
      <c r="D35" s="11">
        <f t="shared" si="11"/>
        <v>1.214</v>
      </c>
      <c r="E35" s="11">
        <f t="shared" si="11"/>
        <v>1.4359999999999999</v>
      </c>
      <c r="F35" s="11">
        <f t="shared" si="11"/>
        <v>1.677</v>
      </c>
      <c r="G35" s="11">
        <f t="shared" si="11"/>
        <v>1.0429999999999999</v>
      </c>
      <c r="H35" s="11">
        <f t="shared" si="11"/>
        <v>0.65800000000000003</v>
      </c>
      <c r="I35" s="11">
        <f t="shared" si="11"/>
        <v>0.73399999999999999</v>
      </c>
      <c r="J35" s="11">
        <f t="shared" si="11"/>
        <v>1.129</v>
      </c>
      <c r="K35" s="11">
        <f t="shared" si="11"/>
        <v>1.966</v>
      </c>
      <c r="L35" s="11">
        <f t="shared" si="11"/>
        <v>0.90600000000000003</v>
      </c>
      <c r="N35" s="43" t="str">
        <f>$B$39&amp;$C$39</f>
        <v/>
      </c>
      <c r="O35" s="45" t="str">
        <f>IF(O27&gt;O28,IF(AND(O27&lt;$C$5,O28&gt;$H$5),"",IF(AND(O27&gt;$C$5,O28&gt;$C$5),"ERROR",IF(AND(O27&gt;$C$5,O28&lt;$H$5),"ERROR",IF(AND(O27&lt;$H$5,O28&lt;$H$5),"0",IF(AND(O27&gt;$C$5,O28&gt;$H$5),POWER(10,(LOG(O28)-$F$8)/$D$8)*LEFT($B28,LEN($B28)-3),""))))),"ERROR")</f>
        <v>ERROR</v>
      </c>
      <c r="P35" s="45" t="str">
        <f t="shared" ref="P35:X35" si="12">IF(P27&gt;P28,IF(AND(P27&lt;$C$5,P28&gt;$H$5),"",IF(AND(P27&gt;$C$5,P28&gt;$C$5),"ERROR",IF(AND(P27&gt;$C$5,P28&lt;$H$5),"ERROR",IF(AND(P27&lt;$H$5,P28&lt;$H$5),"0",IF(AND(P27&gt;$C$5,P28&gt;$H$5),POWER(10,(LOG(P28)-$F$8)/$D$8)*LEFT($B28,LEN($B28)-3),""))))),"ERROR")</f>
        <v>ERROR</v>
      </c>
      <c r="Q35" s="45" t="str">
        <f t="shared" si="12"/>
        <v>ERROR</v>
      </c>
      <c r="R35" s="45" t="str">
        <f t="shared" si="12"/>
        <v>ERROR</v>
      </c>
      <c r="S35" s="45" t="str">
        <f t="shared" si="12"/>
        <v>ERROR</v>
      </c>
      <c r="T35" s="45" t="str">
        <f t="shared" si="12"/>
        <v>ERROR</v>
      </c>
      <c r="U35" s="45" t="str">
        <f t="shared" si="12"/>
        <v>ERROR</v>
      </c>
      <c r="V35" s="45" t="str">
        <f t="shared" si="12"/>
        <v>ERROR</v>
      </c>
      <c r="W35" s="45" t="str">
        <f t="shared" si="12"/>
        <v>ERROR</v>
      </c>
      <c r="X35" s="45" t="str">
        <f t="shared" si="12"/>
        <v>ERROR</v>
      </c>
    </row>
    <row r="36" spans="2:24" x14ac:dyDescent="0.25">
      <c r="B36" s="6" t="s">
        <v>49</v>
      </c>
      <c r="C36" s="11">
        <f t="shared" ref="C36:L36" si="13">C20</f>
        <v>1.1120000000000001</v>
      </c>
      <c r="D36" s="11">
        <f t="shared" si="13"/>
        <v>0.36499999999999999</v>
      </c>
      <c r="E36" s="11">
        <f t="shared" si="13"/>
        <v>0.48599999999999999</v>
      </c>
      <c r="F36" s="11">
        <f t="shared" si="13"/>
        <v>0.63300000000000001</v>
      </c>
      <c r="G36" s="11">
        <f t="shared" si="13"/>
        <v>0.29899999999999999</v>
      </c>
      <c r="H36" s="11">
        <f t="shared" si="13"/>
        <v>0.16600000000000001</v>
      </c>
      <c r="I36" s="11">
        <f t="shared" si="13"/>
        <v>0.21</v>
      </c>
      <c r="J36" s="11">
        <f t="shared" si="13"/>
        <v>0.23300000000000001</v>
      </c>
      <c r="K36" s="11">
        <f t="shared" si="13"/>
        <v>0.66200000000000003</v>
      </c>
      <c r="L36" s="11">
        <f t="shared" si="13"/>
        <v>0.23200000000000001</v>
      </c>
      <c r="N36" s="43" t="str">
        <f>$B$38&amp;$C$38</f>
        <v/>
      </c>
      <c r="O36" s="44" t="str">
        <f t="shared" ref="O36:X36" si="14">IF(O29&gt;O30,IF(AND(O29&lt;$C$5,O30&gt;$H$5),POWER(10,(LOG(O29)-$F$8)/$D$8)*LEFT($B29,LEN($B29)-3),IF(AND(O29&gt;$C$5,O30&gt;$C$5),"ERROR",IF(AND(O29&gt;$C$5,O30&lt;$H$5),"ERROR",IF(AND(O29&lt;$H$5,O30&lt;$H$5),"0",IF(AND(O29&lt;$C$5,O30&lt;$H$5),POWER(10,(LOG(O29)-$F$8)/$D$8)*LEFT($B29,LEN($B29)-3),""))))),"ERROR")</f>
        <v>ERROR</v>
      </c>
      <c r="P36" s="44" t="str">
        <f t="shared" si="14"/>
        <v>ERROR</v>
      </c>
      <c r="Q36" s="44" t="str">
        <f t="shared" si="14"/>
        <v>ERROR</v>
      </c>
      <c r="R36" s="44" t="str">
        <f t="shared" si="14"/>
        <v>ERROR</v>
      </c>
      <c r="S36" s="44" t="str">
        <f t="shared" si="14"/>
        <v>ERROR</v>
      </c>
      <c r="T36" s="44" t="str">
        <f t="shared" si="14"/>
        <v>ERROR</v>
      </c>
      <c r="U36" s="44" t="str">
        <f t="shared" si="14"/>
        <v>ERROR</v>
      </c>
      <c r="V36" s="44" t="str">
        <f t="shared" si="14"/>
        <v>ERROR</v>
      </c>
      <c r="W36" s="44" t="str">
        <f t="shared" si="14"/>
        <v>ERROR</v>
      </c>
      <c r="X36" s="44" t="str">
        <f t="shared" si="14"/>
        <v>ERROR</v>
      </c>
    </row>
    <row r="37" spans="2:24" ht="15.75" thickBot="1" x14ac:dyDescent="0.25">
      <c r="B37" s="6" t="s">
        <v>37</v>
      </c>
      <c r="C37" s="9">
        <f>IFERROR(AVERAGE(C34:C36),IFERROR(IF(MATCH("HIGH",C34:C36,0),"HIGH"),"LOW"))</f>
        <v>1.6256666666666666</v>
      </c>
      <c r="D37" s="9">
        <f t="shared" ref="D37" si="15">IFERROR(AVERAGE(D34:D36),IFERROR(IF(MATCH("HIGH",D34:D36,0),"HIGH"),"LOW"))</f>
        <v>0.52833333333333332</v>
      </c>
      <c r="E37" s="9">
        <f t="shared" ref="E37" si="16">IFERROR(AVERAGE(E34:E36),IFERROR(IF(MATCH("HIGH",E34:E36,0),"HIGH"),"LOW"))</f>
        <v>0.73933333333333329</v>
      </c>
      <c r="F37" s="9">
        <f t="shared" ref="F37" si="17">IFERROR(AVERAGE(F34:F36),IFERROR(IF(MATCH("HIGH",F34:F36,0),"HIGH"),"LOW"))</f>
        <v>0.87866666666666671</v>
      </c>
      <c r="G37" s="9">
        <f t="shared" ref="G37" si="18">IFERROR(AVERAGE(G34:G36),IFERROR(IF(MATCH("HIGH",G34:G36,0),"HIGH"),"LOW"))</f>
        <v>0.56866666666666665</v>
      </c>
      <c r="H37" s="9">
        <f t="shared" ref="H37" si="19">IFERROR(AVERAGE(H34:H36),IFERROR(IF(MATCH("HIGH",H34:H36,0),"HIGH"),"LOW"))</f>
        <v>0.31966666666666671</v>
      </c>
      <c r="I37" s="9">
        <f t="shared" ref="I37" si="20">IFERROR(AVERAGE(I34:I36),IFERROR(IF(MATCH("HIGH",I34:I36,0),"HIGH"),"LOW"))</f>
        <v>0.54066666666666663</v>
      </c>
      <c r="J37" s="9">
        <f t="shared" ref="J37" si="21">IFERROR(AVERAGE(J34:J36),IFERROR(IF(MATCH("HIGH",J34:J36,0),"HIGH"),"LOW"))</f>
        <v>0.71533333333333327</v>
      </c>
      <c r="K37" s="9">
        <f t="shared" ref="K37" si="22">IFERROR(AVERAGE(K34:K36),IFERROR(IF(MATCH("HIGH",K34:K36,0),"HIGH"),"LOW"))</f>
        <v>0.89599999999999991</v>
      </c>
      <c r="L37" s="9">
        <f t="shared" ref="L37" si="23">IFERROR(AVERAGE(L34:L36),IFERROR(IF(MATCH("HIGH",L34:L36,0),"HIGH"),"LOW"))</f>
        <v>0.41733333333333333</v>
      </c>
      <c r="N37" s="43" t="str">
        <f>$B$39&amp;$C$39</f>
        <v/>
      </c>
      <c r="O37" s="45" t="str">
        <f t="shared" ref="O37:X37" si="24">IF(O29&gt;O30,IF(AND(O29&lt;$C$5,O30&gt;$H$5),"",IF(AND(O29&gt;$C$5,O30&gt;$C$5),"ERROR",IF(AND(O29&gt;$C$5,O30&lt;$H$5),"ERROR",IF(AND(O29&lt;$H$5,O30&lt;$H$5),"0",IF(AND(O29&gt;$C$5,O30&gt;$H$5),POWER(10,(LOG(O30)-$F$8)/$D$8)*LEFT($B30,LEN($B30)-3),""))))),"ERROR")</f>
        <v>ERROR</v>
      </c>
      <c r="P37" s="45" t="str">
        <f t="shared" si="24"/>
        <v>ERROR</v>
      </c>
      <c r="Q37" s="45" t="str">
        <f t="shared" si="24"/>
        <v>ERROR</v>
      </c>
      <c r="R37" s="45" t="str">
        <f t="shared" si="24"/>
        <v>ERROR</v>
      </c>
      <c r="S37" s="45" t="str">
        <f t="shared" si="24"/>
        <v>ERROR</v>
      </c>
      <c r="T37" s="45" t="str">
        <f t="shared" si="24"/>
        <v>ERROR</v>
      </c>
      <c r="U37" s="45" t="str">
        <f t="shared" si="24"/>
        <v>ERROR</v>
      </c>
      <c r="V37" s="45" t="str">
        <f t="shared" si="24"/>
        <v>ERROR</v>
      </c>
      <c r="W37" s="45" t="str">
        <f t="shared" si="24"/>
        <v>ERROR</v>
      </c>
      <c r="X37" s="45" t="str">
        <f t="shared" si="24"/>
        <v>ERROR</v>
      </c>
    </row>
    <row r="38" spans="2:24" x14ac:dyDescent="0.2">
      <c r="B38" s="6"/>
      <c r="C38" s="7"/>
      <c r="D38" s="7"/>
      <c r="E38" s="7"/>
      <c r="F38" s="7"/>
      <c r="G38" s="7"/>
      <c r="H38" s="7"/>
      <c r="I38" s="7"/>
      <c r="J38" s="7"/>
      <c r="K38" s="7"/>
      <c r="L38" s="7"/>
      <c r="N38" s="43" t="str">
        <f>$B$38&amp;$C$38</f>
        <v/>
      </c>
      <c r="O38" s="44" t="str">
        <f t="shared" ref="O38:X38" si="25">IF(O31&gt;O32,IF(AND(O31&lt;$C$5,O32&gt;$H$5),POWER(10,(LOG(O31)-$F$8)/$D$8)*LEFT($B31,LEN($B31)-3),IF(AND(O31&gt;$C$5,O32&gt;$C$5),"ERROR",IF(AND(O31&gt;$C$5,O32&lt;$H$5),"ERROR",IF(AND(O31&lt;$H$5,O32&lt;$H$5),"0",IF(AND(O31&lt;$C$5,O32&lt;$H$5),POWER(10,(LOG(O31)-$F$8)/$D$8)*LEFT($B31,LEN($B31)-3),""))))),"ERROR")</f>
        <v>ERROR</v>
      </c>
      <c r="P38" s="44" t="str">
        <f t="shared" si="25"/>
        <v>ERROR</v>
      </c>
      <c r="Q38" s="44" t="str">
        <f t="shared" si="25"/>
        <v>ERROR</v>
      </c>
      <c r="R38" s="44" t="str">
        <f t="shared" si="25"/>
        <v>ERROR</v>
      </c>
      <c r="S38" s="44" t="str">
        <f t="shared" si="25"/>
        <v>ERROR</v>
      </c>
      <c r="T38" s="44" t="str">
        <f t="shared" si="25"/>
        <v>ERROR</v>
      </c>
      <c r="U38" s="44" t="str">
        <f t="shared" si="25"/>
        <v>ERROR</v>
      </c>
      <c r="V38" s="44" t="str">
        <f t="shared" si="25"/>
        <v>ERROR</v>
      </c>
      <c r="W38" s="44" t="str">
        <f t="shared" si="25"/>
        <v>ERROR</v>
      </c>
      <c r="X38" s="44" t="str">
        <f t="shared" si="25"/>
        <v>ERROR</v>
      </c>
    </row>
    <row r="39" spans="2:24" x14ac:dyDescent="0.2">
      <c r="B39" s="6"/>
      <c r="C39" s="7"/>
      <c r="D39" s="7"/>
      <c r="E39" s="7"/>
      <c r="F39" s="7"/>
      <c r="G39" s="7"/>
      <c r="H39" s="7"/>
      <c r="I39" s="7"/>
      <c r="J39" s="7"/>
      <c r="K39" s="7"/>
      <c r="L39" s="7"/>
      <c r="N39" s="46" t="str">
        <f>$B$39&amp;$C$39</f>
        <v/>
      </c>
      <c r="O39" s="45" t="str">
        <f>IF(O31&gt;O32,IF(AND(O31&lt;$C$5,O32&gt;$H$5),"",IF(AND(O31&gt;$C$5,O32&gt;$C$5),"ERROR",IF(AND(O31&gt;$C$5,O32&lt;$H$5),"ERROR",IF(AND(O31&lt;$H$5,O32&lt;$H$5),"0",IF(AND(O31&gt;$C$5,O32&gt;$H$5),POWER(10,(LOG(O32)-$F$8)/$D$8)*LEFT($B33,LEN($B33)-3),""))))),"ERROR")</f>
        <v>ERROR</v>
      </c>
      <c r="P39" s="45" t="str">
        <f>IF(P31&gt;P32,IF(AND(P31&lt;$C$5,P32&gt;$H$5),"",IF(AND(P31&gt;$C$5,P32&gt;$C$5),"ERROR",IF(AND(P31&gt;$C$5,P32&lt;$H$5),"ERROR",IF(AND(P31&lt;$H$5,P32&lt;$H$5),"0",IF(AND(P31&gt;$C$5,P32&gt;$H$5),POWER(10,(LOG(P32)-$F$8)/$D$8)*LEFT($B33,LEN($B33)-3),""))))),"ERROR")</f>
        <v>ERROR</v>
      </c>
      <c r="Q39" s="45" t="str">
        <f>IF(Q31&gt;Q32,IF(AND(Q31&lt;$C$5,Q32&gt;$H$5),"",IF(AND(Q31&gt;$C$5,Q32&gt;$C$5),"ERROR",IF(AND(Q31&gt;$C$5,Q32&lt;$H$5),"ERROR",IF(AND(Q31&lt;$H$5,Q32&lt;$H$5),"0",IF(AND(Q31&gt;$C$5,Q32&gt;$H$5),POWER(10,(LOG(Q32)-$F$8)/$D$8)*LEFT($B33,LEN($B33)-3),""))))),"ERROR")</f>
        <v>ERROR</v>
      </c>
      <c r="R39" s="45" t="str">
        <f>IF(R31&gt;R32,IF(AND(R31&lt;$C$5,R32&gt;$H$5),"",IF(AND(R31&gt;$C$5,R32&gt;$C$5),"ERROR",IF(AND(R31&gt;$C$5,R32&lt;$H$5),"ERROR",IF(AND(R31&lt;$H$5,R32&lt;$H$5),"0",IF(AND(R31&gt;$C$5,R32&gt;$H$5),POWER(10,(LOG(R32)-$F$8)/$D$8)*LEFT($B33,LEN($B33)-3),""))))),"ERROR")</f>
        <v>ERROR</v>
      </c>
      <c r="S39" s="45" t="str">
        <f>IF(S31&gt;S32,IF(AND(S31&lt;$C$5,S32&gt;$H$5),"",IF(AND(S31&gt;$C$5,S32&gt;$C$5),"ERROR",IF(AND(S31&gt;$C$5,S32&lt;$H$5),"ERROR",IF(AND(S31&lt;$H$5,S32&lt;$H$5),"0",IF(AND(S31&gt;$C$5,S32&gt;$H$5),POWER(10,(LOG(S32)-$F$8)/$D$8)*LEFT($B33,LEN($B33)-3),""))))),"ERROR")</f>
        <v>ERROR</v>
      </c>
      <c r="T39" s="45" t="str">
        <f>IF(T31&gt;T32,IF(AND(T31&lt;$C$5,T32&gt;$H$5),"",IF(AND(T31&gt;$C$5,T32&gt;$C$5),"ERROR",IF(AND(T31&gt;$C$5,T32&lt;$H$5),"ERROR",IF(AND(T31&lt;$H$5,T32&lt;$H$5),"0",IF(AND(T31&gt;$C$5,T32&gt;$H$5),POWER(10,(LOG(T32)-$F$8)/$D$8)*LEFT($B33,LEN($B33)-3),""))))),"ERROR")</f>
        <v>ERROR</v>
      </c>
      <c r="U39" s="45" t="str">
        <f>IF(U31&gt;U32,IF(AND(U31&lt;$C$5,U32&gt;$H$5),"",IF(AND(U31&gt;$C$5,U32&gt;$C$5),"ERROR",IF(AND(U31&gt;$C$5,U32&lt;$H$5),"ERROR",IF(AND(U31&lt;$H$5,U32&lt;$H$5),"0",IF(AND(U31&gt;$C$5,U32&gt;$H$5),POWER(10,(LOG(U32)-$F$8)/$D$8)*LEFT($B33,LEN($B33)-3),""))))),"ERROR")</f>
        <v>ERROR</v>
      </c>
      <c r="V39" s="45" t="str">
        <f>IF(V31&gt;V32,IF(AND(V31&lt;$C$5,V32&gt;$H$5),"",IF(AND(V31&gt;$C$5,V32&gt;$C$5),"ERROR",IF(AND(V31&gt;$C$5,V32&lt;$H$5),"ERROR",IF(AND(V31&lt;$H$5,V32&lt;$H$5),"0",IF(AND(V31&gt;$C$5,V32&gt;$H$5),POWER(10,(LOG(V32)-$F$8)/$D$8)*LEFT($B33,LEN($B33)-3),""))))),"ERROR")</f>
        <v>ERROR</v>
      </c>
      <c r="W39" s="45" t="str">
        <f>IF(W31&gt;W32,IF(AND(W31&lt;$C$5,W32&gt;$H$5),"",IF(AND(W31&gt;$C$5,W32&gt;$C$5),"ERROR",IF(AND(W31&gt;$C$5,W32&lt;$H$5),"ERROR",IF(AND(W31&lt;$H$5,W32&lt;$H$5),"0",IF(AND(W31&gt;$C$5,W32&gt;$H$5),POWER(10,(LOG(W32)-$F$8)/$D$8)*LEFT($B33,LEN($B33)-3),""))))),"ERROR")</f>
        <v>ERROR</v>
      </c>
      <c r="X39" s="45" t="str">
        <f>IF(X31&gt;X32,IF(AND(X31&lt;$C$5,X32&gt;$H$5),"",IF(AND(X31&gt;$C$5,X32&gt;$C$5),"ERROR",IF(AND(X31&gt;$C$5,X32&lt;$H$5),"ERROR",IF(AND(X31&lt;$H$5,X32&lt;$H$5),"0",IF(AND(X31&gt;$C$5,X32&gt;$H$5),POWER(10,(LOG(X32)-$F$8)/$D$8)*LEFT($B33,LEN($B33)-3),""))))),"ERROR")</f>
        <v>ERROR</v>
      </c>
    </row>
    <row r="40" spans="2:24" ht="15.75" thickBot="1" x14ac:dyDescent="0.25">
      <c r="B40" s="6"/>
      <c r="C40" s="9"/>
      <c r="D40" s="9"/>
      <c r="E40" s="9"/>
      <c r="F40" s="9"/>
      <c r="G40" s="9"/>
      <c r="H40" s="9"/>
      <c r="I40" s="9"/>
      <c r="J40" s="9"/>
      <c r="K40" s="9"/>
      <c r="L40" s="9"/>
      <c r="N40" s="47" t="s">
        <v>40</v>
      </c>
      <c r="O40" s="48" t="e">
        <f>POWER(10,(LOG(O33)-$F$8)/$D$8)*100</f>
        <v>#DIV/0!</v>
      </c>
      <c r="P40" s="49"/>
      <c r="Q40" s="49"/>
      <c r="R40" s="49"/>
      <c r="S40" s="49"/>
      <c r="T40" s="49"/>
      <c r="U40" s="49"/>
      <c r="V40" s="49"/>
      <c r="W40" s="49"/>
      <c r="X40" s="50"/>
    </row>
    <row r="44" spans="2:24" x14ac:dyDescent="0.15">
      <c r="C44" s="9"/>
      <c r="D44" s="9"/>
      <c r="E44" s="9"/>
      <c r="F44" s="9"/>
      <c r="G44" s="9"/>
      <c r="H44" s="9"/>
      <c r="I44" s="9"/>
      <c r="J44" s="9"/>
      <c r="K44" s="9"/>
      <c r="L44" s="9"/>
    </row>
    <row r="46" spans="2:24" x14ac:dyDescent="0.15">
      <c r="C46" s="9"/>
      <c r="D46" s="9"/>
      <c r="E46" s="9"/>
      <c r="F46" s="9"/>
      <c r="G46" s="9"/>
      <c r="H46" s="9"/>
      <c r="I46" s="9"/>
      <c r="J46" s="9"/>
      <c r="K46" s="9"/>
      <c r="L46" s="9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D20</cp:lastModifiedBy>
  <dcterms:created xsi:type="dcterms:W3CDTF">2015-09-16T07:04:44Z</dcterms:created>
  <dcterms:modified xsi:type="dcterms:W3CDTF">2016-08-24T12:45:33Z</dcterms:modified>
</cp:coreProperties>
</file>