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Fall_2018_Homework\PS-250\RC_Lab\"/>
    </mc:Choice>
  </mc:AlternateContent>
  <xr:revisionPtr revIDLastSave="0" documentId="10_ncr:100000_{34B7B6DF-00A8-484B-954A-77C6C55E827F}" xr6:coauthVersionLast="31" xr6:coauthVersionMax="38" xr10:uidLastSave="{00000000-0000-0000-0000-000000000000}"/>
  <bookViews>
    <workbookView xWindow="0" yWindow="450" windowWidth="13395" windowHeight="18000" tabRatio="597" xr2:uid="{59BF9D8D-A6E1-6F47-98DE-473D7120A5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6" i="1"/>
  <c r="E31" i="1"/>
  <c r="E30" i="1"/>
  <c r="B46" i="1"/>
  <c r="B4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7" i="1"/>
  <c r="E21" i="1"/>
  <c r="E22" i="1"/>
  <c r="E23" i="1"/>
  <c r="E24" i="1"/>
  <c r="E25" i="1"/>
  <c r="E26" i="1"/>
  <c r="E27" i="1"/>
  <c r="E28" i="1"/>
  <c r="E29" i="1"/>
  <c r="E20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3" i="1"/>
  <c r="D21" i="1"/>
  <c r="D22" i="1"/>
  <c r="D23" i="1"/>
  <c r="D24" i="1"/>
  <c r="D25" i="1"/>
  <c r="D26" i="1"/>
  <c r="D27" i="1"/>
  <c r="D28" i="1"/>
  <c r="D29" i="1"/>
  <c r="D2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7" i="1"/>
  <c r="B24" i="1"/>
  <c r="H29" i="1" l="1"/>
  <c r="H3" i="1"/>
  <c r="H4" i="1" s="1"/>
  <c r="E16" i="1"/>
  <c r="E3" i="1"/>
  <c r="E4" i="1" s="1"/>
  <c r="B4" i="1"/>
  <c r="B25" i="1" s="1"/>
  <c r="H30" i="1" l="1"/>
  <c r="E17" i="1"/>
</calcChain>
</file>

<file path=xl/sharedStrings.xml><?xml version="1.0" encoding="utf-8"?>
<sst xmlns="http://schemas.openxmlformats.org/spreadsheetml/2006/main" count="36" uniqueCount="14">
  <si>
    <t>1 Capacitor</t>
  </si>
  <si>
    <t>Resistor Ohms</t>
  </si>
  <si>
    <t>Capacitance</t>
  </si>
  <si>
    <t>Expected Time Constant</t>
  </si>
  <si>
    <t>Time (s)</t>
  </si>
  <si>
    <t>Voltage (V)</t>
  </si>
  <si>
    <t>Measured Time Constant</t>
  </si>
  <si>
    <t>Percent Difference</t>
  </si>
  <si>
    <t>1 Series Capacitor</t>
  </si>
  <si>
    <t>Expected Tme Constant</t>
  </si>
  <si>
    <t>1 Parallel Capacitor</t>
  </si>
  <si>
    <t>ln(V/Vint)</t>
  </si>
  <si>
    <t>Calculated Capacitance</t>
  </si>
  <si>
    <t>Capacitance Percent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</si>
</sst>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Roboto Light"/>
    </font>
    <font>
      <sz val="14"/>
      <color theme="1"/>
      <name val="Roboto Light"/>
    </font>
    <font>
      <sz val="16"/>
      <color theme="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Time: Situation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Sheet1!$A$6:$A$23</c:f>
              <c:numCache>
                <c:formatCode>General</c:formatCode>
                <c:ptCount val="18"/>
                <c:pt idx="0">
                  <c:v>3.9</c:v>
                </c:pt>
                <c:pt idx="1">
                  <c:v>3.9049999999999998</c:v>
                </c:pt>
                <c:pt idx="2">
                  <c:v>3.91</c:v>
                </c:pt>
                <c:pt idx="3">
                  <c:v>3.915</c:v>
                </c:pt>
                <c:pt idx="4">
                  <c:v>3.92</c:v>
                </c:pt>
                <c:pt idx="5">
                  <c:v>3.9249999999999998</c:v>
                </c:pt>
                <c:pt idx="6">
                  <c:v>3.93</c:v>
                </c:pt>
                <c:pt idx="7">
                  <c:v>3.9350000000000001</c:v>
                </c:pt>
                <c:pt idx="8">
                  <c:v>3.94</c:v>
                </c:pt>
                <c:pt idx="9">
                  <c:v>3.9449999999999998</c:v>
                </c:pt>
                <c:pt idx="10">
                  <c:v>3.95</c:v>
                </c:pt>
                <c:pt idx="11">
                  <c:v>3.9550000000000001</c:v>
                </c:pt>
                <c:pt idx="12">
                  <c:v>3.96</c:v>
                </c:pt>
                <c:pt idx="13">
                  <c:v>3.9649999999999999</c:v>
                </c:pt>
                <c:pt idx="14">
                  <c:v>3.97</c:v>
                </c:pt>
                <c:pt idx="15">
                  <c:v>3.9750000000000001</c:v>
                </c:pt>
                <c:pt idx="16">
                  <c:v>3.98</c:v>
                </c:pt>
                <c:pt idx="17">
                  <c:v>3.9849999999999999</c:v>
                </c:pt>
              </c:numCache>
            </c:num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4.4539999999999997</c:v>
                </c:pt>
                <c:pt idx="1">
                  <c:v>4.4379999999999997</c:v>
                </c:pt>
                <c:pt idx="2">
                  <c:v>4.4189999999999996</c:v>
                </c:pt>
                <c:pt idx="3">
                  <c:v>4.383</c:v>
                </c:pt>
                <c:pt idx="4">
                  <c:v>4.1109999999999998</c:v>
                </c:pt>
                <c:pt idx="5">
                  <c:v>3.8069999999999999</c:v>
                </c:pt>
                <c:pt idx="6">
                  <c:v>3.5680000000000001</c:v>
                </c:pt>
                <c:pt idx="7">
                  <c:v>3.3479999999999999</c:v>
                </c:pt>
                <c:pt idx="8">
                  <c:v>3.0990000000000002</c:v>
                </c:pt>
                <c:pt idx="9">
                  <c:v>2.891</c:v>
                </c:pt>
                <c:pt idx="10">
                  <c:v>2.726</c:v>
                </c:pt>
                <c:pt idx="11">
                  <c:v>2.528</c:v>
                </c:pt>
                <c:pt idx="12">
                  <c:v>2.3410000000000002</c:v>
                </c:pt>
                <c:pt idx="13">
                  <c:v>2.2109999999999999</c:v>
                </c:pt>
                <c:pt idx="14">
                  <c:v>2.0659999999999998</c:v>
                </c:pt>
                <c:pt idx="15">
                  <c:v>1.899</c:v>
                </c:pt>
                <c:pt idx="16">
                  <c:v>1.788</c:v>
                </c:pt>
                <c:pt idx="17">
                  <c:v>1.6859999999999999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7-46DD-A140-76BB62B649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7120256"/>
        <c:axId val="507126488"/>
      </c:scatterChart>
      <c:valAx>
        <c:axId val="5071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26488"/>
        <c:crosses val="autoZero"/>
        <c:crossBetween val="midCat"/>
      </c:valAx>
      <c:valAx>
        <c:axId val="5071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ln(V/Vint) Vs Time:</a:t>
            </a:r>
            <a:r>
              <a:rPr lang="en-US" baseline="0"/>
              <a:t> Situtation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ln(V/Vint)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Sheet1!$A$27:$A$44</c:f>
              <c:numCache>
                <c:formatCode>General</c:formatCode>
                <c:ptCount val="18"/>
                <c:pt idx="0">
                  <c:v>3.9</c:v>
                </c:pt>
                <c:pt idx="1">
                  <c:v>3.9049999999999998</c:v>
                </c:pt>
                <c:pt idx="2">
                  <c:v>3.91</c:v>
                </c:pt>
                <c:pt idx="3">
                  <c:v>3.915</c:v>
                </c:pt>
                <c:pt idx="4">
                  <c:v>3.92</c:v>
                </c:pt>
                <c:pt idx="5">
                  <c:v>3.9249999999999998</c:v>
                </c:pt>
                <c:pt idx="6">
                  <c:v>3.93</c:v>
                </c:pt>
                <c:pt idx="7">
                  <c:v>3.9350000000000001</c:v>
                </c:pt>
                <c:pt idx="8">
                  <c:v>3.94</c:v>
                </c:pt>
                <c:pt idx="9">
                  <c:v>3.9449999999999998</c:v>
                </c:pt>
                <c:pt idx="10">
                  <c:v>3.95</c:v>
                </c:pt>
                <c:pt idx="11">
                  <c:v>3.9550000000000001</c:v>
                </c:pt>
                <c:pt idx="12">
                  <c:v>3.96</c:v>
                </c:pt>
                <c:pt idx="13">
                  <c:v>3.9649999999999999</c:v>
                </c:pt>
                <c:pt idx="14">
                  <c:v>3.97</c:v>
                </c:pt>
                <c:pt idx="15">
                  <c:v>3.9750000000000001</c:v>
                </c:pt>
                <c:pt idx="16">
                  <c:v>3.98</c:v>
                </c:pt>
                <c:pt idx="17">
                  <c:v>3.9849999999999999</c:v>
                </c:pt>
              </c:numCache>
            </c:numRef>
          </c:xVal>
          <c:yVal>
            <c:numRef>
              <c:f>Sheet1!$B$27:$B$44</c:f>
              <c:numCache>
                <c:formatCode>General</c:formatCode>
                <c:ptCount val="18"/>
                <c:pt idx="0">
                  <c:v>0</c:v>
                </c:pt>
                <c:pt idx="1">
                  <c:v>-3.5987443247736915E-3</c:v>
                </c:pt>
                <c:pt idx="2">
                  <c:v>-7.8891426865729496E-3</c:v>
                </c:pt>
                <c:pt idx="3">
                  <c:v>-1.6069147398503677E-2</c:v>
                </c:pt>
                <c:pt idx="4">
                  <c:v>-8.0136260919434543E-2</c:v>
                </c:pt>
                <c:pt idx="5">
                  <c:v>-0.15696109143481557</c:v>
                </c:pt>
                <c:pt idx="6">
                  <c:v>-0.22179735411741286</c:v>
                </c:pt>
                <c:pt idx="7">
                  <c:v>-0.28543941620794699</c:v>
                </c:pt>
                <c:pt idx="8">
                  <c:v>-0.36272309002956454</c:v>
                </c:pt>
                <c:pt idx="9">
                  <c:v>-0.43220010580096679</c:v>
                </c:pt>
                <c:pt idx="10">
                  <c:v>-0.49096723556083499</c:v>
                </c:pt>
                <c:pt idx="11">
                  <c:v>-0.56637409255056481</c:v>
                </c:pt>
                <c:pt idx="12">
                  <c:v>-0.64322438032640206</c:v>
                </c:pt>
                <c:pt idx="13">
                  <c:v>-0.70035766695986656</c:v>
                </c:pt>
                <c:pt idx="14">
                  <c:v>-0.76818819813772909</c:v>
                </c:pt>
                <c:pt idx="15">
                  <c:v>-0.85247513700502697</c:v>
                </c:pt>
                <c:pt idx="16">
                  <c:v>-0.91270489208385341</c:v>
                </c:pt>
                <c:pt idx="17">
                  <c:v>-0.97144370925551216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F-4A5D-82D7-48228696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36656"/>
        <c:axId val="507134688"/>
      </c:scatterChart>
      <c:valAx>
        <c:axId val="5071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4688"/>
        <c:crosses val="autoZero"/>
        <c:crossBetween val="midCat"/>
      </c:valAx>
      <c:valAx>
        <c:axId val="507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ln(V/Vint) Vs Time: Situtation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Sheet1!$D$20:$D$29</c:f>
              <c:numCache>
                <c:formatCode>General</c:formatCode>
                <c:ptCount val="10"/>
                <c:pt idx="0">
                  <c:v>13.85</c:v>
                </c:pt>
                <c:pt idx="1">
                  <c:v>13.855</c:v>
                </c:pt>
                <c:pt idx="2">
                  <c:v>13.86</c:v>
                </c:pt>
                <c:pt idx="3">
                  <c:v>13.865</c:v>
                </c:pt>
                <c:pt idx="4">
                  <c:v>13.87</c:v>
                </c:pt>
                <c:pt idx="5">
                  <c:v>13.875</c:v>
                </c:pt>
                <c:pt idx="6">
                  <c:v>13.88</c:v>
                </c:pt>
                <c:pt idx="7">
                  <c:v>13.885</c:v>
                </c:pt>
                <c:pt idx="8">
                  <c:v>13.89</c:v>
                </c:pt>
                <c:pt idx="9">
                  <c:v>13.895</c:v>
                </c:pt>
              </c:numCache>
            </c:numRef>
          </c:xVal>
          <c:yVal>
            <c:numRef>
              <c:f>Sheet1!$E$20:$E$29</c:f>
              <c:numCache>
                <c:formatCode>General</c:formatCode>
                <c:ptCount val="10"/>
                <c:pt idx="0">
                  <c:v>0</c:v>
                </c:pt>
                <c:pt idx="1">
                  <c:v>-2.5533302005164762E-2</c:v>
                </c:pt>
                <c:pt idx="2">
                  <c:v>-0.14746513165485869</c:v>
                </c:pt>
                <c:pt idx="3">
                  <c:v>-0.27493744818146554</c:v>
                </c:pt>
                <c:pt idx="4">
                  <c:v>-0.41368098645318302</c:v>
                </c:pt>
                <c:pt idx="5">
                  <c:v>-0.5572964981443318</c:v>
                </c:pt>
                <c:pt idx="6">
                  <c:v>-0.68171345881513401</c:v>
                </c:pt>
                <c:pt idx="7">
                  <c:v>-0.81430831717209695</c:v>
                </c:pt>
                <c:pt idx="8">
                  <c:v>-0.96663008303041642</c:v>
                </c:pt>
                <c:pt idx="9">
                  <c:v>-1.0941992188405212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E-406A-9140-CBD85444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7768"/>
        <c:axId val="556154984"/>
      </c:scatterChart>
      <c:valAx>
        <c:axId val="5561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4984"/>
        <c:crosses val="autoZero"/>
        <c:crossBetween val="midCat"/>
      </c:valAx>
      <c:valAx>
        <c:axId val="5561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ln(V/Vint)</a:t>
            </a:r>
            <a:r>
              <a:rPr lang="en-US" baseline="0"/>
              <a:t> Vs Time: Situtation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Sheet1!$G$33:$G$55</c:f>
              <c:numCache>
                <c:formatCode>General</c:formatCode>
                <c:ptCount val="23"/>
                <c:pt idx="0">
                  <c:v>4.37</c:v>
                </c:pt>
                <c:pt idx="1">
                  <c:v>4.375</c:v>
                </c:pt>
                <c:pt idx="2">
                  <c:v>4.38</c:v>
                </c:pt>
                <c:pt idx="3">
                  <c:v>4.3849999999999998</c:v>
                </c:pt>
                <c:pt idx="4">
                  <c:v>4.3899999999999997</c:v>
                </c:pt>
                <c:pt idx="5">
                  <c:v>4.3949999999999996</c:v>
                </c:pt>
                <c:pt idx="6">
                  <c:v>4.4000000000000004</c:v>
                </c:pt>
                <c:pt idx="7">
                  <c:v>4.4050000000000002</c:v>
                </c:pt>
                <c:pt idx="8">
                  <c:v>4.41</c:v>
                </c:pt>
                <c:pt idx="9">
                  <c:v>4.415</c:v>
                </c:pt>
                <c:pt idx="10">
                  <c:v>4.42</c:v>
                </c:pt>
                <c:pt idx="11">
                  <c:v>4.4249999999999998</c:v>
                </c:pt>
                <c:pt idx="12">
                  <c:v>4.43</c:v>
                </c:pt>
                <c:pt idx="13">
                  <c:v>4.4349999999999996</c:v>
                </c:pt>
                <c:pt idx="14">
                  <c:v>4.4400000000000004</c:v>
                </c:pt>
                <c:pt idx="15">
                  <c:v>4.4450000000000003</c:v>
                </c:pt>
                <c:pt idx="16">
                  <c:v>4.45</c:v>
                </c:pt>
                <c:pt idx="17">
                  <c:v>4.4550000000000001</c:v>
                </c:pt>
                <c:pt idx="18">
                  <c:v>4.46</c:v>
                </c:pt>
                <c:pt idx="19">
                  <c:v>4.4649999999999999</c:v>
                </c:pt>
                <c:pt idx="20">
                  <c:v>4.47</c:v>
                </c:pt>
                <c:pt idx="21">
                  <c:v>4.4749999999999996</c:v>
                </c:pt>
                <c:pt idx="22">
                  <c:v>4.4800000000000004</c:v>
                </c:pt>
              </c:numCache>
            </c:numRef>
          </c:xVal>
          <c:yVal>
            <c:numRef>
              <c:f>Sheet1!$H$33:$H$55</c:f>
              <c:numCache>
                <c:formatCode>General</c:formatCode>
                <c:ptCount val="23"/>
                <c:pt idx="0">
                  <c:v>0</c:v>
                </c:pt>
                <c:pt idx="1">
                  <c:v>-2.6668247082161409E-2</c:v>
                </c:pt>
                <c:pt idx="2">
                  <c:v>-6.0190939120805059E-2</c:v>
                </c:pt>
                <c:pt idx="3">
                  <c:v>-0.10381938647589882</c:v>
                </c:pt>
                <c:pt idx="4">
                  <c:v>-0.13377929577829403</c:v>
                </c:pt>
                <c:pt idx="5">
                  <c:v>-0.16126091800976308</c:v>
                </c:pt>
                <c:pt idx="6">
                  <c:v>-0.20572812566944515</c:v>
                </c:pt>
                <c:pt idx="7">
                  <c:v>-0.24189843387520005</c:v>
                </c:pt>
                <c:pt idx="8">
                  <c:v>-0.26537631493748276</c:v>
                </c:pt>
                <c:pt idx="9">
                  <c:v>-0.30577419126377875</c:v>
                </c:pt>
                <c:pt idx="10">
                  <c:v>-0.34910226802731548</c:v>
                </c:pt>
                <c:pt idx="11">
                  <c:v>-0.37233018914449373</c:v>
                </c:pt>
                <c:pt idx="12">
                  <c:v>-0.40517596541423156</c:v>
                </c:pt>
                <c:pt idx="13">
                  <c:v>-0.45359759385862564</c:v>
                </c:pt>
                <c:pt idx="14">
                  <c:v>-0.48128741092408817</c:v>
                </c:pt>
                <c:pt idx="15">
                  <c:v>-0.50640126336997826</c:v>
                </c:pt>
                <c:pt idx="16">
                  <c:v>-0.55456782163811802</c:v>
                </c:pt>
                <c:pt idx="17">
                  <c:v>-0.5914950942303363</c:v>
                </c:pt>
                <c:pt idx="18">
                  <c:v>-0.61048300647502773</c:v>
                </c:pt>
                <c:pt idx="19">
                  <c:v>-0.65290372235897975</c:v>
                </c:pt>
                <c:pt idx="20">
                  <c:v>-0.69952956369903529</c:v>
                </c:pt>
                <c:pt idx="21">
                  <c:v>-0.71833152768143516</c:v>
                </c:pt>
                <c:pt idx="22">
                  <c:v>-0.75088413071918358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D5E-AF81-9D118F2D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30240"/>
        <c:axId val="608732864"/>
      </c:scatterChart>
      <c:valAx>
        <c:axId val="6087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2864"/>
        <c:crosses val="autoZero"/>
        <c:crossBetween val="midCat"/>
      </c:valAx>
      <c:valAx>
        <c:axId val="608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ln(V/Vint)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428625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76E27-4F75-499E-8306-340D9265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13</xdr:row>
      <xdr:rowOff>0</xdr:rowOff>
    </xdr:from>
    <xdr:to>
      <xdr:col>14</xdr:col>
      <xdr:colOff>433387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629C8-F271-4DDD-8428-D06A0F318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25</xdr:row>
      <xdr:rowOff>0</xdr:rowOff>
    </xdr:from>
    <xdr:to>
      <xdr:col>14</xdr:col>
      <xdr:colOff>433387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3F7E2-DC43-4A9B-A6CD-EC19F6C5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823912</xdr:colOff>
      <xdr:row>37</xdr:row>
      <xdr:rowOff>0</xdr:rowOff>
    </xdr:from>
    <xdr:to>
      <xdr:col>14</xdr:col>
      <xdr:colOff>423862</xdr:colOff>
      <xdr:row>47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168DE-E3BF-47A2-8507-C69133D7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B6F1-2953-844A-AD69-E45BBFAC5171}">
  <dimension ref="A1:H57"/>
  <sheetViews>
    <sheetView tabSelected="1" workbookViewId="0">
      <selection activeCell="G5" sqref="G5:G28"/>
    </sheetView>
  </sheetViews>
  <sheetFormatPr defaultColWidth="10.875" defaultRowHeight="20.25" x14ac:dyDescent="0.35"/>
  <cols>
    <col min="1" max="1" width="29.125" style="2" customWidth="1"/>
    <col min="2" max="2" width="13.875" style="2" customWidth="1"/>
    <col min="3" max="3" width="10.875" style="2"/>
    <col min="4" max="4" width="28" style="2" customWidth="1"/>
    <col min="5" max="5" width="16.375" style="2" bestFit="1" customWidth="1"/>
    <col min="6" max="6" width="10.875" style="2"/>
    <col min="7" max="7" width="27.625" style="2" customWidth="1"/>
    <col min="8" max="8" width="16.375" style="2" bestFit="1" customWidth="1"/>
    <col min="9" max="16384" width="10.875" style="2"/>
  </cols>
  <sheetData>
    <row r="1" spans="1:8" ht="22.5" x14ac:dyDescent="0.4">
      <c r="A1" s="1" t="s">
        <v>0</v>
      </c>
      <c r="D1" s="1" t="s">
        <v>8</v>
      </c>
      <c r="G1" s="1" t="s">
        <v>10</v>
      </c>
    </row>
    <row r="2" spans="1:8" x14ac:dyDescent="0.35">
      <c r="A2" s="2" t="s">
        <v>1</v>
      </c>
      <c r="B2" s="2">
        <v>21800</v>
      </c>
      <c r="D2" s="2" t="s">
        <v>1</v>
      </c>
      <c r="E2" s="2">
        <v>21800</v>
      </c>
      <c r="G2" s="2" t="s">
        <v>1</v>
      </c>
      <c r="H2" s="2">
        <v>21800</v>
      </c>
    </row>
    <row r="3" spans="1:8" x14ac:dyDescent="0.35">
      <c r="A3" s="2" t="s">
        <v>2</v>
      </c>
      <c r="B3" s="2">
        <v>3.3000000000000002E-6</v>
      </c>
      <c r="D3" s="2" t="s">
        <v>2</v>
      </c>
      <c r="E3" s="2">
        <f xml:space="preserve"> 1 / ((1/B3) + (1/B3))</f>
        <v>1.6499999999999999E-6</v>
      </c>
      <c r="G3" s="2" t="s">
        <v>2</v>
      </c>
      <c r="H3" s="2">
        <f xml:space="preserve"> B3 + B3</f>
        <v>6.6000000000000003E-6</v>
      </c>
    </row>
    <row r="4" spans="1:8" x14ac:dyDescent="0.35">
      <c r="A4" s="2" t="s">
        <v>3</v>
      </c>
      <c r="B4" s="2">
        <f>B2 * B3</f>
        <v>7.1940000000000004E-2</v>
      </c>
      <c r="D4" s="2" t="s">
        <v>9</v>
      </c>
      <c r="E4" s="2">
        <f xml:space="preserve"> E3 * E2</f>
        <v>3.5969999999999995E-2</v>
      </c>
      <c r="G4" s="2" t="s">
        <v>3</v>
      </c>
      <c r="H4" s="2">
        <f xml:space="preserve"> H3 *H2</f>
        <v>0.14388000000000001</v>
      </c>
    </row>
    <row r="5" spans="1:8" x14ac:dyDescent="0.35">
      <c r="A5" s="4" t="s">
        <v>4</v>
      </c>
      <c r="B5" s="4" t="s">
        <v>5</v>
      </c>
      <c r="D5" s="4" t="s">
        <v>4</v>
      </c>
      <c r="E5" s="4" t="s">
        <v>5</v>
      </c>
      <c r="G5" s="4" t="s">
        <v>4</v>
      </c>
      <c r="H5" s="4" t="s">
        <v>5</v>
      </c>
    </row>
    <row r="6" spans="1:8" x14ac:dyDescent="0.35">
      <c r="A6" s="3">
        <v>3.9</v>
      </c>
      <c r="B6" s="3">
        <v>4.4539999999999997</v>
      </c>
      <c r="D6" s="3">
        <v>13.85</v>
      </c>
      <c r="E6" s="3">
        <v>4.5220000000000002</v>
      </c>
      <c r="G6" s="3">
        <v>4.37</v>
      </c>
      <c r="H6" s="3">
        <v>3.4580000000000002</v>
      </c>
    </row>
    <row r="7" spans="1:8" x14ac:dyDescent="0.35">
      <c r="A7" s="3">
        <v>3.9049999999999998</v>
      </c>
      <c r="B7" s="3">
        <v>4.4379999999999997</v>
      </c>
      <c r="D7" s="3">
        <v>13.855</v>
      </c>
      <c r="E7" s="3">
        <v>4.4080000000000004</v>
      </c>
      <c r="G7" s="3">
        <v>4.375</v>
      </c>
      <c r="H7" s="3">
        <v>3.367</v>
      </c>
    </row>
    <row r="8" spans="1:8" x14ac:dyDescent="0.35">
      <c r="A8" s="3">
        <v>3.91</v>
      </c>
      <c r="B8" s="3">
        <v>4.4189999999999996</v>
      </c>
      <c r="D8" s="3">
        <v>13.86</v>
      </c>
      <c r="E8" s="3">
        <v>3.9020000000000001</v>
      </c>
      <c r="G8" s="3">
        <v>4.38</v>
      </c>
      <c r="H8" s="3">
        <v>3.2559999999999998</v>
      </c>
    </row>
    <row r="9" spans="1:8" x14ac:dyDescent="0.35">
      <c r="A9" s="3">
        <v>3.915</v>
      </c>
      <c r="B9" s="3">
        <v>4.383</v>
      </c>
      <c r="D9" s="3">
        <v>13.865</v>
      </c>
      <c r="E9" s="3">
        <v>3.4350000000000001</v>
      </c>
      <c r="G9" s="3">
        <v>4.3849999999999998</v>
      </c>
      <c r="H9" s="3">
        <v>3.117</v>
      </c>
    </row>
    <row r="10" spans="1:8" x14ac:dyDescent="0.35">
      <c r="A10" s="3">
        <v>3.92</v>
      </c>
      <c r="B10" s="3">
        <v>4.1109999999999998</v>
      </c>
      <c r="D10" s="3">
        <v>13.87</v>
      </c>
      <c r="E10" s="3">
        <v>2.99</v>
      </c>
      <c r="G10" s="3">
        <v>4.3899999999999997</v>
      </c>
      <c r="H10" s="3">
        <v>3.0249999999999999</v>
      </c>
    </row>
    <row r="11" spans="1:8" x14ac:dyDescent="0.35">
      <c r="A11" s="3">
        <v>3.9249999999999998</v>
      </c>
      <c r="B11" s="3">
        <v>3.8069999999999999</v>
      </c>
      <c r="D11" s="3">
        <v>13.875</v>
      </c>
      <c r="E11" s="3">
        <v>2.59</v>
      </c>
      <c r="G11" s="3">
        <v>4.3949999999999996</v>
      </c>
      <c r="H11" s="3">
        <v>2.9430000000000001</v>
      </c>
    </row>
    <row r="12" spans="1:8" x14ac:dyDescent="0.35">
      <c r="A12" s="3">
        <v>3.93</v>
      </c>
      <c r="B12" s="3">
        <v>3.5680000000000001</v>
      </c>
      <c r="D12" s="3">
        <v>13.88</v>
      </c>
      <c r="E12" s="3">
        <v>2.2869999999999999</v>
      </c>
      <c r="G12" s="3">
        <v>4.4000000000000004</v>
      </c>
      <c r="H12" s="3">
        <v>2.8149999999999999</v>
      </c>
    </row>
    <row r="13" spans="1:8" x14ac:dyDescent="0.35">
      <c r="A13" s="3">
        <v>3.9350000000000001</v>
      </c>
      <c r="B13" s="3">
        <v>3.3479999999999999</v>
      </c>
      <c r="D13" s="3">
        <v>13.885</v>
      </c>
      <c r="E13" s="3">
        <v>2.0030000000000001</v>
      </c>
      <c r="G13" s="3">
        <v>4.4050000000000002</v>
      </c>
      <c r="H13" s="3">
        <v>2.7149999999999999</v>
      </c>
    </row>
    <row r="14" spans="1:8" x14ac:dyDescent="0.35">
      <c r="A14" s="3">
        <v>3.94</v>
      </c>
      <c r="B14" s="3">
        <v>3.0990000000000002</v>
      </c>
      <c r="D14" s="3">
        <v>13.89</v>
      </c>
      <c r="E14" s="3">
        <v>1.72</v>
      </c>
      <c r="G14" s="3">
        <v>4.41</v>
      </c>
      <c r="H14" s="3">
        <v>2.6520000000000001</v>
      </c>
    </row>
    <row r="15" spans="1:8" x14ac:dyDescent="0.35">
      <c r="A15" s="3">
        <v>3.9449999999999998</v>
      </c>
      <c r="B15" s="3">
        <v>2.891</v>
      </c>
      <c r="D15" s="3">
        <v>13.895</v>
      </c>
      <c r="E15" s="3">
        <v>1.514</v>
      </c>
      <c r="G15" s="3">
        <v>4.415</v>
      </c>
      <c r="H15" s="3">
        <v>2.5470000000000002</v>
      </c>
    </row>
    <row r="16" spans="1:8" x14ac:dyDescent="0.35">
      <c r="A16" s="3">
        <v>3.95</v>
      </c>
      <c r="B16" s="3">
        <v>2.726</v>
      </c>
      <c r="D16" s="2" t="s">
        <v>6</v>
      </c>
      <c r="E16" s="2">
        <f>13.892 - D6</f>
        <v>4.1999999999999815E-2</v>
      </c>
      <c r="G16" s="3">
        <v>4.42</v>
      </c>
      <c r="H16" s="3">
        <v>2.4390000000000001</v>
      </c>
    </row>
    <row r="17" spans="1:8" x14ac:dyDescent="0.35">
      <c r="A17" s="3">
        <v>3.9550000000000001</v>
      </c>
      <c r="B17" s="3">
        <v>2.528</v>
      </c>
      <c r="D17" s="2" t="s">
        <v>7</v>
      </c>
      <c r="E17" s="2">
        <f xml:space="preserve"> ((E16 - E4) / E16) * 100</f>
        <v>14.357142857142493</v>
      </c>
      <c r="G17" s="3">
        <v>4.4249999999999998</v>
      </c>
      <c r="H17" s="3">
        <v>2.383</v>
      </c>
    </row>
    <row r="18" spans="1:8" x14ac:dyDescent="0.35">
      <c r="A18" s="3">
        <v>3.96</v>
      </c>
      <c r="B18" s="3">
        <v>2.3410000000000002</v>
      </c>
      <c r="G18" s="3">
        <v>4.43</v>
      </c>
      <c r="H18" s="3">
        <v>2.306</v>
      </c>
    </row>
    <row r="19" spans="1:8" x14ac:dyDescent="0.35">
      <c r="A19" s="3">
        <v>3.9649999999999999</v>
      </c>
      <c r="B19" s="3">
        <v>2.2109999999999999</v>
      </c>
      <c r="D19" s="5" t="s">
        <v>4</v>
      </c>
      <c r="E19" s="5" t="s">
        <v>11</v>
      </c>
      <c r="G19" s="3">
        <v>4.4349999999999996</v>
      </c>
      <c r="H19" s="3">
        <v>2.1970000000000001</v>
      </c>
    </row>
    <row r="20" spans="1:8" x14ac:dyDescent="0.35">
      <c r="A20" s="3">
        <v>3.97</v>
      </c>
      <c r="B20" s="3">
        <v>2.0659999999999998</v>
      </c>
      <c r="D20" s="2">
        <f>D6</f>
        <v>13.85</v>
      </c>
      <c r="E20" s="2">
        <f>LN(E6 / 4.522)</f>
        <v>0</v>
      </c>
      <c r="G20" s="3">
        <v>4.4400000000000004</v>
      </c>
      <c r="H20" s="3">
        <v>2.137</v>
      </c>
    </row>
    <row r="21" spans="1:8" x14ac:dyDescent="0.35">
      <c r="A21" s="3">
        <v>3.9750000000000001</v>
      </c>
      <c r="B21" s="3">
        <v>1.899</v>
      </c>
      <c r="D21" s="2">
        <f t="shared" ref="D21:D29" si="0">D7</f>
        <v>13.855</v>
      </c>
      <c r="E21" s="2">
        <f t="shared" ref="E21:E29" si="1">LN(E7 / 4.522)</f>
        <v>-2.5533302005164762E-2</v>
      </c>
      <c r="G21" s="3">
        <v>4.4450000000000003</v>
      </c>
      <c r="H21" s="3">
        <v>2.0840000000000001</v>
      </c>
    </row>
    <row r="22" spans="1:8" x14ac:dyDescent="0.35">
      <c r="A22" s="3">
        <v>3.98</v>
      </c>
      <c r="B22" s="3">
        <v>1.788</v>
      </c>
      <c r="D22" s="2">
        <f t="shared" si="0"/>
        <v>13.86</v>
      </c>
      <c r="E22" s="2">
        <f t="shared" si="1"/>
        <v>-0.14746513165485869</v>
      </c>
      <c r="G22" s="3">
        <v>4.45</v>
      </c>
      <c r="H22" s="3">
        <v>1.986</v>
      </c>
    </row>
    <row r="23" spans="1:8" x14ac:dyDescent="0.35">
      <c r="A23" s="3">
        <v>3.9849999999999999</v>
      </c>
      <c r="B23" s="3">
        <v>1.6859999999999999</v>
      </c>
      <c r="D23" s="2">
        <f t="shared" si="0"/>
        <v>13.865</v>
      </c>
      <c r="E23" s="2">
        <f t="shared" si="1"/>
        <v>-0.27493744818146554</v>
      </c>
      <c r="G23" s="3">
        <v>4.4550000000000001</v>
      </c>
      <c r="H23" s="3">
        <v>1.9139999999999999</v>
      </c>
    </row>
    <row r="24" spans="1:8" x14ac:dyDescent="0.35">
      <c r="A24" s="2" t="s">
        <v>6</v>
      </c>
      <c r="B24" s="2">
        <f>3.97 - 3.9</f>
        <v>7.0000000000000284E-2</v>
      </c>
      <c r="D24" s="2">
        <f t="shared" si="0"/>
        <v>13.87</v>
      </c>
      <c r="E24" s="2">
        <f t="shared" si="1"/>
        <v>-0.41368098645318302</v>
      </c>
      <c r="G24" s="3">
        <v>4.46</v>
      </c>
      <c r="H24" s="3">
        <v>1.8779999999999999</v>
      </c>
    </row>
    <row r="25" spans="1:8" x14ac:dyDescent="0.35">
      <c r="A25" s="2" t="s">
        <v>7</v>
      </c>
      <c r="B25" s="2">
        <f xml:space="preserve"> ((B4 - B24) / B24 ) * 100</f>
        <v>2.7714285714281597</v>
      </c>
      <c r="D25" s="2">
        <f t="shared" si="0"/>
        <v>13.875</v>
      </c>
      <c r="E25" s="2">
        <f t="shared" si="1"/>
        <v>-0.5572964981443318</v>
      </c>
      <c r="G25" s="3">
        <v>4.4649999999999999</v>
      </c>
      <c r="H25" s="3">
        <v>1.8</v>
      </c>
    </row>
    <row r="26" spans="1:8" x14ac:dyDescent="0.35">
      <c r="A26" s="5" t="s">
        <v>4</v>
      </c>
      <c r="B26" s="5" t="s">
        <v>11</v>
      </c>
      <c r="D26" s="2">
        <f t="shared" si="0"/>
        <v>13.88</v>
      </c>
      <c r="E26" s="2">
        <f t="shared" si="1"/>
        <v>-0.68171345881513401</v>
      </c>
      <c r="G26" s="3">
        <v>4.47</v>
      </c>
      <c r="H26" s="3">
        <v>1.718</v>
      </c>
    </row>
    <row r="27" spans="1:8" x14ac:dyDescent="0.35">
      <c r="A27" s="2">
        <f>A6</f>
        <v>3.9</v>
      </c>
      <c r="B27" s="2">
        <f xml:space="preserve"> LN(B6/4.454)</f>
        <v>0</v>
      </c>
      <c r="D27" s="2">
        <f t="shared" si="0"/>
        <v>13.885</v>
      </c>
      <c r="E27" s="2">
        <f t="shared" si="1"/>
        <v>-0.81430831717209695</v>
      </c>
      <c r="G27" s="3">
        <v>4.4749999999999996</v>
      </c>
      <c r="H27" s="3">
        <v>1.6859999999999999</v>
      </c>
    </row>
    <row r="28" spans="1:8" x14ac:dyDescent="0.35">
      <c r="A28" s="2">
        <f t="shared" ref="A28:A44" si="2">A7</f>
        <v>3.9049999999999998</v>
      </c>
      <c r="B28" s="2">
        <f xml:space="preserve"> LN(B7/4.454)</f>
        <v>-3.5987443247736915E-3</v>
      </c>
      <c r="D28" s="2">
        <f t="shared" si="0"/>
        <v>13.89</v>
      </c>
      <c r="E28" s="2">
        <f t="shared" si="1"/>
        <v>-0.96663008303041642</v>
      </c>
      <c r="G28" s="3">
        <v>4.4800000000000004</v>
      </c>
      <c r="H28" s="3">
        <v>1.6319999999999999</v>
      </c>
    </row>
    <row r="29" spans="1:8" x14ac:dyDescent="0.35">
      <c r="A29" s="2">
        <f t="shared" si="2"/>
        <v>3.91</v>
      </c>
      <c r="B29" s="2">
        <f xml:space="preserve"> LN(B8/4.454)</f>
        <v>-7.8891426865729496E-3</v>
      </c>
      <c r="D29" s="2">
        <f t="shared" si="0"/>
        <v>13.895</v>
      </c>
      <c r="E29" s="2">
        <f t="shared" si="1"/>
        <v>-1.0941992188405212</v>
      </c>
      <c r="G29" s="2" t="s">
        <v>6</v>
      </c>
      <c r="H29" s="2">
        <f xml:space="preserve"> 4.475 - 4.335</f>
        <v>0.13999999999999968</v>
      </c>
    </row>
    <row r="30" spans="1:8" x14ac:dyDescent="0.35">
      <c r="A30" s="2">
        <f t="shared" si="2"/>
        <v>3.915</v>
      </c>
      <c r="B30" s="2">
        <f xml:space="preserve"> LN(B9/4.454)</f>
        <v>-1.6069147398503677E-2</v>
      </c>
      <c r="D30" s="2" t="s">
        <v>12</v>
      </c>
      <c r="E30" s="2">
        <f xml:space="preserve"> -1 / ((-25.617) * (21800))</f>
        <v>1.7906686822433354E-6</v>
      </c>
      <c r="G30" s="2" t="s">
        <v>7</v>
      </c>
      <c r="H30" s="2">
        <f xml:space="preserve"> ((H4 - H29) /H29) * 100</f>
        <v>2.7714285714288116</v>
      </c>
    </row>
    <row r="31" spans="1:8" x14ac:dyDescent="0.35">
      <c r="A31" s="2">
        <f t="shared" si="2"/>
        <v>3.92</v>
      </c>
      <c r="B31" s="2">
        <f xml:space="preserve"> LN(B10/4.454)</f>
        <v>-8.0136260919434543E-2</v>
      </c>
      <c r="D31" s="2" t="s">
        <v>13</v>
      </c>
      <c r="E31" s="2">
        <f>((E30 - E3) / E30) * 100</f>
        <v>7.8556510000000062</v>
      </c>
    </row>
    <row r="32" spans="1:8" x14ac:dyDescent="0.35">
      <c r="A32" s="2">
        <f t="shared" si="2"/>
        <v>3.9249999999999998</v>
      </c>
      <c r="B32" s="2">
        <f xml:space="preserve"> LN(B11/4.454)</f>
        <v>-0.15696109143481557</v>
      </c>
      <c r="G32" s="5" t="s">
        <v>4</v>
      </c>
      <c r="H32" s="5" t="s">
        <v>11</v>
      </c>
    </row>
    <row r="33" spans="1:8" x14ac:dyDescent="0.35">
      <c r="A33" s="2">
        <f t="shared" si="2"/>
        <v>3.93</v>
      </c>
      <c r="B33" s="2">
        <f xml:space="preserve"> LN(B12/4.454)</f>
        <v>-0.22179735411741286</v>
      </c>
      <c r="G33" s="2">
        <f>G6</f>
        <v>4.37</v>
      </c>
      <c r="H33" s="2">
        <f>LN(H6/3.458)</f>
        <v>0</v>
      </c>
    </row>
    <row r="34" spans="1:8" x14ac:dyDescent="0.35">
      <c r="A34" s="2">
        <f t="shared" si="2"/>
        <v>3.9350000000000001</v>
      </c>
      <c r="B34" s="2">
        <f xml:space="preserve"> LN(B13/4.454)</f>
        <v>-0.28543941620794699</v>
      </c>
      <c r="G34" s="2">
        <f t="shared" ref="G34:G55" si="3">G7</f>
        <v>4.375</v>
      </c>
      <c r="H34" s="2">
        <f t="shared" ref="H34:H55" si="4">LN(H7/3.458)</f>
        <v>-2.6668247082161409E-2</v>
      </c>
    </row>
    <row r="35" spans="1:8" x14ac:dyDescent="0.35">
      <c r="A35" s="2">
        <f t="shared" si="2"/>
        <v>3.94</v>
      </c>
      <c r="B35" s="2">
        <f xml:space="preserve"> LN(B14/4.454)</f>
        <v>-0.36272309002956454</v>
      </c>
      <c r="G35" s="2">
        <f t="shared" si="3"/>
        <v>4.38</v>
      </c>
      <c r="H35" s="2">
        <f t="shared" si="4"/>
        <v>-6.0190939120805059E-2</v>
      </c>
    </row>
    <row r="36" spans="1:8" x14ac:dyDescent="0.35">
      <c r="A36" s="2">
        <f t="shared" si="2"/>
        <v>3.9449999999999998</v>
      </c>
      <c r="B36" s="2">
        <f xml:space="preserve"> LN(B15/4.454)</f>
        <v>-0.43220010580096679</v>
      </c>
      <c r="G36" s="2">
        <f t="shared" si="3"/>
        <v>4.3849999999999998</v>
      </c>
      <c r="H36" s="2">
        <f t="shared" si="4"/>
        <v>-0.10381938647589882</v>
      </c>
    </row>
    <row r="37" spans="1:8" x14ac:dyDescent="0.35">
      <c r="A37" s="2">
        <f t="shared" si="2"/>
        <v>3.95</v>
      </c>
      <c r="B37" s="2">
        <f xml:space="preserve"> LN(B16/4.454)</f>
        <v>-0.49096723556083499</v>
      </c>
      <c r="G37" s="2">
        <f t="shared" si="3"/>
        <v>4.3899999999999997</v>
      </c>
      <c r="H37" s="2">
        <f t="shared" si="4"/>
        <v>-0.13377929577829403</v>
      </c>
    </row>
    <row r="38" spans="1:8" x14ac:dyDescent="0.35">
      <c r="A38" s="2">
        <f t="shared" si="2"/>
        <v>3.9550000000000001</v>
      </c>
      <c r="B38" s="2">
        <f xml:space="preserve"> LN(B17/4.454)</f>
        <v>-0.56637409255056481</v>
      </c>
      <c r="G38" s="2">
        <f t="shared" si="3"/>
        <v>4.3949999999999996</v>
      </c>
      <c r="H38" s="2">
        <f t="shared" si="4"/>
        <v>-0.16126091800976308</v>
      </c>
    </row>
    <row r="39" spans="1:8" x14ac:dyDescent="0.35">
      <c r="A39" s="2">
        <f t="shared" si="2"/>
        <v>3.96</v>
      </c>
      <c r="B39" s="2">
        <f xml:space="preserve"> LN(B18/4.454)</f>
        <v>-0.64322438032640206</v>
      </c>
      <c r="G39" s="2">
        <f t="shared" si="3"/>
        <v>4.4000000000000004</v>
      </c>
      <c r="H39" s="2">
        <f t="shared" si="4"/>
        <v>-0.20572812566944515</v>
      </c>
    </row>
    <row r="40" spans="1:8" x14ac:dyDescent="0.35">
      <c r="A40" s="2">
        <f t="shared" si="2"/>
        <v>3.9649999999999999</v>
      </c>
      <c r="B40" s="2">
        <f xml:space="preserve"> LN(B19/4.454)</f>
        <v>-0.70035766695986656</v>
      </c>
      <c r="G40" s="2">
        <f t="shared" si="3"/>
        <v>4.4050000000000002</v>
      </c>
      <c r="H40" s="2">
        <f t="shared" si="4"/>
        <v>-0.24189843387520005</v>
      </c>
    </row>
    <row r="41" spans="1:8" x14ac:dyDescent="0.35">
      <c r="A41" s="2">
        <f t="shared" si="2"/>
        <v>3.97</v>
      </c>
      <c r="B41" s="2">
        <f xml:space="preserve"> LN(B20/4.454)</f>
        <v>-0.76818819813772909</v>
      </c>
      <c r="G41" s="2">
        <f t="shared" si="3"/>
        <v>4.41</v>
      </c>
      <c r="H41" s="2">
        <f t="shared" si="4"/>
        <v>-0.26537631493748276</v>
      </c>
    </row>
    <row r="42" spans="1:8" x14ac:dyDescent="0.35">
      <c r="A42" s="2">
        <f t="shared" si="2"/>
        <v>3.9750000000000001</v>
      </c>
      <c r="B42" s="2">
        <f xml:space="preserve"> LN(B21/4.454)</f>
        <v>-0.85247513700502697</v>
      </c>
      <c r="G42" s="2">
        <f t="shared" si="3"/>
        <v>4.415</v>
      </c>
      <c r="H42" s="2">
        <f t="shared" si="4"/>
        <v>-0.30577419126377875</v>
      </c>
    </row>
    <row r="43" spans="1:8" x14ac:dyDescent="0.35">
      <c r="A43" s="2">
        <f t="shared" si="2"/>
        <v>3.98</v>
      </c>
      <c r="B43" s="2">
        <f xml:space="preserve"> LN(B22/4.454)</f>
        <v>-0.91270489208385341</v>
      </c>
      <c r="G43" s="2">
        <f t="shared" si="3"/>
        <v>4.42</v>
      </c>
      <c r="H43" s="2">
        <f t="shared" si="4"/>
        <v>-0.34910226802731548</v>
      </c>
    </row>
    <row r="44" spans="1:8" x14ac:dyDescent="0.35">
      <c r="A44" s="2">
        <f t="shared" si="2"/>
        <v>3.9849999999999999</v>
      </c>
      <c r="B44" s="2">
        <f xml:space="preserve"> LN(B23/4.454)</f>
        <v>-0.97144370925551216</v>
      </c>
      <c r="G44" s="2">
        <f t="shared" si="3"/>
        <v>4.4249999999999998</v>
      </c>
      <c r="H44" s="2">
        <f t="shared" si="4"/>
        <v>-0.37233018914449373</v>
      </c>
    </row>
    <row r="45" spans="1:8" x14ac:dyDescent="0.35">
      <c r="A45" s="2" t="s">
        <v>12</v>
      </c>
      <c r="B45" s="2">
        <f xml:space="preserve"> -1 / ((-12.549) * (21800))</f>
        <v>3.6553956198125363E-6</v>
      </c>
      <c r="G45" s="2">
        <f t="shared" si="3"/>
        <v>4.43</v>
      </c>
      <c r="H45" s="2">
        <f t="shared" si="4"/>
        <v>-0.40517596541423156</v>
      </c>
    </row>
    <row r="46" spans="1:8" x14ac:dyDescent="0.35">
      <c r="A46" s="2" t="s">
        <v>13</v>
      </c>
      <c r="B46" s="2">
        <f xml:space="preserve"> ((B45 - B3) / B45) * 100</f>
        <v>9.7224939999999869</v>
      </c>
      <c r="G46" s="2">
        <f t="shared" si="3"/>
        <v>4.4349999999999996</v>
      </c>
      <c r="H46" s="2">
        <f t="shared" si="4"/>
        <v>-0.45359759385862564</v>
      </c>
    </row>
    <row r="47" spans="1:8" x14ac:dyDescent="0.35">
      <c r="G47" s="2">
        <f t="shared" si="3"/>
        <v>4.4400000000000004</v>
      </c>
      <c r="H47" s="2">
        <f t="shared" si="4"/>
        <v>-0.48128741092408817</v>
      </c>
    </row>
    <row r="48" spans="1:8" x14ac:dyDescent="0.35">
      <c r="G48" s="2">
        <f t="shared" si="3"/>
        <v>4.4450000000000003</v>
      </c>
      <c r="H48" s="2">
        <f t="shared" si="4"/>
        <v>-0.50640126336997826</v>
      </c>
    </row>
    <row r="49" spans="7:8" x14ac:dyDescent="0.35">
      <c r="G49" s="2">
        <f t="shared" si="3"/>
        <v>4.45</v>
      </c>
      <c r="H49" s="2">
        <f t="shared" si="4"/>
        <v>-0.55456782163811802</v>
      </c>
    </row>
    <row r="50" spans="7:8" x14ac:dyDescent="0.35">
      <c r="G50" s="2">
        <f t="shared" si="3"/>
        <v>4.4550000000000001</v>
      </c>
      <c r="H50" s="2">
        <f t="shared" si="4"/>
        <v>-0.5914950942303363</v>
      </c>
    </row>
    <row r="51" spans="7:8" x14ac:dyDescent="0.35">
      <c r="G51" s="2">
        <f t="shared" si="3"/>
        <v>4.46</v>
      </c>
      <c r="H51" s="2">
        <f t="shared" si="4"/>
        <v>-0.61048300647502773</v>
      </c>
    </row>
    <row r="52" spans="7:8" x14ac:dyDescent="0.35">
      <c r="G52" s="2">
        <f t="shared" si="3"/>
        <v>4.4649999999999999</v>
      </c>
      <c r="H52" s="2">
        <f t="shared" si="4"/>
        <v>-0.65290372235897975</v>
      </c>
    </row>
    <row r="53" spans="7:8" x14ac:dyDescent="0.35">
      <c r="G53" s="2">
        <f t="shared" si="3"/>
        <v>4.47</v>
      </c>
      <c r="H53" s="2">
        <f t="shared" si="4"/>
        <v>-0.69952956369903529</v>
      </c>
    </row>
    <row r="54" spans="7:8" x14ac:dyDescent="0.35">
      <c r="G54" s="2">
        <f t="shared" si="3"/>
        <v>4.4749999999999996</v>
      </c>
      <c r="H54" s="2">
        <f t="shared" si="4"/>
        <v>-0.71833152768143516</v>
      </c>
    </row>
    <row r="55" spans="7:8" x14ac:dyDescent="0.35">
      <c r="G55" s="2">
        <f t="shared" si="3"/>
        <v>4.4800000000000004</v>
      </c>
      <c r="H55" s="2">
        <f t="shared" si="4"/>
        <v>-0.75088413071918358</v>
      </c>
    </row>
    <row r="56" spans="7:8" x14ac:dyDescent="0.35">
      <c r="G56" s="2" t="s">
        <v>12</v>
      </c>
      <c r="H56" s="2">
        <f xml:space="preserve"> -1 / ((-6.9255) * (21800))</f>
        <v>6.6235736961991941E-6</v>
      </c>
    </row>
    <row r="57" spans="7:8" x14ac:dyDescent="0.35">
      <c r="G57" s="2" t="s">
        <v>13</v>
      </c>
      <c r="H57" s="2">
        <f>((H56 - H3) / H56) * 100</f>
        <v>0.35590599999998523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2018-11-14T15:29:54Z</dcterms:created>
  <dcterms:modified xsi:type="dcterms:W3CDTF">2018-11-15T04:47:51Z</dcterms:modified>
</cp:coreProperties>
</file>