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PTEL" sheetId="1" state="visible" r:id="rId2"/>
    <sheet name="Sheet1" sheetId="2" state="visible" r:id="rId3"/>
    <sheet name="Sheet2" sheetId="3" state="visible" r:id="rId4"/>
    <sheet name="Sheet3" sheetId="4" state="visible" r:id="rId5"/>
    <sheet name="Sheet4" sheetId="5" state="visible" r:id="rId6"/>
    <sheet name="Sheet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<sst xmlns="http://schemas.openxmlformats.org/spreadsheetml/2006/main" count="654" uniqueCount="281">
  <si>
    <t xml:space="preserve">Given the data on the previsou year's balance sheet, operational data for the year 2020-21. Prepare the three statements</t>
  </si>
  <si>
    <t xml:space="preserve">Cash flow statement is critical to understand liquidity of the company. Poor liquidity is fatal. Planning for new investment round is related to cash flow. </t>
  </si>
  <si>
    <t xml:space="preserve">Operational data for the year 2020-21 and some balance sheet data as on 31.3.2020</t>
  </si>
  <si>
    <t xml:space="preserve">Balance Sheet as on 31.03.2020</t>
  </si>
  <si>
    <t xml:space="preserve">31.3.2020</t>
  </si>
  <si>
    <t xml:space="preserve">31.03.2021</t>
  </si>
  <si>
    <t xml:space="preserve">Change</t>
  </si>
  <si>
    <t xml:space="preserve">Cash Flow Statement</t>
  </si>
  <si>
    <t xml:space="preserve">Payment of rent</t>
  </si>
  <si>
    <t xml:space="preserve">Gross Profit </t>
  </si>
  <si>
    <t xml:space="preserve">Assets</t>
  </si>
  <si>
    <t xml:space="preserve">From operating activities</t>
  </si>
  <si>
    <t xml:space="preserve">Cash flow from operating activities</t>
  </si>
  <si>
    <t xml:space="preserve">Advertisement expense</t>
  </si>
  <si>
    <t xml:space="preserve">Sales </t>
  </si>
  <si>
    <t xml:space="preserve">Current Assets</t>
  </si>
  <si>
    <t xml:space="preserve">Net profit</t>
  </si>
  <si>
    <t xml:space="preserve">Purchase of equipment</t>
  </si>
  <si>
    <t xml:space="preserve">Truck hiring</t>
  </si>
  <si>
    <t xml:space="preserve">Cash in hand and Bank</t>
  </si>
  <si>
    <t xml:space="preserve">Depreciation &amp; amortization</t>
  </si>
  <si>
    <t xml:space="preserve">Land </t>
  </si>
  <si>
    <t xml:space="preserve">No depreciation</t>
  </si>
  <si>
    <t xml:space="preserve">Depreciation &amp; Amortization</t>
  </si>
  <si>
    <t xml:space="preserve">Salary</t>
  </si>
  <si>
    <t xml:space="preserve">Total income</t>
  </si>
  <si>
    <t xml:space="preserve">Closing stock</t>
  </si>
  <si>
    <t xml:space="preserve">Change in inventory/ stock</t>
  </si>
  <si>
    <t xml:space="preserve">Building</t>
  </si>
  <si>
    <t xml:space="preserve">Depreciation @ 5%</t>
  </si>
  <si>
    <t xml:space="preserve">Increase in inventory</t>
  </si>
  <si>
    <t xml:space="preserve">Increase in inventroy</t>
  </si>
  <si>
    <t xml:space="preserve">Trade Receivables/Sundry Debtors</t>
  </si>
  <si>
    <t xml:space="preserve">Change in accounts receivable</t>
  </si>
  <si>
    <t xml:space="preserve">Machinery</t>
  </si>
  <si>
    <t xml:space="preserve">Depreciation @10%</t>
  </si>
  <si>
    <t xml:space="preserve">Increase in receivable</t>
  </si>
  <si>
    <t xml:space="preserve">Transportation expense</t>
  </si>
  <si>
    <t xml:space="preserve">Cost of goods sold</t>
  </si>
  <si>
    <t xml:space="preserve">Prepaid expenses</t>
  </si>
  <si>
    <t xml:space="preserve">Change in account payable</t>
  </si>
  <si>
    <t xml:space="preserve">increase in payable</t>
  </si>
  <si>
    <t xml:space="preserve">Increase in payable</t>
  </si>
  <si>
    <t xml:space="preserve">Maintenance </t>
  </si>
  <si>
    <t xml:space="preserve">Opening stock</t>
  </si>
  <si>
    <t xml:space="preserve">Total current assets</t>
  </si>
  <si>
    <t xml:space="preserve">Sub total </t>
  </si>
  <si>
    <t xml:space="preserve">Total</t>
  </si>
  <si>
    <t xml:space="preserve">Legal expense</t>
  </si>
  <si>
    <t xml:space="preserve">Purchase</t>
  </si>
  <si>
    <t xml:space="preserve">Value as per last balance sheet</t>
  </si>
  <si>
    <t xml:space="preserve">Purchase of goods</t>
  </si>
  <si>
    <t xml:space="preserve">Goods available to sell</t>
  </si>
  <si>
    <t xml:space="preserve">Non-current assets/ Fixed assets</t>
  </si>
  <si>
    <t xml:space="preserve">From investment activities</t>
  </si>
  <si>
    <t xml:space="preserve">Purchase during the year</t>
  </si>
  <si>
    <t xml:space="preserve">Cash flow from Investment activities</t>
  </si>
  <si>
    <t xml:space="preserve">Construction of factory shed</t>
  </si>
  <si>
    <t xml:space="preserve">Land</t>
  </si>
  <si>
    <t xml:space="preserve">Change building</t>
  </si>
  <si>
    <t xml:space="preserve">Subtotal</t>
  </si>
  <si>
    <t xml:space="preserve">increase in FA</t>
  </si>
  <si>
    <t xml:space="preserve">Purchase of truck</t>
  </si>
  <si>
    <t xml:space="preserve">Sold during the year</t>
  </si>
  <si>
    <t xml:space="preserve">Sell of equipmnt</t>
  </si>
  <si>
    <t xml:space="preserve">Machinery bought</t>
  </si>
  <si>
    <t xml:space="preserve">Truck hiring charge received</t>
  </si>
  <si>
    <t xml:space="preserve">Plant &amp; Machinery</t>
  </si>
  <si>
    <t xml:space="preserve">Sold machine</t>
  </si>
  <si>
    <t xml:space="preserve">Machinery sold</t>
  </si>
  <si>
    <t xml:space="preserve">Amortization of Prelem. &amp; preop. </t>
  </si>
  <si>
    <t xml:space="preserve">Preliminary &amp; Preoperative exp. To the extent not amortized</t>
  </si>
  <si>
    <t xml:space="preserve">Sub total</t>
  </si>
  <si>
    <t xml:space="preserve">Depreciation</t>
  </si>
  <si>
    <t xml:space="preserve">Financing activites</t>
  </si>
  <si>
    <t xml:space="preserve">Repayment of bank loan</t>
  </si>
  <si>
    <t xml:space="preserve">Total non-current assets</t>
  </si>
  <si>
    <t xml:space="preserve">Net value of building</t>
  </si>
  <si>
    <t xml:space="preserve">Fresh long-term loan</t>
  </si>
  <si>
    <t xml:space="preserve">Cash flow from financing activities</t>
  </si>
  <si>
    <t xml:space="preserve">Trade Receivables</t>
  </si>
  <si>
    <t xml:space="preserve">Total assets</t>
  </si>
  <si>
    <t xml:space="preserve">From financing activities</t>
  </si>
  <si>
    <t xml:space="preserve">Repayment of Long-term bank loan</t>
  </si>
  <si>
    <t xml:space="preserve">Term loan</t>
  </si>
  <si>
    <t xml:space="preserve">Telephone bill payment</t>
  </si>
  <si>
    <t xml:space="preserve">Change in long-term loan</t>
  </si>
  <si>
    <t xml:space="preserve">Increase in short-term loan</t>
  </si>
  <si>
    <t xml:space="preserve">Short term loan</t>
  </si>
  <si>
    <t xml:space="preserve">Purchase of telephone</t>
  </si>
  <si>
    <t xml:space="preserve">Equity and Liabilities</t>
  </si>
  <si>
    <t xml:space="preserve">Change in short-term loan</t>
  </si>
  <si>
    <t xml:space="preserve">Fresh equity</t>
  </si>
  <si>
    <t xml:space="preserve">Equity</t>
  </si>
  <si>
    <t xml:space="preserve">Electricity bill payment</t>
  </si>
  <si>
    <t xml:space="preserve">Short term liabilities</t>
  </si>
  <si>
    <t xml:space="preserve">Change in equity</t>
  </si>
  <si>
    <t xml:space="preserve">Sub Total</t>
  </si>
  <si>
    <r>
      <rPr>
        <sz val="12"/>
        <color rgb="FF70AD47"/>
        <rFont val="Arial"/>
        <family val="2"/>
        <charset val="1"/>
      </rPr>
      <t xml:space="preserve">Sale of old machine (book value: </t>
    </r>
    <r>
      <rPr>
        <b val="true"/>
        <sz val="12"/>
        <color rgb="FF70AD47"/>
        <rFont val="Arial"/>
        <family val="2"/>
        <charset val="1"/>
      </rPr>
      <t xml:space="preserve">2400)</t>
    </r>
    <r>
      <rPr>
        <sz val="12"/>
        <color rgb="FF70AD47"/>
        <rFont val="Arial"/>
        <family val="2"/>
        <charset val="1"/>
      </rPr>
      <t xml:space="preserve"> </t>
    </r>
  </si>
  <si>
    <t xml:space="preserve">Trade Payables/ Sundry Creditors</t>
  </si>
  <si>
    <t xml:space="preserve">Dividend</t>
  </si>
  <si>
    <t xml:space="preserve">Interest on bank loan</t>
  </si>
  <si>
    <t xml:space="preserve">Short term loan from bank</t>
  </si>
  <si>
    <t xml:space="preserve">Sale of goods</t>
  </si>
  <si>
    <t xml:space="preserve">Total cash flow</t>
  </si>
  <si>
    <t xml:space="preserve">Total with previous years </t>
  </si>
  <si>
    <t xml:space="preserve">Add previous years cash balance</t>
  </si>
  <si>
    <t xml:space="preserve">Closing cash in hand &amp; bank </t>
  </si>
  <si>
    <t xml:space="preserve">Closing value of building Net value of building</t>
  </si>
  <si>
    <t xml:space="preserve">Long term liabilities</t>
  </si>
  <si>
    <t xml:space="preserve">Net cash</t>
  </si>
  <si>
    <t xml:space="preserve">Insurance </t>
  </si>
  <si>
    <t xml:space="preserve">Long term loan</t>
  </si>
  <si>
    <t xml:space="preserve">Balance of cash in last year balance sheet</t>
  </si>
  <si>
    <t xml:space="preserve">Net value of machinery</t>
  </si>
  <si>
    <t xml:space="preserve">Audit fees</t>
  </si>
  <si>
    <t xml:space="preserve">Sub total of  liabilities</t>
  </si>
  <si>
    <t xml:space="preserve">Net balance</t>
  </si>
  <si>
    <t xml:space="preserve">Fresh long term loan raised</t>
  </si>
  <si>
    <t xml:space="preserve">Trade Payables</t>
  </si>
  <si>
    <t xml:space="preserve">Machine</t>
  </si>
  <si>
    <t xml:space="preserve">Owners' Equity</t>
  </si>
  <si>
    <t xml:space="preserve">Traveling expenses</t>
  </si>
  <si>
    <t xml:space="preserve">New truck</t>
  </si>
  <si>
    <t xml:space="preserve">Fully paid up equity share capital</t>
  </si>
  <si>
    <t xml:space="preserve">Stationeries</t>
  </si>
  <si>
    <t xml:space="preserve">Telephone</t>
  </si>
  <si>
    <t xml:space="preserve">Reserves and Surplus/Retained earnmings</t>
  </si>
  <si>
    <t xml:space="preserve">Company pays dividend during the year</t>
  </si>
  <si>
    <t xml:space="preserve">Total of Owners' Equity</t>
  </si>
  <si>
    <t xml:space="preserve">Founders contribute to new equity capital</t>
  </si>
  <si>
    <t xml:space="preserve">Total Equity &amp; liabilities </t>
  </si>
  <si>
    <t xml:space="preserve">Company pays income tax @ 30%</t>
  </si>
  <si>
    <t xml:space="preserve">Outstanding in short term loan</t>
  </si>
  <si>
    <t xml:space="preserve">Gross profit</t>
  </si>
  <si>
    <t xml:space="preserve">Net value of machinery/ Book value</t>
  </si>
  <si>
    <t xml:space="preserve">Sales</t>
  </si>
  <si>
    <t xml:space="preserve">Other income from operation</t>
  </si>
  <si>
    <t xml:space="preserve">Total depreciation</t>
  </si>
  <si>
    <t xml:space="preserve">Total income or Total sales</t>
  </si>
  <si>
    <t xml:space="preserve">EBIT</t>
  </si>
  <si>
    <t xml:space="preserve">Operating expenses</t>
  </si>
  <si>
    <t xml:space="preserve">Operating profit</t>
  </si>
  <si>
    <t xml:space="preserve">Interest </t>
  </si>
  <si>
    <t xml:space="preserve">Opurchase of goods during the year</t>
  </si>
  <si>
    <t xml:space="preserve">Profit before tax</t>
  </si>
  <si>
    <t xml:space="preserve">Income tax @30%</t>
  </si>
  <si>
    <t xml:space="preserve">Less closing stock of goods</t>
  </si>
  <si>
    <t xml:space="preserve">Net Profit</t>
  </si>
  <si>
    <t xml:space="preserve">Retained profit</t>
  </si>
  <si>
    <t xml:space="preserve">Balance sheet as on 31.03.2017</t>
  </si>
  <si>
    <t xml:space="preserve">Reserves and Surplus</t>
  </si>
  <si>
    <t xml:space="preserve">Total Equity &amp; Liabilities</t>
  </si>
  <si>
    <t xml:space="preserve">Inventory of goods</t>
  </si>
  <si>
    <t xml:space="preserve">Total Assets</t>
  </si>
  <si>
    <t xml:space="preserve">Estimation of depreciation</t>
  </si>
  <si>
    <t xml:space="preserve">Land: land is never depreciated</t>
  </si>
  <si>
    <t xml:space="preserve">As per last account: (from last year balance sheet)</t>
  </si>
  <si>
    <t xml:space="preserve">Addition during the year (this is added)</t>
  </si>
  <si>
    <t xml:space="preserve">B12</t>
  </si>
  <si>
    <t xml:space="preserve">Sold during the year (this is subtracted)</t>
  </si>
  <si>
    <t xml:space="preserve">B11</t>
  </si>
  <si>
    <t xml:space="preserve">Total depreciable value of building</t>
  </si>
  <si>
    <t xml:space="preserve">E25+E26-E27</t>
  </si>
  <si>
    <t xml:space="preserve">Depreciation on building @ 5%</t>
  </si>
  <si>
    <t xml:space="preserve">Total building value minus depreciation for the year. This value is shown in next year balance sheet and is the book value as on 31.03.2018</t>
  </si>
  <si>
    <t xml:space="preserve">Plant and Machinery</t>
  </si>
  <si>
    <t xml:space="preserve">As per last account (available in B/S)</t>
  </si>
  <si>
    <t xml:space="preserve">This is book value as per last year account or as on 31.03.2017</t>
  </si>
  <si>
    <t xml:space="preserve">Addition during the year</t>
  </si>
  <si>
    <t xml:space="preserve">Purchase of equipment </t>
  </si>
  <si>
    <t xml:space="preserve">B4</t>
  </si>
  <si>
    <t xml:space="preserve">This is under building and has since been considered above and must not be considered again.</t>
  </si>
  <si>
    <t xml:space="preserve">B13</t>
  </si>
  <si>
    <t xml:space="preserve">B18</t>
  </si>
  <si>
    <t xml:space="preserve">Less: Sold old machine</t>
  </si>
  <si>
    <t xml:space="preserve">Total depreciable value of P &amp; M/C</t>
  </si>
  <si>
    <t xml:space="preserve">Depreciation @ 10%</t>
  </si>
  <si>
    <t xml:space="preserve">Net value of Plant &amp; Machinery</t>
  </si>
  <si>
    <t xml:space="preserve">Total asset minus depreciation for the year. This value is shown in next year balance sheet as the book value of Plant &amp; Equipment as on 31.03.2018</t>
  </si>
  <si>
    <t xml:space="preserve">Total depreciation (depreciation on building + depreciation on Plant &amp; Equipment)</t>
  </si>
  <si>
    <t xml:space="preserve">E29+E41</t>
  </si>
  <si>
    <t xml:space="preserve">CoG sold</t>
  </si>
  <si>
    <t xml:space="preserve">Plus: Purchase of goods</t>
  </si>
  <si>
    <t xml:space="preserve">Minus: Closing stock</t>
  </si>
  <si>
    <t xml:space="preserve">E48+E49-E50</t>
  </si>
  <si>
    <t xml:space="preserve">GROSS PROFIT</t>
  </si>
  <si>
    <t xml:space="preserve">E46-E51</t>
  </si>
  <si>
    <t xml:space="preserve">EBITDA (Profit/Earning Before Interest, Tax, Depreciation &amp; Amortization)</t>
  </si>
  <si>
    <r>
      <rPr>
        <sz val="12"/>
        <color rgb="FF000000"/>
        <rFont val="Arial"/>
        <family val="2"/>
        <charset val="1"/>
      </rPr>
      <t xml:space="preserve">Estimate the expenses </t>
    </r>
    <r>
      <rPr>
        <b val="true"/>
        <sz val="12"/>
        <color rgb="FFC00000"/>
        <rFont val="Arial"/>
        <family val="2"/>
        <charset val="1"/>
      </rPr>
      <t xml:space="preserve">excluding</t>
    </r>
    <r>
      <rPr>
        <sz val="12"/>
        <color rgb="FF000000"/>
        <rFont val="Arial"/>
        <family val="2"/>
        <charset val="1"/>
      </rPr>
      <t xml:space="preserve"> interest, depreciation and tax</t>
    </r>
  </si>
  <si>
    <t xml:space="preserve">Sum of all items in red color. They are all revenue expense</t>
  </si>
  <si>
    <t xml:space="preserve">EBITDA </t>
  </si>
  <si>
    <t xml:space="preserve">Operating profit = EBITDA - Depreciation</t>
  </si>
  <si>
    <t xml:space="preserve">E55-E44</t>
  </si>
  <si>
    <t xml:space="preserve">Interest</t>
  </si>
  <si>
    <t xml:space="preserve">Amortization</t>
  </si>
  <si>
    <t xml:space="preserve">B14</t>
  </si>
  <si>
    <t xml:space="preserve">Profit Before Tax = (Operating profit - interest - amortization)</t>
  </si>
  <si>
    <t xml:space="preserve">Income tax @ 30%</t>
  </si>
  <si>
    <t xml:space="preserve">Net Profit or Profit After Tax (PAT)</t>
  </si>
  <si>
    <t xml:space="preserve">E60-E61</t>
  </si>
  <si>
    <t xml:space="preserve">This should be added to previous Reserves &amp; Surplus to get new Reserves &amp; Surplus figure.</t>
  </si>
  <si>
    <t xml:space="preserve">Amounts are in ₹ thousand</t>
  </si>
  <si>
    <t xml:space="preserve">Balance Sheet as on 31.03.2019</t>
  </si>
  <si>
    <t xml:space="preserve">Cash flow operating activities</t>
  </si>
  <si>
    <t xml:space="preserve">Building </t>
  </si>
  <si>
    <t xml:space="preserve">Fuel cost</t>
  </si>
  <si>
    <t xml:space="preserve">Last a/c</t>
  </si>
  <si>
    <t xml:space="preserve">Insurance</t>
  </si>
  <si>
    <t xml:space="preserve">Employees benefits</t>
  </si>
  <si>
    <t xml:space="preserve">Closing stock/ Inventory</t>
  </si>
  <si>
    <t xml:space="preserve">Inventory</t>
  </si>
  <si>
    <t xml:space="preserve">Purchase of land</t>
  </si>
  <si>
    <t xml:space="preserve">Receivable</t>
  </si>
  <si>
    <t xml:space="preserve">BV</t>
  </si>
  <si>
    <t xml:space="preserve">Payable</t>
  </si>
  <si>
    <t xml:space="preserve">Last A/C</t>
  </si>
  <si>
    <t xml:space="preserve">Investment act</t>
  </si>
  <si>
    <t xml:space="preserve">PBT</t>
  </si>
  <si>
    <t xml:space="preserve">Factory</t>
  </si>
  <si>
    <t xml:space="preserve">Purchase of a truck</t>
  </si>
  <si>
    <t xml:space="preserve">Income tax</t>
  </si>
  <si>
    <t xml:space="preserve">Sold</t>
  </si>
  <si>
    <t xml:space="preserve">Preliminary &amp; Preoperative expenses to the extent not amortized</t>
  </si>
  <si>
    <t xml:space="preserve">Equipment</t>
  </si>
  <si>
    <t xml:space="preserve">License and registration fees</t>
  </si>
  <si>
    <t xml:space="preserve">Truck</t>
  </si>
  <si>
    <t xml:space="preserve">Amortization of capitalized preliminary &amp; preoperative expenses </t>
  </si>
  <si>
    <t xml:space="preserve">Old machine</t>
  </si>
  <si>
    <t xml:space="preserve">Total depn</t>
  </si>
  <si>
    <t xml:space="preserve">Computer</t>
  </si>
  <si>
    <t xml:space="preserve">Financing</t>
  </si>
  <si>
    <t xml:space="preserve">Sale of old machine (book value: 47) </t>
  </si>
  <si>
    <t xml:space="preserve">LT loan</t>
  </si>
  <si>
    <t xml:space="preserve">Fresh LT loan</t>
  </si>
  <si>
    <t xml:space="preserve">ST loan</t>
  </si>
  <si>
    <t xml:space="preserve">Purchase of computer</t>
  </si>
  <si>
    <t xml:space="preserve">Owner's Equity</t>
  </si>
  <si>
    <t xml:space="preserve">In ₹</t>
  </si>
  <si>
    <t xml:space="preserve">Company pays income tax @ 20%</t>
  </si>
  <si>
    <t xml:space="preserve">Equity capital</t>
  </si>
  <si>
    <t xml:space="preserve">Authorized capital 1,00,000 shares of ₹10 each</t>
  </si>
  <si>
    <t xml:space="preserve">Postage</t>
  </si>
  <si>
    <t xml:space="preserve">Paid-up capital 50,000 shares of ₹10 each</t>
  </si>
  <si>
    <t xml:space="preserve">Reserves &amp; Surplus</t>
  </si>
  <si>
    <t xml:space="preserve">Operational data for the year 2017-18 and some balance sheet data as on 31.3.2018</t>
  </si>
  <si>
    <t xml:space="preserve">Balance Sheet as on </t>
  </si>
  <si>
    <t xml:space="preserve">31.03.2017</t>
  </si>
  <si>
    <t xml:space="preserve">31.03.2018</t>
  </si>
  <si>
    <t xml:space="preserve">Balance Sheet as on 31.03.2017</t>
  </si>
  <si>
    <t xml:space="preserve">Op exp</t>
  </si>
  <si>
    <t xml:space="preserve">Retai earn</t>
  </si>
  <si>
    <t xml:space="preserve">Interest payment</t>
  </si>
  <si>
    <t xml:space="preserve">Income Tax payment</t>
  </si>
  <si>
    <t xml:space="preserve">Cash position as on 31.03.2019</t>
  </si>
  <si>
    <t xml:space="preserve">Total cash flow from operating activities in 2019-20</t>
  </si>
  <si>
    <t xml:space="preserve">Total cash flow from investment activities  in 2019-20</t>
  </si>
  <si>
    <t xml:space="preserve">(-)2000</t>
  </si>
  <si>
    <t xml:space="preserve">op ex</t>
  </si>
  <si>
    <t xml:space="preserve">Sale of old machine (book value: 2400) </t>
  </si>
  <si>
    <t xml:space="preserve">Total cash flow from financing activities  in 2019-20</t>
  </si>
  <si>
    <t xml:space="preserve">op prfit</t>
  </si>
  <si>
    <t xml:space="preserve">What is the cash position as on 31.03.2020</t>
  </si>
  <si>
    <t xml:space="preserve">Wages</t>
  </si>
  <si>
    <t xml:space="preserve">Following are all the non-current assets of a company as on 31.03.2019.</t>
  </si>
  <si>
    <t xml:space="preserve">Preliminary &amp; Preoperative exp. to the extent not amortized</t>
  </si>
  <si>
    <t xml:space="preserve">Estimate the total non-current assets of the company as on 31.03.2020 if the company depreciates building @5%, machine @10% and allow amortization of 50 during the year?</t>
  </si>
  <si>
    <t xml:space="preserve">Income tax rate</t>
  </si>
  <si>
    <t xml:space="preserve">Dividend during 2019-20</t>
  </si>
  <si>
    <t xml:space="preserve">Reserves &amp; Surplus as on 31.03.2019</t>
  </si>
  <si>
    <t xml:space="preserve">Estimate the reserves &amp; surplus as on 31.03.2020</t>
  </si>
  <si>
    <t xml:space="preserve">Value of plant and machinery as on 31.03.2019</t>
  </si>
  <si>
    <t xml:space="preserve">Purchase of machinery during the year 2019-20</t>
  </si>
  <si>
    <t xml:space="preserve">Old machinery sold during the year 2019-20</t>
  </si>
  <si>
    <t xml:space="preserve">Rate of depreciation </t>
  </si>
  <si>
    <t xml:space="preserve">Opening stock </t>
  </si>
  <si>
    <t xml:space="preserve">Purchase of raw-materials during the year</t>
  </si>
  <si>
    <t xml:space="preserve">Estimate operating profit margin</t>
  </si>
  <si>
    <t xml:space="preserve">GP</t>
  </si>
  <si>
    <t xml:space="preserve">Op profit</t>
  </si>
  <si>
    <t xml:space="preserve">Op profit margin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</si>
</sst>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General"/>
    <numFmt numFmtId="167" formatCode="0%"/>
  </numFmts>
  <fonts count="4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20"/>
      <color rgb="FF2F5597"/>
      <name val="Calibri"/>
      <family val="2"/>
      <charset val="1"/>
    </font>
    <font>
      <sz val="12"/>
      <color rgb="FFFF0000"/>
      <name val="Arial"/>
      <family val="2"/>
      <charset val="1"/>
    </font>
    <font>
      <sz val="12"/>
      <name val="Arial"/>
      <family val="2"/>
      <charset val="1"/>
    </font>
    <font>
      <sz val="14"/>
      <color rgb="FFFF0000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70C0"/>
      <name val="Arial"/>
      <family val="2"/>
      <charset val="1"/>
    </font>
    <font>
      <sz val="14"/>
      <color rgb="FF000000"/>
      <name val="Calibri"/>
      <family val="2"/>
      <charset val="1"/>
    </font>
    <font>
      <sz val="12"/>
      <color rgb="FF70AD47"/>
      <name val="Arial"/>
      <family val="2"/>
      <charset val="1"/>
    </font>
    <font>
      <sz val="11"/>
      <color rgb="FFFF0000"/>
      <name val="Calibri"/>
      <family val="2"/>
      <charset val="1"/>
    </font>
    <font>
      <sz val="12"/>
      <color rgb="FF00B050"/>
      <name val="Arial"/>
      <family val="2"/>
      <charset val="1"/>
    </font>
    <font>
      <sz val="12"/>
      <color rgb="FF7030A0"/>
      <name val="Arial"/>
      <family val="2"/>
      <charset val="1"/>
    </font>
    <font>
      <b val="true"/>
      <sz val="12"/>
      <color rgb="FF70AD47"/>
      <name val="Arial"/>
      <family val="2"/>
      <charset val="1"/>
    </font>
    <font>
      <sz val="12"/>
      <color rgb="FF333F50"/>
      <name val="Arial"/>
      <family val="2"/>
      <charset val="1"/>
    </font>
    <font>
      <b val="true"/>
      <sz val="12"/>
      <color rgb="FFC00000"/>
      <name val="Arial"/>
      <family val="2"/>
      <charset val="1"/>
    </font>
    <font>
      <b val="true"/>
      <sz val="12"/>
      <color rgb="FF385724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0070C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4"/>
      <color rgb="FF00B050"/>
      <name val="Arial"/>
      <family val="2"/>
      <charset val="1"/>
    </font>
    <font>
      <sz val="12"/>
      <color rgb="FF843C0B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b val="true"/>
      <sz val="11"/>
      <color rgb="FF70AD47"/>
      <name val="Calibri"/>
      <family val="2"/>
      <charset val="1"/>
    </font>
    <font>
      <strike val="true"/>
      <sz val="12"/>
      <color rgb="FFC00000"/>
      <name val="Arial"/>
      <family val="2"/>
      <charset val="1"/>
    </font>
    <font>
      <strike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b val="true"/>
      <sz val="14"/>
      <color rgb="FF00B0F0"/>
      <name val="Calibri"/>
      <family val="2"/>
      <charset val="1"/>
    </font>
    <font>
      <sz val="14"/>
      <name val="Calibri"/>
      <family val="2"/>
      <charset val="1"/>
    </font>
    <font>
      <sz val="14"/>
      <color rgb="FF2F5597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sz val="14"/>
      <color rgb="FFC00000"/>
      <name val="Calibri"/>
      <family val="2"/>
      <charset val="1"/>
    </font>
    <font>
      <b val="true"/>
      <sz val="11"/>
      <color rgb="FF3B3838"/>
      <name val="Calibri"/>
      <family val="0"/>
    </font>
    <font>
      <b val="true"/>
      <sz val="11"/>
      <color rgb="FF203864"/>
      <name val="Calibri"/>
      <family val="0"/>
    </font>
    <font>
      <b val="true"/>
      <sz val="13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1"/>
      <color rgb="FFF4B183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DEEBF7"/>
      </patternFill>
    </fill>
    <fill>
      <patternFill patternType="solid">
        <fgColor rgb="FFBFBFBF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FFFFF"/>
        <bgColor rgb="FFFFF2CC"/>
      </patternFill>
    </fill>
    <fill>
      <patternFill patternType="solid">
        <fgColor rgb="FF404040"/>
        <bgColor rgb="FF3B3838"/>
      </patternFill>
    </fill>
    <fill>
      <patternFill patternType="solid">
        <fgColor rgb="FF00B0F0"/>
        <bgColor rgb="FF33CCCC"/>
      </patternFill>
    </fill>
    <fill>
      <patternFill patternType="solid">
        <fgColor rgb="FFFBE5D6"/>
        <bgColor rgb="FFFFF2CC"/>
      </patternFill>
    </fill>
    <fill>
      <patternFill patternType="solid">
        <fgColor rgb="FFEADCF4"/>
        <bgColor rgb="FFD9D9D9"/>
      </patternFill>
    </fill>
    <fill>
      <patternFill patternType="solid">
        <fgColor rgb="FFD9D9D9"/>
        <bgColor rgb="FFD0CECE"/>
      </patternFill>
    </fill>
    <fill>
      <patternFill patternType="solid">
        <fgColor rgb="FFF7B7F2"/>
        <bgColor rgb="FFEADCF4"/>
      </patternFill>
    </fill>
    <fill>
      <patternFill patternType="solid">
        <fgColor rgb="FF00B050"/>
        <bgColor rgb="FF008080"/>
      </patternFill>
    </fill>
  </fills>
  <borders count="6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dotted"/>
      <diagonal/>
    </border>
    <border diagonalUp="false" diagonalDown="false">
      <left style="medium"/>
      <right style="dotted"/>
      <top/>
      <bottom style="dotted"/>
      <diagonal/>
    </border>
    <border diagonalUp="false" diagonalDown="false">
      <left/>
      <right style="medium"/>
      <top/>
      <bottom style="dotted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medium"/>
      <right style="dashed"/>
      <top style="dashed"/>
      <bottom style="dashed"/>
      <diagonal/>
    </border>
    <border diagonalUp="false" diagonalDown="false">
      <left style="dashed"/>
      <right style="medium"/>
      <top style="dashed"/>
      <bottom style="dashed"/>
      <diagonal/>
    </border>
    <border diagonalUp="false" diagonalDown="false">
      <left style="medium"/>
      <right style="dashed"/>
      <top style="dashed"/>
      <bottom/>
      <diagonal/>
    </border>
    <border diagonalUp="false" diagonalDown="false">
      <left style="dashed"/>
      <right style="medium"/>
      <top style="dashed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dotted"/>
      <top/>
      <bottom/>
      <diagonal/>
    </border>
    <border diagonalUp="false" diagonalDown="false">
      <left style="medium"/>
      <right style="dotted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double"/>
      <right/>
      <top style="double"/>
      <bottom style="dashed"/>
      <diagonal/>
    </border>
    <border diagonalUp="false" diagonalDown="false">
      <left style="mediumDashDot"/>
      <right style="mediumDashDot"/>
      <top style="mediumDashDot"/>
      <bottom style="dashed"/>
      <diagonal/>
    </border>
    <border diagonalUp="false" diagonalDown="false">
      <left style="double"/>
      <right style="dashed"/>
      <top style="dashed"/>
      <bottom style="dashed"/>
      <diagonal/>
    </border>
    <border diagonalUp="false" diagonalDown="false">
      <left style="dashed"/>
      <right/>
      <top style="dashed"/>
      <bottom style="dashed"/>
      <diagonal/>
    </border>
    <border diagonalUp="false" diagonalDown="false">
      <left style="mediumDashDot"/>
      <right style="mediumDashDot"/>
      <top style="dashed"/>
      <bottom style="dashed"/>
      <diagonal/>
    </border>
    <border diagonalUp="false" diagonalDown="false">
      <left style="double"/>
      <right style="dashed"/>
      <top style="dashed"/>
      <bottom/>
      <diagonal/>
    </border>
    <border diagonalUp="false" diagonalDown="false">
      <left style="dashed"/>
      <right/>
      <top style="dashed"/>
      <bottom/>
      <diagonal/>
    </border>
    <border diagonalUp="false" diagonalDown="false">
      <left style="double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double"/>
      <right style="dashed"/>
      <top/>
      <bottom style="dashed"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DashDot"/>
      <right style="mediumDashDot"/>
      <top style="dashed"/>
      <bottom style="mediumDashDot"/>
      <diagonal/>
    </border>
    <border diagonalUp="false" diagonalDown="false">
      <left style="double"/>
      <right style="double"/>
      <top style="double"/>
      <bottom style="dashed"/>
      <diagonal/>
    </border>
    <border diagonalUp="false" diagonalDown="false">
      <left style="dashed"/>
      <right style="double"/>
      <top style="dashed"/>
      <bottom style="dashed"/>
      <diagonal/>
    </border>
    <border diagonalUp="false" diagonalDown="false">
      <left style="double"/>
      <right style="dashed"/>
      <top style="dashed"/>
      <bottom style="double"/>
      <diagonal/>
    </border>
    <border diagonalUp="false" diagonalDown="false">
      <left style="dashed"/>
      <right style="double"/>
      <top style="dashed"/>
      <bottom style="double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0" borderId="1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0" borderId="1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5" borderId="2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3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5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5" fillId="0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7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8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9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1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2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11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2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2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2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2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7" borderId="4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0" fillId="7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7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0" fillId="7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7" borderId="3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0" fillId="7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7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FFF2CC"/>
      <rgbColor rgb="FFDEEBF7"/>
      <rgbColor rgb="FF660066"/>
      <rgbColor rgb="FFFF8080"/>
      <rgbColor rgb="FF0070C0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ADCF4"/>
      <rgbColor rgb="FFE2F0D9"/>
      <rgbColor rgb="FFFBE5D6"/>
      <rgbColor rgb="FFD9D9D9"/>
      <rgbColor rgb="FFF7B7F2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2F5597"/>
      <rgbColor rgb="FF70AD47"/>
      <rgbColor rgb="FF203864"/>
      <rgbColor rgb="FF00B050"/>
      <rgbColor rgb="FF385724"/>
      <rgbColor rgb="FF404040"/>
      <rgbColor rgb="FF843C0B"/>
      <rgbColor rgb="FF993366"/>
      <rgbColor rgb="FF333F50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82080</xdr:colOff>
      <xdr:row>30</xdr:row>
      <xdr:rowOff>49680</xdr:rowOff>
    </xdr:from>
    <xdr:to>
      <xdr:col>17</xdr:col>
      <xdr:colOff>289440</xdr:colOff>
      <xdr:row>53</xdr:row>
      <xdr:rowOff>47160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16479360" y="7056000"/>
          <a:ext cx="10260360" cy="4478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886320</xdr:colOff>
      <xdr:row>29</xdr:row>
      <xdr:rowOff>156600</xdr:rowOff>
    </xdr:from>
    <xdr:to>
      <xdr:col>6</xdr:col>
      <xdr:colOff>405360</xdr:colOff>
      <xdr:row>46</xdr:row>
      <xdr:rowOff>56520</xdr:rowOff>
    </xdr:to>
    <xdr:sp>
      <xdr:nvSpPr>
        <xdr:cNvPr id="1" name="CustomShape 1"/>
        <xdr:cNvSpPr/>
      </xdr:nvSpPr>
      <xdr:spPr>
        <a:xfrm flipV="1">
          <a:off x="9648360" y="6972120"/>
          <a:ext cx="4370040" cy="3206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729000</xdr:colOff>
      <xdr:row>29</xdr:row>
      <xdr:rowOff>115200</xdr:rowOff>
    </xdr:from>
    <xdr:to>
      <xdr:col>7</xdr:col>
      <xdr:colOff>363960</xdr:colOff>
      <xdr:row>29</xdr:row>
      <xdr:rowOff>131040</xdr:rowOff>
    </xdr:to>
    <xdr:sp>
      <xdr:nvSpPr>
        <xdr:cNvPr id="2" name="CustomShape 1"/>
        <xdr:cNvSpPr/>
      </xdr:nvSpPr>
      <xdr:spPr>
        <a:xfrm flipV="1">
          <a:off x="14342040" y="6931080"/>
          <a:ext cx="642600" cy="15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621360</xdr:colOff>
      <xdr:row>28</xdr:row>
      <xdr:rowOff>106920</xdr:rowOff>
    </xdr:from>
    <xdr:to>
      <xdr:col>6</xdr:col>
      <xdr:colOff>380520</xdr:colOff>
      <xdr:row>31</xdr:row>
      <xdr:rowOff>122760</xdr:rowOff>
    </xdr:to>
    <xdr:sp>
      <xdr:nvSpPr>
        <xdr:cNvPr id="3" name="CustomShape 1"/>
        <xdr:cNvSpPr/>
      </xdr:nvSpPr>
      <xdr:spPr>
        <a:xfrm flipV="1">
          <a:off x="4315680" y="6732000"/>
          <a:ext cx="9677880" cy="587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8280</xdr:colOff>
      <xdr:row>28</xdr:row>
      <xdr:rowOff>115200</xdr:rowOff>
    </xdr:from>
    <xdr:to>
      <xdr:col>7</xdr:col>
      <xdr:colOff>413280</xdr:colOff>
      <xdr:row>28</xdr:row>
      <xdr:rowOff>122760</xdr:rowOff>
    </xdr:to>
    <xdr:sp>
      <xdr:nvSpPr>
        <xdr:cNvPr id="4" name="CustomShape 1"/>
        <xdr:cNvSpPr/>
      </xdr:nvSpPr>
      <xdr:spPr>
        <a:xfrm flipV="1">
          <a:off x="14628960" y="6740640"/>
          <a:ext cx="405000" cy="7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621360</xdr:colOff>
      <xdr:row>21</xdr:row>
      <xdr:rowOff>148320</xdr:rowOff>
    </xdr:from>
    <xdr:to>
      <xdr:col>7</xdr:col>
      <xdr:colOff>372240</xdr:colOff>
      <xdr:row>33</xdr:row>
      <xdr:rowOff>106200</xdr:rowOff>
    </xdr:to>
    <xdr:sp>
      <xdr:nvSpPr>
        <xdr:cNvPr id="5" name="CustomShape 1"/>
        <xdr:cNvSpPr/>
      </xdr:nvSpPr>
      <xdr:spPr>
        <a:xfrm flipV="1">
          <a:off x="4315680" y="5249520"/>
          <a:ext cx="10677240" cy="2434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596520</xdr:colOff>
      <xdr:row>5</xdr:row>
      <xdr:rowOff>164880</xdr:rowOff>
    </xdr:from>
    <xdr:to>
      <xdr:col>7</xdr:col>
      <xdr:colOff>297720</xdr:colOff>
      <xdr:row>6</xdr:row>
      <xdr:rowOff>73080</xdr:rowOff>
    </xdr:to>
    <xdr:sp>
      <xdr:nvSpPr>
        <xdr:cNvPr id="6" name="CustomShape 1"/>
        <xdr:cNvSpPr/>
      </xdr:nvSpPr>
      <xdr:spPr>
        <a:xfrm flipV="1">
          <a:off x="4290840" y="1448280"/>
          <a:ext cx="10627560" cy="1368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604800</xdr:colOff>
      <xdr:row>6</xdr:row>
      <xdr:rowOff>131760</xdr:rowOff>
    </xdr:from>
    <xdr:to>
      <xdr:col>7</xdr:col>
      <xdr:colOff>330840</xdr:colOff>
      <xdr:row>16</xdr:row>
      <xdr:rowOff>97920</xdr:rowOff>
    </xdr:to>
    <xdr:sp>
      <xdr:nvSpPr>
        <xdr:cNvPr id="7" name="CustomShape 1"/>
        <xdr:cNvSpPr/>
      </xdr:nvSpPr>
      <xdr:spPr>
        <a:xfrm flipV="1">
          <a:off x="4299120" y="1643760"/>
          <a:ext cx="10652400" cy="2412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596520</xdr:colOff>
      <xdr:row>20</xdr:row>
      <xdr:rowOff>123480</xdr:rowOff>
    </xdr:from>
    <xdr:to>
      <xdr:col>7</xdr:col>
      <xdr:colOff>355680</xdr:colOff>
      <xdr:row>27</xdr:row>
      <xdr:rowOff>122760</xdr:rowOff>
    </xdr:to>
    <xdr:sp>
      <xdr:nvSpPr>
        <xdr:cNvPr id="8" name="CustomShape 1"/>
        <xdr:cNvSpPr/>
      </xdr:nvSpPr>
      <xdr:spPr>
        <a:xfrm flipV="1">
          <a:off x="4290840" y="4996080"/>
          <a:ext cx="10685520" cy="1561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596520</xdr:colOff>
      <xdr:row>14</xdr:row>
      <xdr:rowOff>207000</xdr:rowOff>
    </xdr:from>
    <xdr:to>
      <xdr:col>6</xdr:col>
      <xdr:colOff>446760</xdr:colOff>
      <xdr:row>14</xdr:row>
      <xdr:rowOff>280800</xdr:rowOff>
    </xdr:to>
    <xdr:sp>
      <xdr:nvSpPr>
        <xdr:cNvPr id="9" name="CustomShape 1"/>
        <xdr:cNvSpPr/>
      </xdr:nvSpPr>
      <xdr:spPr>
        <a:xfrm>
          <a:off x="4290840" y="3563280"/>
          <a:ext cx="9768960" cy="738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41400</xdr:colOff>
      <xdr:row>14</xdr:row>
      <xdr:rowOff>289800</xdr:rowOff>
    </xdr:from>
    <xdr:to>
      <xdr:col>7</xdr:col>
      <xdr:colOff>496080</xdr:colOff>
      <xdr:row>14</xdr:row>
      <xdr:rowOff>290160</xdr:rowOff>
    </xdr:to>
    <xdr:sp>
      <xdr:nvSpPr>
        <xdr:cNvPr id="10" name="CustomShape 1"/>
        <xdr:cNvSpPr/>
      </xdr:nvSpPr>
      <xdr:spPr>
        <a:xfrm>
          <a:off x="14662080" y="3646080"/>
          <a:ext cx="4546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902880</xdr:colOff>
      <xdr:row>13</xdr:row>
      <xdr:rowOff>173160</xdr:rowOff>
    </xdr:from>
    <xdr:to>
      <xdr:col>7</xdr:col>
      <xdr:colOff>397080</xdr:colOff>
      <xdr:row>36</xdr:row>
      <xdr:rowOff>31680</xdr:rowOff>
    </xdr:to>
    <xdr:sp>
      <xdr:nvSpPr>
        <xdr:cNvPr id="11" name="CustomShape 1"/>
        <xdr:cNvSpPr/>
      </xdr:nvSpPr>
      <xdr:spPr>
        <a:xfrm flipV="1">
          <a:off x="9664920" y="3300480"/>
          <a:ext cx="5352840" cy="48956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878040</xdr:colOff>
      <xdr:row>12</xdr:row>
      <xdr:rowOff>106920</xdr:rowOff>
    </xdr:from>
    <xdr:to>
      <xdr:col>7</xdr:col>
      <xdr:colOff>421920</xdr:colOff>
      <xdr:row>23</xdr:row>
      <xdr:rowOff>81360</xdr:rowOff>
    </xdr:to>
    <xdr:sp>
      <xdr:nvSpPr>
        <xdr:cNvPr id="12" name="CustomShape 1"/>
        <xdr:cNvSpPr/>
      </xdr:nvSpPr>
      <xdr:spPr>
        <a:xfrm flipV="1">
          <a:off x="9640080" y="3005640"/>
          <a:ext cx="5402520" cy="2634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596520</xdr:colOff>
      <xdr:row>15</xdr:row>
      <xdr:rowOff>99360</xdr:rowOff>
    </xdr:from>
    <xdr:to>
      <xdr:col>6</xdr:col>
      <xdr:colOff>405360</xdr:colOff>
      <xdr:row>24</xdr:row>
      <xdr:rowOff>131760</xdr:rowOff>
    </xdr:to>
    <xdr:sp>
      <xdr:nvSpPr>
        <xdr:cNvPr id="13" name="CustomShape 1"/>
        <xdr:cNvSpPr/>
      </xdr:nvSpPr>
      <xdr:spPr>
        <a:xfrm>
          <a:off x="4290840" y="3829320"/>
          <a:ext cx="9727560" cy="20898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24840</xdr:colOff>
      <xdr:row>24</xdr:row>
      <xdr:rowOff>115920</xdr:rowOff>
    </xdr:from>
    <xdr:to>
      <xdr:col>7</xdr:col>
      <xdr:colOff>380160</xdr:colOff>
      <xdr:row>24</xdr:row>
      <xdr:rowOff>116280</xdr:rowOff>
    </xdr:to>
    <xdr:sp>
      <xdr:nvSpPr>
        <xdr:cNvPr id="14" name="CustomShape 1"/>
        <xdr:cNvSpPr/>
      </xdr:nvSpPr>
      <xdr:spPr>
        <a:xfrm>
          <a:off x="14645520" y="5903280"/>
          <a:ext cx="3553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918720</xdr:colOff>
      <xdr:row>13</xdr:row>
      <xdr:rowOff>115920</xdr:rowOff>
    </xdr:from>
    <xdr:to>
      <xdr:col>6</xdr:col>
      <xdr:colOff>379800</xdr:colOff>
      <xdr:row>26</xdr:row>
      <xdr:rowOff>106920</xdr:rowOff>
    </xdr:to>
    <xdr:sp>
      <xdr:nvSpPr>
        <xdr:cNvPr id="15" name="CustomShape 1"/>
        <xdr:cNvSpPr/>
      </xdr:nvSpPr>
      <xdr:spPr>
        <a:xfrm flipH="1">
          <a:off x="9680760" y="3243600"/>
          <a:ext cx="4312080" cy="3107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563040</xdr:colOff>
      <xdr:row>20</xdr:row>
      <xdr:rowOff>115920</xdr:rowOff>
    </xdr:from>
    <xdr:to>
      <xdr:col>3</xdr:col>
      <xdr:colOff>496080</xdr:colOff>
      <xdr:row>32</xdr:row>
      <xdr:rowOff>82080</xdr:rowOff>
    </xdr:to>
    <xdr:sp>
      <xdr:nvSpPr>
        <xdr:cNvPr id="16" name="CustomShape 1"/>
        <xdr:cNvSpPr/>
      </xdr:nvSpPr>
      <xdr:spPr>
        <a:xfrm>
          <a:off x="4257360" y="4988880"/>
          <a:ext cx="5000760" cy="24807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911160</xdr:colOff>
      <xdr:row>14</xdr:row>
      <xdr:rowOff>32400</xdr:rowOff>
    </xdr:from>
    <xdr:to>
      <xdr:col>10</xdr:col>
      <xdr:colOff>2864520</xdr:colOff>
      <xdr:row>32</xdr:row>
      <xdr:rowOff>81360</xdr:rowOff>
    </xdr:to>
    <xdr:sp>
      <xdr:nvSpPr>
        <xdr:cNvPr id="17" name="CustomShape 1"/>
        <xdr:cNvSpPr/>
      </xdr:nvSpPr>
      <xdr:spPr>
        <a:xfrm flipV="1">
          <a:off x="9673200" y="3388320"/>
          <a:ext cx="10348200" cy="40802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328680</xdr:colOff>
      <xdr:row>39</xdr:row>
      <xdr:rowOff>5400</xdr:rowOff>
    </xdr:from>
    <xdr:to>
      <xdr:col>1</xdr:col>
      <xdr:colOff>556560</xdr:colOff>
      <xdr:row>48</xdr:row>
      <xdr:rowOff>119160</xdr:rowOff>
    </xdr:to>
    <xdr:sp>
      <xdr:nvSpPr>
        <xdr:cNvPr id="18" name="CustomShape 1"/>
        <xdr:cNvSpPr/>
      </xdr:nvSpPr>
      <xdr:spPr>
        <a:xfrm>
          <a:off x="328680" y="8767440"/>
          <a:ext cx="3102480" cy="2171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IN" sz="1100" spc="-1" strike="noStrike">
              <a:solidFill>
                <a:srgbClr val="3b3838"/>
              </a:solidFill>
              <a:latin typeface="Calibri"/>
            </a:rPr>
            <a:t>GROSS PROFIT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IN" sz="1100" spc="-1" strike="noStrike">
              <a:solidFill>
                <a:srgbClr val="203864"/>
              </a:solidFill>
              <a:latin typeface="Calibri"/>
            </a:rPr>
            <a:t>OPERATING PROFIT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IN" sz="1100" spc="-1" strike="noStrike">
              <a:solidFill>
                <a:srgbClr val="3b3838"/>
              </a:solidFill>
              <a:latin typeface="Calibri"/>
            </a:rPr>
            <a:t>EBITDA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IN" sz="1100" spc="-1" strike="noStrike">
              <a:solidFill>
                <a:srgbClr val="203864"/>
              </a:solidFill>
              <a:latin typeface="Calibri"/>
            </a:rPr>
            <a:t>EBIT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IN" sz="1100" spc="-1" strike="noStrike">
              <a:solidFill>
                <a:srgbClr val="3b3838"/>
              </a:solidFill>
              <a:latin typeface="Calibri"/>
            </a:rPr>
            <a:t>PROFIT BEFORE TAX (PBT)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IN" sz="1100" spc="-1" strike="noStrike">
              <a:solidFill>
                <a:srgbClr val="203864"/>
              </a:solidFill>
              <a:latin typeface="Calibri"/>
            </a:rPr>
            <a:t>NET PROIT (PROFIT AFTER TAX) OR PAT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IN" sz="1100" spc="-1" strike="noStrike">
              <a:solidFill>
                <a:srgbClr val="3b3838"/>
              </a:solidFill>
              <a:latin typeface="Calibri"/>
            </a:rPr>
            <a:t>RETAINED PROFIT OR RETAINED EARNINGS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41.55"/>
    <col collapsed="false" customWidth="true" hidden="false" outlineLevel="0" max="2" min="2" style="1" width="9.66"/>
    <col collapsed="false" customWidth="true" hidden="false" outlineLevel="0" max="3" min="3" style="1" width="47.33"/>
    <col collapsed="false" customWidth="true" hidden="false" outlineLevel="0" max="4" min="4" style="1" width="14"/>
    <col collapsed="false" customWidth="true" hidden="false" outlineLevel="0" max="5" min="5" style="0" width="7.11"/>
    <col collapsed="false" customWidth="true" hidden="false" outlineLevel="0" max="6" min="6" style="0" width="33.44"/>
    <col collapsed="false" customWidth="true" hidden="false" outlineLevel="0" max="7" min="7" style="0" width="11.33"/>
    <col collapsed="false" customWidth="true" hidden="false" outlineLevel="0" max="8" min="8" style="0" width="11.44"/>
    <col collapsed="false" customWidth="true" hidden="false" outlineLevel="0" max="11" min="11" style="0" width="32.22"/>
    <col collapsed="false" customWidth="true" hidden="false" outlineLevel="0" max="12" min="12" style="0" width="9.33"/>
    <col collapsed="false" customWidth="true" hidden="false" outlineLevel="0" max="17" min="16" style="0" width="18.67"/>
    <col collapsed="false" customWidth="true" hidden="false" outlineLevel="0" max="18" min="18" style="0" width="16.33"/>
    <col collapsed="false" customWidth="true" hidden="false" outlineLevel="0" max="21" min="21" style="0" width="34.11"/>
  </cols>
  <sheetData>
    <row r="1" customFormat="false" ht="15" hidden="false" customHeight="false" outlineLevel="0" collapsed="false">
      <c r="A1" s="0" t="s">
        <v>0</v>
      </c>
      <c r="K1" s="0" t="s">
        <v>1</v>
      </c>
    </row>
    <row r="2" customFormat="false" ht="31.5" hidden="false" customHeight="true" outlineLevel="0" collapsed="false">
      <c r="A2" s="2" t="s">
        <v>2</v>
      </c>
      <c r="B2" s="2"/>
      <c r="C2" s="3"/>
      <c r="D2" s="3"/>
      <c r="F2" s="4" t="s">
        <v>3</v>
      </c>
      <c r="G2" s="4" t="s">
        <v>4</v>
      </c>
      <c r="H2" s="5" t="s">
        <v>5</v>
      </c>
      <c r="I2" s="0" t="s">
        <v>6</v>
      </c>
      <c r="K2" s="6" t="s">
        <v>7</v>
      </c>
      <c r="L2" s="6"/>
    </row>
    <row r="3" customFormat="false" ht="18.6" hidden="false" customHeight="false" outlineLevel="0" collapsed="false">
      <c r="A3" s="7" t="s">
        <v>8</v>
      </c>
      <c r="B3" s="8" t="n">
        <v>6000</v>
      </c>
      <c r="C3" s="9" t="s">
        <v>9</v>
      </c>
      <c r="D3" s="10"/>
      <c r="F3" s="5" t="s">
        <v>10</v>
      </c>
      <c r="K3" s="11" t="s">
        <v>11</v>
      </c>
      <c r="L3" s="11"/>
      <c r="R3" s="0" t="s">
        <v>7</v>
      </c>
      <c r="U3" s="12" t="s">
        <v>12</v>
      </c>
      <c r="V3" s="13"/>
    </row>
    <row r="4" customFormat="false" ht="18" hidden="false" customHeight="false" outlineLevel="0" collapsed="false">
      <c r="A4" s="14" t="s">
        <v>13</v>
      </c>
      <c r="B4" s="15" t="n">
        <v>3000</v>
      </c>
      <c r="C4" s="16" t="s">
        <v>14</v>
      </c>
      <c r="D4" s="17" t="n">
        <f aca="false">B23</f>
        <v>150000</v>
      </c>
      <c r="F4" s="5" t="s">
        <v>15</v>
      </c>
      <c r="I4" s="1"/>
      <c r="J4" s="1"/>
      <c r="K4" s="18" t="s">
        <v>16</v>
      </c>
      <c r="L4" s="19" t="n">
        <f aca="false">D45</f>
        <v>8836.1</v>
      </c>
      <c r="M4" s="1"/>
      <c r="N4" s="1"/>
      <c r="R4" s="0" t="s">
        <v>16</v>
      </c>
      <c r="S4" s="1" t="n">
        <f aca="false">D47</f>
        <v>7836.1</v>
      </c>
      <c r="U4" s="20" t="s">
        <v>16</v>
      </c>
      <c r="V4" s="21" t="n">
        <f aca="false">D47</f>
        <v>7836.1</v>
      </c>
    </row>
    <row r="5" customFormat="false" ht="18" hidden="false" customHeight="false" outlineLevel="0" collapsed="false">
      <c r="A5" s="22" t="s">
        <v>17</v>
      </c>
      <c r="B5" s="23" t="n">
        <v>12000</v>
      </c>
      <c r="C5" s="1" t="s">
        <v>18</v>
      </c>
      <c r="D5" s="17" t="n">
        <f aca="false">B14</f>
        <v>300</v>
      </c>
      <c r="F5" s="24" t="s">
        <v>19</v>
      </c>
      <c r="G5" s="25" t="n">
        <v>1940</v>
      </c>
      <c r="H5" s="26" t="n">
        <f aca="false">L26</f>
        <v>140.1</v>
      </c>
      <c r="I5" s="27"/>
      <c r="J5" s="1"/>
      <c r="K5" s="18" t="s">
        <v>20</v>
      </c>
      <c r="L5" s="19" t="n">
        <f aca="false">D38+B15</f>
        <v>2157</v>
      </c>
      <c r="M5" s="1"/>
      <c r="N5" s="1"/>
      <c r="O5" s="0" t="s">
        <v>21</v>
      </c>
      <c r="P5" s="0" t="s">
        <v>22</v>
      </c>
      <c r="R5" s="0" t="s">
        <v>20</v>
      </c>
      <c r="S5" s="1" t="n">
        <f aca="false">D38+B15</f>
        <v>2157</v>
      </c>
      <c r="U5" s="20" t="s">
        <v>23</v>
      </c>
      <c r="V5" s="21" t="n">
        <f aca="false">D38+B15</f>
        <v>2157</v>
      </c>
    </row>
    <row r="6" customFormat="false" ht="18" hidden="false" customHeight="false" outlineLevel="0" collapsed="false">
      <c r="A6" s="14" t="s">
        <v>24</v>
      </c>
      <c r="B6" s="15" t="n">
        <v>36000</v>
      </c>
      <c r="C6" s="1" t="s">
        <v>25</v>
      </c>
      <c r="D6" s="17" t="n">
        <f aca="false">SUM(D4:D5)</f>
        <v>150300</v>
      </c>
      <c r="F6" s="28" t="s">
        <v>26</v>
      </c>
      <c r="G6" s="29" t="n">
        <v>14200</v>
      </c>
      <c r="H6" s="30" t="n">
        <f aca="false">B7</f>
        <v>15400</v>
      </c>
      <c r="I6" s="31" t="n">
        <f aca="false">H6-G6</f>
        <v>1200</v>
      </c>
      <c r="K6" s="18" t="s">
        <v>27</v>
      </c>
      <c r="L6" s="19" t="n">
        <f aca="false">-I6</f>
        <v>-1200</v>
      </c>
      <c r="O6" s="0" t="s">
        <v>28</v>
      </c>
      <c r="P6" s="0" t="s">
        <v>29</v>
      </c>
      <c r="R6" s="0" t="s">
        <v>30</v>
      </c>
      <c r="S6" s="1" t="n">
        <f aca="false">G6-H6</f>
        <v>-1200</v>
      </c>
      <c r="U6" s="32" t="s">
        <v>31</v>
      </c>
      <c r="V6" s="21" t="n">
        <f aca="false">-I6</f>
        <v>-1200</v>
      </c>
    </row>
    <row r="7" customFormat="false" ht="18" hidden="false" customHeight="false" outlineLevel="0" collapsed="false">
      <c r="A7" s="7" t="s">
        <v>26</v>
      </c>
      <c r="B7" s="8" t="n">
        <v>15400</v>
      </c>
      <c r="D7" s="10"/>
      <c r="F7" s="33" t="s">
        <v>32</v>
      </c>
      <c r="G7" s="34" t="n">
        <v>9100</v>
      </c>
      <c r="H7" s="35" t="n">
        <f aca="false">B17</f>
        <v>8100</v>
      </c>
      <c r="I7" s="31" t="n">
        <f aca="false">H7-G7</f>
        <v>-1000</v>
      </c>
      <c r="K7" s="18" t="s">
        <v>33</v>
      </c>
      <c r="L7" s="19" t="n">
        <f aca="false">-I7</f>
        <v>1000</v>
      </c>
      <c r="O7" s="0" t="s">
        <v>34</v>
      </c>
      <c r="P7" s="0" t="s">
        <v>35</v>
      </c>
      <c r="R7" s="0" t="s">
        <v>36</v>
      </c>
      <c r="S7" s="1" t="n">
        <f aca="false">G7-H7</f>
        <v>1000</v>
      </c>
      <c r="U7" s="32" t="s">
        <v>36</v>
      </c>
      <c r="V7" s="21" t="n">
        <f aca="false">-I7</f>
        <v>1000</v>
      </c>
    </row>
    <row r="8" customFormat="false" ht="18" hidden="false" customHeight="false" outlineLevel="0" collapsed="false">
      <c r="A8" s="14" t="s">
        <v>37</v>
      </c>
      <c r="B8" s="15" t="n">
        <v>3600</v>
      </c>
      <c r="C8" s="16" t="s">
        <v>38</v>
      </c>
      <c r="D8" s="17"/>
      <c r="F8" s="36" t="s">
        <v>39</v>
      </c>
      <c r="G8" s="37" t="n">
        <v>0</v>
      </c>
      <c r="H8" s="37" t="n">
        <v>0</v>
      </c>
      <c r="I8" s="38"/>
      <c r="K8" s="18" t="s">
        <v>40</v>
      </c>
      <c r="L8" s="19" t="n">
        <f aca="false">I21</f>
        <v>957</v>
      </c>
      <c r="R8" s="0" t="s">
        <v>41</v>
      </c>
      <c r="S8" s="1" t="n">
        <f aca="false">H21-G21</f>
        <v>957</v>
      </c>
      <c r="U8" s="32" t="s">
        <v>42</v>
      </c>
      <c r="V8" s="21" t="n">
        <f aca="false">I21</f>
        <v>957</v>
      </c>
    </row>
    <row r="9" customFormat="false" ht="18.6" hidden="false" customHeight="false" outlineLevel="0" collapsed="false">
      <c r="A9" s="14" t="s">
        <v>43</v>
      </c>
      <c r="B9" s="15" t="n">
        <v>2500</v>
      </c>
      <c r="C9" s="16" t="s">
        <v>44</v>
      </c>
      <c r="D9" s="17" t="n">
        <f aca="false">G6</f>
        <v>14200</v>
      </c>
      <c r="F9" s="5" t="s">
        <v>45</v>
      </c>
      <c r="G9" s="5" t="n">
        <f aca="false">SUM(G5:G8)</f>
        <v>25240</v>
      </c>
      <c r="H9" s="39" t="n">
        <f aca="false">SUM(H5:H8)</f>
        <v>23640.1</v>
      </c>
      <c r="K9" s="18" t="s">
        <v>46</v>
      </c>
      <c r="L9" s="19" t="n">
        <f aca="false">SUM(L4:L8)</f>
        <v>11750.1</v>
      </c>
      <c r="O9" s="0" t="s">
        <v>28</v>
      </c>
      <c r="R9" s="0" t="s">
        <v>47</v>
      </c>
      <c r="S9" s="1" t="n">
        <f aca="false">SUM(S4:S8)</f>
        <v>10750.1</v>
      </c>
      <c r="U9" s="40"/>
      <c r="V9" s="41" t="n">
        <f aca="false">SUM(V4:V8)</f>
        <v>10750.1</v>
      </c>
    </row>
    <row r="10" customFormat="false" ht="18.6" hidden="false" customHeight="false" outlineLevel="0" collapsed="false">
      <c r="A10" s="14" t="s">
        <v>48</v>
      </c>
      <c r="B10" s="15" t="n">
        <v>500</v>
      </c>
      <c r="C10" s="42" t="s">
        <v>49</v>
      </c>
      <c r="D10" s="17" t="n">
        <f aca="false">B11</f>
        <v>85000</v>
      </c>
      <c r="K10" s="18"/>
      <c r="L10" s="18"/>
      <c r="O10" s="0" t="s">
        <v>50</v>
      </c>
      <c r="Q10" s="0" t="n">
        <f aca="false">G13</f>
        <v>1000</v>
      </c>
    </row>
    <row r="11" customFormat="false" ht="18" hidden="false" customHeight="false" outlineLevel="0" collapsed="false">
      <c r="A11" s="7" t="s">
        <v>51</v>
      </c>
      <c r="B11" s="8" t="n">
        <v>85000</v>
      </c>
      <c r="C11" s="16" t="s">
        <v>52</v>
      </c>
      <c r="D11" s="10" t="n">
        <f aca="false">SUM(D9:D10)</f>
        <v>99200</v>
      </c>
      <c r="F11" s="5" t="s">
        <v>53</v>
      </c>
      <c r="K11" s="43" t="s">
        <v>54</v>
      </c>
      <c r="L11" s="18"/>
      <c r="O11" s="0" t="s">
        <v>55</v>
      </c>
      <c r="Q11" s="1" t="n">
        <f aca="false">B12</f>
        <v>300</v>
      </c>
      <c r="R11" s="0" t="s">
        <v>54</v>
      </c>
      <c r="U11" s="44" t="s">
        <v>56</v>
      </c>
      <c r="V11" s="45"/>
    </row>
    <row r="12" customFormat="false" ht="18" hidden="false" customHeight="false" outlineLevel="0" collapsed="false">
      <c r="A12" s="46" t="s">
        <v>57</v>
      </c>
      <c r="B12" s="47" t="n">
        <v>300</v>
      </c>
      <c r="C12" s="16" t="s">
        <v>26</v>
      </c>
      <c r="D12" s="17" t="n">
        <f aca="false">B7</f>
        <v>15400</v>
      </c>
      <c r="F12" s="48" t="s">
        <v>58</v>
      </c>
      <c r="G12" s="48" t="n">
        <v>500</v>
      </c>
      <c r="H12" s="48" t="n">
        <f aca="false">G12</f>
        <v>500</v>
      </c>
      <c r="I12" s="0" t="n">
        <f aca="false">H12-G12</f>
        <v>0</v>
      </c>
      <c r="K12" s="18" t="s">
        <v>59</v>
      </c>
      <c r="L12" s="19" t="n">
        <f aca="false">-E20</f>
        <v>-300</v>
      </c>
      <c r="O12" s="0" t="s">
        <v>60</v>
      </c>
      <c r="Q12" s="0" t="n">
        <f aca="false">SUM(Q10:Q11)</f>
        <v>1300</v>
      </c>
      <c r="R12" s="0" t="s">
        <v>61</v>
      </c>
      <c r="S12" s="1" t="n">
        <f aca="false">- (B5+B12+B13+B19)</f>
        <v>-14820</v>
      </c>
      <c r="U12" s="49" t="s">
        <v>28</v>
      </c>
      <c r="V12" s="50" t="n">
        <v>-300</v>
      </c>
    </row>
    <row r="13" customFormat="false" ht="18" hidden="false" customHeight="false" outlineLevel="0" collapsed="false">
      <c r="A13" s="51" t="s">
        <v>62</v>
      </c>
      <c r="B13" s="52" t="n">
        <v>2500</v>
      </c>
      <c r="C13" s="16" t="s">
        <v>38</v>
      </c>
      <c r="D13" s="17" t="n">
        <f aca="false">D11-D12</f>
        <v>83800</v>
      </c>
      <c r="F13" s="48" t="s">
        <v>28</v>
      </c>
      <c r="G13" s="48" t="n">
        <v>1000</v>
      </c>
      <c r="H13" s="53" t="n">
        <f aca="false">D24</f>
        <v>1235</v>
      </c>
      <c r="I13" s="1" t="n">
        <f aca="false">H13-G13</f>
        <v>235</v>
      </c>
      <c r="K13" s="18" t="s">
        <v>34</v>
      </c>
      <c r="L13" s="19" t="n">
        <f aca="false">-E32</f>
        <v>-14520</v>
      </c>
      <c r="O13" s="0" t="s">
        <v>63</v>
      </c>
      <c r="Q13" s="0" t="n">
        <v>0</v>
      </c>
      <c r="R13" s="0" t="s">
        <v>64</v>
      </c>
      <c r="S13" s="1" t="n">
        <f aca="false">B21</f>
        <v>2400</v>
      </c>
      <c r="U13" s="49" t="s">
        <v>65</v>
      </c>
      <c r="V13" s="50" t="n">
        <f aca="false">-14520</f>
        <v>-14520</v>
      </c>
    </row>
    <row r="14" customFormat="false" ht="18" hidden="false" customHeight="false" outlineLevel="0" collapsed="false">
      <c r="A14" s="54" t="s">
        <v>66</v>
      </c>
      <c r="B14" s="55" t="n">
        <v>300</v>
      </c>
      <c r="C14" s="10"/>
      <c r="D14" s="10"/>
      <c r="F14" s="48" t="s">
        <v>67</v>
      </c>
      <c r="G14" s="48" t="n">
        <v>6800</v>
      </c>
      <c r="H14" s="53" t="n">
        <f aca="false">D36</f>
        <v>17028</v>
      </c>
      <c r="K14" s="18" t="s">
        <v>68</v>
      </c>
      <c r="L14" s="19" t="n">
        <f aca="false">B21</f>
        <v>2400</v>
      </c>
      <c r="O14" s="0" t="s">
        <v>47</v>
      </c>
      <c r="Q14" s="0" t="n">
        <f aca="false">SUM(Q12:Q13)</f>
        <v>1300</v>
      </c>
      <c r="S14" s="1" t="n">
        <f aca="false">S12+S13</f>
        <v>-12420</v>
      </c>
      <c r="U14" s="49" t="s">
        <v>69</v>
      </c>
      <c r="V14" s="50" t="n">
        <v>2400</v>
      </c>
    </row>
    <row r="15" customFormat="false" ht="29.4" hidden="false" customHeight="false" outlineLevel="0" collapsed="false">
      <c r="A15" s="56" t="s">
        <v>70</v>
      </c>
      <c r="B15" s="57" t="n">
        <v>200</v>
      </c>
      <c r="C15" s="17" t="s">
        <v>9</v>
      </c>
      <c r="D15" s="17" t="n">
        <f aca="false">D6-D13</f>
        <v>66500</v>
      </c>
      <c r="F15" s="58" t="s">
        <v>71</v>
      </c>
      <c r="G15" s="48" t="n">
        <v>500</v>
      </c>
      <c r="H15" s="53" t="n">
        <f aca="false">G15-B15</f>
        <v>300</v>
      </c>
      <c r="K15" s="18" t="s">
        <v>72</v>
      </c>
      <c r="L15" s="19" t="n">
        <f aca="false">SUM(L12:L14)</f>
        <v>-12420</v>
      </c>
      <c r="O15" s="0" t="s">
        <v>73</v>
      </c>
      <c r="Q15" s="0" t="n">
        <f aca="false">Q14*0.05</f>
        <v>65</v>
      </c>
      <c r="R15" s="0" t="s">
        <v>74</v>
      </c>
      <c r="U15" s="59"/>
      <c r="V15" s="38" t="n">
        <f aca="false">SUM(V12:V14)</f>
        <v>-12420</v>
      </c>
    </row>
    <row r="16" customFormat="false" ht="18" hidden="false" customHeight="false" outlineLevel="0" collapsed="false">
      <c r="A16" s="60" t="s">
        <v>75</v>
      </c>
      <c r="B16" s="61" t="n">
        <v>1600</v>
      </c>
      <c r="C16" s="62" t="s">
        <v>73</v>
      </c>
      <c r="D16" s="63"/>
      <c r="F16" s="64" t="s">
        <v>76</v>
      </c>
      <c r="G16" s="64" t="n">
        <f aca="false">SUM(G12:G15)</f>
        <v>8800</v>
      </c>
      <c r="H16" s="65" t="n">
        <f aca="false">SUM(H12:H15)</f>
        <v>19063</v>
      </c>
      <c r="K16" s="18"/>
      <c r="L16" s="18"/>
      <c r="O16" s="0" t="s">
        <v>77</v>
      </c>
      <c r="Q16" s="0" t="n">
        <f aca="false">Q14-Q15</f>
        <v>1235</v>
      </c>
      <c r="R16" s="0" t="s">
        <v>78</v>
      </c>
      <c r="U16" s="44" t="s">
        <v>79</v>
      </c>
      <c r="V16" s="45"/>
    </row>
    <row r="17" customFormat="false" ht="18" hidden="false" customHeight="false" outlineLevel="0" collapsed="false">
      <c r="A17" s="14" t="s">
        <v>80</v>
      </c>
      <c r="B17" s="66" t="n">
        <v>8100</v>
      </c>
      <c r="C17" s="67" t="s">
        <v>28</v>
      </c>
      <c r="D17" s="68"/>
      <c r="E17" s="0" t="s">
        <v>6</v>
      </c>
      <c r="F17" s="5" t="s">
        <v>81</v>
      </c>
      <c r="G17" s="5" t="n">
        <f aca="false">G16+G9</f>
        <v>34040</v>
      </c>
      <c r="H17" s="39" t="n">
        <f aca="false">H16+H9</f>
        <v>42703.1</v>
      </c>
      <c r="K17" s="43" t="s">
        <v>82</v>
      </c>
      <c r="L17" s="18"/>
      <c r="R17" s="0" t="s">
        <v>83</v>
      </c>
      <c r="S17" s="1" t="n">
        <f aca="false">-B16</f>
        <v>-1600</v>
      </c>
      <c r="U17" s="49" t="s">
        <v>84</v>
      </c>
      <c r="V17" s="31" t="n">
        <f aca="false">-B16</f>
        <v>-1600</v>
      </c>
    </row>
    <row r="18" customFormat="false" ht="18" hidden="false" customHeight="false" outlineLevel="0" collapsed="false">
      <c r="A18" s="14" t="s">
        <v>85</v>
      </c>
      <c r="B18" s="15" t="n">
        <v>350</v>
      </c>
      <c r="C18" s="49" t="s">
        <v>50</v>
      </c>
      <c r="D18" s="68" t="n">
        <f aca="false">G13</f>
        <v>1000</v>
      </c>
      <c r="K18" s="18" t="s">
        <v>86</v>
      </c>
      <c r="L18" s="19" t="n">
        <f aca="false">-B16</f>
        <v>-1600</v>
      </c>
      <c r="O18" s="0" t="s">
        <v>34</v>
      </c>
      <c r="R18" s="0" t="s">
        <v>87</v>
      </c>
      <c r="S18" s="1" t="n">
        <f aca="false">H22-G22</f>
        <v>470</v>
      </c>
      <c r="U18" s="49" t="s">
        <v>88</v>
      </c>
      <c r="V18" s="31" t="n">
        <f aca="false">I22</f>
        <v>470</v>
      </c>
    </row>
    <row r="19" customFormat="false" ht="18" hidden="false" customHeight="false" outlineLevel="0" collapsed="false">
      <c r="A19" s="69" t="s">
        <v>89</v>
      </c>
      <c r="B19" s="70" t="n">
        <v>20</v>
      </c>
      <c r="C19" s="49" t="s">
        <v>55</v>
      </c>
      <c r="D19" s="68" t="n">
        <f aca="false">B12</f>
        <v>300</v>
      </c>
      <c r="F19" s="5" t="s">
        <v>90</v>
      </c>
      <c r="K19" s="18" t="s">
        <v>91</v>
      </c>
      <c r="L19" s="19" t="n">
        <f aca="false">B34-G22</f>
        <v>470</v>
      </c>
      <c r="O19" s="0" t="s">
        <v>50</v>
      </c>
      <c r="Q19" s="0" t="n">
        <f aca="false">G14</f>
        <v>6800</v>
      </c>
      <c r="R19" s="0" t="s">
        <v>92</v>
      </c>
      <c r="S19" s="1" t="n">
        <f aca="false">B32</f>
        <v>1000</v>
      </c>
      <c r="U19" s="49" t="s">
        <v>93</v>
      </c>
      <c r="V19" s="31" t="n">
        <f aca="false">B32</f>
        <v>1000</v>
      </c>
    </row>
    <row r="20" customFormat="false" ht="18" hidden="false" customHeight="false" outlineLevel="0" collapsed="false">
      <c r="A20" s="14" t="s">
        <v>94</v>
      </c>
      <c r="B20" s="15" t="n">
        <v>1250</v>
      </c>
      <c r="C20" s="49" t="s">
        <v>60</v>
      </c>
      <c r="D20" s="68" t="n">
        <f aca="false">SUM(D18:D19)</f>
        <v>1300</v>
      </c>
      <c r="E20" s="71" t="n">
        <f aca="false">D20-D18</f>
        <v>300</v>
      </c>
      <c r="F20" s="5" t="s">
        <v>95</v>
      </c>
      <c r="K20" s="18" t="s">
        <v>96</v>
      </c>
      <c r="L20" s="19" t="n">
        <f aca="false">B32</f>
        <v>1000</v>
      </c>
      <c r="O20" s="0" t="s">
        <v>55</v>
      </c>
      <c r="Q20" s="1" t="n">
        <f aca="false">B5+B13+B19</f>
        <v>14520</v>
      </c>
      <c r="R20" s="0" t="s">
        <v>97</v>
      </c>
      <c r="S20" s="1" t="n">
        <f aca="false">SUM(S17:S19)</f>
        <v>-130</v>
      </c>
      <c r="U20" s="59"/>
      <c r="V20" s="72" t="n">
        <f aca="false">SUM(V17:V19)</f>
        <v>-130</v>
      </c>
    </row>
    <row r="21" customFormat="false" ht="18" hidden="false" customHeight="false" outlineLevel="0" collapsed="false">
      <c r="A21" s="22" t="s">
        <v>98</v>
      </c>
      <c r="B21" s="23" t="n">
        <v>2400</v>
      </c>
      <c r="C21" s="49" t="s">
        <v>63</v>
      </c>
      <c r="D21" s="68" t="n">
        <v>0</v>
      </c>
      <c r="F21" s="73" t="s">
        <v>99</v>
      </c>
      <c r="G21" s="74" t="n">
        <v>7760</v>
      </c>
      <c r="H21" s="75" t="n">
        <f aca="false">B28</f>
        <v>8717</v>
      </c>
      <c r="I21" s="76" t="n">
        <f aca="false">H21-G21</f>
        <v>957</v>
      </c>
      <c r="J21" s="1"/>
      <c r="K21" s="18" t="s">
        <v>100</v>
      </c>
      <c r="L21" s="19" t="n">
        <f aca="false">-D46</f>
        <v>-1000</v>
      </c>
      <c r="M21" s="1"/>
      <c r="N21" s="1"/>
      <c r="O21" s="0" t="s">
        <v>60</v>
      </c>
      <c r="Q21" s="0" t="n">
        <f aca="false">SUM(Q19:Q20)</f>
        <v>21320</v>
      </c>
      <c r="U21" s="1"/>
      <c r="V21" s="1"/>
    </row>
    <row r="22" customFormat="false" ht="18" hidden="false" customHeight="false" outlineLevel="0" collapsed="false">
      <c r="A22" s="14" t="s">
        <v>101</v>
      </c>
      <c r="B22" s="66" t="n">
        <v>1020</v>
      </c>
      <c r="C22" s="49" t="s">
        <v>47</v>
      </c>
      <c r="D22" s="68" t="n">
        <f aca="false">D20-D21</f>
        <v>1300</v>
      </c>
      <c r="F22" s="77" t="s">
        <v>102</v>
      </c>
      <c r="G22" s="77" t="n">
        <v>9430</v>
      </c>
      <c r="H22" s="78" t="n">
        <f aca="false">B34</f>
        <v>9900</v>
      </c>
      <c r="I22" s="1" t="n">
        <f aca="false">H22-G22</f>
        <v>470</v>
      </c>
      <c r="J22" s="1"/>
      <c r="K22" s="18"/>
      <c r="L22" s="19" t="n">
        <f aca="false">SUM(L18:L21)</f>
        <v>-1130</v>
      </c>
      <c r="M22" s="1"/>
      <c r="N22" s="1"/>
      <c r="O22" s="0" t="s">
        <v>63</v>
      </c>
      <c r="Q22" s="1" t="n">
        <f aca="false">B21</f>
        <v>2400</v>
      </c>
      <c r="R22" s="0" t="s">
        <v>47</v>
      </c>
      <c r="S22" s="1" t="n">
        <f aca="false">S20+S14+S9</f>
        <v>-1799.9</v>
      </c>
      <c r="U22" s="79" t="s">
        <v>47</v>
      </c>
      <c r="V22" s="27" t="n">
        <f aca="false">V20+V15+V9</f>
        <v>-1799.9</v>
      </c>
    </row>
    <row r="23" customFormat="false" ht="18" hidden="false" customHeight="false" outlineLevel="0" collapsed="false">
      <c r="A23" s="7" t="s">
        <v>103</v>
      </c>
      <c r="B23" s="8" t="n">
        <v>150000</v>
      </c>
      <c r="C23" s="80" t="s">
        <v>73</v>
      </c>
      <c r="D23" s="81" t="n">
        <f aca="false">0.05*D22</f>
        <v>65</v>
      </c>
      <c r="F23" s="5" t="s">
        <v>72</v>
      </c>
      <c r="G23" s="5" t="n">
        <f aca="false">SUM(G21:G22)</f>
        <v>17190</v>
      </c>
      <c r="H23" s="39" t="n">
        <f aca="false">SUM(H21:H22)</f>
        <v>18617</v>
      </c>
      <c r="K23" s="18" t="s">
        <v>104</v>
      </c>
      <c r="L23" s="19" t="n">
        <f aca="false">L9+L15+L22</f>
        <v>-1799.9</v>
      </c>
      <c r="O23" s="82" t="s">
        <v>47</v>
      </c>
      <c r="Q23" s="1" t="n">
        <f aca="false">Q21-Q22</f>
        <v>18920</v>
      </c>
      <c r="R23" s="0" t="s">
        <v>105</v>
      </c>
      <c r="S23" s="1" t="n">
        <f aca="false">S22+G5</f>
        <v>140.1</v>
      </c>
      <c r="U23" s="49" t="s">
        <v>106</v>
      </c>
      <c r="V23" s="50" t="n">
        <f aca="false">G5</f>
        <v>1940</v>
      </c>
    </row>
    <row r="24" customFormat="false" ht="18" hidden="false" customHeight="false" outlineLevel="0" collapsed="false">
      <c r="A24" s="83" t="s">
        <v>107</v>
      </c>
      <c r="B24" s="84" t="n">
        <v>985</v>
      </c>
      <c r="C24" s="85" t="s">
        <v>108</v>
      </c>
      <c r="D24" s="86" t="n">
        <f aca="false">D22-D23</f>
        <v>1235</v>
      </c>
      <c r="F24" s="5" t="s">
        <v>109</v>
      </c>
      <c r="K24" s="18"/>
      <c r="L24" s="18"/>
      <c r="O24" s="0" t="s">
        <v>73</v>
      </c>
      <c r="Q24" s="0" t="n">
        <f aca="false">Q23*0.1</f>
        <v>1892</v>
      </c>
      <c r="U24" s="59" t="s">
        <v>110</v>
      </c>
      <c r="V24" s="72" t="n">
        <f aca="false">V22+V23</f>
        <v>140.1</v>
      </c>
    </row>
    <row r="25" customFormat="false" ht="18" hidden="false" customHeight="false" outlineLevel="0" collapsed="false">
      <c r="A25" s="14" t="s">
        <v>111</v>
      </c>
      <c r="B25" s="15" t="n">
        <v>2450</v>
      </c>
      <c r="F25" s="87" t="s">
        <v>112</v>
      </c>
      <c r="G25" s="87" t="n">
        <v>5600</v>
      </c>
      <c r="H25" s="88" t="n">
        <f aca="false">G25-B16</f>
        <v>4000</v>
      </c>
      <c r="K25" s="18" t="s">
        <v>113</v>
      </c>
      <c r="L25" s="18" t="n">
        <f aca="false">G5</f>
        <v>1940</v>
      </c>
      <c r="O25" s="89" t="s">
        <v>114</v>
      </c>
      <c r="Q25" s="1" t="n">
        <f aca="false">Q23-Q24</f>
        <v>17028</v>
      </c>
    </row>
    <row r="26" customFormat="false" ht="18" hidden="false" customHeight="false" outlineLevel="0" collapsed="false">
      <c r="A26" s="14" t="s">
        <v>115</v>
      </c>
      <c r="B26" s="15" t="n">
        <v>750</v>
      </c>
      <c r="C26" s="90" t="s">
        <v>34</v>
      </c>
      <c r="D26" s="63"/>
      <c r="F26" s="5" t="s">
        <v>116</v>
      </c>
      <c r="G26" s="5" t="n">
        <f aca="false">G25+G23</f>
        <v>22790</v>
      </c>
      <c r="H26" s="39" t="n">
        <f aca="false">H25+H23</f>
        <v>22617</v>
      </c>
      <c r="K26" s="18" t="s">
        <v>117</v>
      </c>
      <c r="L26" s="19" t="n">
        <f aca="false">L23+L25</f>
        <v>140.1</v>
      </c>
    </row>
    <row r="27" customFormat="false" ht="15" hidden="false" customHeight="false" outlineLevel="0" collapsed="false">
      <c r="A27" s="14" t="s">
        <v>118</v>
      </c>
      <c r="B27" s="66" t="n">
        <v>9000</v>
      </c>
      <c r="C27" s="49" t="s">
        <v>50</v>
      </c>
      <c r="D27" s="68" t="n">
        <f aca="false">G14</f>
        <v>6800</v>
      </c>
    </row>
    <row r="28" customFormat="false" ht="15" hidden="false" customHeight="false" outlineLevel="0" collapsed="false">
      <c r="A28" s="14" t="s">
        <v>119</v>
      </c>
      <c r="B28" s="66" t="n">
        <v>8717</v>
      </c>
      <c r="C28" s="91" t="s">
        <v>120</v>
      </c>
      <c r="D28" s="92" t="n">
        <f aca="false">B5</f>
        <v>12000</v>
      </c>
      <c r="F28" s="5" t="s">
        <v>121</v>
      </c>
    </row>
    <row r="29" customFormat="false" ht="15" hidden="false" customHeight="false" outlineLevel="0" collapsed="false">
      <c r="A29" s="14" t="s">
        <v>122</v>
      </c>
      <c r="B29" s="15" t="n">
        <v>250</v>
      </c>
      <c r="C29" s="91" t="s">
        <v>123</v>
      </c>
      <c r="D29" s="93" t="n">
        <f aca="false">B13</f>
        <v>2500</v>
      </c>
      <c r="F29" s="48" t="s">
        <v>124</v>
      </c>
      <c r="G29" s="48" t="n">
        <v>7500</v>
      </c>
      <c r="H29" s="53" t="n">
        <f aca="false">G29+B32</f>
        <v>8500</v>
      </c>
      <c r="I29" s="1" t="n">
        <f aca="false">H29-G29</f>
        <v>1000</v>
      </c>
    </row>
    <row r="30" customFormat="false" ht="15" hidden="false" customHeight="false" outlineLevel="0" collapsed="false">
      <c r="A30" s="14" t="s">
        <v>125</v>
      </c>
      <c r="B30" s="15" t="n">
        <v>50</v>
      </c>
      <c r="C30" s="91" t="s">
        <v>126</v>
      </c>
      <c r="D30" s="94" t="n">
        <f aca="false">B19</f>
        <v>20</v>
      </c>
      <c r="F30" s="48" t="s">
        <v>127</v>
      </c>
      <c r="G30" s="48" t="n">
        <v>3750</v>
      </c>
      <c r="H30" s="53" t="n">
        <f aca="false">G30+D47</f>
        <v>11586.1</v>
      </c>
      <c r="I30" s="1"/>
      <c r="J30" s="1"/>
      <c r="K30" s="1"/>
      <c r="L30" s="1"/>
      <c r="M30" s="1"/>
      <c r="N30" s="1"/>
    </row>
    <row r="31" customFormat="false" ht="15" hidden="false" customHeight="false" outlineLevel="0" collapsed="false">
      <c r="A31" s="95" t="s">
        <v>128</v>
      </c>
      <c r="B31" s="96" t="n">
        <v>1000</v>
      </c>
      <c r="C31" s="49" t="s">
        <v>55</v>
      </c>
      <c r="D31" s="68" t="n">
        <f aca="false">D30+D29+D28</f>
        <v>14520</v>
      </c>
      <c r="F31" s="64" t="s">
        <v>129</v>
      </c>
      <c r="G31" s="64" t="n">
        <f aca="false">G29+G30</f>
        <v>11250</v>
      </c>
      <c r="H31" s="97" t="n">
        <f aca="false">SUM(H29:H30)</f>
        <v>20086.1</v>
      </c>
    </row>
    <row r="32" customFormat="false" ht="15" hidden="false" customHeight="false" outlineLevel="0" collapsed="false">
      <c r="A32" s="14" t="s">
        <v>130</v>
      </c>
      <c r="B32" s="66" t="n">
        <v>1000</v>
      </c>
      <c r="C32" s="59" t="s">
        <v>60</v>
      </c>
      <c r="D32" s="98" t="n">
        <f aca="false">D31+D27</f>
        <v>21320</v>
      </c>
      <c r="E32" s="71" t="n">
        <f aca="false">D32-D27</f>
        <v>14520</v>
      </c>
      <c r="F32" s="5" t="s">
        <v>131</v>
      </c>
      <c r="G32" s="5" t="n">
        <f aca="false">G31+G26</f>
        <v>34040</v>
      </c>
      <c r="H32" s="39" t="n">
        <f aca="false">H31+H26</f>
        <v>42703.1</v>
      </c>
      <c r="I32" s="1" t="n">
        <f aca="false">H17-H32</f>
        <v>0</v>
      </c>
    </row>
    <row r="33" customFormat="false" ht="15" hidden="false" customHeight="false" outlineLevel="0" collapsed="false">
      <c r="A33" s="99" t="s">
        <v>132</v>
      </c>
      <c r="C33" s="1" t="s">
        <v>63</v>
      </c>
      <c r="D33" s="17" t="n">
        <f aca="false">B21</f>
        <v>2400</v>
      </c>
    </row>
    <row r="34" customFormat="false" ht="16.2" hidden="false" customHeight="false" outlineLevel="0" collapsed="false">
      <c r="A34" s="100" t="s">
        <v>133</v>
      </c>
      <c r="B34" s="101" t="n">
        <v>9900</v>
      </c>
      <c r="C34" s="1" t="s">
        <v>47</v>
      </c>
      <c r="D34" s="1" t="n">
        <f aca="false">D32-D33</f>
        <v>18920</v>
      </c>
    </row>
    <row r="35" customFormat="false" ht="15" hidden="false" customHeight="false" outlineLevel="0" collapsed="false">
      <c r="C35" s="1" t="s">
        <v>73</v>
      </c>
      <c r="D35" s="102" t="n">
        <f aca="false">0.1*D34</f>
        <v>1892</v>
      </c>
      <c r="F35" s="103" t="s">
        <v>134</v>
      </c>
    </row>
    <row r="36" customFormat="false" ht="15" hidden="false" customHeight="false" outlineLevel="0" collapsed="false">
      <c r="C36" s="1" t="s">
        <v>135</v>
      </c>
      <c r="D36" s="10" t="n">
        <f aca="false">D34-D35</f>
        <v>17028</v>
      </c>
      <c r="F36" s="104" t="s">
        <v>136</v>
      </c>
    </row>
    <row r="37" customFormat="false" ht="15" hidden="false" customHeight="false" outlineLevel="0" collapsed="false">
      <c r="F37" s="104" t="s">
        <v>137</v>
      </c>
    </row>
    <row r="38" customFormat="false" ht="15" hidden="false" customHeight="false" outlineLevel="0" collapsed="false">
      <c r="C38" s="105" t="s">
        <v>138</v>
      </c>
      <c r="D38" s="106" t="n">
        <f aca="false">D23+D35</f>
        <v>1957</v>
      </c>
      <c r="F38" s="103" t="s">
        <v>139</v>
      </c>
    </row>
    <row r="39" customFormat="false" ht="15" hidden="false" customHeight="false" outlineLevel="0" collapsed="false">
      <c r="C39" s="42"/>
      <c r="D39" s="10"/>
      <c r="F39" s="103"/>
    </row>
    <row r="40" customFormat="false" ht="15" hidden="false" customHeight="false" outlineLevel="0" collapsed="false">
      <c r="B40" s="1" t="s">
        <v>140</v>
      </c>
      <c r="C40" s="105" t="s">
        <v>141</v>
      </c>
      <c r="D40" s="106" t="n">
        <f aca="false">B4+B6+B8+B9+B10+B15+B18+B20+B25+B26+B29+B30+D38</f>
        <v>52857</v>
      </c>
      <c r="F40" s="103" t="s">
        <v>38</v>
      </c>
    </row>
    <row r="41" customFormat="false" ht="15" hidden="false" customHeight="false" outlineLevel="0" collapsed="false">
      <c r="C41" s="42" t="s">
        <v>142</v>
      </c>
      <c r="D41" s="10" t="n">
        <f aca="false">D15-D40</f>
        <v>13643</v>
      </c>
      <c r="F41" s="103" t="s">
        <v>44</v>
      </c>
    </row>
    <row r="42" customFormat="false" ht="15" hidden="false" customHeight="false" outlineLevel="0" collapsed="false">
      <c r="C42" s="42" t="s">
        <v>143</v>
      </c>
      <c r="D42" s="10" t="n">
        <f aca="false">B22</f>
        <v>1020</v>
      </c>
      <c r="F42" s="103" t="s">
        <v>144</v>
      </c>
    </row>
    <row r="43" customFormat="false" ht="15.6" hidden="false" customHeight="false" outlineLevel="0" collapsed="false">
      <c r="C43" s="107" t="s">
        <v>145</v>
      </c>
      <c r="D43" s="108" t="n">
        <f aca="false">D41-D42</f>
        <v>12623</v>
      </c>
      <c r="F43" s="103" t="s">
        <v>52</v>
      </c>
    </row>
    <row r="44" customFormat="false" ht="15.6" hidden="false" customHeight="false" outlineLevel="0" collapsed="false">
      <c r="C44" s="109" t="s">
        <v>146</v>
      </c>
      <c r="D44" s="109" t="n">
        <f aca="false">D43*0.3</f>
        <v>3786.9</v>
      </c>
      <c r="F44" s="103" t="s">
        <v>147</v>
      </c>
    </row>
    <row r="45" customFormat="false" ht="18" hidden="false" customHeight="false" outlineLevel="0" collapsed="false">
      <c r="C45" s="110" t="s">
        <v>148</v>
      </c>
      <c r="D45" s="110" t="n">
        <f aca="false">D43-D44</f>
        <v>8836.1</v>
      </c>
      <c r="F45" s="111" t="s">
        <v>38</v>
      </c>
    </row>
    <row r="46" customFormat="false" ht="15" hidden="false" customHeight="false" outlineLevel="0" collapsed="false">
      <c r="C46" s="112" t="s">
        <v>100</v>
      </c>
      <c r="D46" s="113" t="n">
        <f aca="false">B31</f>
        <v>1000</v>
      </c>
      <c r="F46" s="103" t="s">
        <v>134</v>
      </c>
    </row>
    <row r="47" customFormat="false" ht="17.4" hidden="false" customHeight="false" outlineLevel="0" collapsed="false">
      <c r="C47" s="114" t="s">
        <v>149</v>
      </c>
      <c r="D47" s="115" t="n">
        <f aca="false">D45-D46</f>
        <v>7836.1</v>
      </c>
    </row>
    <row r="48" customFormat="false" ht="15" hidden="false" customHeight="false" outlineLevel="0" collapsed="false">
      <c r="C48" s="106"/>
      <c r="D48" s="106"/>
    </row>
    <row r="49" customFormat="false" ht="15" hidden="false" customHeight="false" outlineLevel="0" collapsed="false">
      <c r="C49" s="106"/>
      <c r="D49" s="106"/>
    </row>
    <row r="50" customFormat="false" ht="15" hidden="false" customHeight="false" outlineLevel="0" collapsed="false">
      <c r="C50" s="106"/>
      <c r="D50" s="106"/>
    </row>
    <row r="51" customFormat="false" ht="15" hidden="false" customHeight="false" outlineLevel="0" collapsed="false">
      <c r="C51" s="106"/>
      <c r="D51" s="106"/>
    </row>
    <row r="52" customFormat="false" ht="15" hidden="false" customHeight="false" outlineLevel="0" collapsed="false">
      <c r="C52" s="10"/>
      <c r="D52" s="10"/>
    </row>
    <row r="53" customFormat="false" ht="15" hidden="false" customHeight="false" outlineLevel="0" collapsed="false">
      <c r="C53" s="106"/>
      <c r="D53" s="106"/>
    </row>
    <row r="54" customFormat="false" ht="15" hidden="false" customHeight="false" outlineLevel="0" collapsed="false">
      <c r="C54" s="10"/>
      <c r="D54" s="10"/>
    </row>
    <row r="55" customFormat="false" ht="15" hidden="false" customHeight="false" outlineLevel="0" collapsed="false">
      <c r="C55" s="106"/>
      <c r="D55" s="106"/>
    </row>
    <row r="56" customFormat="false" ht="15" hidden="false" customHeight="false" outlineLevel="0" collapsed="false">
      <c r="C56" s="116"/>
      <c r="D56" s="116"/>
    </row>
    <row r="57" customFormat="false" ht="15" hidden="false" customHeight="false" outlineLevel="0" collapsed="false">
      <c r="C57" s="117"/>
      <c r="D57" s="117"/>
    </row>
    <row r="58" customFormat="false" ht="15" hidden="false" customHeight="false" outlineLevel="0" collapsed="false">
      <c r="C58" s="17"/>
      <c r="D58" s="17"/>
    </row>
    <row r="59" customFormat="false" ht="15" hidden="false" customHeight="false" outlineLevel="0" collapsed="false">
      <c r="C59" s="118"/>
      <c r="D59" s="118"/>
    </row>
    <row r="60" customFormat="false" ht="15" hidden="false" customHeight="false" outlineLevel="0" collapsed="false">
      <c r="C60" s="10"/>
      <c r="D60" s="10"/>
    </row>
    <row r="61" customFormat="false" ht="15" hidden="false" customHeight="false" outlineLevel="0" collapsed="false">
      <c r="A61" s="119"/>
      <c r="B61" s="119"/>
      <c r="C61" s="17"/>
      <c r="D61" s="17"/>
    </row>
    <row r="62" customFormat="false" ht="15" hidden="false" customHeight="false" outlineLevel="0" collapsed="false">
      <c r="A62" s="120"/>
      <c r="B62" s="10"/>
      <c r="C62" s="17"/>
      <c r="D62" s="17"/>
    </row>
    <row r="63" customFormat="false" ht="15" hidden="false" customHeight="false" outlineLevel="0" collapsed="false">
      <c r="A63" s="120"/>
      <c r="B63" s="10"/>
      <c r="C63" s="10"/>
      <c r="D63" s="10"/>
    </row>
    <row r="64" customFormat="false" ht="15" hidden="false" customHeight="false" outlineLevel="0" collapsed="false">
      <c r="A64" s="121"/>
      <c r="B64" s="106"/>
      <c r="C64" s="10"/>
      <c r="D64" s="10"/>
    </row>
    <row r="65" customFormat="false" ht="15" hidden="false" customHeight="false" outlineLevel="0" collapsed="false">
      <c r="A65" s="120"/>
      <c r="B65" s="10"/>
      <c r="C65" s="122"/>
      <c r="D65" s="122"/>
    </row>
    <row r="66" customFormat="false" ht="15" hidden="false" customHeight="false" outlineLevel="0" collapsed="false">
      <c r="A66" s="121"/>
      <c r="B66" s="106"/>
      <c r="C66" s="122"/>
      <c r="D66" s="122"/>
    </row>
    <row r="67" customFormat="false" ht="15" hidden="false" customHeight="false" outlineLevel="0" collapsed="false">
      <c r="A67" s="120"/>
      <c r="B67" s="10"/>
      <c r="C67" s="17"/>
      <c r="D67" s="17"/>
    </row>
    <row r="68" customFormat="false" ht="15" hidden="false" customHeight="false" outlineLevel="0" collapsed="false">
      <c r="A68" s="120"/>
      <c r="B68" s="10"/>
    </row>
    <row r="69" customFormat="false" ht="15" hidden="false" customHeight="false" outlineLevel="0" collapsed="false">
      <c r="A69" s="120"/>
      <c r="B69" s="10"/>
      <c r="C69" s="122"/>
      <c r="D69" s="122"/>
    </row>
    <row r="70" customFormat="false" ht="15" hidden="false" customHeight="false" outlineLevel="0" collapsed="false">
      <c r="A70" s="123"/>
      <c r="B70" s="113"/>
      <c r="C70" s="117"/>
      <c r="D70" s="117"/>
    </row>
    <row r="71" customFormat="false" ht="15" hidden="false" customHeight="false" outlineLevel="0" collapsed="false">
      <c r="A71" s="121"/>
      <c r="B71" s="106"/>
      <c r="C71" s="117"/>
      <c r="D71" s="117"/>
    </row>
    <row r="72" customFormat="false" ht="15" hidden="false" customHeight="false" outlineLevel="0" collapsed="false">
      <c r="A72" s="121"/>
      <c r="B72" s="106"/>
      <c r="C72" s="122"/>
      <c r="D72" s="122"/>
    </row>
    <row r="73" customFormat="false" ht="15" hidden="false" customHeight="false" outlineLevel="0" collapsed="false">
      <c r="A73" s="124"/>
      <c r="B73" s="117"/>
      <c r="C73" s="122"/>
      <c r="D73" s="122"/>
    </row>
    <row r="74" customFormat="false" ht="15" hidden="false" customHeight="false" outlineLevel="0" collapsed="false">
      <c r="A74" s="121"/>
      <c r="B74" s="106"/>
      <c r="C74" s="122"/>
      <c r="D74" s="122"/>
    </row>
    <row r="75" customFormat="false" ht="15" hidden="false" customHeight="false" outlineLevel="0" collapsed="false">
      <c r="A75" s="121"/>
      <c r="B75" s="106"/>
      <c r="C75" s="122"/>
      <c r="D75" s="122"/>
    </row>
    <row r="76" customFormat="false" ht="15" hidden="false" customHeight="false" outlineLevel="0" collapsed="false">
      <c r="A76" s="121"/>
      <c r="B76" s="106"/>
      <c r="C76" s="122"/>
      <c r="D76" s="122"/>
    </row>
    <row r="77" customFormat="false" ht="15" hidden="false" customHeight="false" outlineLevel="0" collapsed="false">
      <c r="A77" s="121"/>
      <c r="B77" s="106"/>
      <c r="C77" s="122"/>
      <c r="D77" s="122"/>
    </row>
    <row r="78" customFormat="false" ht="15" hidden="false" customHeight="false" outlineLevel="0" collapsed="false">
      <c r="A78" s="120"/>
      <c r="B78" s="10"/>
      <c r="C78" s="122"/>
      <c r="D78" s="122"/>
    </row>
    <row r="79" customFormat="false" ht="15.6" hidden="false" customHeight="false" outlineLevel="0" collapsed="false">
      <c r="A79" s="121"/>
      <c r="B79" s="106"/>
      <c r="C79" s="125"/>
      <c r="D79" s="125"/>
    </row>
    <row r="80" customFormat="false" ht="15" hidden="false" customHeight="false" outlineLevel="0" collapsed="false">
      <c r="A80" s="120"/>
      <c r="B80" s="10"/>
      <c r="C80" s="122"/>
      <c r="D80" s="122"/>
    </row>
    <row r="81" customFormat="false" ht="15" hidden="false" customHeight="false" outlineLevel="0" collapsed="false">
      <c r="A81" s="121"/>
      <c r="B81" s="106"/>
    </row>
    <row r="82" customFormat="false" ht="15.6" hidden="false" customHeight="false" outlineLevel="0" collapsed="false">
      <c r="A82" s="126"/>
      <c r="B82" s="116"/>
    </row>
    <row r="83" customFormat="false" ht="15" hidden="false" customHeight="false" outlineLevel="0" collapsed="false">
      <c r="A83" s="124"/>
      <c r="B83" s="117"/>
      <c r="C83" s="127"/>
      <c r="D83" s="127"/>
      <c r="F83" s="128" t="s">
        <v>150</v>
      </c>
      <c r="G83" s="128"/>
      <c r="H83" s="127"/>
    </row>
    <row r="84" customFormat="false" ht="15.6" hidden="false" customHeight="false" outlineLevel="0" collapsed="false">
      <c r="A84" s="129"/>
      <c r="B84" s="130"/>
      <c r="C84" s="10"/>
      <c r="D84" s="10"/>
      <c r="F84" s="131" t="s">
        <v>90</v>
      </c>
      <c r="G84" s="132"/>
      <c r="H84" s="133"/>
    </row>
    <row r="85" customFormat="false" ht="15" hidden="false" customHeight="false" outlineLevel="0" collapsed="false">
      <c r="A85" s="120"/>
      <c r="B85" s="10"/>
      <c r="C85" s="10"/>
      <c r="D85" s="10"/>
      <c r="F85" s="14" t="s">
        <v>124</v>
      </c>
      <c r="G85" s="134" t="n">
        <v>7500</v>
      </c>
      <c r="H85" s="134"/>
      <c r="I85" s="134" t="n">
        <f aca="false">G85+B139</f>
        <v>7500</v>
      </c>
      <c r="J85" s="102"/>
      <c r="K85" s="102"/>
      <c r="L85" s="102"/>
      <c r="M85" s="102"/>
      <c r="N85" s="102"/>
    </row>
    <row r="86" customFormat="false" ht="15" hidden="false" customHeight="false" outlineLevel="0" collapsed="false">
      <c r="A86" s="120"/>
      <c r="B86" s="10"/>
      <c r="C86" s="17"/>
      <c r="D86" s="17"/>
      <c r="F86" s="14" t="s">
        <v>151</v>
      </c>
      <c r="G86" s="134" t="n">
        <v>3250</v>
      </c>
      <c r="H86" s="134"/>
      <c r="I86" s="134" t="n">
        <f aca="false">G86+G146</f>
        <v>-7201</v>
      </c>
      <c r="J86" s="102"/>
      <c r="K86" s="102"/>
      <c r="L86" s="102"/>
      <c r="M86" s="102"/>
      <c r="N86" s="102"/>
    </row>
    <row r="87" customFormat="false" ht="15" hidden="false" customHeight="false" outlineLevel="0" collapsed="false">
      <c r="A87" s="135"/>
      <c r="B87" s="17"/>
      <c r="C87" s="10"/>
      <c r="D87" s="10"/>
      <c r="F87" s="14" t="s">
        <v>112</v>
      </c>
      <c r="G87" s="134" t="n">
        <v>5600</v>
      </c>
      <c r="H87" s="134"/>
      <c r="I87" s="134" t="n">
        <f aca="false">G87-B123+B134</f>
        <v>5600</v>
      </c>
      <c r="J87" s="102"/>
      <c r="K87" s="102"/>
      <c r="L87" s="102"/>
      <c r="M87" s="102"/>
      <c r="N87" s="102"/>
    </row>
    <row r="88" customFormat="false" ht="15" hidden="false" customHeight="false" outlineLevel="0" collapsed="false">
      <c r="A88" s="135"/>
      <c r="B88" s="17"/>
      <c r="C88" s="17"/>
      <c r="D88" s="17"/>
      <c r="F88" s="14" t="s">
        <v>102</v>
      </c>
      <c r="G88" s="134" t="n">
        <v>9430</v>
      </c>
      <c r="H88" s="134"/>
      <c r="I88" s="134" t="n">
        <f aca="false">B140</f>
        <v>0</v>
      </c>
      <c r="J88" s="102"/>
      <c r="K88" s="102"/>
      <c r="L88" s="102"/>
      <c r="M88" s="102"/>
      <c r="N88" s="102"/>
    </row>
    <row r="89" customFormat="false" ht="15" hidden="false" customHeight="false" outlineLevel="0" collapsed="false">
      <c r="A89" s="120"/>
      <c r="B89" s="10"/>
      <c r="C89" s="10"/>
      <c r="D89" s="10"/>
      <c r="F89" s="14" t="s">
        <v>99</v>
      </c>
      <c r="G89" s="134" t="n">
        <v>7760</v>
      </c>
      <c r="H89" s="134"/>
      <c r="I89" s="134" t="n">
        <f aca="false">B135</f>
        <v>0</v>
      </c>
      <c r="J89" s="102"/>
      <c r="K89" s="102"/>
      <c r="L89" s="102"/>
      <c r="M89" s="102"/>
      <c r="N89" s="102"/>
    </row>
    <row r="90" customFormat="false" ht="15.6" hidden="false" customHeight="false" outlineLevel="0" collapsed="false">
      <c r="A90" s="120"/>
      <c r="B90" s="10"/>
      <c r="C90" s="10"/>
      <c r="D90" s="10"/>
      <c r="F90" s="131" t="s">
        <v>152</v>
      </c>
      <c r="G90" s="136" t="n">
        <v>33540</v>
      </c>
      <c r="H90" s="136"/>
      <c r="I90" s="136" t="n">
        <f aca="false">SUM(I85:I89)</f>
        <v>5899</v>
      </c>
      <c r="J90" s="137"/>
      <c r="K90" s="137"/>
      <c r="L90" s="137"/>
      <c r="M90" s="137"/>
      <c r="N90" s="137"/>
    </row>
    <row r="91" customFormat="false" ht="15" hidden="false" customHeight="false" outlineLevel="0" collapsed="false">
      <c r="A91" s="138"/>
      <c r="B91" s="122"/>
      <c r="C91" s="10"/>
      <c r="D91" s="10"/>
      <c r="F91" s="139"/>
      <c r="G91" s="132"/>
      <c r="H91" s="133"/>
    </row>
    <row r="92" customFormat="false" ht="15" hidden="false" customHeight="false" outlineLevel="0" collapsed="false">
      <c r="A92" s="138"/>
      <c r="B92" s="122"/>
      <c r="C92" s="17"/>
      <c r="D92" s="17"/>
      <c r="F92" s="14" t="s">
        <v>10</v>
      </c>
      <c r="G92" s="132"/>
      <c r="H92" s="133"/>
    </row>
    <row r="93" customFormat="false" ht="15.6" hidden="false" customHeight="false" outlineLevel="0" collapsed="false">
      <c r="A93" s="135"/>
      <c r="B93" s="17"/>
      <c r="C93" s="17"/>
      <c r="D93" s="17"/>
      <c r="F93" s="140" t="s">
        <v>53</v>
      </c>
      <c r="G93" s="132"/>
      <c r="H93" s="133"/>
    </row>
    <row r="94" customFormat="false" ht="15" hidden="false" customHeight="false" outlineLevel="0" collapsed="false">
      <c r="A94" s="133"/>
      <c r="B94" s="141"/>
      <c r="C94" s="17"/>
      <c r="D94" s="17"/>
      <c r="F94" s="14" t="s">
        <v>58</v>
      </c>
      <c r="G94" s="134" t="n">
        <v>500</v>
      </c>
      <c r="H94" s="134"/>
      <c r="I94" s="134" t="n">
        <v>500</v>
      </c>
      <c r="J94" s="102"/>
      <c r="K94" s="102"/>
      <c r="L94" s="102"/>
      <c r="M94" s="102"/>
      <c r="N94" s="102"/>
    </row>
    <row r="95" customFormat="false" ht="15" hidden="false" customHeight="false" outlineLevel="0" collapsed="false">
      <c r="A95" s="138"/>
      <c r="B95" s="122"/>
      <c r="C95" s="17"/>
      <c r="D95" s="17"/>
      <c r="F95" s="14" t="s">
        <v>28</v>
      </c>
      <c r="G95" s="134" t="n">
        <v>1000</v>
      </c>
      <c r="H95" s="134"/>
      <c r="I95" s="134" t="n">
        <f aca="false">G112</f>
        <v>950</v>
      </c>
      <c r="J95" s="102"/>
      <c r="K95" s="102"/>
      <c r="L95" s="102"/>
      <c r="M95" s="102"/>
      <c r="N95" s="102"/>
    </row>
    <row r="96" customFormat="false" ht="15" hidden="false" customHeight="false" outlineLevel="0" collapsed="false">
      <c r="A96" s="124"/>
      <c r="B96" s="117"/>
      <c r="C96" s="17"/>
      <c r="D96" s="17"/>
      <c r="F96" s="14" t="s">
        <v>67</v>
      </c>
      <c r="G96" s="134" t="n">
        <v>6800</v>
      </c>
      <c r="H96" s="134"/>
      <c r="I96" s="134" t="n">
        <f aca="false">G124</f>
        <v>6120</v>
      </c>
      <c r="J96" s="102"/>
      <c r="K96" s="102"/>
      <c r="L96" s="102"/>
      <c r="M96" s="102"/>
      <c r="N96" s="102"/>
    </row>
    <row r="97" customFormat="false" ht="15.6" hidden="false" customHeight="false" outlineLevel="0" collapsed="false">
      <c r="A97" s="124"/>
      <c r="B97" s="117"/>
      <c r="C97" s="17"/>
      <c r="D97" s="17"/>
      <c r="F97" s="140" t="s">
        <v>15</v>
      </c>
      <c r="G97" s="132"/>
      <c r="H97" s="132"/>
      <c r="I97" s="134"/>
      <c r="J97" s="102"/>
      <c r="K97" s="102"/>
      <c r="L97" s="102"/>
      <c r="M97" s="102"/>
      <c r="N97" s="102"/>
      <c r="O97" s="0" t="n">
        <f aca="false">SUM(O94:O96)</f>
        <v>0</v>
      </c>
    </row>
    <row r="98" customFormat="false" ht="15" hidden="false" customHeight="false" outlineLevel="0" collapsed="false">
      <c r="A98" s="138"/>
      <c r="B98" s="122"/>
      <c r="C98" s="17"/>
      <c r="D98" s="17"/>
      <c r="F98" s="14" t="s">
        <v>153</v>
      </c>
      <c r="G98" s="134" t="n">
        <v>14200</v>
      </c>
      <c r="H98" s="134"/>
      <c r="I98" s="134" t="n">
        <f aca="false">B114</f>
        <v>0</v>
      </c>
      <c r="J98" s="102"/>
      <c r="K98" s="102"/>
      <c r="L98" s="102"/>
      <c r="M98" s="102"/>
      <c r="N98" s="102"/>
    </row>
    <row r="99" customFormat="false" ht="15" hidden="false" customHeight="false" outlineLevel="0" collapsed="false">
      <c r="A99" s="138"/>
      <c r="B99" s="122"/>
      <c r="C99" s="10"/>
      <c r="D99" s="10"/>
      <c r="F99" s="14" t="s">
        <v>32</v>
      </c>
      <c r="G99" s="134" t="n">
        <v>9100</v>
      </c>
      <c r="H99" s="134"/>
      <c r="I99" s="134" t="n">
        <f aca="false">B124</f>
        <v>0</v>
      </c>
      <c r="J99" s="102"/>
      <c r="K99" s="102"/>
      <c r="L99" s="102"/>
      <c r="M99" s="102"/>
      <c r="N99" s="102"/>
    </row>
    <row r="100" customFormat="false" ht="28.5" hidden="false" customHeight="true" outlineLevel="0" collapsed="false">
      <c r="A100" s="138"/>
      <c r="B100" s="122"/>
      <c r="C100" s="17"/>
      <c r="D100" s="17"/>
      <c r="F100" s="142" t="s">
        <v>71</v>
      </c>
      <c r="G100" s="143" t="n">
        <v>500</v>
      </c>
      <c r="H100" s="143"/>
      <c r="I100" s="134" t="n">
        <f aca="false">G100-B122</f>
        <v>500</v>
      </c>
      <c r="J100" s="102"/>
      <c r="K100" s="102"/>
      <c r="L100" s="102"/>
      <c r="M100" s="102"/>
      <c r="N100" s="102"/>
    </row>
    <row r="101" customFormat="false" ht="15" hidden="false" customHeight="false" outlineLevel="0" collapsed="false">
      <c r="A101" s="138"/>
      <c r="B101" s="122"/>
      <c r="C101" s="10"/>
      <c r="D101" s="10"/>
      <c r="F101" s="14" t="s">
        <v>19</v>
      </c>
      <c r="G101" s="134" t="n">
        <v>1940</v>
      </c>
      <c r="H101" s="134"/>
      <c r="I101" s="134" t="n">
        <f aca="false">B131</f>
        <v>0</v>
      </c>
      <c r="J101" s="102"/>
      <c r="K101" s="102"/>
      <c r="L101" s="102"/>
      <c r="M101" s="102"/>
      <c r="N101" s="102"/>
    </row>
    <row r="102" customFormat="false" ht="16.2" hidden="false" customHeight="false" outlineLevel="0" collapsed="false">
      <c r="A102" s="138"/>
      <c r="B102" s="122"/>
      <c r="C102" s="17"/>
      <c r="D102" s="17"/>
      <c r="F102" s="144" t="s">
        <v>154</v>
      </c>
      <c r="G102" s="145" t="n">
        <v>33540</v>
      </c>
      <c r="H102" s="146"/>
      <c r="I102" s="134" t="n">
        <f aca="false">SUM(I94:I101)</f>
        <v>8070</v>
      </c>
      <c r="J102" s="102"/>
      <c r="K102" s="102"/>
      <c r="L102" s="102"/>
      <c r="M102" s="102"/>
      <c r="N102" s="102"/>
      <c r="O102" s="0" t="n">
        <f aca="false">SUM(O98:O101)</f>
        <v>0</v>
      </c>
    </row>
    <row r="103" customFormat="false" ht="15" hidden="false" customHeight="false" outlineLevel="0" collapsed="false">
      <c r="A103" s="138"/>
      <c r="B103" s="122"/>
      <c r="C103" s="17"/>
      <c r="D103" s="17"/>
    </row>
    <row r="104" customFormat="false" ht="18" hidden="false" customHeight="false" outlineLevel="0" collapsed="false">
      <c r="A104" s="138"/>
      <c r="B104" s="122"/>
      <c r="C104" s="17"/>
      <c r="D104" s="17"/>
      <c r="F104" s="147" t="s">
        <v>155</v>
      </c>
    </row>
    <row r="105" customFormat="false" ht="15.6" hidden="false" customHeight="false" outlineLevel="0" collapsed="false">
      <c r="A105" s="148"/>
      <c r="B105" s="125"/>
      <c r="C105" s="17"/>
      <c r="D105" s="17"/>
      <c r="F105" s="149" t="s">
        <v>156</v>
      </c>
    </row>
    <row r="106" customFormat="false" ht="15" hidden="false" customHeight="false" outlineLevel="0" collapsed="false">
      <c r="A106" s="138"/>
      <c r="B106" s="122"/>
      <c r="C106" s="10"/>
      <c r="D106" s="10"/>
      <c r="F106" s="14" t="s">
        <v>28</v>
      </c>
    </row>
    <row r="107" customFormat="false" ht="30" hidden="false" customHeight="false" outlineLevel="0" collapsed="false">
      <c r="C107" s="10"/>
      <c r="D107" s="10"/>
      <c r="F107" s="150" t="s">
        <v>157</v>
      </c>
      <c r="G107" s="134" t="n">
        <f aca="false">G95</f>
        <v>1000</v>
      </c>
      <c r="H107" s="102"/>
    </row>
    <row r="108" customFormat="false" ht="15" hidden="false" customHeight="false" outlineLevel="0" collapsed="false">
      <c r="C108" s="17"/>
      <c r="D108" s="17"/>
      <c r="F108" s="14" t="s">
        <v>158</v>
      </c>
      <c r="G108" s="134" t="n">
        <f aca="false">B120</f>
        <v>0</v>
      </c>
      <c r="H108" s="102"/>
      <c r="I108" s="0" t="s">
        <v>159</v>
      </c>
    </row>
    <row r="109" customFormat="false" ht="15" hidden="false" customHeight="false" outlineLevel="0" collapsed="false">
      <c r="A109" s="127"/>
      <c r="B109" s="127"/>
      <c r="C109" s="17"/>
      <c r="D109" s="17"/>
      <c r="F109" s="14" t="s">
        <v>160</v>
      </c>
      <c r="G109" s="134" t="n">
        <f aca="false">B119</f>
        <v>0</v>
      </c>
      <c r="H109" s="102"/>
      <c r="I109" s="0" t="s">
        <v>161</v>
      </c>
    </row>
    <row r="110" customFormat="false" ht="15" hidden="false" customHeight="false" outlineLevel="0" collapsed="false">
      <c r="A110" s="120"/>
      <c r="B110" s="10"/>
      <c r="C110" s="10"/>
      <c r="D110" s="10"/>
      <c r="F110" s="14" t="s">
        <v>162</v>
      </c>
      <c r="G110" s="134" t="n">
        <f aca="false">G107+G108-G109</f>
        <v>1000</v>
      </c>
      <c r="H110" s="102"/>
      <c r="I110" s="0" t="s">
        <v>163</v>
      </c>
    </row>
    <row r="111" customFormat="false" ht="15" hidden="false" customHeight="false" outlineLevel="0" collapsed="false">
      <c r="A111" s="120"/>
      <c r="B111" s="10"/>
      <c r="C111" s="10"/>
      <c r="D111" s="10"/>
      <c r="F111" s="14" t="s">
        <v>164</v>
      </c>
      <c r="G111" s="134" t="n">
        <f aca="false">G110*0.05</f>
        <v>50</v>
      </c>
      <c r="H111" s="102"/>
    </row>
    <row r="112" customFormat="false" ht="15" hidden="false" customHeight="false" outlineLevel="0" collapsed="false">
      <c r="A112" s="138"/>
      <c r="B112" s="17"/>
      <c r="C112" s="122"/>
      <c r="D112" s="122"/>
      <c r="F112" s="14" t="s">
        <v>77</v>
      </c>
      <c r="G112" s="134" t="n">
        <f aca="false">G110-G111</f>
        <v>950</v>
      </c>
      <c r="H112" s="102"/>
      <c r="I112" s="0" t="s">
        <v>165</v>
      </c>
    </row>
    <row r="113" customFormat="false" ht="15" hidden="false" customHeight="false" outlineLevel="0" collapsed="false">
      <c r="A113" s="120"/>
      <c r="B113" s="10"/>
      <c r="C113" s="122"/>
      <c r="D113" s="122"/>
      <c r="F113" s="14" t="s">
        <v>166</v>
      </c>
      <c r="G113" s="134"/>
      <c r="H113" s="102"/>
    </row>
    <row r="114" customFormat="false" ht="15" hidden="false" customHeight="false" outlineLevel="0" collapsed="false">
      <c r="A114" s="135"/>
      <c r="B114" s="17"/>
      <c r="C114" s="17"/>
      <c r="D114" s="17"/>
      <c r="F114" s="14" t="s">
        <v>167</v>
      </c>
      <c r="G114" s="134" t="n">
        <f aca="false">G96</f>
        <v>6800</v>
      </c>
      <c r="H114" s="102"/>
      <c r="I114" s="0" t="s">
        <v>168</v>
      </c>
    </row>
    <row r="115" customFormat="false" ht="15" hidden="false" customHeight="false" outlineLevel="0" collapsed="false">
      <c r="A115" s="120"/>
      <c r="B115" s="10"/>
      <c r="F115" s="14" t="s">
        <v>169</v>
      </c>
      <c r="G115" s="134"/>
      <c r="H115" s="102"/>
    </row>
    <row r="116" customFormat="false" ht="15" hidden="false" customHeight="false" outlineLevel="0" collapsed="false">
      <c r="A116" s="120"/>
      <c r="B116" s="10"/>
      <c r="F116" s="14" t="s">
        <v>170</v>
      </c>
      <c r="G116" s="134" t="n">
        <f aca="false">B112</f>
        <v>0</v>
      </c>
      <c r="H116" s="102"/>
      <c r="I116" s="0" t="s">
        <v>171</v>
      </c>
    </row>
    <row r="117" customFormat="false" ht="15" hidden="false" customHeight="false" outlineLevel="0" collapsed="false">
      <c r="A117" s="120"/>
      <c r="B117" s="10"/>
      <c r="F117" s="151" t="s">
        <v>57</v>
      </c>
      <c r="G117" s="152" t="n">
        <f aca="false">B120</f>
        <v>0</v>
      </c>
      <c r="H117" s="153"/>
      <c r="I117" s="154" t="s">
        <v>159</v>
      </c>
      <c r="J117" s="154"/>
      <c r="K117" s="154"/>
      <c r="L117" s="154"/>
      <c r="M117" s="154"/>
      <c r="N117" s="154"/>
      <c r="O117" s="155" t="s">
        <v>172</v>
      </c>
    </row>
    <row r="118" customFormat="false" ht="15" hidden="false" customHeight="false" outlineLevel="0" collapsed="false">
      <c r="A118" s="135"/>
      <c r="B118" s="17"/>
      <c r="F118" s="14" t="s">
        <v>62</v>
      </c>
      <c r="G118" s="134" t="n">
        <f aca="false">B121</f>
        <v>0</v>
      </c>
      <c r="H118" s="102"/>
      <c r="I118" s="0" t="s">
        <v>173</v>
      </c>
    </row>
    <row r="119" customFormat="false" ht="15" hidden="false" customHeight="false" outlineLevel="0" collapsed="false">
      <c r="A119" s="135"/>
      <c r="B119" s="17"/>
      <c r="F119" s="14" t="s">
        <v>89</v>
      </c>
      <c r="G119" s="134" t="n">
        <f aca="false">B126</f>
        <v>0</v>
      </c>
      <c r="H119" s="102"/>
      <c r="I119" s="0" t="s">
        <v>174</v>
      </c>
    </row>
    <row r="120" customFormat="false" ht="15" hidden="false" customHeight="false" outlineLevel="0" collapsed="false">
      <c r="A120" s="135"/>
      <c r="B120" s="17"/>
      <c r="F120" s="14" t="s">
        <v>72</v>
      </c>
      <c r="G120" s="134" t="n">
        <f aca="false">G114+G116+G118+G119</f>
        <v>6800</v>
      </c>
      <c r="H120" s="102"/>
    </row>
    <row r="121" customFormat="false" ht="15" hidden="false" customHeight="false" outlineLevel="0" collapsed="false">
      <c r="A121" s="135"/>
      <c r="B121" s="17"/>
      <c r="F121" s="14" t="s">
        <v>175</v>
      </c>
      <c r="G121" s="134" t="n">
        <f aca="false">B128</f>
        <v>0</v>
      </c>
      <c r="H121" s="102"/>
    </row>
    <row r="122" customFormat="false" ht="15" hidden="false" customHeight="false" outlineLevel="0" collapsed="false">
      <c r="A122" s="135"/>
      <c r="B122" s="17"/>
      <c r="F122" s="14" t="s">
        <v>176</v>
      </c>
      <c r="G122" s="134" t="n">
        <f aca="false">G120-G121</f>
        <v>6800</v>
      </c>
      <c r="H122" s="102"/>
    </row>
    <row r="123" customFormat="false" ht="15" hidden="false" customHeight="false" outlineLevel="0" collapsed="false">
      <c r="A123" s="135"/>
      <c r="B123" s="17"/>
      <c r="F123" s="14" t="s">
        <v>177</v>
      </c>
      <c r="G123" s="134" t="n">
        <f aca="false">G122*0.1</f>
        <v>680</v>
      </c>
      <c r="H123" s="102"/>
    </row>
    <row r="124" customFormat="false" ht="15" hidden="false" customHeight="false" outlineLevel="0" collapsed="false">
      <c r="A124" s="135"/>
      <c r="B124" s="17"/>
      <c r="F124" s="14" t="s">
        <v>178</v>
      </c>
      <c r="G124" s="134" t="n">
        <f aca="false">G122-G123</f>
        <v>6120</v>
      </c>
      <c r="H124" s="102"/>
      <c r="I124" s="0" t="s">
        <v>179</v>
      </c>
    </row>
    <row r="125" customFormat="false" ht="15" hidden="false" customHeight="false" outlineLevel="0" collapsed="false">
      <c r="A125" s="120"/>
      <c r="B125" s="10"/>
      <c r="F125" s="14"/>
      <c r="G125" s="134"/>
      <c r="H125" s="102"/>
    </row>
    <row r="126" customFormat="false" ht="44.25" hidden="false" customHeight="true" outlineLevel="0" collapsed="false">
      <c r="A126" s="135"/>
      <c r="B126" s="17"/>
      <c r="F126" s="150" t="s">
        <v>180</v>
      </c>
      <c r="G126" s="134" t="n">
        <f aca="false">G111+G123</f>
        <v>730</v>
      </c>
      <c r="H126" s="102"/>
      <c r="I126" s="0" t="s">
        <v>181</v>
      </c>
    </row>
    <row r="127" customFormat="false" ht="15" hidden="false" customHeight="false" outlineLevel="0" collapsed="false">
      <c r="A127" s="120"/>
      <c r="B127" s="10"/>
      <c r="F127" s="14"/>
      <c r="G127" s="134"/>
      <c r="H127" s="102"/>
    </row>
    <row r="128" customFormat="false" ht="15" hidden="false" customHeight="false" outlineLevel="0" collapsed="false">
      <c r="A128" s="135"/>
      <c r="B128" s="17"/>
      <c r="C128" s="156"/>
      <c r="D128" s="156"/>
      <c r="E128" s="157"/>
      <c r="F128" s="14" t="s">
        <v>136</v>
      </c>
      <c r="G128" s="134" t="n">
        <f aca="false">B130</f>
        <v>0</v>
      </c>
      <c r="H128" s="102"/>
    </row>
    <row r="129" customFormat="false" ht="15" hidden="false" customHeight="false" outlineLevel="0" collapsed="false">
      <c r="A129" s="135"/>
      <c r="B129" s="17"/>
      <c r="F129" s="14" t="s">
        <v>182</v>
      </c>
      <c r="G129" s="134"/>
      <c r="H129" s="102"/>
    </row>
    <row r="130" customFormat="false" ht="15" hidden="false" customHeight="false" outlineLevel="0" collapsed="false">
      <c r="A130" s="135"/>
      <c r="B130" s="17"/>
      <c r="F130" s="14" t="s">
        <v>44</v>
      </c>
      <c r="G130" s="134" t="n">
        <f aca="false">G98</f>
        <v>14200</v>
      </c>
      <c r="H130" s="102"/>
    </row>
    <row r="131" customFormat="false" ht="15" hidden="false" customHeight="false" outlineLevel="0" collapsed="false">
      <c r="A131" s="135"/>
      <c r="B131" s="17"/>
      <c r="F131" s="14" t="s">
        <v>183</v>
      </c>
      <c r="G131" s="134" t="n">
        <f aca="false">B118</f>
        <v>0</v>
      </c>
      <c r="H131" s="102"/>
    </row>
    <row r="132" customFormat="false" ht="15" hidden="false" customHeight="false" outlineLevel="0" collapsed="false">
      <c r="A132" s="120"/>
      <c r="B132" s="10"/>
      <c r="F132" s="14" t="s">
        <v>184</v>
      </c>
      <c r="G132" s="134" t="n">
        <f aca="false">B114</f>
        <v>0</v>
      </c>
      <c r="H132" s="102"/>
    </row>
    <row r="133" customFormat="false" ht="15" hidden="false" customHeight="false" outlineLevel="0" collapsed="false">
      <c r="A133" s="120"/>
      <c r="B133" s="10"/>
      <c r="F133" s="14" t="s">
        <v>38</v>
      </c>
      <c r="G133" s="134" t="n">
        <f aca="false">G130+G131-G132</f>
        <v>14200</v>
      </c>
      <c r="H133" s="102"/>
      <c r="I133" s="0" t="s">
        <v>185</v>
      </c>
    </row>
    <row r="134" customFormat="false" ht="15" hidden="false" customHeight="false" outlineLevel="0" collapsed="false">
      <c r="A134" s="135"/>
      <c r="B134" s="17"/>
      <c r="F134" s="14" t="s">
        <v>186</v>
      </c>
      <c r="G134" s="134" t="n">
        <f aca="false">G128-G133</f>
        <v>-14200</v>
      </c>
      <c r="H134" s="102"/>
      <c r="I134" s="0" t="s">
        <v>187</v>
      </c>
    </row>
    <row r="135" customFormat="false" ht="29.25" hidden="false" customHeight="true" outlineLevel="0" collapsed="false">
      <c r="A135" s="135"/>
      <c r="B135" s="17"/>
      <c r="C135" s="156"/>
      <c r="D135" s="156"/>
      <c r="E135" s="157"/>
      <c r="F135" s="150" t="s">
        <v>188</v>
      </c>
      <c r="G135" s="134"/>
      <c r="H135" s="102"/>
    </row>
    <row r="136" customFormat="false" ht="45.6" hidden="false" customHeight="false" outlineLevel="0" collapsed="false">
      <c r="A136" s="120"/>
      <c r="B136" s="10"/>
      <c r="F136" s="150" t="s">
        <v>189</v>
      </c>
      <c r="G136" s="134" t="n">
        <f aca="false">B110+B111+B113+B115+B116+B117+B125+B127+B132+B133+B136+B137</f>
        <v>0</v>
      </c>
      <c r="H136" s="102"/>
      <c r="I136" s="0" t="s">
        <v>190</v>
      </c>
    </row>
    <row r="137" customFormat="false" ht="15" hidden="false" customHeight="false" outlineLevel="0" collapsed="false">
      <c r="A137" s="120"/>
      <c r="B137" s="10"/>
      <c r="F137" s="14" t="s">
        <v>191</v>
      </c>
      <c r="G137" s="134" t="n">
        <f aca="false">G134-G136</f>
        <v>-14200</v>
      </c>
      <c r="H137" s="102"/>
    </row>
    <row r="138" customFormat="false" ht="15" hidden="false" customHeight="false" outlineLevel="0" collapsed="false">
      <c r="A138" s="138"/>
      <c r="B138" s="122"/>
      <c r="C138" s="156"/>
      <c r="D138" s="156"/>
      <c r="E138" s="157"/>
      <c r="F138" s="14" t="s">
        <v>192</v>
      </c>
      <c r="G138" s="134"/>
      <c r="H138" s="102"/>
    </row>
    <row r="139" customFormat="false" ht="15" hidden="false" customHeight="false" outlineLevel="0" collapsed="false">
      <c r="A139" s="138"/>
      <c r="B139" s="122"/>
      <c r="F139" s="14" t="s">
        <v>142</v>
      </c>
      <c r="G139" s="134" t="n">
        <f aca="false">G137-G126</f>
        <v>-14930</v>
      </c>
      <c r="H139" s="102"/>
      <c r="I139" s="0" t="s">
        <v>193</v>
      </c>
    </row>
    <row r="140" customFormat="false" ht="15" hidden="false" customHeight="false" outlineLevel="0" collapsed="false">
      <c r="A140" s="135"/>
      <c r="B140" s="17"/>
      <c r="F140" s="14" t="s">
        <v>194</v>
      </c>
      <c r="G140" s="134" t="n">
        <f aca="false">B129</f>
        <v>0</v>
      </c>
      <c r="H140" s="102"/>
    </row>
    <row r="141" customFormat="false" ht="15" hidden="false" customHeight="false" outlineLevel="0" collapsed="false">
      <c r="F141" s="14" t="s">
        <v>195</v>
      </c>
      <c r="G141" s="134" t="n">
        <f aca="false">B122</f>
        <v>0</v>
      </c>
      <c r="H141" s="102"/>
      <c r="I141" s="0" t="s">
        <v>196</v>
      </c>
    </row>
    <row r="142" customFormat="false" ht="30" hidden="false" customHeight="false" outlineLevel="0" collapsed="false">
      <c r="F142" s="150" t="s">
        <v>197</v>
      </c>
      <c r="G142" s="134" t="n">
        <f aca="false">G139-G140-G141</f>
        <v>-14930</v>
      </c>
      <c r="H142" s="102"/>
    </row>
    <row r="143" customFormat="false" ht="15" hidden="false" customHeight="false" outlineLevel="0" collapsed="false">
      <c r="F143" s="14" t="s">
        <v>198</v>
      </c>
      <c r="G143" s="134" t="n">
        <f aca="false">G142*0.3</f>
        <v>-4479</v>
      </c>
      <c r="H143" s="102"/>
    </row>
    <row r="144" customFormat="false" ht="15" hidden="false" customHeight="false" outlineLevel="0" collapsed="false">
      <c r="F144" s="14" t="s">
        <v>199</v>
      </c>
      <c r="G144" s="134" t="n">
        <f aca="false">G142-G143</f>
        <v>-10451</v>
      </c>
      <c r="H144" s="102"/>
      <c r="I144" s="0" t="s">
        <v>200</v>
      </c>
    </row>
    <row r="145" customFormat="false" ht="15" hidden="false" customHeight="false" outlineLevel="0" collapsed="false">
      <c r="F145" s="14" t="s">
        <v>100</v>
      </c>
      <c r="G145" s="134" t="n">
        <f aca="false">B138</f>
        <v>0</v>
      </c>
      <c r="H145" s="102"/>
    </row>
    <row r="146" customFormat="false" ht="15" hidden="false" customHeight="false" outlineLevel="0" collapsed="false">
      <c r="F146" s="14" t="s">
        <v>149</v>
      </c>
      <c r="G146" s="134" t="n">
        <f aca="false">G144-G145</f>
        <v>-10451</v>
      </c>
      <c r="H146" s="102"/>
      <c r="I146" s="0" t="s">
        <v>201</v>
      </c>
    </row>
    <row r="147" customFormat="false" ht="15" hidden="false" customHeight="false" outlineLevel="0" collapsed="false">
      <c r="G147" s="134"/>
      <c r="H147" s="102"/>
    </row>
  </sheetData>
  <mergeCells count="4">
    <mergeCell ref="A2:B2"/>
    <mergeCell ref="K2:L2"/>
    <mergeCell ref="K3:L3"/>
    <mergeCell ref="F83:G8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B1" colorId="64" zoomScale="75" zoomScaleNormal="75" zoomScalePageLayoutView="100" workbookViewId="0">
      <selection pane="topLeft" activeCell="H12" activeCellId="0" sqref="H12"/>
    </sheetView>
  </sheetViews>
  <sheetFormatPr defaultColWidth="9.1171875" defaultRowHeight="18" zeroHeight="false" outlineLevelRow="0" outlineLevelCol="0"/>
  <cols>
    <col collapsed="false" customWidth="true" hidden="false" outlineLevel="0" max="1" min="1" style="147" width="32.33"/>
    <col collapsed="false" customWidth="true" hidden="false" outlineLevel="0" max="2" min="2" style="147" width="10.44"/>
    <col collapsed="false" customWidth="true" hidden="false" outlineLevel="0" max="3" min="3" style="147" width="21"/>
    <col collapsed="false" customWidth="true" hidden="false" outlineLevel="0" max="4" min="4" style="147" width="7"/>
    <col collapsed="false" customWidth="true" hidden="false" outlineLevel="0" max="5" min="5" style="147" width="3.44"/>
    <col collapsed="false" customWidth="true" hidden="false" outlineLevel="0" max="6" min="6" style="147" width="9.66"/>
    <col collapsed="false" customWidth="true" hidden="false" outlineLevel="0" max="7" min="7" style="147" width="7.44"/>
    <col collapsed="false" customWidth="true" hidden="false" outlineLevel="0" max="8" min="8" style="147" width="49.44"/>
    <col collapsed="false" customWidth="true" hidden="false" outlineLevel="0" max="9" min="9" style="147" width="11.11"/>
    <col collapsed="false" customWidth="true" hidden="false" outlineLevel="0" max="10" min="10" style="147" width="10.11"/>
    <col collapsed="false" customWidth="true" hidden="false" outlineLevel="0" max="11" min="11" style="147" width="6.88"/>
    <col collapsed="false" customWidth="false" hidden="false" outlineLevel="0" max="12" min="12" style="147" width="9.11"/>
    <col collapsed="false" customWidth="true" hidden="false" outlineLevel="0" max="13" min="13" style="147" width="17"/>
    <col collapsed="false" customWidth="true" hidden="false" outlineLevel="0" max="14" min="14" style="147" width="12.89"/>
    <col collapsed="false" customWidth="false" hidden="false" outlineLevel="0" max="1024" min="15" style="147" width="9.11"/>
  </cols>
  <sheetData>
    <row r="1" customFormat="false" ht="16.5" hidden="false" customHeight="true" outlineLevel="0" collapsed="false">
      <c r="A1" s="158" t="s">
        <v>202</v>
      </c>
      <c r="B1" s="159"/>
      <c r="C1" s="159"/>
      <c r="D1" s="159"/>
      <c r="E1" s="159"/>
      <c r="F1" s="159"/>
      <c r="G1" s="159"/>
    </row>
    <row r="2" customFormat="false" ht="18" hidden="false" customHeight="true" outlineLevel="0" collapsed="false">
      <c r="A2" s="160" t="s">
        <v>8</v>
      </c>
      <c r="B2" s="161" t="n">
        <v>60</v>
      </c>
      <c r="C2" s="162" t="s">
        <v>134</v>
      </c>
      <c r="D2" s="162"/>
      <c r="E2" s="162"/>
      <c r="F2" s="162"/>
      <c r="G2" s="162"/>
    </row>
    <row r="3" customFormat="false" ht="18" hidden="false" customHeight="true" outlineLevel="0" collapsed="false">
      <c r="A3" s="160" t="s">
        <v>13</v>
      </c>
      <c r="B3" s="161" t="n">
        <v>30</v>
      </c>
      <c r="C3" s="162" t="s">
        <v>136</v>
      </c>
      <c r="D3" s="162" t="n">
        <f aca="false">B26</f>
        <v>2000</v>
      </c>
      <c r="E3" s="162"/>
      <c r="F3" s="162"/>
      <c r="G3" s="162"/>
    </row>
    <row r="4" customFormat="false" ht="16.5" hidden="false" customHeight="true" outlineLevel="0" collapsed="false">
      <c r="A4" s="163" t="s">
        <v>17</v>
      </c>
      <c r="B4" s="163" t="n">
        <v>120</v>
      </c>
      <c r="C4" s="164" t="s">
        <v>38</v>
      </c>
      <c r="D4" s="162"/>
      <c r="E4" s="162"/>
      <c r="F4" s="162" t="s">
        <v>73</v>
      </c>
      <c r="G4" s="162"/>
      <c r="H4" s="165" t="s">
        <v>203</v>
      </c>
      <c r="I4" s="165"/>
      <c r="J4" s="166"/>
      <c r="M4" s="147" t="s">
        <v>204</v>
      </c>
    </row>
    <row r="5" customFormat="false" ht="15" hidden="false" customHeight="true" outlineLevel="0" collapsed="false">
      <c r="A5" s="160" t="s">
        <v>24</v>
      </c>
      <c r="B5" s="161" t="n">
        <v>100</v>
      </c>
      <c r="C5" s="167" t="s">
        <v>44</v>
      </c>
      <c r="D5" s="162" t="n">
        <f aca="false">I8</f>
        <v>60</v>
      </c>
      <c r="E5" s="162"/>
      <c r="F5" s="164" t="s">
        <v>205</v>
      </c>
      <c r="G5" s="162"/>
      <c r="H5" s="168" t="s">
        <v>10</v>
      </c>
      <c r="I5" s="169"/>
      <c r="J5" s="170"/>
      <c r="M5" s="147" t="s">
        <v>16</v>
      </c>
      <c r="N5" s="147" t="n">
        <f aca="false">D17</f>
        <v>48</v>
      </c>
    </row>
    <row r="6" customFormat="false" ht="16.5" hidden="false" customHeight="true" outlineLevel="0" collapsed="false">
      <c r="A6" s="160" t="s">
        <v>206</v>
      </c>
      <c r="B6" s="161" t="n">
        <v>40</v>
      </c>
      <c r="C6" s="167" t="s">
        <v>55</v>
      </c>
      <c r="D6" s="162" t="n">
        <f aca="false">B14</f>
        <v>1400</v>
      </c>
      <c r="E6" s="162"/>
      <c r="F6" s="162" t="s">
        <v>207</v>
      </c>
      <c r="G6" s="162" t="n">
        <f aca="false">I14</f>
        <v>400</v>
      </c>
      <c r="H6" s="171" t="s">
        <v>15</v>
      </c>
      <c r="I6" s="169"/>
      <c r="J6" s="170"/>
      <c r="M6" s="147" t="s">
        <v>73</v>
      </c>
      <c r="N6" s="147" t="n">
        <f aca="false">G20</f>
        <v>107</v>
      </c>
    </row>
    <row r="7" customFormat="false" ht="18" hidden="false" customHeight="false" outlineLevel="0" collapsed="false">
      <c r="A7" s="160" t="s">
        <v>208</v>
      </c>
      <c r="B7" s="161" t="n">
        <v>38</v>
      </c>
      <c r="C7" s="167" t="s">
        <v>52</v>
      </c>
      <c r="D7" s="162" t="n">
        <f aca="false">D5+D6</f>
        <v>1460</v>
      </c>
      <c r="E7" s="162"/>
      <c r="F7" s="162" t="s">
        <v>49</v>
      </c>
      <c r="G7" s="162" t="n">
        <f aca="false">B15</f>
        <v>40</v>
      </c>
      <c r="H7" s="172" t="s">
        <v>19</v>
      </c>
      <c r="I7" s="169" t="n">
        <v>85</v>
      </c>
      <c r="J7" s="170" t="n">
        <f aca="false">N31</f>
        <v>213</v>
      </c>
      <c r="M7" s="147" t="s">
        <v>195</v>
      </c>
      <c r="N7" s="147" t="n">
        <f aca="false">G21</f>
        <v>50</v>
      </c>
      <c r="Q7" s="147" t="n">
        <v>207</v>
      </c>
    </row>
    <row r="8" customFormat="false" ht="13.5" hidden="false" customHeight="true" outlineLevel="0" collapsed="false">
      <c r="A8" s="160" t="s">
        <v>209</v>
      </c>
      <c r="B8" s="161" t="n">
        <v>30</v>
      </c>
      <c r="C8" s="173" t="s">
        <v>26</v>
      </c>
      <c r="D8" s="162" t="n">
        <f aca="false">B10</f>
        <v>70</v>
      </c>
      <c r="E8" s="162"/>
      <c r="F8" s="162"/>
      <c r="G8" s="162" t="n">
        <f aca="false">SUM(G6:G7)</f>
        <v>440</v>
      </c>
      <c r="H8" s="172" t="s">
        <v>210</v>
      </c>
      <c r="I8" s="169" t="n">
        <v>60</v>
      </c>
      <c r="J8" s="174" t="n">
        <f aca="false">B10</f>
        <v>70</v>
      </c>
      <c r="K8" s="147" t="n">
        <f aca="false">J8-I8</f>
        <v>10</v>
      </c>
      <c r="M8" s="147" t="s">
        <v>211</v>
      </c>
      <c r="N8" s="147" t="n">
        <f aca="false">-K8</f>
        <v>-10</v>
      </c>
      <c r="Q8" s="147" t="n">
        <v>70</v>
      </c>
    </row>
    <row r="9" customFormat="false" ht="18" hidden="false" customHeight="false" outlineLevel="0" collapsed="false">
      <c r="A9" s="175" t="s">
        <v>212</v>
      </c>
      <c r="B9" s="175" t="n">
        <v>200</v>
      </c>
      <c r="C9" s="162" t="s">
        <v>38</v>
      </c>
      <c r="D9" s="162" t="n">
        <f aca="false">D7-D8</f>
        <v>1390</v>
      </c>
      <c r="E9" s="162"/>
      <c r="F9" s="162" t="s">
        <v>73</v>
      </c>
      <c r="G9" s="162" t="n">
        <f aca="false">G8*0.05</f>
        <v>22</v>
      </c>
      <c r="H9" s="176" t="s">
        <v>32</v>
      </c>
      <c r="I9" s="177" t="n">
        <v>75</v>
      </c>
      <c r="J9" s="174" t="n">
        <f aca="false">B20</f>
        <v>85</v>
      </c>
      <c r="K9" s="147" t="n">
        <f aca="false">J9-I9</f>
        <v>10</v>
      </c>
      <c r="M9" s="147" t="s">
        <v>213</v>
      </c>
      <c r="N9" s="147" t="n">
        <f aca="false">-K9</f>
        <v>-10</v>
      </c>
      <c r="Q9" s="147" t="n">
        <v>85</v>
      </c>
    </row>
    <row r="10" customFormat="false" ht="18" hidden="false" customHeight="false" outlineLevel="0" collapsed="false">
      <c r="A10" s="178" t="s">
        <v>26</v>
      </c>
      <c r="B10" s="178" t="n">
        <v>70</v>
      </c>
      <c r="C10" s="162" t="s">
        <v>134</v>
      </c>
      <c r="D10" s="162" t="n">
        <f aca="false">D3-D9</f>
        <v>610</v>
      </c>
      <c r="E10" s="162" t="n">
        <f aca="false">D10/D3*100</f>
        <v>30.5</v>
      </c>
      <c r="F10" s="162" t="s">
        <v>214</v>
      </c>
      <c r="G10" s="162" t="n">
        <f aca="false">G8-G9</f>
        <v>418</v>
      </c>
      <c r="H10" s="179" t="s">
        <v>45</v>
      </c>
      <c r="I10" s="180" t="n">
        <v>220</v>
      </c>
      <c r="J10" s="170" t="n">
        <f aca="false">J9+J8+J7</f>
        <v>368</v>
      </c>
      <c r="M10" s="147" t="s">
        <v>215</v>
      </c>
      <c r="N10" s="147" t="n">
        <f aca="false">K27</f>
        <v>8</v>
      </c>
      <c r="Q10" s="147" t="n">
        <v>362</v>
      </c>
    </row>
    <row r="11" customFormat="false" ht="18" hidden="false" customHeight="false" outlineLevel="0" collapsed="false">
      <c r="A11" s="160" t="s">
        <v>37</v>
      </c>
      <c r="B11" s="161" t="n">
        <v>6</v>
      </c>
      <c r="C11" s="162"/>
      <c r="D11" s="162"/>
      <c r="E11" s="162"/>
      <c r="F11" s="162"/>
      <c r="G11" s="162"/>
      <c r="H11" s="181"/>
      <c r="I11" s="182"/>
      <c r="J11" s="170"/>
      <c r="N11" s="147" t="n">
        <f aca="false">SUM(N5:N10)</f>
        <v>193</v>
      </c>
    </row>
    <row r="12" customFormat="false" ht="17.35" hidden="false" customHeight="false" outlineLevel="0" collapsed="false">
      <c r="A12" s="160" t="s">
        <v>43</v>
      </c>
      <c r="B12" s="161" t="n">
        <v>5</v>
      </c>
      <c r="C12" s="162" t="s">
        <v>141</v>
      </c>
      <c r="D12" s="162" t="n">
        <f aca="false">B2+B3+B5+B6+B7+B8+B11+B12+B13+B17+B18+B21+B23+B29+B32+B33+B38+G20</f>
        <v>500</v>
      </c>
      <c r="E12" s="162"/>
      <c r="F12" s="164" t="s">
        <v>34</v>
      </c>
      <c r="G12" s="162"/>
      <c r="H12" s="171" t="s">
        <v>53</v>
      </c>
      <c r="I12" s="169"/>
      <c r="J12" s="170"/>
    </row>
    <row r="13" customFormat="false" ht="18" hidden="false" customHeight="false" outlineLevel="0" collapsed="false">
      <c r="A13" s="160" t="s">
        <v>48</v>
      </c>
      <c r="B13" s="161" t="n">
        <v>1</v>
      </c>
      <c r="C13" s="162" t="s">
        <v>142</v>
      </c>
      <c r="D13" s="162" t="n">
        <f aca="false">D10-D12</f>
        <v>110</v>
      </c>
      <c r="E13" s="162" t="n">
        <f aca="false">D13/B26*100</f>
        <v>5.5</v>
      </c>
      <c r="F13" s="162" t="s">
        <v>216</v>
      </c>
      <c r="G13" s="162" t="n">
        <f aca="false">I15</f>
        <v>700</v>
      </c>
      <c r="H13" s="172" t="s">
        <v>58</v>
      </c>
      <c r="I13" s="169" t="n">
        <v>200</v>
      </c>
      <c r="J13" s="174" t="n">
        <f aca="false">I13+B9</f>
        <v>400</v>
      </c>
      <c r="K13" s="147" t="n">
        <f aca="false">J13-I13</f>
        <v>200</v>
      </c>
      <c r="M13" s="183" t="s">
        <v>217</v>
      </c>
      <c r="N13" s="183"/>
      <c r="Q13" s="147" t="n">
        <v>400</v>
      </c>
    </row>
    <row r="14" customFormat="false" ht="18" hidden="false" customHeight="false" outlineLevel="0" collapsed="false">
      <c r="A14" s="163" t="s">
        <v>51</v>
      </c>
      <c r="B14" s="163" t="n">
        <v>1400</v>
      </c>
      <c r="C14" s="162" t="s">
        <v>194</v>
      </c>
      <c r="D14" s="162" t="n">
        <f aca="false">B25</f>
        <v>50</v>
      </c>
      <c r="E14" s="162"/>
      <c r="F14" s="162" t="s">
        <v>49</v>
      </c>
      <c r="G14" s="162" t="n">
        <f aca="false">B4+B16+B22+B27</f>
        <v>197</v>
      </c>
      <c r="H14" s="172" t="s">
        <v>28</v>
      </c>
      <c r="I14" s="169" t="n">
        <v>400</v>
      </c>
      <c r="J14" s="174" t="n">
        <f aca="false">G10</f>
        <v>418</v>
      </c>
      <c r="M14" s="183" t="s">
        <v>58</v>
      </c>
      <c r="N14" s="183" t="n">
        <f aca="false">-B9</f>
        <v>-200</v>
      </c>
      <c r="Q14" s="147" t="n">
        <v>418</v>
      </c>
    </row>
    <row r="15" customFormat="false" ht="18" hidden="false" customHeight="false" outlineLevel="0" collapsed="false">
      <c r="A15" s="163" t="s">
        <v>57</v>
      </c>
      <c r="B15" s="163" t="n">
        <v>40</v>
      </c>
      <c r="C15" s="162" t="s">
        <v>218</v>
      </c>
      <c r="D15" s="162" t="n">
        <f aca="false">D13-D14</f>
        <v>60</v>
      </c>
      <c r="E15" s="162"/>
      <c r="F15" s="162"/>
      <c r="G15" s="162" t="n">
        <f aca="false">SUM(G13:G14)</f>
        <v>897</v>
      </c>
      <c r="H15" s="172" t="s">
        <v>67</v>
      </c>
      <c r="I15" s="169" t="n">
        <v>700</v>
      </c>
      <c r="J15" s="174" t="n">
        <f aca="false">G19</f>
        <v>765</v>
      </c>
      <c r="M15" s="183" t="s">
        <v>219</v>
      </c>
      <c r="N15" s="183" t="n">
        <f aca="false">-B15</f>
        <v>-40</v>
      </c>
      <c r="Q15" s="147" t="n">
        <v>765</v>
      </c>
    </row>
    <row r="16" customFormat="false" ht="18" hidden="false" customHeight="false" outlineLevel="0" collapsed="false">
      <c r="A16" s="163" t="s">
        <v>220</v>
      </c>
      <c r="B16" s="163" t="n">
        <v>50</v>
      </c>
      <c r="C16" s="162" t="s">
        <v>221</v>
      </c>
      <c r="D16" s="162" t="n">
        <f aca="false">D15*0.2</f>
        <v>12</v>
      </c>
      <c r="E16" s="162"/>
      <c r="F16" s="162" t="s">
        <v>222</v>
      </c>
      <c r="G16" s="162" t="n">
        <f aca="false">B24</f>
        <v>47</v>
      </c>
      <c r="H16" s="176" t="s">
        <v>223</v>
      </c>
      <c r="I16" s="177" t="n">
        <v>500</v>
      </c>
      <c r="J16" s="170" t="n">
        <f aca="false">I16-B18</f>
        <v>450</v>
      </c>
      <c r="M16" s="183" t="s">
        <v>224</v>
      </c>
      <c r="N16" s="183" t="n">
        <f aca="false">-B4</f>
        <v>-120</v>
      </c>
      <c r="Q16" s="147" t="n">
        <v>450</v>
      </c>
    </row>
    <row r="17" customFormat="false" ht="18" hidden="false" customHeight="false" outlineLevel="0" collapsed="false">
      <c r="A17" s="160" t="s">
        <v>225</v>
      </c>
      <c r="B17" s="161" t="n">
        <v>15</v>
      </c>
      <c r="C17" s="162" t="s">
        <v>16</v>
      </c>
      <c r="D17" s="162" t="n">
        <f aca="false">D15-D16</f>
        <v>48</v>
      </c>
      <c r="E17" s="162" t="n">
        <f aca="false">D17/B26*100</f>
        <v>2.4</v>
      </c>
      <c r="F17" s="162"/>
      <c r="G17" s="162" t="n">
        <f aca="false">G15-G16</f>
        <v>850</v>
      </c>
      <c r="H17" s="179" t="s">
        <v>76</v>
      </c>
      <c r="I17" s="180" t="n">
        <v>1800</v>
      </c>
      <c r="J17" s="170" t="n">
        <f aca="false">J16+J15+J14+J13</f>
        <v>2033</v>
      </c>
      <c r="M17" s="183" t="s">
        <v>226</v>
      </c>
      <c r="N17" s="183" t="n">
        <f aca="false">-B16</f>
        <v>-50</v>
      </c>
      <c r="Q17" s="147" t="n">
        <v>2033</v>
      </c>
    </row>
    <row r="18" customFormat="false" ht="18" hidden="false" customHeight="false" outlineLevel="0" collapsed="false">
      <c r="A18" s="160" t="s">
        <v>227</v>
      </c>
      <c r="B18" s="161" t="n">
        <v>50</v>
      </c>
      <c r="C18" s="162" t="s">
        <v>100</v>
      </c>
      <c r="D18" s="162" t="n">
        <f aca="false">B34</f>
        <v>20</v>
      </c>
      <c r="E18" s="162"/>
      <c r="F18" s="162" t="s">
        <v>73</v>
      </c>
      <c r="G18" s="162" t="n">
        <f aca="false">G17*0.1</f>
        <v>85</v>
      </c>
      <c r="H18" s="179" t="s">
        <v>81</v>
      </c>
      <c r="I18" s="180" t="n">
        <v>2020</v>
      </c>
      <c r="J18" s="170" t="n">
        <f aca="false">J17+J10</f>
        <v>2401</v>
      </c>
      <c r="M18" s="183" t="s">
        <v>126</v>
      </c>
      <c r="N18" s="183" t="n">
        <f aca="false">-B22</f>
        <v>-12</v>
      </c>
      <c r="Q18" s="147" t="n">
        <v>2395</v>
      </c>
    </row>
    <row r="19" customFormat="false" ht="18" hidden="false" customHeight="false" outlineLevel="0" collapsed="false">
      <c r="A19" s="160" t="s">
        <v>75</v>
      </c>
      <c r="B19" s="160" t="n">
        <v>5</v>
      </c>
      <c r="C19" s="162" t="s">
        <v>149</v>
      </c>
      <c r="D19" s="162" t="n">
        <f aca="false">D17-D18</f>
        <v>28</v>
      </c>
      <c r="E19" s="162"/>
      <c r="F19" s="162" t="s">
        <v>214</v>
      </c>
      <c r="G19" s="162" t="n">
        <f aca="false">G17-G18</f>
        <v>765</v>
      </c>
      <c r="H19" s="181"/>
      <c r="I19" s="182"/>
      <c r="J19" s="170"/>
      <c r="M19" s="183" t="s">
        <v>228</v>
      </c>
      <c r="N19" s="183" t="n">
        <f aca="false">B24</f>
        <v>47</v>
      </c>
    </row>
    <row r="20" customFormat="false" ht="18" hidden="false" customHeight="false" outlineLevel="0" collapsed="false">
      <c r="A20" s="163" t="s">
        <v>80</v>
      </c>
      <c r="B20" s="163" t="n">
        <v>85</v>
      </c>
      <c r="C20" s="162"/>
      <c r="D20" s="162"/>
      <c r="E20" s="162"/>
      <c r="F20" s="162" t="s">
        <v>229</v>
      </c>
      <c r="G20" s="162" t="n">
        <f aca="false">G9+G18</f>
        <v>107</v>
      </c>
      <c r="H20" s="171" t="s">
        <v>90</v>
      </c>
      <c r="I20" s="169"/>
      <c r="J20" s="170"/>
      <c r="M20" s="183" t="s">
        <v>230</v>
      </c>
      <c r="N20" s="183" t="n">
        <f aca="false">-B27</f>
        <v>-15</v>
      </c>
    </row>
    <row r="21" customFormat="false" ht="18" hidden="false" customHeight="false" outlineLevel="0" collapsed="false">
      <c r="A21" s="160" t="s">
        <v>85</v>
      </c>
      <c r="B21" s="161" t="n">
        <v>3</v>
      </c>
      <c r="C21" s="162"/>
      <c r="D21" s="162"/>
      <c r="E21" s="162"/>
      <c r="F21" s="162" t="s">
        <v>195</v>
      </c>
      <c r="G21" s="162" t="n">
        <f aca="false">B18</f>
        <v>50</v>
      </c>
      <c r="H21" s="184" t="s">
        <v>121</v>
      </c>
      <c r="I21" s="169"/>
      <c r="J21" s="170"/>
      <c r="M21" s="183"/>
      <c r="N21" s="183" t="n">
        <f aca="false">SUM(N14:N20)</f>
        <v>-390</v>
      </c>
    </row>
    <row r="22" customFormat="false" ht="18" hidden="false" customHeight="false" outlineLevel="0" collapsed="false">
      <c r="A22" s="163" t="s">
        <v>89</v>
      </c>
      <c r="B22" s="163" t="n">
        <v>12</v>
      </c>
      <c r="H22" s="172" t="s">
        <v>124</v>
      </c>
      <c r="I22" s="169" t="n">
        <v>638</v>
      </c>
      <c r="J22" s="170" t="n">
        <f aca="false">I22+B35</f>
        <v>838</v>
      </c>
      <c r="M22" s="183" t="s">
        <v>231</v>
      </c>
      <c r="N22" s="183"/>
      <c r="Q22" s="147" t="n">
        <v>838</v>
      </c>
    </row>
    <row r="23" customFormat="false" ht="18" hidden="false" customHeight="false" outlineLevel="0" collapsed="false">
      <c r="A23" s="160" t="s">
        <v>94</v>
      </c>
      <c r="B23" s="161" t="n">
        <v>6</v>
      </c>
      <c r="H23" s="176" t="s">
        <v>127</v>
      </c>
      <c r="I23" s="177" t="n">
        <v>575</v>
      </c>
      <c r="J23" s="170" t="n">
        <f aca="false">I23+D19</f>
        <v>603</v>
      </c>
      <c r="M23" s="183" t="s">
        <v>93</v>
      </c>
      <c r="N23" s="183" t="n">
        <f aca="false">B35</f>
        <v>200</v>
      </c>
      <c r="Q23" s="147" t="n">
        <v>597</v>
      </c>
    </row>
    <row r="24" customFormat="false" ht="18" hidden="false" customHeight="false" outlineLevel="0" collapsed="false">
      <c r="A24" s="163" t="s">
        <v>232</v>
      </c>
      <c r="B24" s="163" t="n">
        <v>47</v>
      </c>
      <c r="H24" s="179" t="s">
        <v>129</v>
      </c>
      <c r="I24" s="180" t="n">
        <f aca="false">I22+I23</f>
        <v>1213</v>
      </c>
      <c r="J24" s="170" t="n">
        <f aca="false">J23+J22</f>
        <v>1441</v>
      </c>
      <c r="M24" s="183" t="s">
        <v>233</v>
      </c>
      <c r="N24" s="183" t="n">
        <f aca="false">-B19</f>
        <v>-5</v>
      </c>
      <c r="Q24" s="147" t="n">
        <v>1435</v>
      </c>
    </row>
    <row r="25" customFormat="false" ht="18" hidden="false" customHeight="false" outlineLevel="0" collapsed="false">
      <c r="A25" s="185" t="s">
        <v>101</v>
      </c>
      <c r="B25" s="185" t="n">
        <v>50</v>
      </c>
      <c r="H25" s="181"/>
      <c r="I25" s="182"/>
      <c r="J25" s="170"/>
      <c r="M25" s="183" t="s">
        <v>234</v>
      </c>
      <c r="N25" s="183" t="n">
        <f aca="false">B30</f>
        <v>50</v>
      </c>
    </row>
    <row r="26" customFormat="false" ht="18" hidden="false" customHeight="false" outlineLevel="0" collapsed="false">
      <c r="A26" s="163" t="s">
        <v>103</v>
      </c>
      <c r="B26" s="163" t="n">
        <v>2000</v>
      </c>
      <c r="H26" s="171" t="s">
        <v>95</v>
      </c>
      <c r="I26" s="169"/>
      <c r="J26" s="170"/>
      <c r="M26" s="183" t="s">
        <v>235</v>
      </c>
      <c r="N26" s="183" t="n">
        <f aca="false">J28-I28</f>
        <v>100</v>
      </c>
    </row>
    <row r="27" customFormat="false" ht="18" hidden="false" customHeight="false" outlineLevel="0" collapsed="false">
      <c r="A27" s="163" t="s">
        <v>236</v>
      </c>
      <c r="B27" s="163" t="n">
        <v>15</v>
      </c>
      <c r="H27" s="172" t="s">
        <v>99</v>
      </c>
      <c r="I27" s="169" t="n">
        <v>97</v>
      </c>
      <c r="J27" s="174" t="n">
        <f aca="false">B31</f>
        <v>105</v>
      </c>
      <c r="K27" s="147" t="n">
        <f aca="false">J27-I27</f>
        <v>8</v>
      </c>
      <c r="M27" s="183" t="s">
        <v>100</v>
      </c>
      <c r="N27" s="183" t="n">
        <f aca="false">-B34</f>
        <v>-20</v>
      </c>
      <c r="Q27" s="147" t="n">
        <v>105</v>
      </c>
    </row>
    <row r="28" customFormat="false" ht="18" hidden="false" customHeight="false" outlineLevel="0" collapsed="false">
      <c r="A28" s="160"/>
      <c r="B28" s="160"/>
      <c r="H28" s="176" t="s">
        <v>102</v>
      </c>
      <c r="I28" s="177" t="n">
        <v>150</v>
      </c>
      <c r="J28" s="170" t="n">
        <f aca="false">B37</f>
        <v>250</v>
      </c>
      <c r="M28" s="183"/>
      <c r="N28" s="183" t="n">
        <f aca="false">SUM(N23:N27)</f>
        <v>325</v>
      </c>
      <c r="Q28" s="147" t="n">
        <v>250</v>
      </c>
    </row>
    <row r="29" customFormat="false" ht="18" hidden="false" customHeight="false" outlineLevel="0" collapsed="false">
      <c r="A29" s="160" t="s">
        <v>115</v>
      </c>
      <c r="B29" s="161" t="n">
        <v>5</v>
      </c>
      <c r="H29" s="179" t="s">
        <v>72</v>
      </c>
      <c r="I29" s="180" t="n">
        <f aca="false">I27+I28</f>
        <v>247</v>
      </c>
      <c r="J29" s="170" t="n">
        <f aca="false">J28+J27</f>
        <v>355</v>
      </c>
      <c r="M29" s="183"/>
      <c r="N29" s="183"/>
      <c r="Q29" s="147" t="n">
        <v>355</v>
      </c>
    </row>
    <row r="30" customFormat="false" ht="18" hidden="false" customHeight="false" outlineLevel="0" collapsed="false">
      <c r="A30" s="160" t="s">
        <v>118</v>
      </c>
      <c r="B30" s="160" t="n">
        <v>50</v>
      </c>
      <c r="H30" s="181" t="s">
        <v>109</v>
      </c>
      <c r="I30" s="182"/>
      <c r="J30" s="170"/>
      <c r="M30" s="183" t="s">
        <v>47</v>
      </c>
      <c r="N30" s="183" t="n">
        <f aca="false">N28+N21+N11</f>
        <v>128</v>
      </c>
    </row>
    <row r="31" customFormat="false" ht="18" hidden="false" customHeight="false" outlineLevel="0" collapsed="false">
      <c r="A31" s="163" t="s">
        <v>119</v>
      </c>
      <c r="B31" s="163" t="n">
        <v>105</v>
      </c>
      <c r="H31" s="176" t="s">
        <v>112</v>
      </c>
      <c r="I31" s="177" t="n">
        <v>560</v>
      </c>
      <c r="J31" s="170" t="n">
        <f aca="false">I31-B19+B30</f>
        <v>605</v>
      </c>
      <c r="M31" s="183"/>
      <c r="N31" s="183" t="n">
        <f aca="false">N30+I7</f>
        <v>213</v>
      </c>
      <c r="Q31" s="147" t="n">
        <v>605</v>
      </c>
    </row>
    <row r="32" customFormat="false" ht="18" hidden="false" customHeight="false" outlineLevel="0" collapsed="false">
      <c r="A32" s="160" t="s">
        <v>122</v>
      </c>
      <c r="B32" s="161" t="n">
        <v>2</v>
      </c>
      <c r="H32" s="179" t="s">
        <v>116</v>
      </c>
      <c r="I32" s="180" t="n">
        <f aca="false">I31+I29</f>
        <v>807</v>
      </c>
      <c r="J32" s="170" t="n">
        <f aca="false">J31+J30+J29</f>
        <v>960</v>
      </c>
      <c r="Q32" s="147" t="n">
        <v>960</v>
      </c>
    </row>
    <row r="33" customFormat="false" ht="18.6" hidden="false" customHeight="false" outlineLevel="0" collapsed="false">
      <c r="A33" s="160" t="s">
        <v>125</v>
      </c>
      <c r="B33" s="161" t="n">
        <v>1</v>
      </c>
      <c r="H33" s="179" t="s">
        <v>131</v>
      </c>
      <c r="I33" s="180" t="n">
        <f aca="false">I24+I32</f>
        <v>2020</v>
      </c>
      <c r="J33" s="186" t="n">
        <f aca="false">J32+J24</f>
        <v>2401</v>
      </c>
      <c r="Q33" s="147" t="n">
        <v>2395</v>
      </c>
    </row>
    <row r="34" customFormat="false" ht="18" hidden="false" customHeight="false" outlineLevel="0" collapsed="false">
      <c r="A34" s="160" t="s">
        <v>128</v>
      </c>
      <c r="B34" s="160" t="n">
        <v>20</v>
      </c>
      <c r="K34" s="147" t="n">
        <f aca="false">J33-J18</f>
        <v>0</v>
      </c>
    </row>
    <row r="35" customFormat="false" ht="18" hidden="false" customHeight="false" outlineLevel="0" collapsed="false">
      <c r="A35" s="160" t="s">
        <v>130</v>
      </c>
      <c r="B35" s="160" t="n">
        <v>200</v>
      </c>
      <c r="H35" s="147" t="s">
        <v>237</v>
      </c>
      <c r="I35" s="147" t="s">
        <v>238</v>
      </c>
    </row>
    <row r="36" customFormat="false" ht="18" hidden="false" customHeight="false" outlineLevel="0" collapsed="false">
      <c r="A36" s="160" t="s">
        <v>239</v>
      </c>
      <c r="B36" s="160"/>
      <c r="H36" s="147" t="s">
        <v>240</v>
      </c>
    </row>
    <row r="37" customFormat="false" ht="18" hidden="false" customHeight="false" outlineLevel="0" collapsed="false">
      <c r="A37" s="160" t="s">
        <v>133</v>
      </c>
      <c r="B37" s="160" t="n">
        <v>250</v>
      </c>
      <c r="H37" s="147" t="s">
        <v>241</v>
      </c>
      <c r="I37" s="187" t="n">
        <v>1000000</v>
      </c>
    </row>
    <row r="38" customFormat="false" ht="18" hidden="false" customHeight="false" outlineLevel="0" collapsed="false">
      <c r="A38" s="160" t="s">
        <v>242</v>
      </c>
      <c r="B38" s="161" t="n">
        <v>1</v>
      </c>
      <c r="H38" s="147" t="s">
        <v>243</v>
      </c>
      <c r="I38" s="187" t="n">
        <v>500000</v>
      </c>
    </row>
    <row r="39" customFormat="false" ht="18" hidden="false" customHeight="false" outlineLevel="0" collapsed="false">
      <c r="H39" s="147" t="s">
        <v>244</v>
      </c>
    </row>
    <row r="43" customFormat="false" ht="18" hidden="false" customHeight="false" outlineLevel="0" collapsed="false">
      <c r="C43" s="147" t="s">
        <v>38</v>
      </c>
    </row>
    <row r="44" customFormat="false" ht="18" hidden="false" customHeight="false" outlineLevel="0" collapsed="false">
      <c r="C44" s="147" t="s">
        <v>44</v>
      </c>
      <c r="D44" s="147" t="n">
        <v>60</v>
      </c>
    </row>
    <row r="45" customFormat="false" ht="18" hidden="false" customHeight="false" outlineLevel="0" collapsed="false">
      <c r="C45" s="147" t="s">
        <v>49</v>
      </c>
      <c r="D45" s="147" t="n">
        <v>1400</v>
      </c>
    </row>
    <row r="46" customFormat="false" ht="18" hidden="false" customHeight="false" outlineLevel="0" collapsed="false">
      <c r="A46" s="188"/>
      <c r="B46" s="188"/>
      <c r="C46" s="147" t="s">
        <v>52</v>
      </c>
      <c r="D46" s="147" t="n">
        <v>1460</v>
      </c>
    </row>
    <row r="47" customFormat="false" ht="18" hidden="false" customHeight="false" outlineLevel="0" collapsed="false">
      <c r="A47" s="188"/>
      <c r="B47" s="188"/>
      <c r="C47" s="147" t="s">
        <v>26</v>
      </c>
      <c r="D47" s="147" t="n">
        <v>70</v>
      </c>
    </row>
    <row r="48" customFormat="false" ht="18" hidden="false" customHeight="false" outlineLevel="0" collapsed="false">
      <c r="A48" s="188"/>
      <c r="C48" s="147" t="s">
        <v>38</v>
      </c>
      <c r="D48" s="147" t="n">
        <v>1390</v>
      </c>
    </row>
    <row r="49" customFormat="false" ht="18" hidden="false" customHeight="false" outlineLevel="0" collapsed="false">
      <c r="A49" s="188"/>
      <c r="C49" s="147" t="s">
        <v>134</v>
      </c>
      <c r="D49" s="147" t="n">
        <v>610</v>
      </c>
    </row>
    <row r="50" customFormat="false" ht="18" hidden="false" customHeight="false" outlineLevel="0" collapsed="false">
      <c r="A50" s="188"/>
      <c r="D50" s="147" t="n">
        <v>610</v>
      </c>
    </row>
    <row r="51" customFormat="false" ht="18" hidden="false" customHeight="false" outlineLevel="0" collapsed="false">
      <c r="A51" s="188"/>
      <c r="C51" s="147" t="s">
        <v>141</v>
      </c>
      <c r="D51" s="147" t="n">
        <v>500</v>
      </c>
    </row>
    <row r="52" customFormat="false" ht="18" hidden="false" customHeight="false" outlineLevel="0" collapsed="false">
      <c r="A52" s="188"/>
      <c r="C52" s="147" t="s">
        <v>142</v>
      </c>
      <c r="D52" s="147" t="n">
        <v>110</v>
      </c>
    </row>
    <row r="53" customFormat="false" ht="18" hidden="false" customHeight="false" outlineLevel="0" collapsed="false">
      <c r="A53" s="188"/>
      <c r="C53" s="147" t="s">
        <v>194</v>
      </c>
      <c r="D53" s="147" t="n">
        <v>50</v>
      </c>
    </row>
    <row r="54" customFormat="false" ht="18" hidden="false" customHeight="false" outlineLevel="0" collapsed="false">
      <c r="A54" s="188"/>
      <c r="C54" s="147" t="s">
        <v>218</v>
      </c>
      <c r="D54" s="147" t="n">
        <v>60</v>
      </c>
    </row>
    <row r="55" customFormat="false" ht="18" hidden="false" customHeight="false" outlineLevel="0" collapsed="false">
      <c r="A55" s="188"/>
      <c r="C55" s="147" t="s">
        <v>221</v>
      </c>
      <c r="D55" s="147" t="n">
        <v>18</v>
      </c>
    </row>
    <row r="56" customFormat="false" ht="18" hidden="false" customHeight="false" outlineLevel="0" collapsed="false">
      <c r="A56" s="188"/>
      <c r="C56" s="147" t="s">
        <v>16</v>
      </c>
      <c r="D56" s="147" t="n">
        <v>42</v>
      </c>
    </row>
    <row r="57" customFormat="false" ht="18" hidden="false" customHeight="false" outlineLevel="0" collapsed="false">
      <c r="A57" s="188"/>
      <c r="C57" s="147" t="s">
        <v>100</v>
      </c>
      <c r="D57" s="147" t="n">
        <v>20</v>
      </c>
    </row>
    <row r="58" customFormat="false" ht="18" hidden="false" customHeight="false" outlineLevel="0" collapsed="false">
      <c r="A58" s="188"/>
      <c r="C58" s="147" t="s">
        <v>149</v>
      </c>
      <c r="D58" s="147" t="n">
        <v>22</v>
      </c>
    </row>
    <row r="59" customFormat="false" ht="18" hidden="false" customHeight="false" outlineLevel="0" collapsed="false">
      <c r="A59" s="188"/>
    </row>
    <row r="60" customFormat="false" ht="18" hidden="false" customHeight="false" outlineLevel="0" collapsed="false">
      <c r="A60" s="188"/>
    </row>
    <row r="61" customFormat="false" ht="18" hidden="false" customHeight="false" outlineLevel="0" collapsed="false">
      <c r="A61" s="188"/>
    </row>
    <row r="62" customFormat="false" ht="18" hidden="false" customHeight="false" outlineLevel="0" collapsed="false">
      <c r="A62" s="188"/>
    </row>
    <row r="63" customFormat="false" ht="18" hidden="false" customHeight="false" outlineLevel="0" collapsed="false">
      <c r="A63" s="188"/>
    </row>
    <row r="1048576" customFormat="false" ht="12.8" hidden="false" customHeight="false" outlineLevel="0" collapsed="false"/>
  </sheetData>
  <mergeCells count="1">
    <mergeCell ref="H4:I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0" activeCellId="0" sqref="E20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46.89"/>
    <col collapsed="false" customWidth="true" hidden="false" outlineLevel="0" max="2" min="2" style="0" width="11.33"/>
  </cols>
  <sheetData>
    <row r="1" customFormat="false" ht="18" hidden="false" customHeight="true" outlineLevel="0" collapsed="false">
      <c r="A1" s="189" t="s">
        <v>245</v>
      </c>
      <c r="B1" s="189"/>
    </row>
    <row r="2" customFormat="false" ht="17.4" hidden="false" customHeight="false" outlineLevel="0" collapsed="false">
      <c r="A2" s="190" t="s">
        <v>8</v>
      </c>
      <c r="B2" s="191" t="n">
        <v>60</v>
      </c>
    </row>
    <row r="3" customFormat="false" ht="17.4" hidden="false" customHeight="false" outlineLevel="0" collapsed="false">
      <c r="A3" s="190" t="s">
        <v>13</v>
      </c>
      <c r="B3" s="191" t="n">
        <v>30</v>
      </c>
    </row>
    <row r="4" customFormat="false" ht="17.4" hidden="false" customHeight="false" outlineLevel="0" collapsed="false">
      <c r="A4" s="190" t="s">
        <v>17</v>
      </c>
      <c r="B4" s="191" t="n">
        <v>120</v>
      </c>
    </row>
    <row r="5" customFormat="false" ht="17.4" hidden="false" customHeight="false" outlineLevel="0" collapsed="false">
      <c r="A5" s="190" t="s">
        <v>24</v>
      </c>
      <c r="B5" s="191" t="n">
        <v>100</v>
      </c>
    </row>
    <row r="6" customFormat="false" ht="17.4" hidden="false" customHeight="false" outlineLevel="0" collapsed="false">
      <c r="A6" s="190" t="s">
        <v>206</v>
      </c>
      <c r="B6" s="191" t="n">
        <v>40</v>
      </c>
    </row>
    <row r="7" customFormat="false" ht="17.4" hidden="false" customHeight="false" outlineLevel="0" collapsed="false">
      <c r="A7" s="190" t="s">
        <v>208</v>
      </c>
      <c r="B7" s="191" t="n">
        <v>30</v>
      </c>
    </row>
    <row r="8" customFormat="false" ht="17.4" hidden="false" customHeight="false" outlineLevel="0" collapsed="false">
      <c r="A8" s="190" t="s">
        <v>209</v>
      </c>
      <c r="B8" s="191" t="n">
        <v>30</v>
      </c>
    </row>
    <row r="9" customFormat="false" ht="17.4" hidden="false" customHeight="false" outlineLevel="0" collapsed="false">
      <c r="A9" s="190" t="s">
        <v>212</v>
      </c>
      <c r="B9" s="191" t="n">
        <v>200</v>
      </c>
    </row>
    <row r="10" customFormat="false" ht="17.4" hidden="false" customHeight="false" outlineLevel="0" collapsed="false">
      <c r="A10" s="190" t="s">
        <v>26</v>
      </c>
      <c r="B10" s="191" t="n">
        <v>70</v>
      </c>
    </row>
    <row r="11" customFormat="false" ht="17.4" hidden="false" customHeight="false" outlineLevel="0" collapsed="false">
      <c r="A11" s="190" t="s">
        <v>37</v>
      </c>
      <c r="B11" s="191" t="n">
        <v>6</v>
      </c>
    </row>
    <row r="12" customFormat="false" ht="17.4" hidden="false" customHeight="false" outlineLevel="0" collapsed="false">
      <c r="A12" s="190" t="s">
        <v>43</v>
      </c>
      <c r="B12" s="191" t="n">
        <v>5</v>
      </c>
    </row>
    <row r="13" customFormat="false" ht="17.4" hidden="false" customHeight="false" outlineLevel="0" collapsed="false">
      <c r="A13" s="190" t="s">
        <v>48</v>
      </c>
      <c r="B13" s="191" t="n">
        <v>1</v>
      </c>
    </row>
    <row r="14" customFormat="false" ht="17.4" hidden="false" customHeight="false" outlineLevel="0" collapsed="false">
      <c r="A14" s="190" t="s">
        <v>51</v>
      </c>
      <c r="B14" s="192" t="n">
        <v>1400</v>
      </c>
    </row>
    <row r="15" customFormat="false" ht="17.4" hidden="false" customHeight="false" outlineLevel="0" collapsed="false">
      <c r="A15" s="190" t="s">
        <v>57</v>
      </c>
      <c r="B15" s="191" t="n">
        <v>40</v>
      </c>
    </row>
    <row r="16" customFormat="false" ht="17.4" hidden="false" customHeight="false" outlineLevel="0" collapsed="false">
      <c r="A16" s="190" t="s">
        <v>220</v>
      </c>
      <c r="B16" s="191" t="n">
        <v>50</v>
      </c>
    </row>
    <row r="17" customFormat="false" ht="17.4" hidden="false" customHeight="false" outlineLevel="0" collapsed="false">
      <c r="A17" s="190" t="s">
        <v>225</v>
      </c>
      <c r="B17" s="191" t="n">
        <v>15</v>
      </c>
    </row>
    <row r="18" customFormat="false" ht="34.8" hidden="false" customHeight="false" outlineLevel="0" collapsed="false">
      <c r="A18" s="193" t="s">
        <v>227</v>
      </c>
      <c r="B18" s="191" t="n">
        <v>50</v>
      </c>
    </row>
    <row r="19" customFormat="false" ht="17.4" hidden="false" customHeight="false" outlineLevel="0" collapsed="false">
      <c r="A19" s="190" t="s">
        <v>75</v>
      </c>
      <c r="B19" s="191" t="n">
        <v>5</v>
      </c>
    </row>
    <row r="20" customFormat="false" ht="17.4" hidden="false" customHeight="false" outlineLevel="0" collapsed="false">
      <c r="A20" s="190" t="s">
        <v>80</v>
      </c>
      <c r="B20" s="191" t="n">
        <v>85</v>
      </c>
    </row>
    <row r="21" customFormat="false" ht="17.4" hidden="false" customHeight="false" outlineLevel="0" collapsed="false">
      <c r="A21" s="190" t="s">
        <v>85</v>
      </c>
      <c r="B21" s="191" t="n">
        <v>3</v>
      </c>
    </row>
    <row r="22" customFormat="false" ht="17.4" hidden="false" customHeight="false" outlineLevel="0" collapsed="false">
      <c r="A22" s="190" t="s">
        <v>89</v>
      </c>
      <c r="B22" s="191" t="n">
        <v>12</v>
      </c>
    </row>
    <row r="23" customFormat="false" ht="17.4" hidden="false" customHeight="false" outlineLevel="0" collapsed="false">
      <c r="A23" s="190" t="s">
        <v>94</v>
      </c>
      <c r="B23" s="191" t="n">
        <v>6</v>
      </c>
    </row>
    <row r="24" customFormat="false" ht="17.4" hidden="false" customHeight="false" outlineLevel="0" collapsed="false">
      <c r="A24" s="190" t="s">
        <v>232</v>
      </c>
      <c r="B24" s="191" t="n">
        <v>47</v>
      </c>
    </row>
    <row r="25" customFormat="false" ht="17.4" hidden="false" customHeight="false" outlineLevel="0" collapsed="false">
      <c r="A25" s="190" t="s">
        <v>101</v>
      </c>
      <c r="B25" s="191" t="n">
        <v>50</v>
      </c>
    </row>
    <row r="26" customFormat="false" ht="17.4" hidden="false" customHeight="false" outlineLevel="0" collapsed="false">
      <c r="A26" s="190" t="s">
        <v>103</v>
      </c>
      <c r="B26" s="192" t="n">
        <v>2000</v>
      </c>
    </row>
    <row r="27" customFormat="false" ht="17.4" hidden="false" customHeight="false" outlineLevel="0" collapsed="false">
      <c r="A27" s="190" t="s">
        <v>236</v>
      </c>
      <c r="B27" s="191" t="n">
        <v>15</v>
      </c>
    </row>
    <row r="28" customFormat="false" ht="17.4" hidden="false" customHeight="false" outlineLevel="0" collapsed="false">
      <c r="A28" s="190" t="s">
        <v>111</v>
      </c>
      <c r="B28" s="191" t="n">
        <v>8</v>
      </c>
    </row>
    <row r="29" customFormat="false" ht="17.4" hidden="false" customHeight="false" outlineLevel="0" collapsed="false">
      <c r="A29" s="190" t="s">
        <v>115</v>
      </c>
      <c r="B29" s="191" t="n">
        <v>5</v>
      </c>
    </row>
    <row r="30" customFormat="false" ht="17.4" hidden="false" customHeight="false" outlineLevel="0" collapsed="false">
      <c r="A30" s="190" t="s">
        <v>118</v>
      </c>
      <c r="B30" s="191" t="n">
        <v>50</v>
      </c>
    </row>
    <row r="31" customFormat="false" ht="17.4" hidden="false" customHeight="false" outlineLevel="0" collapsed="false">
      <c r="A31" s="190" t="s">
        <v>119</v>
      </c>
      <c r="B31" s="191" t="n">
        <v>105</v>
      </c>
    </row>
    <row r="32" customFormat="false" ht="17.4" hidden="false" customHeight="false" outlineLevel="0" collapsed="false">
      <c r="A32" s="190" t="s">
        <v>122</v>
      </c>
      <c r="B32" s="191" t="n">
        <v>2</v>
      </c>
    </row>
    <row r="33" customFormat="false" ht="17.4" hidden="false" customHeight="false" outlineLevel="0" collapsed="false">
      <c r="A33" s="190" t="s">
        <v>125</v>
      </c>
      <c r="B33" s="191" t="n">
        <v>1</v>
      </c>
    </row>
    <row r="34" customFormat="false" ht="17.4" hidden="false" customHeight="false" outlineLevel="0" collapsed="false">
      <c r="A34" s="190" t="s">
        <v>128</v>
      </c>
      <c r="B34" s="191" t="n">
        <v>20</v>
      </c>
    </row>
    <row r="35" customFormat="false" ht="17.4" hidden="false" customHeight="false" outlineLevel="0" collapsed="false">
      <c r="A35" s="190" t="s">
        <v>130</v>
      </c>
      <c r="B35" s="191" t="n">
        <v>200</v>
      </c>
    </row>
    <row r="36" customFormat="false" ht="17.4" hidden="false" customHeight="false" outlineLevel="0" collapsed="false">
      <c r="A36" s="190" t="s">
        <v>132</v>
      </c>
      <c r="B36" s="191"/>
    </row>
    <row r="37" customFormat="false" ht="17.4" hidden="false" customHeight="false" outlineLevel="0" collapsed="false">
      <c r="A37" s="190" t="s">
        <v>133</v>
      </c>
      <c r="B37" s="191" t="n">
        <v>250</v>
      </c>
    </row>
    <row r="38" customFormat="false" ht="18" hidden="false" customHeight="false" outlineLevel="0" collapsed="false">
      <c r="A38" s="194" t="s">
        <v>242</v>
      </c>
      <c r="B38" s="195" t="n">
        <v>1</v>
      </c>
    </row>
    <row r="39" customFormat="false" ht="15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A1" activeCellId="0" sqref="A1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41.66"/>
    <col collapsed="false" customWidth="true" hidden="false" outlineLevel="0" max="2" min="2" style="0" width="10.55"/>
    <col collapsed="false" customWidth="true" hidden="false" outlineLevel="0" max="3" min="3" style="0" width="10.66"/>
  </cols>
  <sheetData>
    <row r="1" customFormat="false" ht="14.4" hidden="false" customHeight="false" outlineLevel="0" collapsed="false">
      <c r="A1" s="89" t="s">
        <v>246</v>
      </c>
      <c r="B1" s="89" t="s">
        <v>247</v>
      </c>
      <c r="C1" s="89" t="s">
        <v>248</v>
      </c>
    </row>
    <row r="2" customFormat="false" ht="14.4" hidden="false" customHeight="false" outlineLevel="0" collapsed="false">
      <c r="A2" s="89" t="s">
        <v>10</v>
      </c>
      <c r="B2" s="89"/>
      <c r="C2" s="89"/>
    </row>
    <row r="3" customFormat="false" ht="14.4" hidden="false" customHeight="false" outlineLevel="0" collapsed="false">
      <c r="A3" s="89" t="s">
        <v>15</v>
      </c>
      <c r="B3" s="89"/>
      <c r="C3" s="89"/>
    </row>
    <row r="4" customFormat="false" ht="14.4" hidden="false" customHeight="false" outlineLevel="0" collapsed="false">
      <c r="A4" s="89" t="s">
        <v>19</v>
      </c>
      <c r="B4" s="89" t="n">
        <v>85</v>
      </c>
      <c r="C4" s="89"/>
    </row>
    <row r="5" customFormat="false" ht="14.4" hidden="false" customHeight="false" outlineLevel="0" collapsed="false">
      <c r="A5" s="89" t="s">
        <v>210</v>
      </c>
      <c r="B5" s="89" t="n">
        <v>60</v>
      </c>
      <c r="C5" s="89" t="n">
        <v>70</v>
      </c>
    </row>
    <row r="6" customFormat="false" ht="14.4" hidden="false" customHeight="false" outlineLevel="0" collapsed="false">
      <c r="A6" s="89" t="s">
        <v>32</v>
      </c>
      <c r="B6" s="89" t="n">
        <v>75</v>
      </c>
      <c r="C6" s="89" t="n">
        <v>85</v>
      </c>
    </row>
    <row r="7" customFormat="false" ht="14.4" hidden="false" customHeight="false" outlineLevel="0" collapsed="false">
      <c r="A7" s="89" t="s">
        <v>45</v>
      </c>
      <c r="B7" s="89" t="n">
        <v>220</v>
      </c>
      <c r="C7" s="89"/>
    </row>
    <row r="8" customFormat="false" ht="14.4" hidden="false" customHeight="false" outlineLevel="0" collapsed="false">
      <c r="A8" s="89"/>
      <c r="B8" s="89"/>
      <c r="C8" s="89"/>
    </row>
    <row r="9" customFormat="false" ht="14.4" hidden="false" customHeight="false" outlineLevel="0" collapsed="false">
      <c r="A9" s="89" t="s">
        <v>53</v>
      </c>
      <c r="B9" s="89"/>
      <c r="C9" s="89"/>
    </row>
    <row r="10" customFormat="false" ht="14.4" hidden="false" customHeight="false" outlineLevel="0" collapsed="false">
      <c r="A10" s="89" t="s">
        <v>58</v>
      </c>
      <c r="B10" s="89" t="n">
        <v>200</v>
      </c>
      <c r="C10" s="89" t="n">
        <v>400</v>
      </c>
    </row>
    <row r="11" customFormat="false" ht="14.4" hidden="false" customHeight="false" outlineLevel="0" collapsed="false">
      <c r="A11" s="89" t="s">
        <v>28</v>
      </c>
      <c r="B11" s="89" t="n">
        <v>400</v>
      </c>
      <c r="C11" s="89" t="n">
        <v>418</v>
      </c>
    </row>
    <row r="12" customFormat="false" ht="14.4" hidden="false" customHeight="false" outlineLevel="0" collapsed="false">
      <c r="A12" s="89" t="s">
        <v>67</v>
      </c>
      <c r="B12" s="89" t="n">
        <v>700</v>
      </c>
      <c r="C12" s="89" t="n">
        <v>765</v>
      </c>
    </row>
    <row r="13" customFormat="false" ht="28.8" hidden="false" customHeight="false" outlineLevel="0" collapsed="false">
      <c r="A13" s="196" t="s">
        <v>223</v>
      </c>
      <c r="B13" s="89" t="n">
        <v>500</v>
      </c>
      <c r="C13" s="89" t="n">
        <v>450</v>
      </c>
    </row>
    <row r="14" customFormat="false" ht="14.4" hidden="false" customHeight="false" outlineLevel="0" collapsed="false">
      <c r="A14" s="89" t="s">
        <v>76</v>
      </c>
      <c r="B14" s="89" t="n">
        <v>1800</v>
      </c>
      <c r="C14" s="89" t="n">
        <v>2033</v>
      </c>
    </row>
    <row r="15" customFormat="false" ht="14.4" hidden="false" customHeight="false" outlineLevel="0" collapsed="false">
      <c r="A15" s="89" t="s">
        <v>81</v>
      </c>
      <c r="B15" s="89" t="n">
        <v>2020</v>
      </c>
      <c r="C15" s="89"/>
    </row>
    <row r="16" customFormat="false" ht="14.4" hidden="false" customHeight="false" outlineLevel="0" collapsed="false">
      <c r="A16" s="89"/>
      <c r="B16" s="89"/>
      <c r="C16" s="89"/>
    </row>
    <row r="17" customFormat="false" ht="14.4" hidden="false" customHeight="false" outlineLevel="0" collapsed="false">
      <c r="A17" s="89" t="s">
        <v>90</v>
      </c>
      <c r="B17" s="89"/>
      <c r="C17" s="89"/>
    </row>
    <row r="18" customFormat="false" ht="14.4" hidden="false" customHeight="false" outlineLevel="0" collapsed="false">
      <c r="A18" s="89" t="s">
        <v>121</v>
      </c>
      <c r="B18" s="89"/>
      <c r="C18" s="89"/>
    </row>
    <row r="19" customFormat="false" ht="14.4" hidden="false" customHeight="false" outlineLevel="0" collapsed="false">
      <c r="A19" s="89" t="s">
        <v>124</v>
      </c>
      <c r="B19" s="89" t="n">
        <v>638</v>
      </c>
      <c r="C19" s="89" t="n">
        <v>838</v>
      </c>
    </row>
    <row r="20" customFormat="false" ht="14.4" hidden="false" customHeight="false" outlineLevel="0" collapsed="false">
      <c r="A20" s="89" t="s">
        <v>127</v>
      </c>
      <c r="B20" s="89" t="n">
        <v>575</v>
      </c>
      <c r="C20" s="89" t="n">
        <v>660</v>
      </c>
    </row>
    <row r="21" customFormat="false" ht="14.4" hidden="false" customHeight="false" outlineLevel="0" collapsed="false">
      <c r="A21" s="89" t="s">
        <v>129</v>
      </c>
      <c r="B21" s="89" t="n">
        <v>1213</v>
      </c>
      <c r="C21" s="89" t="n">
        <v>1498</v>
      </c>
    </row>
    <row r="22" customFormat="false" ht="14.4" hidden="false" customHeight="false" outlineLevel="0" collapsed="false">
      <c r="A22" s="89"/>
      <c r="B22" s="89"/>
      <c r="C22" s="89"/>
    </row>
    <row r="23" customFormat="false" ht="14.4" hidden="false" customHeight="false" outlineLevel="0" collapsed="false">
      <c r="A23" s="89" t="s">
        <v>95</v>
      </c>
      <c r="B23" s="89"/>
      <c r="C23" s="89"/>
    </row>
    <row r="24" customFormat="false" ht="14.4" hidden="false" customHeight="false" outlineLevel="0" collapsed="false">
      <c r="A24" s="89" t="s">
        <v>99</v>
      </c>
      <c r="B24" s="89" t="n">
        <v>97</v>
      </c>
      <c r="C24" s="89" t="n">
        <v>105</v>
      </c>
    </row>
    <row r="25" customFormat="false" ht="14.4" hidden="false" customHeight="false" outlineLevel="0" collapsed="false">
      <c r="A25" s="89" t="s">
        <v>102</v>
      </c>
      <c r="B25" s="89" t="n">
        <v>150</v>
      </c>
      <c r="C25" s="89" t="n">
        <v>250</v>
      </c>
    </row>
    <row r="26" customFormat="false" ht="14.4" hidden="false" customHeight="false" outlineLevel="0" collapsed="false">
      <c r="A26" s="89" t="s">
        <v>72</v>
      </c>
      <c r="B26" s="89" t="n">
        <v>247</v>
      </c>
      <c r="C26" s="89" t="n">
        <v>355</v>
      </c>
    </row>
    <row r="27" customFormat="false" ht="14.4" hidden="false" customHeight="false" outlineLevel="0" collapsed="false">
      <c r="A27" s="89" t="s">
        <v>109</v>
      </c>
      <c r="B27" s="89"/>
      <c r="C27" s="89"/>
    </row>
    <row r="28" customFormat="false" ht="14.4" hidden="false" customHeight="false" outlineLevel="0" collapsed="false">
      <c r="A28" s="89" t="s">
        <v>112</v>
      </c>
      <c r="B28" s="89" t="n">
        <v>560</v>
      </c>
      <c r="C28" s="89" t="n">
        <v>605</v>
      </c>
    </row>
    <row r="29" customFormat="false" ht="14.4" hidden="false" customHeight="false" outlineLevel="0" collapsed="false">
      <c r="A29" s="89" t="s">
        <v>116</v>
      </c>
      <c r="B29" s="89" t="n">
        <v>807</v>
      </c>
      <c r="C29" s="89" t="n">
        <v>960</v>
      </c>
    </row>
    <row r="30" customFormat="false" ht="14.4" hidden="false" customHeight="false" outlineLevel="0" collapsed="false">
      <c r="A30" s="89" t="s">
        <v>131</v>
      </c>
      <c r="B30" s="89" t="n">
        <v>2020</v>
      </c>
      <c r="C30" s="89" t="n">
        <v>2458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E33"/>
  <sheetViews>
    <sheetView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D38" activeCellId="0" sqref="D38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8"/>
    <col collapsed="false" customWidth="true" hidden="false" outlineLevel="0" max="4" min="4" style="0" width="15.44"/>
  </cols>
  <sheetData>
    <row r="4" customFormat="false" ht="14.4" hidden="false" customHeight="false" outlineLevel="0" collapsed="false">
      <c r="A4" s="197" t="s">
        <v>249</v>
      </c>
      <c r="B4" s="198"/>
      <c r="C4" s="198"/>
      <c r="D4" s="198" t="s">
        <v>204</v>
      </c>
      <c r="E4" s="199"/>
    </row>
    <row r="5" customFormat="false" ht="14.4" hidden="false" customHeight="false" outlineLevel="0" collapsed="false">
      <c r="A5" s="200" t="s">
        <v>10</v>
      </c>
      <c r="B5" s="201"/>
      <c r="C5" s="201"/>
      <c r="D5" s="201" t="s">
        <v>16</v>
      </c>
      <c r="E5" s="202" t="n">
        <v>105</v>
      </c>
    </row>
    <row r="6" customFormat="false" ht="14.4" hidden="false" customHeight="false" outlineLevel="0" collapsed="false">
      <c r="A6" s="200" t="s">
        <v>15</v>
      </c>
      <c r="B6" s="201"/>
      <c r="C6" s="201"/>
      <c r="D6" s="201" t="s">
        <v>73</v>
      </c>
      <c r="E6" s="202" t="n">
        <v>107</v>
      </c>
    </row>
    <row r="7" customFormat="false" ht="14.4" hidden="false" customHeight="false" outlineLevel="0" collapsed="false">
      <c r="A7" s="200" t="s">
        <v>19</v>
      </c>
      <c r="B7" s="201" t="n">
        <v>85</v>
      </c>
      <c r="C7" s="201" t="n">
        <v>270</v>
      </c>
      <c r="D7" s="201" t="s">
        <v>195</v>
      </c>
      <c r="E7" s="202" t="n">
        <v>50</v>
      </c>
    </row>
    <row r="8" customFormat="false" ht="14.4" hidden="false" customHeight="false" outlineLevel="0" collapsed="false">
      <c r="A8" s="200" t="s">
        <v>210</v>
      </c>
      <c r="B8" s="201" t="n">
        <v>60</v>
      </c>
      <c r="C8" s="201" t="n">
        <v>70</v>
      </c>
      <c r="D8" s="201" t="s">
        <v>211</v>
      </c>
      <c r="E8" s="202" t="n">
        <v>-10</v>
      </c>
    </row>
    <row r="9" customFormat="false" ht="14.4" hidden="false" customHeight="false" outlineLevel="0" collapsed="false">
      <c r="A9" s="200" t="s">
        <v>32</v>
      </c>
      <c r="B9" s="201" t="n">
        <v>75</v>
      </c>
      <c r="C9" s="201" t="n">
        <v>85</v>
      </c>
      <c r="D9" s="201" t="s">
        <v>213</v>
      </c>
      <c r="E9" s="202" t="n">
        <v>-10</v>
      </c>
    </row>
    <row r="10" customFormat="false" ht="14.4" hidden="false" customHeight="false" outlineLevel="0" collapsed="false">
      <c r="A10" s="200" t="s">
        <v>45</v>
      </c>
      <c r="B10" s="201" t="n">
        <v>220</v>
      </c>
      <c r="C10" s="201" t="n">
        <v>425</v>
      </c>
      <c r="D10" s="201" t="s">
        <v>215</v>
      </c>
      <c r="E10" s="202" t="n">
        <v>8</v>
      </c>
    </row>
    <row r="11" customFormat="false" ht="14.4" hidden="false" customHeight="false" outlineLevel="0" collapsed="false">
      <c r="A11" s="200"/>
      <c r="B11" s="201"/>
      <c r="C11" s="201"/>
      <c r="D11" s="201"/>
      <c r="E11" s="202" t="n">
        <v>250</v>
      </c>
    </row>
    <row r="12" customFormat="false" ht="14.4" hidden="false" customHeight="false" outlineLevel="0" collapsed="false">
      <c r="A12" s="200" t="s">
        <v>53</v>
      </c>
      <c r="B12" s="201"/>
      <c r="C12" s="201"/>
      <c r="D12" s="201"/>
      <c r="E12" s="202"/>
    </row>
    <row r="13" customFormat="false" ht="14.4" hidden="false" customHeight="false" outlineLevel="0" collapsed="false">
      <c r="A13" s="200" t="s">
        <v>58</v>
      </c>
      <c r="B13" s="201" t="n">
        <v>200</v>
      </c>
      <c r="C13" s="201" t="n">
        <v>400</v>
      </c>
      <c r="D13" s="201" t="s">
        <v>217</v>
      </c>
      <c r="E13" s="202"/>
    </row>
    <row r="14" customFormat="false" ht="14.4" hidden="false" customHeight="false" outlineLevel="0" collapsed="false">
      <c r="A14" s="200" t="s">
        <v>28</v>
      </c>
      <c r="B14" s="201" t="n">
        <v>400</v>
      </c>
      <c r="C14" s="201" t="n">
        <v>418</v>
      </c>
      <c r="D14" s="201" t="s">
        <v>58</v>
      </c>
      <c r="E14" s="202" t="n">
        <v>-200</v>
      </c>
    </row>
    <row r="15" customFormat="false" ht="14.4" hidden="false" customHeight="false" outlineLevel="0" collapsed="false">
      <c r="A15" s="200" t="s">
        <v>67</v>
      </c>
      <c r="B15" s="201" t="n">
        <v>700</v>
      </c>
      <c r="C15" s="201" t="n">
        <v>765</v>
      </c>
      <c r="D15" s="201" t="s">
        <v>219</v>
      </c>
      <c r="E15" s="202" t="n">
        <v>-40</v>
      </c>
    </row>
    <row r="16" customFormat="false" ht="14.4" hidden="false" customHeight="false" outlineLevel="0" collapsed="false">
      <c r="A16" s="200" t="s">
        <v>223</v>
      </c>
      <c r="B16" s="201" t="n">
        <v>500</v>
      </c>
      <c r="C16" s="201" t="n">
        <v>450</v>
      </c>
      <c r="D16" s="201" t="s">
        <v>224</v>
      </c>
      <c r="E16" s="202" t="n">
        <v>-120</v>
      </c>
    </row>
    <row r="17" customFormat="false" ht="14.4" hidden="false" customHeight="false" outlineLevel="0" collapsed="false">
      <c r="A17" s="200" t="s">
        <v>76</v>
      </c>
      <c r="B17" s="201" t="n">
        <v>1800</v>
      </c>
      <c r="C17" s="201" t="n">
        <v>2033</v>
      </c>
      <c r="D17" s="201" t="s">
        <v>226</v>
      </c>
      <c r="E17" s="202" t="n">
        <v>-50</v>
      </c>
    </row>
    <row r="18" customFormat="false" ht="14.4" hidden="false" customHeight="false" outlineLevel="0" collapsed="false">
      <c r="A18" s="200" t="s">
        <v>81</v>
      </c>
      <c r="B18" s="201" t="n">
        <v>2020</v>
      </c>
      <c r="C18" s="201" t="n">
        <v>2458</v>
      </c>
      <c r="D18" s="201" t="s">
        <v>126</v>
      </c>
      <c r="E18" s="202" t="n">
        <v>-12</v>
      </c>
    </row>
    <row r="19" customFormat="false" ht="14.4" hidden="false" customHeight="false" outlineLevel="0" collapsed="false">
      <c r="A19" s="200"/>
      <c r="B19" s="201"/>
      <c r="C19" s="201"/>
      <c r="D19" s="201" t="s">
        <v>228</v>
      </c>
      <c r="E19" s="202" t="n">
        <v>47</v>
      </c>
    </row>
    <row r="20" customFormat="false" ht="14.4" hidden="false" customHeight="false" outlineLevel="0" collapsed="false">
      <c r="A20" s="200" t="s">
        <v>90</v>
      </c>
      <c r="B20" s="201"/>
      <c r="C20" s="201"/>
      <c r="D20" s="201" t="s">
        <v>230</v>
      </c>
      <c r="E20" s="202" t="n">
        <v>-15</v>
      </c>
    </row>
    <row r="21" customFormat="false" ht="14.4" hidden="false" customHeight="false" outlineLevel="0" collapsed="false">
      <c r="A21" s="200" t="s">
        <v>121</v>
      </c>
      <c r="B21" s="201"/>
      <c r="C21" s="201"/>
      <c r="D21" s="201"/>
      <c r="E21" s="202" t="n">
        <v>-390</v>
      </c>
    </row>
    <row r="22" customFormat="false" ht="14.4" hidden="false" customHeight="false" outlineLevel="0" collapsed="false">
      <c r="A22" s="200" t="s">
        <v>124</v>
      </c>
      <c r="B22" s="201" t="n">
        <v>638</v>
      </c>
      <c r="C22" s="201" t="n">
        <v>838</v>
      </c>
      <c r="D22" s="201" t="s">
        <v>231</v>
      </c>
      <c r="E22" s="202"/>
    </row>
    <row r="23" customFormat="false" ht="14.4" hidden="false" customHeight="false" outlineLevel="0" collapsed="false">
      <c r="A23" s="200" t="s">
        <v>127</v>
      </c>
      <c r="B23" s="201" t="n">
        <v>575</v>
      </c>
      <c r="C23" s="201" t="n">
        <v>660</v>
      </c>
      <c r="D23" s="201" t="s">
        <v>93</v>
      </c>
      <c r="E23" s="202" t="n">
        <v>200</v>
      </c>
    </row>
    <row r="24" customFormat="false" ht="14.4" hidden="false" customHeight="false" outlineLevel="0" collapsed="false">
      <c r="A24" s="200" t="s">
        <v>129</v>
      </c>
      <c r="B24" s="201" t="n">
        <v>1213</v>
      </c>
      <c r="C24" s="201" t="n">
        <v>1498</v>
      </c>
      <c r="D24" s="201" t="s">
        <v>233</v>
      </c>
      <c r="E24" s="202" t="n">
        <v>-5</v>
      </c>
    </row>
    <row r="25" customFormat="false" ht="14.4" hidden="false" customHeight="false" outlineLevel="0" collapsed="false">
      <c r="A25" s="200"/>
      <c r="B25" s="201"/>
      <c r="C25" s="201"/>
      <c r="D25" s="201" t="s">
        <v>234</v>
      </c>
      <c r="E25" s="202" t="n">
        <v>50</v>
      </c>
    </row>
    <row r="26" customFormat="false" ht="14.4" hidden="false" customHeight="false" outlineLevel="0" collapsed="false">
      <c r="A26" s="200" t="s">
        <v>95</v>
      </c>
      <c r="B26" s="201"/>
      <c r="C26" s="201"/>
      <c r="D26" s="201" t="s">
        <v>235</v>
      </c>
      <c r="E26" s="202" t="n">
        <v>100</v>
      </c>
    </row>
    <row r="27" customFormat="false" ht="14.4" hidden="false" customHeight="false" outlineLevel="0" collapsed="false">
      <c r="A27" s="200" t="s">
        <v>99</v>
      </c>
      <c r="B27" s="201" t="n">
        <v>97</v>
      </c>
      <c r="C27" s="201" t="n">
        <v>105</v>
      </c>
      <c r="D27" s="201" t="s">
        <v>100</v>
      </c>
      <c r="E27" s="202" t="n">
        <v>-20</v>
      </c>
    </row>
    <row r="28" customFormat="false" ht="14.4" hidden="false" customHeight="false" outlineLevel="0" collapsed="false">
      <c r="A28" s="200" t="s">
        <v>102</v>
      </c>
      <c r="B28" s="201" t="n">
        <v>150</v>
      </c>
      <c r="C28" s="201" t="n">
        <v>250</v>
      </c>
      <c r="D28" s="201"/>
      <c r="E28" s="202" t="n">
        <v>325</v>
      </c>
    </row>
    <row r="29" customFormat="false" ht="14.4" hidden="false" customHeight="false" outlineLevel="0" collapsed="false">
      <c r="A29" s="200" t="s">
        <v>72</v>
      </c>
      <c r="B29" s="201" t="n">
        <v>247</v>
      </c>
      <c r="C29" s="201" t="n">
        <v>355</v>
      </c>
      <c r="D29" s="201"/>
      <c r="E29" s="202"/>
    </row>
    <row r="30" customFormat="false" ht="14.4" hidden="false" customHeight="false" outlineLevel="0" collapsed="false">
      <c r="A30" s="200" t="s">
        <v>109</v>
      </c>
      <c r="B30" s="201"/>
      <c r="C30" s="201"/>
      <c r="D30" s="201" t="s">
        <v>47</v>
      </c>
      <c r="E30" s="202" t="n">
        <v>185</v>
      </c>
    </row>
    <row r="31" customFormat="false" ht="14.4" hidden="false" customHeight="false" outlineLevel="0" collapsed="false">
      <c r="A31" s="200" t="s">
        <v>112</v>
      </c>
      <c r="B31" s="201" t="n">
        <v>560</v>
      </c>
      <c r="C31" s="201" t="n">
        <v>605</v>
      </c>
      <c r="D31" s="201"/>
      <c r="E31" s="202" t="n">
        <v>270</v>
      </c>
    </row>
    <row r="32" customFormat="false" ht="14.4" hidden="false" customHeight="false" outlineLevel="0" collapsed="false">
      <c r="A32" s="200" t="s">
        <v>116</v>
      </c>
      <c r="B32" s="201" t="n">
        <v>807</v>
      </c>
      <c r="C32" s="201" t="n">
        <v>960</v>
      </c>
      <c r="D32" s="201"/>
      <c r="E32" s="202"/>
    </row>
    <row r="33" customFormat="false" ht="14.4" hidden="false" customHeight="false" outlineLevel="0" collapsed="false">
      <c r="A33" s="203" t="s">
        <v>131</v>
      </c>
      <c r="B33" s="204" t="n">
        <v>2020</v>
      </c>
      <c r="C33" s="204" t="n">
        <v>2458</v>
      </c>
      <c r="D33" s="204"/>
      <c r="E33" s="20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9"/>
  <sheetViews>
    <sheetView showFormulas="false" showGridLines="true" showRowColHeaders="true" showZeros="true" rightToLeft="false" tabSelected="false" showOutlineSymbols="true" defaultGridColor="true" view="normal" topLeftCell="B22" colorId="64" zoomScale="75" zoomScaleNormal="75" zoomScalePageLayoutView="100" workbookViewId="0">
      <selection pane="topLeft" activeCell="J43" activeCellId="0" sqref="J43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34.44"/>
    <col collapsed="false" customWidth="true" hidden="false" outlineLevel="0" max="2" min="2" style="0" width="13.22"/>
    <col collapsed="false" customWidth="true" hidden="false" outlineLevel="0" max="4" min="4" style="0" width="49.55"/>
    <col collapsed="false" customWidth="true" hidden="false" outlineLevel="0" max="10" min="10" style="0" width="15.77"/>
  </cols>
  <sheetData>
    <row r="1" customFormat="false" ht="14.4" hidden="false" customHeight="false" outlineLevel="0" collapsed="false">
      <c r="A1" s="0" t="s">
        <v>8</v>
      </c>
      <c r="B1" s="0" t="n">
        <v>6000</v>
      </c>
    </row>
    <row r="2" customFormat="false" ht="14.4" hidden="false" customHeight="false" outlineLevel="0" collapsed="false">
      <c r="A2" s="0" t="s">
        <v>13</v>
      </c>
      <c r="B2" s="0" t="n">
        <v>3000</v>
      </c>
      <c r="D2" s="0" t="s">
        <v>134</v>
      </c>
      <c r="E2" s="0" t="n">
        <v>1120</v>
      </c>
      <c r="J2" s="0" t="s">
        <v>134</v>
      </c>
      <c r="K2" s="0" t="n">
        <v>1500</v>
      </c>
    </row>
    <row r="3" customFormat="false" ht="14.4" hidden="false" customHeight="false" outlineLevel="0" collapsed="false">
      <c r="A3" s="206" t="s">
        <v>17</v>
      </c>
      <c r="B3" s="206" t="n">
        <v>12000</v>
      </c>
      <c r="D3" s="206" t="s">
        <v>17</v>
      </c>
      <c r="E3" s="207" t="n">
        <v>500</v>
      </c>
      <c r="J3" s="0" t="s">
        <v>17</v>
      </c>
      <c r="K3" s="0" t="n">
        <v>700</v>
      </c>
    </row>
    <row r="4" customFormat="false" ht="14.4" hidden="false" customHeight="false" outlineLevel="0" collapsed="false">
      <c r="A4" s="206" t="s">
        <v>24</v>
      </c>
      <c r="B4" s="206" t="n">
        <v>36000</v>
      </c>
      <c r="D4" s="206" t="s">
        <v>24</v>
      </c>
      <c r="E4" s="206" t="n">
        <v>600</v>
      </c>
      <c r="J4" s="0" t="s">
        <v>24</v>
      </c>
      <c r="K4" s="0" t="n">
        <v>700</v>
      </c>
    </row>
    <row r="5" customFormat="false" ht="14.4" hidden="false" customHeight="false" outlineLevel="0" collapsed="false">
      <c r="A5" s="0" t="s">
        <v>26</v>
      </c>
      <c r="B5" s="0" t="n">
        <v>15400</v>
      </c>
      <c r="D5" s="206" t="s">
        <v>43</v>
      </c>
      <c r="E5" s="206" t="n">
        <v>50</v>
      </c>
      <c r="J5" s="0" t="s">
        <v>43</v>
      </c>
      <c r="K5" s="0" t="n">
        <v>100</v>
      </c>
    </row>
    <row r="6" customFormat="false" ht="14.4" hidden="false" customHeight="false" outlineLevel="0" collapsed="false">
      <c r="A6" s="0" t="s">
        <v>37</v>
      </c>
      <c r="B6" s="0" t="n">
        <v>3600</v>
      </c>
      <c r="D6" s="206" t="s">
        <v>57</v>
      </c>
      <c r="E6" s="207" t="n">
        <v>300</v>
      </c>
      <c r="J6" s="0" t="s">
        <v>57</v>
      </c>
      <c r="K6" s="0" t="n">
        <v>400</v>
      </c>
    </row>
    <row r="7" customFormat="false" ht="14.4" hidden="false" customHeight="false" outlineLevel="0" collapsed="false">
      <c r="A7" s="206" t="s">
        <v>43</v>
      </c>
      <c r="B7" s="206" t="n">
        <v>2500</v>
      </c>
      <c r="D7" s="206" t="s">
        <v>75</v>
      </c>
      <c r="E7" s="207" t="n">
        <v>160</v>
      </c>
      <c r="J7" s="0" t="s">
        <v>75</v>
      </c>
      <c r="K7" s="0" t="n">
        <v>200</v>
      </c>
    </row>
    <row r="8" customFormat="false" ht="14.4" hidden="false" customHeight="false" outlineLevel="0" collapsed="false">
      <c r="A8" s="0" t="s">
        <v>48</v>
      </c>
      <c r="B8" s="0" t="n">
        <v>500</v>
      </c>
      <c r="D8" s="206" t="s">
        <v>85</v>
      </c>
      <c r="E8" s="206" t="n">
        <v>20</v>
      </c>
      <c r="J8" s="0" t="s">
        <v>85</v>
      </c>
      <c r="K8" s="0" t="n">
        <v>50</v>
      </c>
    </row>
    <row r="9" customFormat="false" ht="14.4" hidden="false" customHeight="false" outlineLevel="0" collapsed="false">
      <c r="A9" s="0" t="s">
        <v>51</v>
      </c>
      <c r="B9" s="0" t="n">
        <v>85000</v>
      </c>
      <c r="D9" s="206" t="s">
        <v>89</v>
      </c>
      <c r="E9" s="207" t="n">
        <v>30</v>
      </c>
      <c r="F9" s="0" t="s">
        <v>250</v>
      </c>
      <c r="G9" s="0" t="s">
        <v>218</v>
      </c>
      <c r="H9" s="0" t="s">
        <v>251</v>
      </c>
      <c r="J9" s="0" t="s">
        <v>89</v>
      </c>
      <c r="K9" s="0" t="n">
        <v>20</v>
      </c>
      <c r="L9" s="0" t="s">
        <v>250</v>
      </c>
      <c r="M9" s="0" t="s">
        <v>218</v>
      </c>
      <c r="N9" s="0" t="s">
        <v>251</v>
      </c>
    </row>
    <row r="10" customFormat="false" ht="14.4" hidden="false" customHeight="false" outlineLevel="0" collapsed="false">
      <c r="A10" s="206" t="s">
        <v>57</v>
      </c>
      <c r="B10" s="206" t="n">
        <v>300</v>
      </c>
      <c r="D10" s="206" t="s">
        <v>252</v>
      </c>
      <c r="E10" s="207" t="n">
        <v>150</v>
      </c>
      <c r="F10" s="0" t="n">
        <f aca="false">E4+E5+E8</f>
        <v>670</v>
      </c>
      <c r="G10" s="0" t="n">
        <f aca="false">E2-F15</f>
        <v>300</v>
      </c>
      <c r="H10" s="0" t="n">
        <f aca="false">G10-E11-E12</f>
        <v>200</v>
      </c>
      <c r="J10" s="0" t="s">
        <v>252</v>
      </c>
      <c r="K10" s="0" t="n">
        <v>100</v>
      </c>
      <c r="L10" s="0" t="n">
        <f aca="false">K4+K5+K8</f>
        <v>850</v>
      </c>
      <c r="M10" s="0" t="n">
        <f aca="false">K2-L15</f>
        <v>550</v>
      </c>
      <c r="N10" s="0" t="n">
        <f aca="false">M10-K11-K12</f>
        <v>430</v>
      </c>
    </row>
    <row r="11" customFormat="false" ht="14.4" hidden="false" customHeight="false" outlineLevel="0" collapsed="false">
      <c r="A11" s="0" t="s">
        <v>62</v>
      </c>
      <c r="B11" s="0" t="n">
        <v>2500</v>
      </c>
      <c r="D11" s="206" t="s">
        <v>253</v>
      </c>
      <c r="E11" s="207" t="n">
        <v>50</v>
      </c>
      <c r="F11" s="0" t="n">
        <f aca="false">E4+E5+E7+E8+E10</f>
        <v>980</v>
      </c>
      <c r="G11" s="0" t="n">
        <f aca="false">E2-F10</f>
        <v>450</v>
      </c>
      <c r="H11" s="0" t="n">
        <f aca="false">G11-E11-E12</f>
        <v>350</v>
      </c>
      <c r="J11" s="0" t="s">
        <v>253</v>
      </c>
      <c r="K11" s="0" t="n">
        <v>70</v>
      </c>
      <c r="L11" s="0" t="n">
        <f aca="false">K4+K5+K7+K8+K10</f>
        <v>1150</v>
      </c>
      <c r="M11" s="0" t="n">
        <f aca="false">K2-L10</f>
        <v>650</v>
      </c>
      <c r="N11" s="0" t="n">
        <f aca="false">M11-K11-K12</f>
        <v>530</v>
      </c>
    </row>
    <row r="12" customFormat="false" ht="14.4" hidden="false" customHeight="false" outlineLevel="0" collapsed="false">
      <c r="A12" s="0" t="s">
        <v>66</v>
      </c>
      <c r="B12" s="0" t="n">
        <v>300</v>
      </c>
      <c r="D12" s="206" t="s">
        <v>100</v>
      </c>
      <c r="E12" s="207" t="n">
        <v>50</v>
      </c>
      <c r="F12" s="0" t="n">
        <f aca="false">SUM(E3:E11)</f>
        <v>1860</v>
      </c>
      <c r="G12" s="0" t="n">
        <f aca="false">E2-F12</f>
        <v>-740</v>
      </c>
      <c r="H12" s="0" t="n">
        <f aca="false">G12-E11-E12</f>
        <v>-840</v>
      </c>
      <c r="J12" s="0" t="s">
        <v>100</v>
      </c>
      <c r="K12" s="0" t="n">
        <v>50</v>
      </c>
      <c r="L12" s="0" t="n">
        <f aca="false">SUM(K3:K11)</f>
        <v>2340</v>
      </c>
      <c r="M12" s="0" t="n">
        <f aca="false">K2-L12</f>
        <v>-840</v>
      </c>
      <c r="N12" s="0" t="n">
        <f aca="false">M12-K11-K12</f>
        <v>-960</v>
      </c>
    </row>
    <row r="13" customFormat="false" ht="14.4" hidden="false" customHeight="false" outlineLevel="0" collapsed="false">
      <c r="A13" s="0" t="s">
        <v>70</v>
      </c>
      <c r="B13" s="0" t="n">
        <v>200</v>
      </c>
      <c r="F13" s="0" t="n">
        <f aca="false">E4+E5+E7+E8+E9+E10</f>
        <v>1010</v>
      </c>
      <c r="G13" s="0" t="n">
        <f aca="false">E2-F13</f>
        <v>110</v>
      </c>
      <c r="H13" s="0" t="n">
        <f aca="false">G13-E11-E12</f>
        <v>10</v>
      </c>
      <c r="L13" s="0" t="n">
        <f aca="false">K4+K5+K7+K8+K9+K10</f>
        <v>1170</v>
      </c>
      <c r="M13" s="0" t="n">
        <f aca="false">K2-L13</f>
        <v>330</v>
      </c>
      <c r="N13" s="0" t="n">
        <f aca="false">M13-K11-K12</f>
        <v>210</v>
      </c>
    </row>
    <row r="14" customFormat="false" ht="14.4" hidden="false" customHeight="false" outlineLevel="0" collapsed="false">
      <c r="A14" s="206" t="s">
        <v>75</v>
      </c>
      <c r="B14" s="206" t="n">
        <v>1600</v>
      </c>
    </row>
    <row r="15" customFormat="false" ht="14.4" hidden="false" customHeight="false" outlineLevel="0" collapsed="false">
      <c r="A15" s="0" t="s">
        <v>80</v>
      </c>
      <c r="B15" s="0" t="n">
        <v>8100</v>
      </c>
      <c r="F15" s="0" t="n">
        <f aca="false">E4+E5+E8+E10</f>
        <v>820</v>
      </c>
      <c r="L15" s="0" t="n">
        <f aca="false">K4+K5+K8+K10</f>
        <v>950</v>
      </c>
    </row>
    <row r="16" customFormat="false" ht="14.4" hidden="false" customHeight="false" outlineLevel="0" collapsed="false">
      <c r="A16" s="206" t="s">
        <v>85</v>
      </c>
      <c r="B16" s="206" t="n">
        <v>350</v>
      </c>
      <c r="D16" s="0" t="s">
        <v>254</v>
      </c>
      <c r="E16" s="0" t="n">
        <v>250</v>
      </c>
    </row>
    <row r="17" customFormat="false" ht="14.4" hidden="false" customHeight="false" outlineLevel="0" collapsed="false">
      <c r="A17" s="206" t="s">
        <v>89</v>
      </c>
      <c r="B17" s="206" t="n">
        <v>20</v>
      </c>
      <c r="D17" s="0" t="s">
        <v>255</v>
      </c>
      <c r="E17" s="0" t="n">
        <v>1000</v>
      </c>
      <c r="J17" s="0" t="s">
        <v>134</v>
      </c>
      <c r="K17" s="0" t="n">
        <v>1120</v>
      </c>
    </row>
    <row r="18" customFormat="false" ht="14.4" hidden="false" customHeight="false" outlineLevel="0" collapsed="false">
      <c r="A18" s="0" t="s">
        <v>94</v>
      </c>
      <c r="B18" s="0" t="n">
        <v>1250</v>
      </c>
      <c r="D18" s="0" t="s">
        <v>256</v>
      </c>
      <c r="E18" s="208" t="s">
        <v>257</v>
      </c>
      <c r="J18" s="0" t="s">
        <v>17</v>
      </c>
      <c r="K18" s="0" t="n">
        <v>500</v>
      </c>
      <c r="L18" s="0" t="n">
        <f aca="false">K19+K20+K23+K24</f>
        <v>770</v>
      </c>
      <c r="M18" s="0" t="s">
        <v>258</v>
      </c>
    </row>
    <row r="19" customFormat="false" ht="14.4" hidden="false" customHeight="false" outlineLevel="0" collapsed="false">
      <c r="A19" s="0" t="s">
        <v>259</v>
      </c>
      <c r="B19" s="0" t="n">
        <v>2400</v>
      </c>
      <c r="D19" s="0" t="s">
        <v>260</v>
      </c>
      <c r="E19" s="0" t="n">
        <v>3000</v>
      </c>
      <c r="J19" s="0" t="s">
        <v>24</v>
      </c>
      <c r="K19" s="0" t="n">
        <v>600</v>
      </c>
      <c r="L19" s="0" t="n">
        <f aca="false">K17-L18</f>
        <v>350</v>
      </c>
      <c r="M19" s="0" t="s">
        <v>261</v>
      </c>
    </row>
    <row r="20" customFormat="false" ht="14.4" hidden="false" customHeight="false" outlineLevel="0" collapsed="false">
      <c r="A20" s="0" t="s">
        <v>101</v>
      </c>
      <c r="B20" s="0" t="n">
        <v>1020</v>
      </c>
      <c r="D20" s="0" t="s">
        <v>262</v>
      </c>
      <c r="E20" s="0" t="n">
        <f aca="false">E16+E17+E19-2000</f>
        <v>2250</v>
      </c>
      <c r="J20" s="0" t="s">
        <v>43</v>
      </c>
      <c r="K20" s="0" t="n">
        <v>30</v>
      </c>
      <c r="L20" s="0" t="n">
        <f aca="false">L19-K26-K27-K28</f>
        <v>100</v>
      </c>
    </row>
    <row r="21" customFormat="false" ht="14.4" hidden="false" customHeight="false" outlineLevel="0" collapsed="false">
      <c r="A21" s="0" t="s">
        <v>103</v>
      </c>
      <c r="B21" s="0" t="n">
        <v>150000</v>
      </c>
      <c r="E21" s="0" t="n">
        <f aca="false">E16+E17+E19+2000</f>
        <v>6250</v>
      </c>
      <c r="J21" s="0" t="s">
        <v>57</v>
      </c>
      <c r="K21" s="0" t="n">
        <v>300</v>
      </c>
    </row>
    <row r="22" customFormat="false" ht="14.4" hidden="false" customHeight="false" outlineLevel="0" collapsed="false">
      <c r="A22" s="0" t="s">
        <v>107</v>
      </c>
      <c r="B22" s="0" t="n">
        <v>985</v>
      </c>
      <c r="E22" s="0" t="n">
        <f aca="false">E17+E19-2000</f>
        <v>2000</v>
      </c>
      <c r="J22" s="0" t="s">
        <v>75</v>
      </c>
      <c r="K22" s="0" t="n">
        <v>160</v>
      </c>
    </row>
    <row r="23" customFormat="false" ht="14.4" hidden="false" customHeight="false" outlineLevel="0" collapsed="false">
      <c r="A23" s="0" t="s">
        <v>111</v>
      </c>
      <c r="B23" s="0" t="n">
        <v>2450</v>
      </c>
      <c r="J23" s="0" t="s">
        <v>263</v>
      </c>
      <c r="K23" s="0" t="n">
        <v>120</v>
      </c>
    </row>
    <row r="24" customFormat="false" ht="14.4" hidden="false" customHeight="false" outlineLevel="0" collapsed="false">
      <c r="A24" s="0" t="s">
        <v>115</v>
      </c>
      <c r="B24" s="0" t="n">
        <v>750</v>
      </c>
      <c r="J24" s="0" t="s">
        <v>85</v>
      </c>
      <c r="K24" s="0" t="n">
        <v>20</v>
      </c>
    </row>
    <row r="25" customFormat="false" ht="14.4" hidden="false" customHeight="false" outlineLevel="0" collapsed="false">
      <c r="A25" s="0" t="s">
        <v>118</v>
      </c>
      <c r="B25" s="0" t="n">
        <v>9000</v>
      </c>
      <c r="D25" s="0" t="s">
        <v>254</v>
      </c>
      <c r="E25" s="0" t="n">
        <v>250</v>
      </c>
      <c r="J25" s="0" t="s">
        <v>89</v>
      </c>
      <c r="K25" s="0" t="n">
        <v>30</v>
      </c>
      <c r="L25" s="0" t="s">
        <v>250</v>
      </c>
      <c r="M25" s="0" t="s">
        <v>218</v>
      </c>
      <c r="N25" s="0" t="s">
        <v>251</v>
      </c>
    </row>
    <row r="26" customFormat="false" ht="14.4" hidden="false" customHeight="false" outlineLevel="0" collapsed="false">
      <c r="A26" s="0" t="s">
        <v>119</v>
      </c>
      <c r="B26" s="0" t="n">
        <v>8717</v>
      </c>
      <c r="J26" s="0" t="s">
        <v>252</v>
      </c>
      <c r="K26" s="0" t="n">
        <v>150</v>
      </c>
      <c r="L26" s="0" t="n">
        <f aca="false">K19+K20+K24</f>
        <v>650</v>
      </c>
      <c r="M26" s="0" t="n">
        <f aca="false">K17-L31</f>
        <v>320</v>
      </c>
      <c r="N26" s="0" t="n">
        <f aca="false">M26-K27-K28</f>
        <v>220</v>
      </c>
    </row>
    <row r="27" customFormat="false" ht="14.4" hidden="false" customHeight="false" outlineLevel="0" collapsed="false">
      <c r="A27" s="0" t="s">
        <v>122</v>
      </c>
      <c r="B27" s="0" t="n">
        <v>250</v>
      </c>
      <c r="J27" s="0" t="s">
        <v>253</v>
      </c>
      <c r="K27" s="0" t="n">
        <v>50</v>
      </c>
      <c r="L27" s="0" t="n">
        <f aca="false">K19+K20+K22+K24+K26</f>
        <v>960</v>
      </c>
      <c r="M27" s="0" t="n">
        <f aca="false">K17-L26</f>
        <v>470</v>
      </c>
      <c r="N27" s="0" t="n">
        <f aca="false">M27-K27-K28</f>
        <v>370</v>
      </c>
    </row>
    <row r="28" customFormat="false" ht="14.4" hidden="false" customHeight="false" outlineLevel="0" collapsed="false">
      <c r="A28" s="0" t="s">
        <v>125</v>
      </c>
      <c r="B28" s="0" t="n">
        <v>50</v>
      </c>
      <c r="J28" s="0" t="s">
        <v>100</v>
      </c>
      <c r="K28" s="0" t="n">
        <v>50</v>
      </c>
      <c r="L28" s="0" t="n">
        <f aca="false">SUM(K18:K27)</f>
        <v>1960</v>
      </c>
      <c r="M28" s="0" t="n">
        <f aca="false">K17-L28</f>
        <v>-840</v>
      </c>
      <c r="N28" s="0" t="n">
        <f aca="false">M28-K27-K28</f>
        <v>-940</v>
      </c>
    </row>
    <row r="29" customFormat="false" ht="14.4" hidden="false" customHeight="false" outlineLevel="0" collapsed="false">
      <c r="A29" s="0" t="s">
        <v>128</v>
      </c>
      <c r="B29" s="0" t="n">
        <v>1000</v>
      </c>
      <c r="L29" s="0" t="n">
        <f aca="false">K19+K20+K22+K24+K25+K26</f>
        <v>990</v>
      </c>
      <c r="M29" s="0" t="n">
        <f aca="false">K17-L29</f>
        <v>130</v>
      </c>
      <c r="N29" s="0" t="n">
        <f aca="false">M29-K27-K28</f>
        <v>30</v>
      </c>
    </row>
    <row r="30" customFormat="false" ht="14.4" hidden="false" customHeight="false" outlineLevel="0" collapsed="false">
      <c r="A30" s="0" t="s">
        <v>130</v>
      </c>
      <c r="B30" s="0" t="n">
        <v>1000</v>
      </c>
      <c r="D30" s="0" t="s">
        <v>255</v>
      </c>
      <c r="E30" s="0" t="n">
        <v>1000</v>
      </c>
    </row>
    <row r="31" customFormat="false" ht="14.4" hidden="false" customHeight="false" outlineLevel="0" collapsed="false">
      <c r="A31" s="0" t="s">
        <v>132</v>
      </c>
      <c r="D31" s="0" t="s">
        <v>256</v>
      </c>
      <c r="E31" s="208" t="s">
        <v>257</v>
      </c>
      <c r="L31" s="0" t="n">
        <f aca="false">K19+K20+K24+K26</f>
        <v>800</v>
      </c>
    </row>
    <row r="32" customFormat="false" ht="14.4" hidden="false" customHeight="false" outlineLevel="0" collapsed="false">
      <c r="A32" s="0" t="s">
        <v>133</v>
      </c>
      <c r="B32" s="0" t="n">
        <v>9900</v>
      </c>
      <c r="D32" s="0" t="s">
        <v>260</v>
      </c>
      <c r="E32" s="0" t="n">
        <v>3000</v>
      </c>
    </row>
    <row r="33" customFormat="false" ht="14.4" hidden="false" customHeight="false" outlineLevel="0" collapsed="false">
      <c r="D33" s="0" t="s">
        <v>262</v>
      </c>
      <c r="E33" s="0" t="n">
        <f aca="false">E25+E30+E32-2000</f>
        <v>2250</v>
      </c>
    </row>
    <row r="34" customFormat="false" ht="14.4" hidden="false" customHeight="false" outlineLevel="0" collapsed="false">
      <c r="E34" s="0" t="n">
        <f aca="false">E25+E30+E32+2000</f>
        <v>6250</v>
      </c>
    </row>
    <row r="35" customFormat="false" ht="14.4" hidden="false" customHeight="false" outlineLevel="0" collapsed="false">
      <c r="E35" s="0" t="n">
        <f aca="false">E30+E32-2000</f>
        <v>2000</v>
      </c>
    </row>
    <row r="38" customFormat="false" ht="14.4" hidden="false" customHeight="false" outlineLevel="0" collapsed="false">
      <c r="D38" s="0" t="s">
        <v>264</v>
      </c>
    </row>
    <row r="39" customFormat="false" ht="14.4" hidden="false" customHeight="false" outlineLevel="0" collapsed="false">
      <c r="D39" s="0" t="s">
        <v>58</v>
      </c>
      <c r="E39" s="0" t="n">
        <v>200</v>
      </c>
      <c r="F39" s="0" t="n">
        <f aca="false">E39</f>
        <v>200</v>
      </c>
      <c r="G39" s="0" t="n">
        <f aca="false">E39</f>
        <v>200</v>
      </c>
      <c r="H39" s="0" t="n">
        <f aca="false">E39</f>
        <v>200</v>
      </c>
    </row>
    <row r="40" customFormat="false" ht="14.4" hidden="false" customHeight="false" outlineLevel="0" collapsed="false">
      <c r="D40" s="0" t="s">
        <v>28</v>
      </c>
      <c r="E40" s="0" t="n">
        <v>100</v>
      </c>
      <c r="F40" s="0" t="n">
        <f aca="false">E40*0.95</f>
        <v>95</v>
      </c>
      <c r="G40" s="0" t="n">
        <f aca="false">E40*0.9</f>
        <v>90</v>
      </c>
      <c r="H40" s="0" t="n">
        <f aca="false">E40</f>
        <v>100</v>
      </c>
    </row>
    <row r="41" customFormat="false" ht="45.6" hidden="false" customHeight="true" outlineLevel="0" collapsed="false">
      <c r="D41" s="0" t="s">
        <v>120</v>
      </c>
      <c r="E41" s="0" t="n">
        <v>300</v>
      </c>
      <c r="F41" s="0" t="n">
        <f aca="false">E41*0.9</f>
        <v>270</v>
      </c>
      <c r="G41" s="0" t="n">
        <f aca="false">E41*0.9</f>
        <v>270</v>
      </c>
      <c r="H41" s="0" t="n">
        <f aca="false">E41*0.9</f>
        <v>270</v>
      </c>
    </row>
    <row r="42" customFormat="false" ht="14.4" hidden="false" customHeight="false" outlineLevel="0" collapsed="false">
      <c r="D42" s="0" t="s">
        <v>265</v>
      </c>
      <c r="E42" s="0" t="n">
        <v>250</v>
      </c>
      <c r="F42" s="0" t="n">
        <v>200</v>
      </c>
      <c r="G42" s="0" t="n">
        <v>200</v>
      </c>
      <c r="H42" s="0" t="n">
        <f aca="false">F42</f>
        <v>200</v>
      </c>
    </row>
    <row r="43" customFormat="false" ht="57.6" hidden="false" customHeight="false" outlineLevel="0" collapsed="false">
      <c r="D43" s="209" t="s">
        <v>266</v>
      </c>
      <c r="F43" s="0" t="n">
        <f aca="false">SUM(F39:F42)</f>
        <v>765</v>
      </c>
      <c r="G43" s="0" t="n">
        <f aca="false">SUM(G39:G42)</f>
        <v>760</v>
      </c>
      <c r="H43" s="0" t="n">
        <f aca="false">SUM(H39:H42)</f>
        <v>770</v>
      </c>
    </row>
    <row r="45" customFormat="false" ht="14.4" hidden="false" customHeight="false" outlineLevel="0" collapsed="false">
      <c r="J45" s="0" t="n">
        <v>200</v>
      </c>
      <c r="K45" s="0" t="n">
        <f aca="false">J45/0.8</f>
        <v>250</v>
      </c>
    </row>
    <row r="46" customFormat="false" ht="14.4" hidden="false" customHeight="false" outlineLevel="0" collapsed="false">
      <c r="D46" s="0" t="s">
        <v>142</v>
      </c>
      <c r="E46" s="0" t="n">
        <v>310</v>
      </c>
    </row>
    <row r="47" customFormat="false" ht="14.4" hidden="false" customHeight="false" outlineLevel="0" collapsed="false">
      <c r="D47" s="0" t="s">
        <v>252</v>
      </c>
      <c r="E47" s="0" t="n">
        <v>60</v>
      </c>
    </row>
    <row r="48" customFormat="false" ht="14.4" hidden="false" customHeight="false" outlineLevel="0" collapsed="false">
      <c r="D48" s="0" t="s">
        <v>267</v>
      </c>
      <c r="E48" s="210" t="n">
        <v>0.2</v>
      </c>
    </row>
    <row r="49" customFormat="false" ht="14.4" hidden="false" customHeight="false" outlineLevel="0" collapsed="false">
      <c r="D49" s="0" t="s">
        <v>268</v>
      </c>
      <c r="E49" s="0" t="n">
        <v>50</v>
      </c>
    </row>
    <row r="50" customFormat="false" ht="14.4" hidden="false" customHeight="false" outlineLevel="0" collapsed="false">
      <c r="D50" s="0" t="s">
        <v>269</v>
      </c>
      <c r="E50" s="0" t="n">
        <v>250</v>
      </c>
    </row>
    <row r="51" customFormat="false" ht="14.4" hidden="false" customHeight="false" outlineLevel="0" collapsed="false">
      <c r="D51" s="0" t="s">
        <v>270</v>
      </c>
    </row>
    <row r="53" customFormat="false" ht="14.4" hidden="false" customHeight="false" outlineLevel="0" collapsed="false">
      <c r="D53" s="0" t="s">
        <v>271</v>
      </c>
    </row>
    <row r="54" customFormat="false" ht="14.4" hidden="false" customHeight="false" outlineLevel="0" collapsed="false">
      <c r="D54" s="0" t="s">
        <v>272</v>
      </c>
    </row>
    <row r="55" customFormat="false" ht="14.4" hidden="false" customHeight="false" outlineLevel="0" collapsed="false">
      <c r="D55" s="0" t="s">
        <v>273</v>
      </c>
    </row>
    <row r="56" customFormat="false" ht="14.4" hidden="false" customHeight="false" outlineLevel="0" collapsed="false">
      <c r="D56" s="0" t="s">
        <v>274</v>
      </c>
    </row>
    <row r="59" customFormat="false" ht="14.4" hidden="false" customHeight="false" outlineLevel="0" collapsed="false">
      <c r="D59" s="0" t="s">
        <v>136</v>
      </c>
      <c r="E59" s="0" t="n">
        <v>4000</v>
      </c>
    </row>
    <row r="60" customFormat="false" ht="14.4" hidden="false" customHeight="false" outlineLevel="0" collapsed="false">
      <c r="D60" s="0" t="s">
        <v>275</v>
      </c>
      <c r="E60" s="0" t="n">
        <v>800</v>
      </c>
    </row>
    <row r="61" customFormat="false" ht="14.4" hidden="false" customHeight="false" outlineLevel="0" collapsed="false">
      <c r="D61" s="0" t="s">
        <v>26</v>
      </c>
      <c r="E61" s="0" t="n">
        <v>900</v>
      </c>
    </row>
    <row r="62" customFormat="false" ht="14.4" hidden="false" customHeight="false" outlineLevel="0" collapsed="false">
      <c r="D62" s="0" t="s">
        <v>276</v>
      </c>
      <c r="E62" s="0" t="n">
        <v>2500</v>
      </c>
    </row>
    <row r="63" customFormat="false" ht="14.4" hidden="false" customHeight="false" outlineLevel="0" collapsed="false">
      <c r="D63" s="0" t="s">
        <v>17</v>
      </c>
      <c r="E63" s="0" t="n">
        <v>700</v>
      </c>
    </row>
    <row r="64" customFormat="false" ht="14.4" hidden="false" customHeight="false" outlineLevel="0" collapsed="false">
      <c r="D64" s="0" t="s">
        <v>24</v>
      </c>
      <c r="E64" s="207" t="n">
        <v>650</v>
      </c>
    </row>
    <row r="65" customFormat="false" ht="14.4" hidden="false" customHeight="false" outlineLevel="0" collapsed="false">
      <c r="D65" s="0" t="s">
        <v>43</v>
      </c>
      <c r="E65" s="207" t="n">
        <v>100</v>
      </c>
    </row>
    <row r="66" customFormat="false" ht="14.4" hidden="false" customHeight="false" outlineLevel="0" collapsed="false">
      <c r="D66" s="0" t="s">
        <v>57</v>
      </c>
      <c r="E66" s="0" t="n">
        <v>400</v>
      </c>
    </row>
    <row r="67" customFormat="false" ht="14.4" hidden="false" customHeight="false" outlineLevel="0" collapsed="false">
      <c r="D67" s="0" t="s">
        <v>75</v>
      </c>
      <c r="E67" s="0" t="n">
        <v>200</v>
      </c>
    </row>
    <row r="68" customFormat="false" ht="14.4" hidden="false" customHeight="false" outlineLevel="0" collapsed="false">
      <c r="D68" s="0" t="s">
        <v>85</v>
      </c>
      <c r="E68" s="207" t="n">
        <v>50</v>
      </c>
    </row>
    <row r="69" customFormat="false" ht="14.4" hidden="false" customHeight="false" outlineLevel="0" collapsed="false">
      <c r="D69" s="0" t="s">
        <v>89</v>
      </c>
      <c r="E69" s="0" t="n">
        <v>20</v>
      </c>
    </row>
    <row r="70" customFormat="false" ht="14.4" hidden="false" customHeight="false" outlineLevel="0" collapsed="false">
      <c r="D70" s="0" t="s">
        <v>252</v>
      </c>
      <c r="E70" s="0" t="n">
        <v>100</v>
      </c>
    </row>
    <row r="71" customFormat="false" ht="14.4" hidden="false" customHeight="false" outlineLevel="0" collapsed="false">
      <c r="D71" s="0" t="s">
        <v>253</v>
      </c>
      <c r="E71" s="0" t="n">
        <v>70</v>
      </c>
    </row>
    <row r="72" customFormat="false" ht="14.4" hidden="false" customHeight="false" outlineLevel="0" collapsed="false">
      <c r="D72" s="0" t="s">
        <v>100</v>
      </c>
      <c r="E72" s="0" t="n">
        <v>50</v>
      </c>
    </row>
    <row r="74" customFormat="false" ht="14.4" hidden="false" customHeight="false" outlineLevel="0" collapsed="false">
      <c r="D74" s="0" t="s">
        <v>277</v>
      </c>
    </row>
    <row r="75" customFormat="false" ht="14.4" hidden="false" customHeight="false" outlineLevel="0" collapsed="false">
      <c r="G75" s="0" t="n">
        <v>4000</v>
      </c>
    </row>
    <row r="76" customFormat="false" ht="14.4" hidden="false" customHeight="false" outlineLevel="0" collapsed="false">
      <c r="D76" s="0" t="s">
        <v>278</v>
      </c>
      <c r="E76" s="0" t="n">
        <f aca="false">E59-(E60+E62-E61)</f>
        <v>1600</v>
      </c>
      <c r="G76" s="0" t="n">
        <v>800</v>
      </c>
    </row>
    <row r="77" customFormat="false" ht="14.4" hidden="false" customHeight="false" outlineLevel="0" collapsed="false">
      <c r="D77" s="0" t="s">
        <v>250</v>
      </c>
      <c r="E77" s="0" t="n">
        <f aca="false">E64+E65+E68</f>
        <v>800</v>
      </c>
      <c r="F77" s="0" t="n">
        <v>900</v>
      </c>
      <c r="G77" s="0" t="n">
        <f aca="false">G76/G75</f>
        <v>0.2</v>
      </c>
    </row>
    <row r="78" customFormat="false" ht="14.4" hidden="false" customHeight="false" outlineLevel="0" collapsed="false">
      <c r="D78" s="0" t="s">
        <v>279</v>
      </c>
      <c r="E78" s="0" t="n">
        <f aca="false">E76-E77</f>
        <v>800</v>
      </c>
      <c r="F78" s="0" t="n">
        <f aca="false">E76-F77</f>
        <v>700</v>
      </c>
    </row>
    <row r="79" customFormat="false" ht="14.4" hidden="false" customHeight="false" outlineLevel="0" collapsed="false">
      <c r="D79" s="0" t="s">
        <v>280</v>
      </c>
      <c r="E79" s="0" t="n">
        <f aca="false">E78/E59</f>
        <v>0.2</v>
      </c>
      <c r="F79" s="0" t="n">
        <f aca="false">F78/E59</f>
        <v>0.175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FB6E876435ED43AFB8AA2248BC650A" ma:contentTypeVersion="2" ma:contentTypeDescription="Create a new document." ma:contentTypeScope="" ma:versionID="01d51368a05ccc3d3312a79397be1cba">
  <xsd:schema xmlns:xsd="http://www.w3.org/2001/XMLSchema" xmlns:xs="http://www.w3.org/2001/XMLSchema" xmlns:p="http://schemas.microsoft.com/office/2006/metadata/properties" xmlns:ns2="4189cdde-1163-4dd8-9def-f39090821744" targetNamespace="http://schemas.microsoft.com/office/2006/metadata/properties" ma:root="true" ma:fieldsID="9c198185bc01979b91a10ccfa5813065" ns2:_="">
    <xsd:import namespace="4189cdde-1163-4dd8-9def-f390908217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89cdde-1163-4dd8-9def-f39090821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BDB73D-4ACD-41D9-9293-ABDA647562ED}"/>
</file>

<file path=customXml/itemProps2.xml><?xml version="1.0" encoding="utf-8"?>
<ds:datastoreItem xmlns:ds="http://schemas.openxmlformats.org/officeDocument/2006/customXml" ds:itemID="{F2921EA7-DDD3-4C9F-8EE9-888C32EAEDD7}"/>
</file>

<file path=customXml/itemProps3.xml><?xml version="1.0" encoding="utf-8"?>
<ds:datastoreItem xmlns:ds="http://schemas.openxmlformats.org/officeDocument/2006/customXml" ds:itemID="{63EA11D4-6DA8-444D-A768-9F07AF928482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2017-09-06T08:02:06Z</dcterms:created>
  <dc:creator>admin</dc:creator>
  <dc:description/>
  <dc:language>en-IN</dc:language>
  <cp:lastModifiedBy/>
  <cp:lastPrinted>2019-09-07T03:17:27Z</cp:lastPrinted>
  <dcterms:modified xsi:type="dcterms:W3CDTF">2021-04-08T23:12:15Z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ContentTypeId">
    <vt:lpwstr>0x0101008AFB6E876435ED43AFB8AA2248BC650A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