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drawings/drawing2.xml" ContentType="application/vnd.openxmlformats-officedocument.drawing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Work\Acciojob\Modules\Excel\Batch\19\"/>
    </mc:Choice>
  </mc:AlternateContent>
  <xr:revisionPtr revIDLastSave="0" documentId="13_ncr:1_{CF360B5B-9898-4827-B4E1-330D92F1D40B}" xr6:coauthVersionLast="47" xr6:coauthVersionMax="47" xr10:uidLastSave="{00000000-0000-0000-0000-000000000000}"/>
  <bookViews>
    <workbookView xWindow="-28920" yWindow="30" windowWidth="29040" windowHeight="15720" tabRatio="660" firstSheet="1" activeTab="12" xr2:uid="{1D0C6BE8-60CF-47DE-94BA-E0DD3FD3C259}"/>
  </bookViews>
  <sheets>
    <sheet name="Recap" sheetId="1" r:id="rId1"/>
    <sheet name="Agenda" sheetId="2" r:id="rId2"/>
    <sheet name="Dataset" sheetId="7" r:id="rId3"/>
    <sheet name="Questions" sheetId="5" r:id="rId4"/>
    <sheet name="Count" sheetId="20" r:id="rId5"/>
    <sheet name="Logical Functions" sheetId="21" r:id="rId6"/>
    <sheet name="Statistical Functions" sheetId="22" r:id="rId7"/>
    <sheet name="Average" sheetId="23" r:id="rId8"/>
    <sheet name="Median" sheetId="24" r:id="rId9"/>
    <sheet name="Mode" sheetId="25" r:id="rId10"/>
    <sheet name="Max Min" sheetId="26" r:id="rId11"/>
    <sheet name="Rank" sheetId="27" r:id="rId12"/>
    <sheet name="Percentile" sheetId="28" r:id="rId13"/>
  </sheets>
  <definedNames>
    <definedName name="_xlnm._FilterDatabase" localSheetId="2" hidden="1">Dataset!$A$1:$Z$501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28" l="1"/>
  <c r="G16" i="28"/>
  <c r="G13" i="28"/>
  <c r="G14" i="28"/>
  <c r="G15" i="28"/>
  <c r="G12" i="28"/>
  <c r="G11" i="28"/>
  <c r="J7" i="28"/>
  <c r="J8" i="28"/>
  <c r="J9" i="28"/>
  <c r="J10" i="28"/>
  <c r="J11" i="28"/>
  <c r="J12" i="28"/>
  <c r="J13" i="28"/>
  <c r="J6" i="28"/>
  <c r="J2" i="28"/>
  <c r="J23" i="27"/>
  <c r="J24" i="27"/>
  <c r="J25" i="27"/>
  <c r="J26" i="27"/>
  <c r="J27" i="27"/>
  <c r="J28" i="27"/>
  <c r="J29" i="27"/>
  <c r="J30" i="27"/>
  <c r="J31" i="27"/>
  <c r="J32" i="27"/>
  <c r="J33" i="27"/>
  <c r="J34" i="27"/>
  <c r="J35" i="27"/>
  <c r="J36" i="27"/>
  <c r="J37" i="27"/>
  <c r="J38" i="27"/>
  <c r="J39" i="27"/>
  <c r="J40" i="27"/>
  <c r="J41" i="27"/>
  <c r="J42" i="27"/>
  <c r="J43" i="27"/>
  <c r="J44" i="27"/>
  <c r="J45" i="27"/>
  <c r="J46" i="27"/>
  <c r="J47" i="27"/>
  <c r="J48" i="27"/>
  <c r="J49" i="27"/>
  <c r="J50" i="27"/>
  <c r="J51" i="27"/>
  <c r="J52" i="27"/>
  <c r="J53" i="27"/>
  <c r="J54" i="27"/>
  <c r="J55" i="27"/>
  <c r="J56" i="27"/>
  <c r="J57" i="27"/>
  <c r="J58" i="27"/>
  <c r="J59" i="27"/>
  <c r="J60" i="27"/>
  <c r="J61" i="27"/>
  <c r="J62" i="27"/>
  <c r="J63" i="27"/>
  <c r="J64" i="27"/>
  <c r="J65" i="27"/>
  <c r="J66" i="27"/>
  <c r="J67" i="27"/>
  <c r="J68" i="27"/>
  <c r="J69" i="27"/>
  <c r="J70" i="27"/>
  <c r="J71" i="27"/>
  <c r="J72" i="27"/>
  <c r="J73" i="27"/>
  <c r="J74" i="27"/>
  <c r="J75" i="27"/>
  <c r="J76" i="27"/>
  <c r="J77" i="27"/>
  <c r="J78" i="27"/>
  <c r="J79" i="27"/>
  <c r="J80" i="27"/>
  <c r="J81" i="27"/>
  <c r="J82" i="27"/>
  <c r="J83" i="27"/>
  <c r="J84" i="27"/>
  <c r="J85" i="27"/>
  <c r="J86" i="27"/>
  <c r="J87" i="27"/>
  <c r="J88" i="27"/>
  <c r="J89" i="27"/>
  <c r="J90" i="27"/>
  <c r="J91" i="27"/>
  <c r="J92" i="27"/>
  <c r="J93" i="27"/>
  <c r="J94" i="27"/>
  <c r="J95" i="27"/>
  <c r="J96" i="27"/>
  <c r="J97" i="27"/>
  <c r="J98" i="27"/>
  <c r="J99" i="27"/>
  <c r="J100" i="27"/>
  <c r="J101" i="27"/>
  <c r="J102" i="27"/>
  <c r="J103" i="27"/>
  <c r="J104" i="27"/>
  <c r="J105" i="27"/>
  <c r="J106" i="27"/>
  <c r="J107" i="27"/>
  <c r="J108" i="27"/>
  <c r="J109" i="27"/>
  <c r="J110" i="27"/>
  <c r="J111" i="27"/>
  <c r="J112" i="27"/>
  <c r="J113" i="27"/>
  <c r="J114" i="27"/>
  <c r="J115" i="27"/>
  <c r="J116" i="27"/>
  <c r="J117" i="27"/>
  <c r="J118" i="27"/>
  <c r="J119" i="27"/>
  <c r="J120" i="27"/>
  <c r="J121" i="27"/>
  <c r="J122" i="27"/>
  <c r="J123" i="27"/>
  <c r="J124" i="27"/>
  <c r="J125" i="27"/>
  <c r="J126" i="27"/>
  <c r="J127" i="27"/>
  <c r="J128" i="27"/>
  <c r="J129" i="27"/>
  <c r="J130" i="27"/>
  <c r="J131" i="27"/>
  <c r="J132" i="27"/>
  <c r="J133" i="27"/>
  <c r="J134" i="27"/>
  <c r="J135" i="27"/>
  <c r="J136" i="27"/>
  <c r="J137" i="27"/>
  <c r="J138" i="27"/>
  <c r="J139" i="27"/>
  <c r="J140" i="27"/>
  <c r="J141" i="27"/>
  <c r="J142" i="27"/>
  <c r="J143" i="27"/>
  <c r="J144" i="27"/>
  <c r="J145" i="27"/>
  <c r="J146" i="27"/>
  <c r="J147" i="27"/>
  <c r="J148" i="27"/>
  <c r="J149" i="27"/>
  <c r="J150" i="27"/>
  <c r="J151" i="27"/>
  <c r="J152" i="27"/>
  <c r="J153" i="27"/>
  <c r="J154" i="27"/>
  <c r="J155" i="27"/>
  <c r="J156" i="27"/>
  <c r="J157" i="27"/>
  <c r="J158" i="27"/>
  <c r="J159" i="27"/>
  <c r="J160" i="27"/>
  <c r="J161" i="27"/>
  <c r="J162" i="27"/>
  <c r="J163" i="27"/>
  <c r="J164" i="27"/>
  <c r="J165" i="27"/>
  <c r="J166" i="27"/>
  <c r="J167" i="27"/>
  <c r="J168" i="27"/>
  <c r="J169" i="27"/>
  <c r="J170" i="27"/>
  <c r="J171" i="27"/>
  <c r="J172" i="27"/>
  <c r="J173" i="27"/>
  <c r="J174" i="27"/>
  <c r="J175" i="27"/>
  <c r="J176" i="27"/>
  <c r="J177" i="27"/>
  <c r="J178" i="27"/>
  <c r="J179" i="27"/>
  <c r="J180" i="27"/>
  <c r="J181" i="27"/>
  <c r="J182" i="27"/>
  <c r="J183" i="27"/>
  <c r="J184" i="27"/>
  <c r="J185" i="27"/>
  <c r="J186" i="27"/>
  <c r="J187" i="27"/>
  <c r="J188" i="27"/>
  <c r="J189" i="27"/>
  <c r="J190" i="27"/>
  <c r="J191" i="27"/>
  <c r="J192" i="27"/>
  <c r="J193" i="27"/>
  <c r="J194" i="27"/>
  <c r="J195" i="27"/>
  <c r="J196" i="27"/>
  <c r="J197" i="27"/>
  <c r="J198" i="27"/>
  <c r="J199" i="27"/>
  <c r="J200" i="27"/>
  <c r="J201" i="27"/>
  <c r="J202" i="27"/>
  <c r="J203" i="27"/>
  <c r="J204" i="27"/>
  <c r="J205" i="27"/>
  <c r="J206" i="27"/>
  <c r="J207" i="27"/>
  <c r="J208" i="27"/>
  <c r="J209" i="27"/>
  <c r="J210" i="27"/>
  <c r="J211" i="27"/>
  <c r="J212" i="27"/>
  <c r="J213" i="27"/>
  <c r="J214" i="27"/>
  <c r="J215" i="27"/>
  <c r="J216" i="27"/>
  <c r="J217" i="27"/>
  <c r="J218" i="27"/>
  <c r="J219" i="27"/>
  <c r="J220" i="27"/>
  <c r="J221" i="27"/>
  <c r="J222" i="27"/>
  <c r="J223" i="27"/>
  <c r="J224" i="27"/>
  <c r="J225" i="27"/>
  <c r="J226" i="27"/>
  <c r="J227" i="27"/>
  <c r="J228" i="27"/>
  <c r="J229" i="27"/>
  <c r="J230" i="27"/>
  <c r="J231" i="27"/>
  <c r="J232" i="27"/>
  <c r="J233" i="27"/>
  <c r="J234" i="27"/>
  <c r="J235" i="27"/>
  <c r="J236" i="27"/>
  <c r="J237" i="27"/>
  <c r="J238" i="27"/>
  <c r="J239" i="27"/>
  <c r="J240" i="27"/>
  <c r="J241" i="27"/>
  <c r="J242" i="27"/>
  <c r="J243" i="27"/>
  <c r="J244" i="27"/>
  <c r="J245" i="27"/>
  <c r="J246" i="27"/>
  <c r="J247" i="27"/>
  <c r="J248" i="27"/>
  <c r="J249" i="27"/>
  <c r="J250" i="27"/>
  <c r="J251" i="27"/>
  <c r="J252" i="27"/>
  <c r="J253" i="27"/>
  <c r="J254" i="27"/>
  <c r="J255" i="27"/>
  <c r="J256" i="27"/>
  <c r="J257" i="27"/>
  <c r="J258" i="27"/>
  <c r="J259" i="27"/>
  <c r="J260" i="27"/>
  <c r="J261" i="27"/>
  <c r="J262" i="27"/>
  <c r="J263" i="27"/>
  <c r="J264" i="27"/>
  <c r="J265" i="27"/>
  <c r="J266" i="27"/>
  <c r="J267" i="27"/>
  <c r="J268" i="27"/>
  <c r="J269" i="27"/>
  <c r="J270" i="27"/>
  <c r="J271" i="27"/>
  <c r="J272" i="27"/>
  <c r="J273" i="27"/>
  <c r="J274" i="27"/>
  <c r="J275" i="27"/>
  <c r="J276" i="27"/>
  <c r="J277" i="27"/>
  <c r="J278" i="27"/>
  <c r="J279" i="27"/>
  <c r="J280" i="27"/>
  <c r="J281" i="27"/>
  <c r="J282" i="27"/>
  <c r="J283" i="27"/>
  <c r="J284" i="27"/>
  <c r="J285" i="27"/>
  <c r="J286" i="27"/>
  <c r="J287" i="27"/>
  <c r="J288" i="27"/>
  <c r="J289" i="27"/>
  <c r="J290" i="27"/>
  <c r="J291" i="27"/>
  <c r="J292" i="27"/>
  <c r="J293" i="27"/>
  <c r="J294" i="27"/>
  <c r="J295" i="27"/>
  <c r="J296" i="27"/>
  <c r="J297" i="27"/>
  <c r="J298" i="27"/>
  <c r="J299" i="27"/>
  <c r="J300" i="27"/>
  <c r="J301" i="27"/>
  <c r="J302" i="27"/>
  <c r="J303" i="27"/>
  <c r="J304" i="27"/>
  <c r="J305" i="27"/>
  <c r="J306" i="27"/>
  <c r="J307" i="27"/>
  <c r="J308" i="27"/>
  <c r="J309" i="27"/>
  <c r="J310" i="27"/>
  <c r="J311" i="27"/>
  <c r="J312" i="27"/>
  <c r="J313" i="27"/>
  <c r="J314" i="27"/>
  <c r="J315" i="27"/>
  <c r="J316" i="27"/>
  <c r="J317" i="27"/>
  <c r="J318" i="27"/>
  <c r="J319" i="27"/>
  <c r="J320" i="27"/>
  <c r="J321" i="27"/>
  <c r="J322" i="27"/>
  <c r="J323" i="27"/>
  <c r="J324" i="27"/>
  <c r="J325" i="27"/>
  <c r="J326" i="27"/>
  <c r="J327" i="27"/>
  <c r="J328" i="27"/>
  <c r="J329" i="27"/>
  <c r="J330" i="27"/>
  <c r="J331" i="27"/>
  <c r="J332" i="27"/>
  <c r="J333" i="27"/>
  <c r="J334" i="27"/>
  <c r="J335" i="27"/>
  <c r="J336" i="27"/>
  <c r="J337" i="27"/>
  <c r="J338" i="27"/>
  <c r="J339" i="27"/>
  <c r="J340" i="27"/>
  <c r="J341" i="27"/>
  <c r="J342" i="27"/>
  <c r="J343" i="27"/>
  <c r="J344" i="27"/>
  <c r="J345" i="27"/>
  <c r="J346" i="27"/>
  <c r="J347" i="27"/>
  <c r="J348" i="27"/>
  <c r="J349" i="27"/>
  <c r="J350" i="27"/>
  <c r="J351" i="27"/>
  <c r="J352" i="27"/>
  <c r="J353" i="27"/>
  <c r="J354" i="27"/>
  <c r="J355" i="27"/>
  <c r="J356" i="27"/>
  <c r="J357" i="27"/>
  <c r="J358" i="27"/>
  <c r="J359" i="27"/>
  <c r="J360" i="27"/>
  <c r="J361" i="27"/>
  <c r="J362" i="27"/>
  <c r="J363" i="27"/>
  <c r="J364" i="27"/>
  <c r="J365" i="27"/>
  <c r="J366" i="27"/>
  <c r="J367" i="27"/>
  <c r="J368" i="27"/>
  <c r="J369" i="27"/>
  <c r="J370" i="27"/>
  <c r="J371" i="27"/>
  <c r="J372" i="27"/>
  <c r="J373" i="27"/>
  <c r="J374" i="27"/>
  <c r="J375" i="27"/>
  <c r="J376" i="27"/>
  <c r="J377" i="27"/>
  <c r="J378" i="27"/>
  <c r="J379" i="27"/>
  <c r="J380" i="27"/>
  <c r="J381" i="27"/>
  <c r="J382" i="27"/>
  <c r="J383" i="27"/>
  <c r="J384" i="27"/>
  <c r="J385" i="27"/>
  <c r="J386" i="27"/>
  <c r="J387" i="27"/>
  <c r="J388" i="27"/>
  <c r="J389" i="27"/>
  <c r="J390" i="27"/>
  <c r="J391" i="27"/>
  <c r="J392" i="27"/>
  <c r="J393" i="27"/>
  <c r="J394" i="27"/>
  <c r="J395" i="27"/>
  <c r="J396" i="27"/>
  <c r="J397" i="27"/>
  <c r="J398" i="27"/>
  <c r="J399" i="27"/>
  <c r="J400" i="27"/>
  <c r="J401" i="27"/>
  <c r="J402" i="27"/>
  <c r="J403" i="27"/>
  <c r="J404" i="27"/>
  <c r="J405" i="27"/>
  <c r="J406" i="27"/>
  <c r="J407" i="27"/>
  <c r="J408" i="27"/>
  <c r="J409" i="27"/>
  <c r="J410" i="27"/>
  <c r="J411" i="27"/>
  <c r="J412" i="27"/>
  <c r="J413" i="27"/>
  <c r="J414" i="27"/>
  <c r="J415" i="27"/>
  <c r="J416" i="27"/>
  <c r="J417" i="27"/>
  <c r="J418" i="27"/>
  <c r="J419" i="27"/>
  <c r="J420" i="27"/>
  <c r="J421" i="27"/>
  <c r="J422" i="27"/>
  <c r="J423" i="27"/>
  <c r="J424" i="27"/>
  <c r="J425" i="27"/>
  <c r="J426" i="27"/>
  <c r="J427" i="27"/>
  <c r="J428" i="27"/>
  <c r="J429" i="27"/>
  <c r="J430" i="27"/>
  <c r="J431" i="27"/>
  <c r="J432" i="27"/>
  <c r="J433" i="27"/>
  <c r="J434" i="27"/>
  <c r="J435" i="27"/>
  <c r="J436" i="27"/>
  <c r="J437" i="27"/>
  <c r="J438" i="27"/>
  <c r="J439" i="27"/>
  <c r="J440" i="27"/>
  <c r="J441" i="27"/>
  <c r="J442" i="27"/>
  <c r="J443" i="27"/>
  <c r="J444" i="27"/>
  <c r="J445" i="27"/>
  <c r="J446" i="27"/>
  <c r="J447" i="27"/>
  <c r="J448" i="27"/>
  <c r="J449" i="27"/>
  <c r="J450" i="27"/>
  <c r="J451" i="27"/>
  <c r="J452" i="27"/>
  <c r="J453" i="27"/>
  <c r="J454" i="27"/>
  <c r="J455" i="27"/>
  <c r="J456" i="27"/>
  <c r="J457" i="27"/>
  <c r="J458" i="27"/>
  <c r="J459" i="27"/>
  <c r="J460" i="27"/>
  <c r="J461" i="27"/>
  <c r="J462" i="27"/>
  <c r="J463" i="27"/>
  <c r="J464" i="27"/>
  <c r="J465" i="27"/>
  <c r="J466" i="27"/>
  <c r="J467" i="27"/>
  <c r="J468" i="27"/>
  <c r="J469" i="27"/>
  <c r="J470" i="27"/>
  <c r="J471" i="27"/>
  <c r="J472" i="27"/>
  <c r="J473" i="27"/>
  <c r="J474" i="27"/>
  <c r="J475" i="27"/>
  <c r="J476" i="27"/>
  <c r="J477" i="27"/>
  <c r="J478" i="27"/>
  <c r="J479" i="27"/>
  <c r="J480" i="27"/>
  <c r="J481" i="27"/>
  <c r="J482" i="27"/>
  <c r="J483" i="27"/>
  <c r="J484" i="27"/>
  <c r="J485" i="27"/>
  <c r="J486" i="27"/>
  <c r="J487" i="27"/>
  <c r="J488" i="27"/>
  <c r="J489" i="27"/>
  <c r="J490" i="27"/>
  <c r="J491" i="27"/>
  <c r="J492" i="27"/>
  <c r="J493" i="27"/>
  <c r="J494" i="27"/>
  <c r="J495" i="27"/>
  <c r="J496" i="27"/>
  <c r="J497" i="27"/>
  <c r="J498" i="27"/>
  <c r="J499" i="27"/>
  <c r="J500" i="27"/>
  <c r="J501" i="27"/>
  <c r="J502" i="27"/>
  <c r="J503" i="27"/>
  <c r="J504" i="27"/>
  <c r="J505" i="27"/>
  <c r="J506" i="27"/>
  <c r="J507" i="27"/>
  <c r="J508" i="27"/>
  <c r="J509" i="27"/>
  <c r="J510" i="27"/>
  <c r="J511" i="27"/>
  <c r="J512" i="27"/>
  <c r="J513" i="27"/>
  <c r="J514" i="27"/>
  <c r="J515" i="27"/>
  <c r="J516" i="27"/>
  <c r="J517" i="27"/>
  <c r="J518" i="27"/>
  <c r="J519" i="27"/>
  <c r="J520" i="27"/>
  <c r="J521" i="27"/>
  <c r="J22" i="27"/>
  <c r="I22" i="27" a="1"/>
  <c r="I22" i="27" s="1"/>
  <c r="D22" i="27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2" i="27"/>
  <c r="F2" i="27" a="1"/>
  <c r="F2" i="27" s="1"/>
  <c r="H10" i="26"/>
  <c r="H9" i="26"/>
  <c r="H8" i="26"/>
  <c r="H7" i="26"/>
  <c r="H6" i="26"/>
  <c r="H5" i="26"/>
  <c r="H4" i="26"/>
  <c r="H3" i="26"/>
  <c r="H2" i="26"/>
  <c r="G3" i="26"/>
  <c r="G2" i="26"/>
  <c r="C2" i="26" a="1"/>
  <c r="C2" i="26" s="1"/>
  <c r="G2" i="25" a="1"/>
  <c r="F2" i="25"/>
  <c r="D2" i="25"/>
  <c r="G17" i="24" a="1"/>
  <c r="H17" i="24" a="1"/>
  <c r="H17" i="24" s="1"/>
  <c r="F17" i="24"/>
  <c r="D17" i="24" a="1"/>
  <c r="D17" i="24" s="1"/>
  <c r="B17" i="24" a="1"/>
  <c r="B17" i="24" s="1"/>
  <c r="B6" i="24"/>
  <c r="B12" i="23"/>
  <c r="B6" i="23"/>
  <c r="F176" i="21" a="1"/>
  <c r="F176" i="21" s="1"/>
  <c r="F100" i="21" a="1"/>
  <c r="F100" i="21" s="1"/>
  <c r="H93" i="21"/>
  <c r="H94" i="21"/>
  <c r="H92" i="21"/>
  <c r="G94" i="21"/>
  <c r="G93" i="21"/>
  <c r="G92" i="21"/>
  <c r="O2" i="7" a="1"/>
  <c r="O2" i="7" s="1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3" i="7"/>
  <c r="P2" i="7"/>
  <c r="Q2" i="7" a="1"/>
  <c r="Q2" i="7" s="1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R219" i="7"/>
  <c r="R220" i="7"/>
  <c r="R221" i="7"/>
  <c r="R222" i="7"/>
  <c r="R223" i="7"/>
  <c r="R224" i="7"/>
  <c r="R225" i="7"/>
  <c r="R226" i="7"/>
  <c r="R227" i="7"/>
  <c r="R228" i="7"/>
  <c r="R229" i="7"/>
  <c r="R230" i="7"/>
  <c r="R231" i="7"/>
  <c r="R232" i="7"/>
  <c r="R233" i="7"/>
  <c r="R234" i="7"/>
  <c r="R235" i="7"/>
  <c r="R236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R255" i="7"/>
  <c r="R256" i="7"/>
  <c r="R257" i="7"/>
  <c r="R258" i="7"/>
  <c r="R259" i="7"/>
  <c r="R260" i="7"/>
  <c r="R261" i="7"/>
  <c r="R262" i="7"/>
  <c r="R263" i="7"/>
  <c r="R264" i="7"/>
  <c r="R265" i="7"/>
  <c r="R266" i="7"/>
  <c r="R267" i="7"/>
  <c r="R268" i="7"/>
  <c r="R269" i="7"/>
  <c r="R270" i="7"/>
  <c r="R271" i="7"/>
  <c r="R272" i="7"/>
  <c r="R273" i="7"/>
  <c r="R274" i="7"/>
  <c r="R275" i="7"/>
  <c r="R276" i="7"/>
  <c r="R277" i="7"/>
  <c r="R278" i="7"/>
  <c r="R279" i="7"/>
  <c r="R280" i="7"/>
  <c r="R281" i="7"/>
  <c r="R282" i="7"/>
  <c r="R283" i="7"/>
  <c r="R284" i="7"/>
  <c r="R285" i="7"/>
  <c r="R286" i="7"/>
  <c r="R287" i="7"/>
  <c r="R288" i="7"/>
  <c r="R289" i="7"/>
  <c r="R290" i="7"/>
  <c r="R291" i="7"/>
  <c r="R292" i="7"/>
  <c r="R293" i="7"/>
  <c r="R294" i="7"/>
  <c r="R295" i="7"/>
  <c r="R296" i="7"/>
  <c r="R297" i="7"/>
  <c r="R298" i="7"/>
  <c r="R299" i="7"/>
  <c r="R300" i="7"/>
  <c r="R301" i="7"/>
  <c r="R302" i="7"/>
  <c r="R303" i="7"/>
  <c r="R304" i="7"/>
  <c r="R305" i="7"/>
  <c r="R306" i="7"/>
  <c r="R307" i="7"/>
  <c r="R308" i="7"/>
  <c r="R309" i="7"/>
  <c r="R310" i="7"/>
  <c r="R311" i="7"/>
  <c r="R312" i="7"/>
  <c r="R313" i="7"/>
  <c r="R314" i="7"/>
  <c r="R315" i="7"/>
  <c r="R316" i="7"/>
  <c r="R317" i="7"/>
  <c r="R318" i="7"/>
  <c r="R319" i="7"/>
  <c r="R320" i="7"/>
  <c r="R321" i="7"/>
  <c r="R322" i="7"/>
  <c r="R323" i="7"/>
  <c r="R324" i="7"/>
  <c r="R325" i="7"/>
  <c r="R326" i="7"/>
  <c r="R327" i="7"/>
  <c r="R328" i="7"/>
  <c r="R329" i="7"/>
  <c r="R330" i="7"/>
  <c r="R331" i="7"/>
  <c r="R332" i="7"/>
  <c r="R333" i="7"/>
  <c r="R334" i="7"/>
  <c r="R335" i="7"/>
  <c r="R336" i="7"/>
  <c r="R337" i="7"/>
  <c r="R338" i="7"/>
  <c r="R339" i="7"/>
  <c r="R340" i="7"/>
  <c r="R341" i="7"/>
  <c r="R342" i="7"/>
  <c r="R343" i="7"/>
  <c r="R344" i="7"/>
  <c r="R345" i="7"/>
  <c r="R346" i="7"/>
  <c r="R347" i="7"/>
  <c r="R348" i="7"/>
  <c r="R349" i="7"/>
  <c r="R350" i="7"/>
  <c r="R351" i="7"/>
  <c r="R352" i="7"/>
  <c r="R353" i="7"/>
  <c r="R354" i="7"/>
  <c r="R355" i="7"/>
  <c r="R356" i="7"/>
  <c r="R357" i="7"/>
  <c r="R358" i="7"/>
  <c r="R359" i="7"/>
  <c r="R360" i="7"/>
  <c r="R361" i="7"/>
  <c r="R362" i="7"/>
  <c r="R363" i="7"/>
  <c r="R364" i="7"/>
  <c r="R365" i="7"/>
  <c r="R366" i="7"/>
  <c r="R367" i="7"/>
  <c r="R368" i="7"/>
  <c r="R369" i="7"/>
  <c r="R370" i="7"/>
  <c r="R371" i="7"/>
  <c r="R372" i="7"/>
  <c r="R373" i="7"/>
  <c r="R374" i="7"/>
  <c r="R375" i="7"/>
  <c r="R376" i="7"/>
  <c r="R377" i="7"/>
  <c r="R378" i="7"/>
  <c r="R379" i="7"/>
  <c r="R380" i="7"/>
  <c r="R381" i="7"/>
  <c r="R382" i="7"/>
  <c r="R383" i="7"/>
  <c r="R384" i="7"/>
  <c r="R385" i="7"/>
  <c r="R386" i="7"/>
  <c r="R387" i="7"/>
  <c r="R388" i="7"/>
  <c r="R389" i="7"/>
  <c r="R390" i="7"/>
  <c r="R391" i="7"/>
  <c r="R392" i="7"/>
  <c r="R393" i="7"/>
  <c r="R394" i="7"/>
  <c r="R395" i="7"/>
  <c r="R396" i="7"/>
  <c r="R397" i="7"/>
  <c r="R398" i="7"/>
  <c r="R399" i="7"/>
  <c r="R400" i="7"/>
  <c r="R401" i="7"/>
  <c r="R402" i="7"/>
  <c r="R403" i="7"/>
  <c r="R404" i="7"/>
  <c r="R405" i="7"/>
  <c r="R406" i="7"/>
  <c r="R407" i="7"/>
  <c r="R408" i="7"/>
  <c r="R409" i="7"/>
  <c r="R410" i="7"/>
  <c r="R411" i="7"/>
  <c r="R412" i="7"/>
  <c r="R413" i="7"/>
  <c r="R414" i="7"/>
  <c r="R415" i="7"/>
  <c r="R416" i="7"/>
  <c r="R417" i="7"/>
  <c r="R418" i="7"/>
  <c r="R419" i="7"/>
  <c r="R420" i="7"/>
  <c r="R421" i="7"/>
  <c r="R422" i="7"/>
  <c r="R423" i="7"/>
  <c r="R424" i="7"/>
  <c r="R425" i="7"/>
  <c r="R426" i="7"/>
  <c r="R427" i="7"/>
  <c r="R428" i="7"/>
  <c r="R429" i="7"/>
  <c r="R430" i="7"/>
  <c r="R431" i="7"/>
  <c r="R432" i="7"/>
  <c r="R433" i="7"/>
  <c r="R434" i="7"/>
  <c r="R435" i="7"/>
  <c r="R436" i="7"/>
  <c r="R437" i="7"/>
  <c r="R438" i="7"/>
  <c r="R439" i="7"/>
  <c r="R440" i="7"/>
  <c r="R441" i="7"/>
  <c r="R442" i="7"/>
  <c r="R443" i="7"/>
  <c r="R444" i="7"/>
  <c r="R445" i="7"/>
  <c r="R446" i="7"/>
  <c r="R447" i="7"/>
  <c r="R448" i="7"/>
  <c r="R449" i="7"/>
  <c r="R450" i="7"/>
  <c r="R451" i="7"/>
  <c r="R452" i="7"/>
  <c r="R453" i="7"/>
  <c r="R454" i="7"/>
  <c r="R455" i="7"/>
  <c r="R456" i="7"/>
  <c r="R457" i="7"/>
  <c r="R458" i="7"/>
  <c r="R459" i="7"/>
  <c r="R460" i="7"/>
  <c r="R461" i="7"/>
  <c r="R462" i="7"/>
  <c r="R463" i="7"/>
  <c r="R464" i="7"/>
  <c r="R465" i="7"/>
  <c r="R466" i="7"/>
  <c r="R467" i="7"/>
  <c r="R468" i="7"/>
  <c r="R469" i="7"/>
  <c r="R470" i="7"/>
  <c r="R471" i="7"/>
  <c r="R472" i="7"/>
  <c r="R473" i="7"/>
  <c r="R474" i="7"/>
  <c r="R475" i="7"/>
  <c r="R476" i="7"/>
  <c r="R477" i="7"/>
  <c r="R478" i="7"/>
  <c r="R479" i="7"/>
  <c r="R480" i="7"/>
  <c r="R481" i="7"/>
  <c r="R482" i="7"/>
  <c r="R483" i="7"/>
  <c r="R484" i="7"/>
  <c r="R485" i="7"/>
  <c r="R486" i="7"/>
  <c r="R487" i="7"/>
  <c r="R488" i="7"/>
  <c r="R489" i="7"/>
  <c r="R490" i="7"/>
  <c r="R491" i="7"/>
  <c r="R492" i="7"/>
  <c r="R493" i="7"/>
  <c r="R494" i="7"/>
  <c r="R495" i="7"/>
  <c r="R496" i="7"/>
  <c r="R497" i="7"/>
  <c r="R498" i="7"/>
  <c r="R499" i="7"/>
  <c r="R500" i="7"/>
  <c r="R501" i="7"/>
  <c r="R2" i="7"/>
  <c r="H62" i="21"/>
  <c r="H58" i="21"/>
  <c r="I55" i="21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213" i="7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52" i="7"/>
  <c r="S253" i="7"/>
  <c r="S254" i="7"/>
  <c r="S255" i="7"/>
  <c r="S256" i="7"/>
  <c r="S257" i="7"/>
  <c r="S258" i="7"/>
  <c r="S259" i="7"/>
  <c r="S260" i="7"/>
  <c r="S261" i="7"/>
  <c r="S262" i="7"/>
  <c r="S263" i="7"/>
  <c r="S264" i="7"/>
  <c r="S265" i="7"/>
  <c r="S266" i="7"/>
  <c r="S267" i="7"/>
  <c r="S268" i="7"/>
  <c r="S269" i="7"/>
  <c r="S270" i="7"/>
  <c r="S271" i="7"/>
  <c r="S272" i="7"/>
  <c r="S273" i="7"/>
  <c r="S274" i="7"/>
  <c r="S275" i="7"/>
  <c r="S276" i="7"/>
  <c r="S277" i="7"/>
  <c r="S278" i="7"/>
  <c r="S279" i="7"/>
  <c r="S280" i="7"/>
  <c r="S281" i="7"/>
  <c r="S282" i="7"/>
  <c r="S283" i="7"/>
  <c r="S284" i="7"/>
  <c r="S285" i="7"/>
  <c r="S286" i="7"/>
  <c r="S287" i="7"/>
  <c r="S288" i="7"/>
  <c r="S289" i="7"/>
  <c r="S290" i="7"/>
  <c r="S291" i="7"/>
  <c r="S292" i="7"/>
  <c r="S293" i="7"/>
  <c r="S294" i="7"/>
  <c r="S295" i="7"/>
  <c r="S296" i="7"/>
  <c r="S297" i="7"/>
  <c r="S298" i="7"/>
  <c r="S299" i="7"/>
  <c r="S300" i="7"/>
  <c r="S301" i="7"/>
  <c r="S302" i="7"/>
  <c r="S303" i="7"/>
  <c r="S304" i="7"/>
  <c r="S305" i="7"/>
  <c r="S306" i="7"/>
  <c r="S307" i="7"/>
  <c r="S308" i="7"/>
  <c r="S309" i="7"/>
  <c r="S310" i="7"/>
  <c r="S311" i="7"/>
  <c r="S312" i="7"/>
  <c r="S313" i="7"/>
  <c r="S314" i="7"/>
  <c r="S315" i="7"/>
  <c r="S316" i="7"/>
  <c r="S317" i="7"/>
  <c r="S318" i="7"/>
  <c r="S319" i="7"/>
  <c r="S320" i="7"/>
  <c r="S321" i="7"/>
  <c r="S322" i="7"/>
  <c r="S323" i="7"/>
  <c r="S324" i="7"/>
  <c r="S325" i="7"/>
  <c r="S326" i="7"/>
  <c r="S327" i="7"/>
  <c r="S328" i="7"/>
  <c r="S329" i="7"/>
  <c r="S330" i="7"/>
  <c r="S331" i="7"/>
  <c r="S332" i="7"/>
  <c r="S333" i="7"/>
  <c r="S334" i="7"/>
  <c r="S335" i="7"/>
  <c r="S336" i="7"/>
  <c r="S337" i="7"/>
  <c r="S338" i="7"/>
  <c r="S339" i="7"/>
  <c r="S340" i="7"/>
  <c r="S341" i="7"/>
  <c r="S342" i="7"/>
  <c r="S343" i="7"/>
  <c r="S344" i="7"/>
  <c r="S345" i="7"/>
  <c r="S346" i="7"/>
  <c r="S347" i="7"/>
  <c r="S348" i="7"/>
  <c r="S349" i="7"/>
  <c r="S350" i="7"/>
  <c r="S351" i="7"/>
  <c r="S352" i="7"/>
  <c r="S353" i="7"/>
  <c r="S354" i="7"/>
  <c r="S355" i="7"/>
  <c r="S356" i="7"/>
  <c r="S357" i="7"/>
  <c r="S358" i="7"/>
  <c r="S359" i="7"/>
  <c r="S360" i="7"/>
  <c r="S361" i="7"/>
  <c r="S362" i="7"/>
  <c r="S363" i="7"/>
  <c r="S364" i="7"/>
  <c r="S365" i="7"/>
  <c r="S366" i="7"/>
  <c r="S367" i="7"/>
  <c r="S368" i="7"/>
  <c r="S369" i="7"/>
  <c r="S370" i="7"/>
  <c r="S371" i="7"/>
  <c r="S372" i="7"/>
  <c r="S373" i="7"/>
  <c r="S374" i="7"/>
  <c r="S375" i="7"/>
  <c r="S376" i="7"/>
  <c r="S377" i="7"/>
  <c r="S378" i="7"/>
  <c r="S379" i="7"/>
  <c r="S380" i="7"/>
  <c r="S381" i="7"/>
  <c r="S382" i="7"/>
  <c r="S383" i="7"/>
  <c r="S384" i="7"/>
  <c r="S385" i="7"/>
  <c r="S386" i="7"/>
  <c r="S387" i="7"/>
  <c r="S388" i="7"/>
  <c r="S389" i="7"/>
  <c r="S390" i="7"/>
  <c r="S391" i="7"/>
  <c r="S392" i="7"/>
  <c r="S393" i="7"/>
  <c r="S394" i="7"/>
  <c r="S395" i="7"/>
  <c r="S396" i="7"/>
  <c r="S397" i="7"/>
  <c r="S398" i="7"/>
  <c r="S399" i="7"/>
  <c r="S400" i="7"/>
  <c r="S401" i="7"/>
  <c r="S402" i="7"/>
  <c r="S403" i="7"/>
  <c r="S404" i="7"/>
  <c r="S405" i="7"/>
  <c r="S406" i="7"/>
  <c r="S407" i="7"/>
  <c r="S408" i="7"/>
  <c r="S409" i="7"/>
  <c r="S410" i="7"/>
  <c r="S411" i="7"/>
  <c r="S412" i="7"/>
  <c r="S413" i="7"/>
  <c r="S414" i="7"/>
  <c r="S415" i="7"/>
  <c r="S416" i="7"/>
  <c r="S417" i="7"/>
  <c r="S418" i="7"/>
  <c r="S419" i="7"/>
  <c r="S420" i="7"/>
  <c r="S421" i="7"/>
  <c r="S422" i="7"/>
  <c r="S423" i="7"/>
  <c r="S424" i="7"/>
  <c r="S425" i="7"/>
  <c r="S426" i="7"/>
  <c r="S427" i="7"/>
  <c r="S428" i="7"/>
  <c r="S429" i="7"/>
  <c r="S430" i="7"/>
  <c r="S431" i="7"/>
  <c r="S432" i="7"/>
  <c r="S433" i="7"/>
  <c r="S434" i="7"/>
  <c r="S435" i="7"/>
  <c r="S436" i="7"/>
  <c r="S437" i="7"/>
  <c r="S438" i="7"/>
  <c r="S439" i="7"/>
  <c r="S440" i="7"/>
  <c r="S441" i="7"/>
  <c r="S442" i="7"/>
  <c r="S443" i="7"/>
  <c r="S444" i="7"/>
  <c r="S445" i="7"/>
  <c r="S446" i="7"/>
  <c r="S447" i="7"/>
  <c r="S448" i="7"/>
  <c r="S449" i="7"/>
  <c r="S450" i="7"/>
  <c r="S451" i="7"/>
  <c r="S452" i="7"/>
  <c r="S453" i="7"/>
  <c r="S454" i="7"/>
  <c r="S455" i="7"/>
  <c r="S456" i="7"/>
  <c r="S457" i="7"/>
  <c r="S458" i="7"/>
  <c r="S459" i="7"/>
  <c r="S460" i="7"/>
  <c r="S461" i="7"/>
  <c r="S462" i="7"/>
  <c r="S463" i="7"/>
  <c r="S464" i="7"/>
  <c r="S465" i="7"/>
  <c r="S466" i="7"/>
  <c r="S467" i="7"/>
  <c r="S468" i="7"/>
  <c r="S469" i="7"/>
  <c r="S470" i="7"/>
  <c r="S471" i="7"/>
  <c r="S472" i="7"/>
  <c r="S473" i="7"/>
  <c r="S474" i="7"/>
  <c r="S475" i="7"/>
  <c r="S476" i="7"/>
  <c r="S477" i="7"/>
  <c r="S478" i="7"/>
  <c r="S479" i="7"/>
  <c r="S480" i="7"/>
  <c r="S481" i="7"/>
  <c r="S482" i="7"/>
  <c r="S483" i="7"/>
  <c r="S484" i="7"/>
  <c r="S485" i="7"/>
  <c r="S486" i="7"/>
  <c r="S487" i="7"/>
  <c r="S488" i="7"/>
  <c r="S489" i="7"/>
  <c r="S490" i="7"/>
  <c r="S491" i="7"/>
  <c r="S492" i="7"/>
  <c r="S493" i="7"/>
  <c r="S494" i="7"/>
  <c r="S495" i="7"/>
  <c r="S496" i="7"/>
  <c r="S497" i="7"/>
  <c r="S498" i="7"/>
  <c r="S499" i="7"/>
  <c r="S500" i="7"/>
  <c r="S501" i="7"/>
  <c r="S2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T369" i="7"/>
  <c r="T370" i="7"/>
  <c r="T371" i="7"/>
  <c r="T372" i="7"/>
  <c r="T373" i="7"/>
  <c r="T374" i="7"/>
  <c r="T375" i="7"/>
  <c r="T376" i="7"/>
  <c r="T377" i="7"/>
  <c r="T378" i="7"/>
  <c r="T379" i="7"/>
  <c r="T380" i="7"/>
  <c r="T381" i="7"/>
  <c r="T382" i="7"/>
  <c r="T383" i="7"/>
  <c r="T384" i="7"/>
  <c r="T385" i="7"/>
  <c r="T386" i="7"/>
  <c r="T387" i="7"/>
  <c r="T388" i="7"/>
  <c r="T389" i="7"/>
  <c r="T390" i="7"/>
  <c r="T391" i="7"/>
  <c r="T392" i="7"/>
  <c r="T393" i="7"/>
  <c r="T394" i="7"/>
  <c r="T395" i="7"/>
  <c r="T396" i="7"/>
  <c r="T397" i="7"/>
  <c r="T398" i="7"/>
  <c r="T399" i="7"/>
  <c r="T400" i="7"/>
  <c r="T401" i="7"/>
  <c r="T402" i="7"/>
  <c r="T403" i="7"/>
  <c r="T404" i="7"/>
  <c r="T405" i="7"/>
  <c r="T406" i="7"/>
  <c r="T407" i="7"/>
  <c r="T408" i="7"/>
  <c r="T409" i="7"/>
  <c r="T410" i="7"/>
  <c r="T411" i="7"/>
  <c r="T412" i="7"/>
  <c r="T413" i="7"/>
  <c r="T414" i="7"/>
  <c r="T415" i="7"/>
  <c r="T416" i="7"/>
  <c r="T417" i="7"/>
  <c r="T418" i="7"/>
  <c r="T419" i="7"/>
  <c r="T420" i="7"/>
  <c r="T421" i="7"/>
  <c r="T422" i="7"/>
  <c r="T423" i="7"/>
  <c r="T424" i="7"/>
  <c r="T425" i="7"/>
  <c r="T426" i="7"/>
  <c r="T427" i="7"/>
  <c r="T428" i="7"/>
  <c r="T429" i="7"/>
  <c r="T430" i="7"/>
  <c r="T431" i="7"/>
  <c r="T432" i="7"/>
  <c r="T433" i="7"/>
  <c r="T434" i="7"/>
  <c r="T435" i="7"/>
  <c r="T436" i="7"/>
  <c r="T437" i="7"/>
  <c r="T438" i="7"/>
  <c r="T439" i="7"/>
  <c r="T440" i="7"/>
  <c r="T441" i="7"/>
  <c r="T442" i="7"/>
  <c r="T443" i="7"/>
  <c r="T444" i="7"/>
  <c r="T445" i="7"/>
  <c r="T446" i="7"/>
  <c r="T447" i="7"/>
  <c r="T448" i="7"/>
  <c r="T449" i="7"/>
  <c r="T450" i="7"/>
  <c r="T451" i="7"/>
  <c r="T452" i="7"/>
  <c r="T453" i="7"/>
  <c r="T454" i="7"/>
  <c r="T455" i="7"/>
  <c r="T456" i="7"/>
  <c r="T457" i="7"/>
  <c r="T458" i="7"/>
  <c r="T459" i="7"/>
  <c r="T460" i="7"/>
  <c r="T461" i="7"/>
  <c r="T462" i="7"/>
  <c r="T463" i="7"/>
  <c r="T464" i="7"/>
  <c r="T465" i="7"/>
  <c r="T466" i="7"/>
  <c r="T467" i="7"/>
  <c r="T468" i="7"/>
  <c r="T469" i="7"/>
  <c r="T470" i="7"/>
  <c r="T471" i="7"/>
  <c r="T472" i="7"/>
  <c r="T473" i="7"/>
  <c r="T474" i="7"/>
  <c r="T475" i="7"/>
  <c r="T476" i="7"/>
  <c r="T477" i="7"/>
  <c r="T478" i="7"/>
  <c r="T479" i="7"/>
  <c r="T480" i="7"/>
  <c r="T481" i="7"/>
  <c r="T482" i="7"/>
  <c r="T483" i="7"/>
  <c r="T484" i="7"/>
  <c r="T485" i="7"/>
  <c r="T486" i="7"/>
  <c r="T487" i="7"/>
  <c r="T488" i="7"/>
  <c r="T489" i="7"/>
  <c r="T490" i="7"/>
  <c r="T491" i="7"/>
  <c r="T492" i="7"/>
  <c r="T493" i="7"/>
  <c r="T494" i="7"/>
  <c r="T495" i="7"/>
  <c r="T496" i="7"/>
  <c r="T497" i="7"/>
  <c r="T498" i="7"/>
  <c r="T499" i="7"/>
  <c r="T500" i="7"/>
  <c r="T501" i="7"/>
  <c r="T2" i="7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U301" i="7"/>
  <c r="U302" i="7"/>
  <c r="U303" i="7"/>
  <c r="U304" i="7"/>
  <c r="U305" i="7"/>
  <c r="U306" i="7"/>
  <c r="U307" i="7"/>
  <c r="U308" i="7"/>
  <c r="U309" i="7"/>
  <c r="U310" i="7"/>
  <c r="U311" i="7"/>
  <c r="U312" i="7"/>
  <c r="U313" i="7"/>
  <c r="U314" i="7"/>
  <c r="U315" i="7"/>
  <c r="U316" i="7"/>
  <c r="U317" i="7"/>
  <c r="U318" i="7"/>
  <c r="U319" i="7"/>
  <c r="U320" i="7"/>
  <c r="U321" i="7"/>
  <c r="U322" i="7"/>
  <c r="U323" i="7"/>
  <c r="U324" i="7"/>
  <c r="U325" i="7"/>
  <c r="U326" i="7"/>
  <c r="U327" i="7"/>
  <c r="U328" i="7"/>
  <c r="U329" i="7"/>
  <c r="U330" i="7"/>
  <c r="U331" i="7"/>
  <c r="U332" i="7"/>
  <c r="U333" i="7"/>
  <c r="U334" i="7"/>
  <c r="U335" i="7"/>
  <c r="U336" i="7"/>
  <c r="U337" i="7"/>
  <c r="U338" i="7"/>
  <c r="U339" i="7"/>
  <c r="U340" i="7"/>
  <c r="U341" i="7"/>
  <c r="U342" i="7"/>
  <c r="U343" i="7"/>
  <c r="U344" i="7"/>
  <c r="U345" i="7"/>
  <c r="U346" i="7"/>
  <c r="U347" i="7"/>
  <c r="U348" i="7"/>
  <c r="U349" i="7"/>
  <c r="U350" i="7"/>
  <c r="U351" i="7"/>
  <c r="U352" i="7"/>
  <c r="U353" i="7"/>
  <c r="U354" i="7"/>
  <c r="U355" i="7"/>
  <c r="U356" i="7"/>
  <c r="U357" i="7"/>
  <c r="U358" i="7"/>
  <c r="U359" i="7"/>
  <c r="U360" i="7"/>
  <c r="U361" i="7"/>
  <c r="U362" i="7"/>
  <c r="U363" i="7"/>
  <c r="U364" i="7"/>
  <c r="U365" i="7"/>
  <c r="U366" i="7"/>
  <c r="U367" i="7"/>
  <c r="U368" i="7"/>
  <c r="U369" i="7"/>
  <c r="U370" i="7"/>
  <c r="U371" i="7"/>
  <c r="U372" i="7"/>
  <c r="U373" i="7"/>
  <c r="U374" i="7"/>
  <c r="U375" i="7"/>
  <c r="U376" i="7"/>
  <c r="U377" i="7"/>
  <c r="U378" i="7"/>
  <c r="U379" i="7"/>
  <c r="U380" i="7"/>
  <c r="U381" i="7"/>
  <c r="U382" i="7"/>
  <c r="U383" i="7"/>
  <c r="U384" i="7"/>
  <c r="U385" i="7"/>
  <c r="U386" i="7"/>
  <c r="U387" i="7"/>
  <c r="U388" i="7"/>
  <c r="U389" i="7"/>
  <c r="U390" i="7"/>
  <c r="U391" i="7"/>
  <c r="U392" i="7"/>
  <c r="U393" i="7"/>
  <c r="U394" i="7"/>
  <c r="U395" i="7"/>
  <c r="U396" i="7"/>
  <c r="U397" i="7"/>
  <c r="U398" i="7"/>
  <c r="U399" i="7"/>
  <c r="U400" i="7"/>
  <c r="U401" i="7"/>
  <c r="U402" i="7"/>
  <c r="U403" i="7"/>
  <c r="U404" i="7"/>
  <c r="U405" i="7"/>
  <c r="U406" i="7"/>
  <c r="U407" i="7"/>
  <c r="U408" i="7"/>
  <c r="U409" i="7"/>
  <c r="U410" i="7"/>
  <c r="U411" i="7"/>
  <c r="U412" i="7"/>
  <c r="U413" i="7"/>
  <c r="U414" i="7"/>
  <c r="U415" i="7"/>
  <c r="U416" i="7"/>
  <c r="U417" i="7"/>
  <c r="U418" i="7"/>
  <c r="U419" i="7"/>
  <c r="U420" i="7"/>
  <c r="U421" i="7"/>
  <c r="U422" i="7"/>
  <c r="U423" i="7"/>
  <c r="U424" i="7"/>
  <c r="U425" i="7"/>
  <c r="U426" i="7"/>
  <c r="U427" i="7"/>
  <c r="U428" i="7"/>
  <c r="U429" i="7"/>
  <c r="U430" i="7"/>
  <c r="U431" i="7"/>
  <c r="U432" i="7"/>
  <c r="U433" i="7"/>
  <c r="U434" i="7"/>
  <c r="U435" i="7"/>
  <c r="U436" i="7"/>
  <c r="U437" i="7"/>
  <c r="U438" i="7"/>
  <c r="U439" i="7"/>
  <c r="U440" i="7"/>
  <c r="U441" i="7"/>
  <c r="U442" i="7"/>
  <c r="U443" i="7"/>
  <c r="U444" i="7"/>
  <c r="U445" i="7"/>
  <c r="U446" i="7"/>
  <c r="U447" i="7"/>
  <c r="U448" i="7"/>
  <c r="U449" i="7"/>
  <c r="U450" i="7"/>
  <c r="U451" i="7"/>
  <c r="U452" i="7"/>
  <c r="U453" i="7"/>
  <c r="U454" i="7"/>
  <c r="U455" i="7"/>
  <c r="U456" i="7"/>
  <c r="U457" i="7"/>
  <c r="U458" i="7"/>
  <c r="U459" i="7"/>
  <c r="U460" i="7"/>
  <c r="U461" i="7"/>
  <c r="U462" i="7"/>
  <c r="U463" i="7"/>
  <c r="U464" i="7"/>
  <c r="U465" i="7"/>
  <c r="U466" i="7"/>
  <c r="U467" i="7"/>
  <c r="U468" i="7"/>
  <c r="U469" i="7"/>
  <c r="U470" i="7"/>
  <c r="U471" i="7"/>
  <c r="U472" i="7"/>
  <c r="U473" i="7"/>
  <c r="U474" i="7"/>
  <c r="U475" i="7"/>
  <c r="U476" i="7"/>
  <c r="U477" i="7"/>
  <c r="U478" i="7"/>
  <c r="U479" i="7"/>
  <c r="U480" i="7"/>
  <c r="U481" i="7"/>
  <c r="U482" i="7"/>
  <c r="U483" i="7"/>
  <c r="U484" i="7"/>
  <c r="U485" i="7"/>
  <c r="U486" i="7"/>
  <c r="U487" i="7"/>
  <c r="U488" i="7"/>
  <c r="U489" i="7"/>
  <c r="U490" i="7"/>
  <c r="U491" i="7"/>
  <c r="U492" i="7"/>
  <c r="U493" i="7"/>
  <c r="U494" i="7"/>
  <c r="U495" i="7"/>
  <c r="U496" i="7"/>
  <c r="U497" i="7"/>
  <c r="U498" i="7"/>
  <c r="U499" i="7"/>
  <c r="U500" i="7"/>
  <c r="U501" i="7"/>
  <c r="U2" i="7"/>
  <c r="V2" i="7" a="1"/>
  <c r="V2" i="7" s="1"/>
  <c r="W3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W301" i="7"/>
  <c r="W302" i="7"/>
  <c r="W303" i="7"/>
  <c r="W304" i="7"/>
  <c r="W305" i="7"/>
  <c r="W306" i="7"/>
  <c r="W307" i="7"/>
  <c r="W308" i="7"/>
  <c r="W309" i="7"/>
  <c r="W310" i="7"/>
  <c r="W311" i="7"/>
  <c r="W312" i="7"/>
  <c r="W313" i="7"/>
  <c r="W314" i="7"/>
  <c r="W315" i="7"/>
  <c r="W316" i="7"/>
  <c r="W317" i="7"/>
  <c r="W318" i="7"/>
  <c r="W319" i="7"/>
  <c r="W320" i="7"/>
  <c r="W321" i="7"/>
  <c r="W322" i="7"/>
  <c r="W323" i="7"/>
  <c r="W324" i="7"/>
  <c r="W325" i="7"/>
  <c r="W326" i="7"/>
  <c r="W327" i="7"/>
  <c r="W328" i="7"/>
  <c r="W329" i="7"/>
  <c r="W330" i="7"/>
  <c r="W331" i="7"/>
  <c r="W332" i="7"/>
  <c r="W333" i="7"/>
  <c r="W334" i="7"/>
  <c r="W335" i="7"/>
  <c r="W336" i="7"/>
  <c r="W337" i="7"/>
  <c r="W338" i="7"/>
  <c r="W339" i="7"/>
  <c r="W340" i="7"/>
  <c r="W341" i="7"/>
  <c r="W342" i="7"/>
  <c r="W343" i="7"/>
  <c r="W344" i="7"/>
  <c r="W345" i="7"/>
  <c r="W346" i="7"/>
  <c r="W347" i="7"/>
  <c r="W348" i="7"/>
  <c r="W349" i="7"/>
  <c r="W350" i="7"/>
  <c r="W351" i="7"/>
  <c r="W352" i="7"/>
  <c r="W353" i="7"/>
  <c r="W354" i="7"/>
  <c r="W355" i="7"/>
  <c r="W356" i="7"/>
  <c r="W357" i="7"/>
  <c r="W358" i="7"/>
  <c r="W359" i="7"/>
  <c r="W360" i="7"/>
  <c r="W361" i="7"/>
  <c r="W362" i="7"/>
  <c r="W363" i="7"/>
  <c r="W364" i="7"/>
  <c r="W365" i="7"/>
  <c r="W366" i="7"/>
  <c r="W367" i="7"/>
  <c r="W368" i="7"/>
  <c r="W369" i="7"/>
  <c r="W370" i="7"/>
  <c r="W371" i="7"/>
  <c r="W372" i="7"/>
  <c r="W373" i="7"/>
  <c r="W374" i="7"/>
  <c r="W375" i="7"/>
  <c r="W376" i="7"/>
  <c r="W377" i="7"/>
  <c r="W378" i="7"/>
  <c r="W379" i="7"/>
  <c r="W380" i="7"/>
  <c r="W381" i="7"/>
  <c r="W382" i="7"/>
  <c r="W383" i="7"/>
  <c r="W384" i="7"/>
  <c r="W385" i="7"/>
  <c r="W386" i="7"/>
  <c r="W387" i="7"/>
  <c r="W388" i="7"/>
  <c r="W389" i="7"/>
  <c r="W390" i="7"/>
  <c r="W391" i="7"/>
  <c r="W392" i="7"/>
  <c r="W393" i="7"/>
  <c r="W394" i="7"/>
  <c r="W395" i="7"/>
  <c r="W396" i="7"/>
  <c r="W397" i="7"/>
  <c r="W398" i="7"/>
  <c r="W399" i="7"/>
  <c r="W400" i="7"/>
  <c r="W401" i="7"/>
  <c r="W402" i="7"/>
  <c r="W403" i="7"/>
  <c r="W404" i="7"/>
  <c r="W405" i="7"/>
  <c r="W406" i="7"/>
  <c r="W407" i="7"/>
  <c r="W408" i="7"/>
  <c r="W409" i="7"/>
  <c r="W410" i="7"/>
  <c r="W411" i="7"/>
  <c r="W412" i="7"/>
  <c r="W413" i="7"/>
  <c r="W414" i="7"/>
  <c r="W415" i="7"/>
  <c r="W416" i="7"/>
  <c r="W417" i="7"/>
  <c r="W418" i="7"/>
  <c r="W419" i="7"/>
  <c r="W420" i="7"/>
  <c r="W421" i="7"/>
  <c r="W422" i="7"/>
  <c r="W423" i="7"/>
  <c r="W424" i="7"/>
  <c r="W425" i="7"/>
  <c r="W426" i="7"/>
  <c r="W427" i="7"/>
  <c r="W428" i="7"/>
  <c r="W429" i="7"/>
  <c r="W430" i="7"/>
  <c r="W431" i="7"/>
  <c r="W432" i="7"/>
  <c r="W433" i="7"/>
  <c r="W434" i="7"/>
  <c r="W435" i="7"/>
  <c r="W436" i="7"/>
  <c r="W437" i="7"/>
  <c r="W438" i="7"/>
  <c r="W439" i="7"/>
  <c r="W440" i="7"/>
  <c r="W441" i="7"/>
  <c r="W442" i="7"/>
  <c r="W443" i="7"/>
  <c r="W444" i="7"/>
  <c r="W445" i="7"/>
  <c r="W446" i="7"/>
  <c r="W447" i="7"/>
  <c r="W448" i="7"/>
  <c r="W449" i="7"/>
  <c r="W450" i="7"/>
  <c r="W451" i="7"/>
  <c r="W452" i="7"/>
  <c r="W453" i="7"/>
  <c r="W454" i="7"/>
  <c r="W455" i="7"/>
  <c r="W456" i="7"/>
  <c r="W457" i="7"/>
  <c r="W458" i="7"/>
  <c r="W459" i="7"/>
  <c r="W460" i="7"/>
  <c r="W461" i="7"/>
  <c r="W462" i="7"/>
  <c r="W463" i="7"/>
  <c r="W464" i="7"/>
  <c r="W465" i="7"/>
  <c r="W466" i="7"/>
  <c r="W467" i="7"/>
  <c r="W468" i="7"/>
  <c r="W469" i="7"/>
  <c r="W470" i="7"/>
  <c r="W471" i="7"/>
  <c r="W472" i="7"/>
  <c r="W473" i="7"/>
  <c r="W474" i="7"/>
  <c r="W475" i="7"/>
  <c r="W476" i="7"/>
  <c r="W477" i="7"/>
  <c r="W478" i="7"/>
  <c r="W479" i="7"/>
  <c r="W480" i="7"/>
  <c r="W481" i="7"/>
  <c r="W482" i="7"/>
  <c r="W483" i="7"/>
  <c r="W484" i="7"/>
  <c r="W485" i="7"/>
  <c r="W486" i="7"/>
  <c r="W487" i="7"/>
  <c r="W488" i="7"/>
  <c r="W489" i="7"/>
  <c r="W490" i="7"/>
  <c r="W491" i="7"/>
  <c r="W492" i="7"/>
  <c r="W493" i="7"/>
  <c r="W494" i="7"/>
  <c r="W495" i="7"/>
  <c r="W496" i="7"/>
  <c r="W497" i="7"/>
  <c r="W498" i="7"/>
  <c r="W499" i="7"/>
  <c r="W500" i="7"/>
  <c r="W501" i="7"/>
  <c r="W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2" i="7"/>
  <c r="X363" i="7"/>
  <c r="X364" i="7"/>
  <c r="X365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X422" i="7"/>
  <c r="X423" i="7"/>
  <c r="X424" i="7"/>
  <c r="X425" i="7"/>
  <c r="X426" i="7"/>
  <c r="X427" i="7"/>
  <c r="X428" i="7"/>
  <c r="X429" i="7"/>
  <c r="X430" i="7"/>
  <c r="X431" i="7"/>
  <c r="X432" i="7"/>
  <c r="X433" i="7"/>
  <c r="X434" i="7"/>
  <c r="X435" i="7"/>
  <c r="X436" i="7"/>
  <c r="X437" i="7"/>
  <c r="X438" i="7"/>
  <c r="X439" i="7"/>
  <c r="X440" i="7"/>
  <c r="X441" i="7"/>
  <c r="X442" i="7"/>
  <c r="X443" i="7"/>
  <c r="X444" i="7"/>
  <c r="X445" i="7"/>
  <c r="X446" i="7"/>
  <c r="X447" i="7"/>
  <c r="X448" i="7"/>
  <c r="X449" i="7"/>
  <c r="X450" i="7"/>
  <c r="X451" i="7"/>
  <c r="X452" i="7"/>
  <c r="X453" i="7"/>
  <c r="X454" i="7"/>
  <c r="X455" i="7"/>
  <c r="X456" i="7"/>
  <c r="X457" i="7"/>
  <c r="X458" i="7"/>
  <c r="X459" i="7"/>
  <c r="X460" i="7"/>
  <c r="X461" i="7"/>
  <c r="X462" i="7"/>
  <c r="X463" i="7"/>
  <c r="X464" i="7"/>
  <c r="X465" i="7"/>
  <c r="X466" i="7"/>
  <c r="X467" i="7"/>
  <c r="X468" i="7"/>
  <c r="X469" i="7"/>
  <c r="X470" i="7"/>
  <c r="X471" i="7"/>
  <c r="X472" i="7"/>
  <c r="X473" i="7"/>
  <c r="X474" i="7"/>
  <c r="X475" i="7"/>
  <c r="X476" i="7"/>
  <c r="X477" i="7"/>
  <c r="X478" i="7"/>
  <c r="X479" i="7"/>
  <c r="X480" i="7"/>
  <c r="X481" i="7"/>
  <c r="X482" i="7"/>
  <c r="X483" i="7"/>
  <c r="X484" i="7"/>
  <c r="X485" i="7"/>
  <c r="X486" i="7"/>
  <c r="X487" i="7"/>
  <c r="X488" i="7"/>
  <c r="X489" i="7"/>
  <c r="X490" i="7"/>
  <c r="X491" i="7"/>
  <c r="X492" i="7"/>
  <c r="X493" i="7"/>
  <c r="X494" i="7"/>
  <c r="X495" i="7"/>
  <c r="X496" i="7"/>
  <c r="X497" i="7"/>
  <c r="X498" i="7"/>
  <c r="X499" i="7"/>
  <c r="X500" i="7"/>
  <c r="X501" i="7"/>
  <c r="X2" i="7"/>
  <c r="T31" i="21"/>
  <c r="T32" i="21"/>
  <c r="T33" i="21"/>
  <c r="T30" i="21"/>
  <c r="Q31" i="21"/>
  <c r="Q32" i="21"/>
  <c r="Q33" i="21"/>
  <c r="Q30" i="21"/>
  <c r="P33" i="21"/>
  <c r="P32" i="21"/>
  <c r="P31" i="21"/>
  <c r="P30" i="21"/>
  <c r="L31" i="21"/>
  <c r="L32" i="21"/>
  <c r="L33" i="21"/>
  <c r="L30" i="21"/>
  <c r="I31" i="21"/>
  <c r="I32" i="21"/>
  <c r="I33" i="21"/>
  <c r="I30" i="21"/>
  <c r="Z2" i="7" a="1"/>
  <c r="Z2" i="7" s="1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Y301" i="7"/>
  <c r="Y302" i="7"/>
  <c r="Y303" i="7"/>
  <c r="Y304" i="7"/>
  <c r="Y305" i="7"/>
  <c r="Y306" i="7"/>
  <c r="Y307" i="7"/>
  <c r="Y308" i="7"/>
  <c r="Y309" i="7"/>
  <c r="Y310" i="7"/>
  <c r="Y311" i="7"/>
  <c r="Y312" i="7"/>
  <c r="Y313" i="7"/>
  <c r="Y314" i="7"/>
  <c r="Y315" i="7"/>
  <c r="Y316" i="7"/>
  <c r="Y317" i="7"/>
  <c r="Y318" i="7"/>
  <c r="Y319" i="7"/>
  <c r="Y320" i="7"/>
  <c r="Y321" i="7"/>
  <c r="Y322" i="7"/>
  <c r="Y323" i="7"/>
  <c r="Y324" i="7"/>
  <c r="Y325" i="7"/>
  <c r="Y326" i="7"/>
  <c r="Y327" i="7"/>
  <c r="Y328" i="7"/>
  <c r="Y329" i="7"/>
  <c r="Y330" i="7"/>
  <c r="Y331" i="7"/>
  <c r="Y332" i="7"/>
  <c r="Y333" i="7"/>
  <c r="Y334" i="7"/>
  <c r="Y335" i="7"/>
  <c r="Y336" i="7"/>
  <c r="Y337" i="7"/>
  <c r="Y338" i="7"/>
  <c r="Y339" i="7"/>
  <c r="Y340" i="7"/>
  <c r="Y341" i="7"/>
  <c r="Y342" i="7"/>
  <c r="Y343" i="7"/>
  <c r="Y344" i="7"/>
  <c r="Y345" i="7"/>
  <c r="Y346" i="7"/>
  <c r="Y347" i="7"/>
  <c r="Y348" i="7"/>
  <c r="Y349" i="7"/>
  <c r="Y350" i="7"/>
  <c r="Y351" i="7"/>
  <c r="Y352" i="7"/>
  <c r="Y353" i="7"/>
  <c r="Y354" i="7"/>
  <c r="Y355" i="7"/>
  <c r="Y356" i="7"/>
  <c r="Y357" i="7"/>
  <c r="Y358" i="7"/>
  <c r="Y359" i="7"/>
  <c r="Y360" i="7"/>
  <c r="Y361" i="7"/>
  <c r="Y362" i="7"/>
  <c r="Y363" i="7"/>
  <c r="Y364" i="7"/>
  <c r="Y365" i="7"/>
  <c r="Y366" i="7"/>
  <c r="Y367" i="7"/>
  <c r="Y368" i="7"/>
  <c r="Y369" i="7"/>
  <c r="Y370" i="7"/>
  <c r="Y371" i="7"/>
  <c r="Y372" i="7"/>
  <c r="Y373" i="7"/>
  <c r="Y374" i="7"/>
  <c r="Y375" i="7"/>
  <c r="Y376" i="7"/>
  <c r="Y377" i="7"/>
  <c r="Y378" i="7"/>
  <c r="Y379" i="7"/>
  <c r="Y380" i="7"/>
  <c r="Y381" i="7"/>
  <c r="Y382" i="7"/>
  <c r="Y383" i="7"/>
  <c r="Y384" i="7"/>
  <c r="Y385" i="7"/>
  <c r="Y386" i="7"/>
  <c r="Y387" i="7"/>
  <c r="Y388" i="7"/>
  <c r="Y389" i="7"/>
  <c r="Y390" i="7"/>
  <c r="Y391" i="7"/>
  <c r="Y392" i="7"/>
  <c r="Y393" i="7"/>
  <c r="Y394" i="7"/>
  <c r="Y395" i="7"/>
  <c r="Y396" i="7"/>
  <c r="Y397" i="7"/>
  <c r="Y398" i="7"/>
  <c r="Y399" i="7"/>
  <c r="Y400" i="7"/>
  <c r="Y401" i="7"/>
  <c r="Y402" i="7"/>
  <c r="Y403" i="7"/>
  <c r="Y404" i="7"/>
  <c r="Y405" i="7"/>
  <c r="Y406" i="7"/>
  <c r="Y407" i="7"/>
  <c r="Y408" i="7"/>
  <c r="Y409" i="7"/>
  <c r="Y410" i="7"/>
  <c r="Y411" i="7"/>
  <c r="Y412" i="7"/>
  <c r="Y413" i="7"/>
  <c r="Y414" i="7"/>
  <c r="Y415" i="7"/>
  <c r="Y416" i="7"/>
  <c r="Y417" i="7"/>
  <c r="Y418" i="7"/>
  <c r="Y419" i="7"/>
  <c r="Y420" i="7"/>
  <c r="Y421" i="7"/>
  <c r="Y422" i="7"/>
  <c r="Y423" i="7"/>
  <c r="Y424" i="7"/>
  <c r="Y425" i="7"/>
  <c r="Y426" i="7"/>
  <c r="Y427" i="7"/>
  <c r="Y428" i="7"/>
  <c r="Y429" i="7"/>
  <c r="Y430" i="7"/>
  <c r="Y431" i="7"/>
  <c r="Y432" i="7"/>
  <c r="Y433" i="7"/>
  <c r="Y434" i="7"/>
  <c r="Y435" i="7"/>
  <c r="Y436" i="7"/>
  <c r="Y437" i="7"/>
  <c r="Y438" i="7"/>
  <c r="Y439" i="7"/>
  <c r="Y440" i="7"/>
  <c r="Y441" i="7"/>
  <c r="Y442" i="7"/>
  <c r="Y443" i="7"/>
  <c r="Y444" i="7"/>
  <c r="Y445" i="7"/>
  <c r="Y446" i="7"/>
  <c r="Y447" i="7"/>
  <c r="Y448" i="7"/>
  <c r="Y449" i="7"/>
  <c r="Y450" i="7"/>
  <c r="Y451" i="7"/>
  <c r="Y452" i="7"/>
  <c r="Y453" i="7"/>
  <c r="Y454" i="7"/>
  <c r="Y455" i="7"/>
  <c r="Y456" i="7"/>
  <c r="Y457" i="7"/>
  <c r="Y458" i="7"/>
  <c r="Y459" i="7"/>
  <c r="Y460" i="7"/>
  <c r="Y461" i="7"/>
  <c r="Y462" i="7"/>
  <c r="Y463" i="7"/>
  <c r="Y464" i="7"/>
  <c r="Y465" i="7"/>
  <c r="Y466" i="7"/>
  <c r="Y467" i="7"/>
  <c r="Y468" i="7"/>
  <c r="Y469" i="7"/>
  <c r="Y470" i="7"/>
  <c r="Y471" i="7"/>
  <c r="Y472" i="7"/>
  <c r="Y473" i="7"/>
  <c r="Y474" i="7"/>
  <c r="Y475" i="7"/>
  <c r="Y476" i="7"/>
  <c r="Y477" i="7"/>
  <c r="Y478" i="7"/>
  <c r="Y479" i="7"/>
  <c r="Y480" i="7"/>
  <c r="Y481" i="7"/>
  <c r="Y482" i="7"/>
  <c r="Y483" i="7"/>
  <c r="Y484" i="7"/>
  <c r="Y485" i="7"/>
  <c r="Y486" i="7"/>
  <c r="Y487" i="7"/>
  <c r="Y488" i="7"/>
  <c r="Y489" i="7"/>
  <c r="Y490" i="7"/>
  <c r="Y491" i="7"/>
  <c r="Y492" i="7"/>
  <c r="Y493" i="7"/>
  <c r="Y494" i="7"/>
  <c r="Y495" i="7"/>
  <c r="Y496" i="7"/>
  <c r="Y497" i="7"/>
  <c r="Y498" i="7"/>
  <c r="Y499" i="7"/>
  <c r="Y500" i="7"/>
  <c r="Y501" i="7"/>
  <c r="Y2" i="7"/>
  <c r="H25" i="21"/>
  <c r="F25" i="21"/>
  <c r="G20" i="21"/>
  <c r="H14" i="21"/>
  <c r="H13" i="21"/>
  <c r="E6" i="21"/>
  <c r="E5" i="21"/>
  <c r="H5" i="20"/>
  <c r="H4" i="20"/>
  <c r="H3" i="20"/>
  <c r="H2" i="20"/>
  <c r="C24" i="1"/>
  <c r="F15" i="28" l="1"/>
  <c r="M7" i="28"/>
  <c r="F13" i="28"/>
  <c r="F11" i="28"/>
  <c r="F14" i="28"/>
  <c r="F12" i="28"/>
  <c r="G2" i="25"/>
  <c r="G17" i="2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<sst xmlns="http://schemas.openxmlformats.org/spreadsheetml/2006/main" count="4014" uniqueCount="497">
  <si>
    <t>Day 1</t>
  </si>
  <si>
    <t>Intro To Data Science</t>
  </si>
  <si>
    <t>Difference Between Data Analytics Data Science Data Engineering AI ML</t>
  </si>
  <si>
    <t>Different Roles</t>
  </si>
  <si>
    <t xml:space="preserve">Module Discussion </t>
  </si>
  <si>
    <t>Roadmap</t>
  </si>
  <si>
    <t>Guidelines</t>
  </si>
  <si>
    <t>Curriculum Discussion</t>
  </si>
  <si>
    <t>Github</t>
  </si>
  <si>
    <t>Intro To Excel</t>
  </si>
  <si>
    <t>Components of the Excel</t>
  </si>
  <si>
    <t>Menu / Tab</t>
  </si>
  <si>
    <t>Ribbion</t>
  </si>
  <si>
    <t>Group</t>
  </si>
  <si>
    <t>Commands</t>
  </si>
  <si>
    <t>Name Box</t>
  </si>
  <si>
    <t>Formulae Bar</t>
  </si>
  <si>
    <t>Acciojob</t>
  </si>
  <si>
    <t>Numbers</t>
  </si>
  <si>
    <t>Rows =&gt; Horizontal Space</t>
  </si>
  <si>
    <t>Alphabet</t>
  </si>
  <si>
    <t>Columns =&gt; Vertical Space</t>
  </si>
  <si>
    <t>Cell</t>
  </si>
  <si>
    <t>Cell Address</t>
  </si>
  <si>
    <t>Column Alphabet Row Number</t>
  </si>
  <si>
    <t>Search Box</t>
  </si>
  <si>
    <t xml:space="preserve">Sheets </t>
  </si>
  <si>
    <t>Scroll Bar</t>
  </si>
  <si>
    <t xml:space="preserve">Page Layout </t>
  </si>
  <si>
    <t>Customize Quick Access Bar</t>
  </si>
  <si>
    <t>Customize a Ribbion</t>
  </si>
  <si>
    <t>Day 2</t>
  </si>
  <si>
    <t>Entering Text, Numbers, and Dates into Cells</t>
  </si>
  <si>
    <t>Relative and Absolute Cell Referencing</t>
  </si>
  <si>
    <t>AutoFill Feature for Quickly Populating Data Series</t>
  </si>
  <si>
    <t>Navigating through Worksheets and Workbooks</t>
  </si>
  <si>
    <t>Using Mouse and Keyboard Shortcuts to Move within Worksheets</t>
  </si>
  <si>
    <t>Selecting Cells, Ranges, Rows, and Columns</t>
  </si>
  <si>
    <t>Inserting and Deleting Rows and Columns</t>
  </si>
  <si>
    <t>Insert Row, Delete Row, and Format Options</t>
  </si>
  <si>
    <t>Customizing the Excel Interface for Personal Preferences</t>
  </si>
  <si>
    <t>Understanding the Active Cell and Its Importance</t>
  </si>
  <si>
    <t>Editing Data in Cells Using Various Techniques</t>
  </si>
  <si>
    <t>Adjusting Row Height and Column Width</t>
  </si>
  <si>
    <t>Renaming, Adding, and Deleting Worksheets</t>
  </si>
  <si>
    <t>Moving and Copying Worksheets within a Workbook</t>
  </si>
  <si>
    <t>Applying Cell Formatting Options (Bold, Font, Color, Alignment)</t>
  </si>
  <si>
    <t>Using Number Formatting to Display Values in Desired Formats</t>
  </si>
  <si>
    <t>Formatting Text (Font Style, Size, Effects)</t>
  </si>
  <si>
    <t>Applying Conditional Formatting to Highlight Data Based on Rules</t>
  </si>
  <si>
    <t>Highlight Cells Rule, Top/Bottom Rule, Data Bars, Color Scales, Icon Sets</t>
  </si>
  <si>
    <t>Manage Rules in Conditional Formatting</t>
  </si>
  <si>
    <t>Table Formatting</t>
  </si>
  <si>
    <t>Cell Styles</t>
  </si>
  <si>
    <t>Day 3</t>
  </si>
  <si>
    <t>Arithmetic - +,-,*,/</t>
  </si>
  <si>
    <t>SUM function</t>
  </si>
  <si>
    <t>SUMIF function</t>
  </si>
  <si>
    <t>SUMIFS function</t>
  </si>
  <si>
    <t>SUMPRODUCT function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</si>
  <si>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</si>
  <si>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</si>
  <si>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</si>
  <si>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</si>
  <si>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</si>
  <si>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</si>
  <si>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</si>
  <si>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</si>
  <si>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</si>
  <si>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</si>
  <si>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</si>
  <si>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</si>
  <si>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</si>
  <si>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</si>
  <si>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</si>
  <si>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</si>
  <si>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</si>
  <si>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</si>
  <si>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</si>
  <si>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</si>
  <si>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</si>
  <si>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</si>
  <si>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</si>
  <si>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</si>
  <si>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</si>
  <si>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</si>
  <si>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</si>
  <si>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</si>
  <si>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</si>
  <si>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</si>
  <si>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Logical</t>
  </si>
  <si>
    <t>OR</t>
  </si>
  <si>
    <t>AND</t>
  </si>
  <si>
    <r>
      <t xml:space="preserve">6. Find employees who are located in Seattle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Boston using the OR function.</t>
    </r>
  </si>
  <si>
    <t>Location</t>
  </si>
  <si>
    <t>Department</t>
  </si>
  <si>
    <t>Gender</t>
  </si>
  <si>
    <t>Marital Status</t>
  </si>
  <si>
    <t>Education</t>
  </si>
  <si>
    <t>Job Title</t>
  </si>
  <si>
    <t>Employment Status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</si>
  <si>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</si>
  <si>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</si>
  <si>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</si>
  <si>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</si>
  <si>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</si>
  <si>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</si>
  <si>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</si>
  <si>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</si>
  <si>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</si>
  <si>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</si>
  <si>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</si>
  <si>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</si>
  <si>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</si>
  <si>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</si>
  <si>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</si>
  <si>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</si>
  <si>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</si>
  <si>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</si>
  <si>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</si>
  <si>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</si>
  <si>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</si>
  <si>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</si>
  <si>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</si>
  <si>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</si>
  <si>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</si>
  <si>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</si>
  <si>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</si>
  <si>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</si>
  <si>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</si>
  <si>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</si>
  <si>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</si>
  <si>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</si>
  <si>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</si>
  <si>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</si>
  <si>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</si>
  <si>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</si>
  <si>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</si>
  <si>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</si>
  <si>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</si>
  <si>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</si>
  <si>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</si>
  <si>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</si>
  <si>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1. MEAN (Average)</t>
  </si>
  <si>
    <t>1. What is the mean salary of all employees in the dataset?</t>
  </si>
  <si>
    <t>2. Calculate the mean work hours per week for all employees.</t>
  </si>
  <si>
    <t>3. What is the mean number of years of experience for employees in the Customer Support department?</t>
  </si>
  <si>
    <t>4. Calculate the mean performance rating for employees with the job title "Manager."</t>
  </si>
  <si>
    <t>5. What is the average salary of employees with a performance rating of 7 or more?</t>
  </si>
  <si>
    <t>6. Find the mean work hours per week for employees who are widowed.</t>
  </si>
  <si>
    <t>7. What is the mean salary of employees in Boston with more than 10 years of experience?</t>
  </si>
  <si>
    <t>8. Calculate the mean years of experience for employees with a performance rating above 8 and working as developers.</t>
  </si>
  <si>
    <t>9. What is the average number of projects handled by employees who are interns and have a performance rating of 7 or more?</t>
  </si>
  <si>
    <t>10. Find the mean salary of employees in the Finance department who work under a contract and have more than 10 years of experience.</t>
  </si>
  <si>
    <t>2. MEDIAN</t>
  </si>
  <si>
    <t>1. Find the median salary of all employees in the dataset.</t>
  </si>
  <si>
    <t>2. What is the median number of projects handled by employees?</t>
  </si>
  <si>
    <t>3. Calculate the median performance rating of employees in the Finance department.</t>
  </si>
  <si>
    <t>4. Find the median work hours per week for employees in Seattle.</t>
  </si>
  <si>
    <t>5. What is the median number of years in the current role for employees working under a contract?</t>
  </si>
  <si>
    <t>6. Calculate the median salary for employees who are married and have more than 5 projects.</t>
  </si>
  <si>
    <t>7. What is the median number of projects handled by employees with a salary greater than $70,000 and more than 20 years of experience?</t>
  </si>
  <si>
    <t>8. Find the median salary of employees in the Marketing department who have a performance rating of 8 or more.</t>
  </si>
  <si>
    <t>9. Calculate the median number of work hours per week for employees who are widowed and have more than 30 years of experience.</t>
  </si>
  <si>
    <t>10. Determine the median years of experience for employees who are working as sales executives and have more than 10 years in their current role.</t>
  </si>
  <si>
    <t>3. MODE</t>
  </si>
  <si>
    <t>1. What is the mode of the "Gender" column in the dataset?</t>
  </si>
  <si>
    <t>2. Find the mode of the "Job Title" column.</t>
  </si>
  <si>
    <t>3. Calculate the mode for the number of projects handled by employees.</t>
  </si>
  <si>
    <t>4. What is the most frequent education level among employees?</t>
  </si>
  <si>
    <t>5. Find the mode for performance ratings among employees in the Marketing department.</t>
  </si>
  <si>
    <t>6. What is the most common marital status among employees in Seattle?</t>
  </si>
  <si>
    <t>7. Determine the mode for years of experience among employees who are working in permanent roles and have more than 7 projects.</t>
  </si>
  <si>
    <t>8. What is the mode of work hours per week for employees in Customer Support with more than 10 years of experience?</t>
  </si>
  <si>
    <t>9. Find the mode of performance ratings for employees who are married and work in Finance.</t>
  </si>
  <si>
    <t>10. What is the most frequent number of years in the current role for employees in the dataset?</t>
  </si>
  <si>
    <t>4. PERCENTILE</t>
  </si>
  <si>
    <t>1. What is the 90th percentile for employee salaries in the dataset?</t>
  </si>
  <si>
    <t>2. Find the 50th percentile for years of experience among all employees.</t>
  </si>
  <si>
    <t>3. Calculate the 75th percentile for the number of projects handled by employees in the Marketing department.</t>
  </si>
  <si>
    <t>4. What is the 25th percentile for work hours per week for employees who are interns?</t>
  </si>
  <si>
    <t>5. Determine the 90th percentile for the salary of employees who are working in a contract role.</t>
  </si>
  <si>
    <t>6. Find the 10th percentile of performance ratings for employees in the Customer Support department.</t>
  </si>
  <si>
    <t>7. Calculate the 75th percentile for the number of years employees have been in their current role.</t>
  </si>
  <si>
    <t>8. What is the 90th percentile for the salary of employees who are married and have a performance rating above 7?</t>
  </si>
  <si>
    <t>9. Find the 25th percentile for the years of experience for employees who are divorced and work in Finance.</t>
  </si>
  <si>
    <t>10. What is the 10th percentile for the number of projects handled by employees with a PhD?</t>
  </si>
  <si>
    <t>5. AVERAGE</t>
  </si>
  <si>
    <t>1. What is the average salary of all employees in the dataset?</t>
  </si>
  <si>
    <t>2. Find the average number of work hours per week for all employees.</t>
  </si>
  <si>
    <t>3. Calculate the average number of years of experience for employees in the Marketing department.</t>
  </si>
  <si>
    <t>4. What is the average performance rating of employees with the job title "Analyst"?</t>
  </si>
  <si>
    <t>5. Determine the average salary of employees who work under a contract in the Boston office.</t>
  </si>
  <si>
    <t>6. What is the average number of projects handled by employees who have a performance rating of 9 or higher?</t>
  </si>
  <si>
    <t>7. Find the average number of work hours per week for employees who are widowed and have more than 30 years of experience.</t>
  </si>
  <si>
    <t>8. Calculate the average years of experience for employees who are married and have a PhD.</t>
  </si>
  <si>
    <t>9. What is the average salary of employees in the Finance department who have handled more than 10 projects?</t>
  </si>
  <si>
    <t>10. Find the average number of years in the current role for employees in the Customer Support department.</t>
  </si>
  <si>
    <t>6. LARGE Function</t>
  </si>
  <si>
    <t>1. Find the largest salary in the dataset.</t>
  </si>
  <si>
    <t>2. What is the second largest number of work hours per week among all employees?</t>
  </si>
  <si>
    <t>3. Determine the third largest performance rating in the Marketing department.</t>
  </si>
  <si>
    <t>4. What are the top two largest values for years of experience in the Customer Support department?</t>
  </si>
  <si>
    <t>5. Find the fourth largest salary for employees working under a contract.</t>
  </si>
  <si>
    <t>6. What is the largest number of projects handled by employees in the Finance department?</t>
  </si>
  <si>
    <t>7. Determine the second largest number of work hours per week for employees who are divorced and work in Finance.</t>
  </si>
  <si>
    <t>8. Find the third largest performance rating for employees who work in Seattle and have a Master's degree.</t>
  </si>
  <si>
    <t>9. What is the fifth largest salary of employees in the dataset?</t>
  </si>
  <si>
    <t>10. Determine the largest number of projects handled by employees who are widowed and work in the Engineering department.</t>
  </si>
  <si>
    <t>7. SMALL Function</t>
  </si>
  <si>
    <t>1. Find the smallest salary in the dataset.</t>
  </si>
  <si>
    <t>2. What is the second smallest number of work hours per week?</t>
  </si>
  <si>
    <t>3. Determine the third smallest performance rating among all employees.</t>
  </si>
  <si>
    <t>4. Find the smallest number of projects handled by employees in the Finance department.</t>
  </si>
  <si>
    <t>5. What is the second smallest salary for employees working under a contract?</t>
  </si>
  <si>
    <t>6. Find the smallest number of years in the current role for employees who are married and have more than 20 years of experience.</t>
  </si>
  <si>
    <t>7. What is the third smallest number of projects handled by employees who work as developers?</t>
  </si>
  <si>
    <t>8. Determine the smallest number of work hours per week for employees who are working as analysts.</t>
  </si>
  <si>
    <t>9. Find the second smallest salary for employees with more than 30 years of experience.</t>
  </si>
  <si>
    <t>10. Determine the smallest performance rating for employees in the Marketing department.</t>
  </si>
  <si>
    <t>8. RANK Function</t>
  </si>
  <si>
    <t>1. What is the rank of an employee's salary of $78,515 in the dataset?</t>
  </si>
  <si>
    <t>2. Determine the rank of an employee's work hours per week of 36 among all employees.</t>
  </si>
  <si>
    <t>3. Rank an employee with 12 projects compared to other employees in the dataset.</t>
  </si>
  <si>
    <t>4. What is the rank of a performance rating of 8 among all employees in the Marketing department?</t>
  </si>
  <si>
    <t>5. Determine the rank of an employee's years of experience of 21 among all employees in Seattle.</t>
  </si>
  <si>
    <t>6. Rank the number of work hours per week of 45 for employees in the Customer Support department.</t>
  </si>
  <si>
    <t>7. What is the rank of an employee's salary of $113,820 in Denver compared to other employees in the dataset?</t>
  </si>
  <si>
    <t>8. Determine the rank of an employee with a performance rating of 9 and more than 10 projects.</t>
  </si>
  <si>
    <t>9. Rank an employee's years of experience of 34 compared to other employees in the Finance department.</t>
  </si>
  <si>
    <t>10. Determine the rank of an employee's salary of $72,417 among employees working as managers.</t>
  </si>
  <si>
    <t>9. MAX Function</t>
  </si>
  <si>
    <t>1. What is the maximum salary in the dataset?</t>
  </si>
  <si>
    <t>2. Find the maximum number of work hours per week.</t>
  </si>
  <si>
    <t>3. What is the maximum number of projects handled by an employee in the dataset?</t>
  </si>
  <si>
    <t>4. Determine the highest performance rating among employees in the Finance department.</t>
  </si>
  <si>
    <t>5. Find the maximum years of experience for employees working under a contract.</t>
  </si>
  <si>
    <t>6. What is the highest salary of employees working in Boston?</t>
  </si>
  <si>
    <t>7. Determine the maximum number of years in the current role for employees in the Marketing department.</t>
  </si>
  <si>
    <t>8. What is the highest performance rating for employees working in Seattle and handling more than 5 projects?</t>
  </si>
  <si>
    <t>9. Find the maximum number of work hours per week for employees with a Master's degree.</t>
  </si>
  <si>
    <t>10. Determine the maximum salary of employees in the Engineering department.</t>
  </si>
  <si>
    <t>10. MIN Function</t>
  </si>
  <si>
    <t>1. What is the minimum salary in the dataset?</t>
  </si>
  <si>
    <t>2. Find the minimum number of work hours per week.</t>
  </si>
  <si>
    <t>3. What is the minimum number of projects handled by an employee in the dataset?</t>
  </si>
  <si>
    <t>4. Determine the lowest performance rating among employees in the Customer Support department.</t>
  </si>
  <si>
    <t>5. Find the minimum years of experience for employees working in Seattle.</t>
  </si>
  <si>
    <t>6. What is the lowest salary of employees working under a contract in Boston?</t>
  </si>
  <si>
    <t>7. Determine the minimum number of years in the current role for employees who have a PhD.</t>
  </si>
  <si>
    <t>8. Find the lowest number of work hours per week for employees with more than 30 years of experience.</t>
  </si>
  <si>
    <t>9. What is the lowest performance rating of employees who work as managers?</t>
  </si>
  <si>
    <t>10. Determine the minimum salary for employees working in the Finance department.</t>
  </si>
  <si>
    <t>1. IF Function</t>
  </si>
  <si>
    <t>1. Create a formula to label employees with a performance rating of 7 or higher as "High Performer" and those below 7 as "Low Performer."</t>
  </si>
  <si>
    <t>2. Use the IF function to label employees who work more than 40 hours per week as "Overworked" and those who work 40 hours or less as "Normal."</t>
  </si>
  <si>
    <t>3. Write an IF formula to mark employees with a salary greater than $80,000 as "Well Paid" and those below $80,000 as "Moderate."</t>
  </si>
  <si>
    <t>4. Label employees who are "Married" and work under a contract as "Contract Married" and all others as "Not Contract Married."</t>
  </si>
  <si>
    <t>5. Write a nested IF formula that labels employees with performance ratings of 9 or more as "Excellent," 7 or 8 as "Good," and below 7 as "Needs Improvement."</t>
  </si>
  <si>
    <t>6. If an employee is from Boston and has more than 10 projects, label them as "Busy in Boston." Otherwise, label them "Manageable in Boston."</t>
  </si>
  <si>
    <t>7. Use IF to label employees who work more than 40 hours and are married as "Busy Family," and others as "Not Busy."</t>
  </si>
  <si>
    <t>8. If an employee is in Marketing and their performance rating is above 8, label them as "Marketing Star," otherwise label them as "Marketing Team."</t>
  </si>
  <si>
    <t>9. Create an IF statement to check if employees in Customer Support with more than 5 years of experience are "Veteran" or "Newcomer."</t>
  </si>
  <si>
    <t>10. Use the IF function to label employees in Finance with salaries above $70,000 and performance ratings of 9 or more as "Top Performer."</t>
  </si>
  <si>
    <t>2. IFERROR Function</t>
  </si>
  <si>
    <t>1. When calculating the average salary, use the IFERROR function to return "Salary Not Available" if an error occurs.</t>
  </si>
  <si>
    <t>2. Create a formula to divide the salary by the number of years of experience, and use IFERROR to return "No Experience" if the employee has 0 years of experience.</t>
  </si>
  <si>
    <t>3. Write a formula to calculate the number of projects per year of experience. Use IFERROR to return "No Projects" if the number of projects is zero.</t>
  </si>
  <si>
    <t>4. Use IFERROR to replace errors with "Data Missing" when calculating performance ratings divided by years in the current role.</t>
  </si>
  <si>
    <t>5. Create a lookup formula to find employees' salaries and use IFERROR to return "Salary Not Found" if the employee’s salary data is missing.</t>
  </si>
  <si>
    <t>6. Write a formula to calculate the work hours per project. If any error occurs, return "Invalid Hours" using IFERROR.</t>
  </si>
  <si>
    <t>7. Use IFERROR to return "Not Applicable" if dividing years in the current role by the number of projects results in an error.</t>
  </si>
  <si>
    <t>8. When calculating the salary per hour, use IFERROR to return "Not Calculated" if the number of work hours is zero.</t>
  </si>
  <si>
    <t>9. Create a formula that uses VLOOKUP to find performance ratings and use IFERROR to return "Rating Not Found" if there's no match.</t>
  </si>
  <si>
    <t>10. If an employee's years of experience are missing, use IFERROR to return "Experience Missing" instead of an error message.</t>
  </si>
  <si>
    <t>3. AND Function</t>
  </si>
  <si>
    <t>1. Use the AND function to determine if employees are "Permanent" and have a performance rating of 8 or higher.</t>
  </si>
  <si>
    <r>
      <t xml:space="preserve">2. Create a formula to check if employees work in Seattle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more than 5 projects assigned.</t>
    </r>
  </si>
  <si>
    <r>
      <t xml:space="preserve">3. Use the AND function to find employees who are divorced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more than 10 years of experience.</t>
    </r>
  </si>
  <si>
    <r>
      <t xml:space="preserve">4. Check if employees are in the Finance department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a performance rating above 7 using AND.</t>
    </r>
  </si>
  <si>
    <r>
      <t xml:space="preserve">5. Find employees who work under a contract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a PhD using the AND function.</t>
    </r>
  </si>
  <si>
    <r>
      <t xml:space="preserve">6. Create a formula using AND to check if employees are married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worked more than 15 years.</t>
    </r>
  </si>
  <si>
    <r>
      <t xml:space="preserve">7. Use AND to find employees who are in Customer Support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work more than 40 hours per week.</t>
    </r>
  </si>
  <si>
    <r>
      <t xml:space="preserve">8. Check if employees are in the Marketing department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handled more than 10 projects using AND.</t>
    </r>
  </si>
  <si>
    <r>
      <t xml:space="preserve">9. Use the AND function to determine if employees work in Boston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a performance rating of 8 or more.</t>
    </r>
  </si>
  <si>
    <r>
      <t xml:space="preserve">10. Find employees who are married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handled more than 7 projects using AND.</t>
    </r>
  </si>
  <si>
    <t>4. FILTER Function</t>
  </si>
  <si>
    <t>1. Use the FILTER function to find all employees who work in Finance.</t>
  </si>
  <si>
    <t>2. Filter employees who have a performance rating of 9 or more.</t>
  </si>
  <si>
    <t>3. Use the FILTER function to show employees in Seattle with more than 5 projects.</t>
  </si>
  <si>
    <t>4. Create a filtered list of employees in Marketing who work more than 40 hours per week.</t>
  </si>
  <si>
    <t>5. Filter out employees who are married and work in Customer Support.</t>
  </si>
  <si>
    <t>6. Find employees with salaries above $70,000 and who have worked more than 10 years in their current role using FILTER.</t>
  </si>
  <si>
    <t>7. Use FILTER to show only employees with a PhD and who work in Boston.</t>
  </si>
  <si>
    <t>8. Filter out employees who have a performance rating below 7 and work more than 40 hours per week.</t>
  </si>
  <si>
    <t>9. Create a filtered list of employees who are permanent and have handled more than 8 projects.</t>
  </si>
  <si>
    <t>10. Use the FILTER function to find employees in Finance with a Master's degree and more than 20 years of experience.</t>
  </si>
  <si>
    <t>5. OR Function</t>
  </si>
  <si>
    <r>
      <t xml:space="preserve">1. Use the OR function to check if employees are in Marketing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Finance.</t>
    </r>
  </si>
  <si>
    <r>
      <t xml:space="preserve">2. Create a formula to see if employees are married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divorced using OR.</t>
    </r>
  </si>
  <si>
    <r>
      <t xml:space="preserve">3. Find employees who have more than 10 years of experience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handle more than 5 projects using OR.</t>
    </r>
  </si>
  <si>
    <r>
      <t xml:space="preserve">4. Use OR to check if employees are permanent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work under a contract.</t>
    </r>
  </si>
  <si>
    <r>
      <t xml:space="preserve">5. Create a formula using OR to determine if employees have a salary greater than $100,000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a performance rating of 9 or more.</t>
    </r>
  </si>
  <si>
    <r>
      <t xml:space="preserve">7. Use OR to check if employees work more than 40 hours per week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have more than 5 years in their current role.</t>
    </r>
  </si>
  <si>
    <r>
      <t xml:space="preserve">8. Create a formula using OR to see if employees in Customer Support are married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widowed.</t>
    </r>
  </si>
  <si>
    <r>
      <t xml:space="preserve">9. Use OR to find employees who have a Bachelor's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Master's degree.</t>
    </r>
  </si>
  <si>
    <r>
      <t xml:space="preserve">10. Check if employees have handled more than 10 projects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work in the Engineering department using OR.</t>
    </r>
  </si>
  <si>
    <t>6. NOT Function</t>
  </si>
  <si>
    <r>
      <t xml:space="preserve">1. Use the NOT function to find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in Marketing.</t>
    </r>
  </si>
  <si>
    <r>
      <t xml:space="preserve">2. Create a formula to check if employees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more than 40 hours per week.</t>
    </r>
  </si>
  <si>
    <r>
      <t xml:space="preserve">3. Use NOT to filter out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married.</t>
    </r>
  </si>
  <si>
    <r>
      <t xml:space="preserve">4. Find employees who do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have a performance rating of 9 or higher using NOT.</t>
    </r>
  </si>
  <si>
    <r>
      <t xml:space="preserve">5. Use the NOT function to check if employees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in permanent roles.</t>
    </r>
  </si>
  <si>
    <r>
      <t xml:space="preserve">6. Create a formula using NOT to see if employees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located in Boston.</t>
    </r>
  </si>
  <si>
    <r>
      <t xml:space="preserve">7. Use NOT to find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as developers.</t>
    </r>
  </si>
  <si>
    <r>
      <t xml:space="preserve">8. Find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handling more than 5 projects using the NOT function.</t>
    </r>
  </si>
  <si>
    <r>
      <t xml:space="preserve">9. Use NOT to check if employees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in Finance.</t>
    </r>
  </si>
  <si>
    <r>
      <t xml:space="preserve">10. Create a formula to see if employees have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handled any projects using NOT.</t>
    </r>
  </si>
  <si>
    <t>7. TRUE Function</t>
  </si>
  <si>
    <t>1. Use the TRUE function to automatically return "True" for employees in Boston.</t>
  </si>
  <si>
    <t>2. Create a formula that always returns TRUE for employees who work more than 40 hours per week.</t>
  </si>
  <si>
    <t>3. Return TRUE for employees who have handled more than 5 projects using the TRUE function.</t>
  </si>
  <si>
    <t>4. Use the TRUE function to mark employees in Finance as "Finance Team."</t>
  </si>
  <si>
    <t>5. Create a formula using TRUE to label employees who have a performance rating of 9 or more as "Top Performer."</t>
  </si>
  <si>
    <t>6. Use TRUE to automatically return "Eligible" for employees with more than 10 years of experience.</t>
  </si>
  <si>
    <t>7. Create a formula using TRUE to mark employees in Seattle as "Seattle Team."</t>
  </si>
  <si>
    <t>8. Use TRUE to return "High Performer" for employees who work in Marketing and have a rating of 8 or more.</t>
  </si>
  <si>
    <t>9. Create a formula that uses TRUE to return "Busy Employee" for anyone working more than 45 hours per week.</t>
  </si>
  <si>
    <t>10. Use TRUE to automatically label employees with a salary over $90,000 as "High Salary."</t>
  </si>
  <si>
    <t>8. FALSE Function</t>
  </si>
  <si>
    <t>1. Use the FALSE function to return "False" for employees who work less than 40 hours per week.</t>
  </si>
  <si>
    <t>2. Create a formula that returns FALSE for employees who are not in Marketing.</t>
  </si>
  <si>
    <t>3. Use FALSE to automatically mark employees as "Low Performer" if their performance rating is below 5.</t>
  </si>
  <si>
    <t>4. Create a formula using FALSE to label employees who are not permanent as "Not Permanent."</t>
  </si>
  <si>
    <t>5. Use FALSE to return "False" for employees who do not have a PhD.</t>
  </si>
  <si>
    <t>6. Create a formula using FALSE to mark employees with a salary below $50,000 as "Low Salary."</t>
  </si>
  <si>
    <t>7. Use FALSE to return "False" for employees who do not work in Finance.</t>
  </si>
  <si>
    <t>8. Automatically return "False" for employees who have handled fewer than 3 projects using the FALSE function.</t>
  </si>
  <si>
    <t>9. Create a formula that returns FALSE for employees who have less than 5 years of experience.</t>
  </si>
  <si>
    <t>10. Use FALSE to automatically label employees as "Not Eligible" if they work fewer than 40 hours per week.</t>
  </si>
  <si>
    <t>9. IS Function (ISBLANK, ISERROR, ISNUMBER, etc.)</t>
  </si>
  <si>
    <t>1. Use the ISBLANK function to check if any employees have missing data in the "Salary" column.</t>
  </si>
  <si>
    <t>2. Create a formula using ISNUMBER to check if all employees have valid performance ratings.</t>
  </si>
  <si>
    <t>3. Use ISERROR to identify any errors in the lookup formula for employee salaries.</t>
  </si>
  <si>
    <t>4. Apply ISBLANK to see which employees have no data in the "Years in Current Role" column.</t>
  </si>
  <si>
    <t>5. Create a formula using ISNUMBER to check if the number of projects is a valid number for all employees.</t>
  </si>
  <si>
    <t>6. Use ISERROR to catch errors in a formula dividing salary by years of experience, returning "Error in Calculation" if needed.</t>
  </si>
  <si>
    <t>7. Use ISBLANK to find any employees who do not have an education level listed.</t>
  </si>
  <si>
    <t>8. Apply ISNUMBER to determine if all employees have valid ages listed in the dataset.</t>
  </si>
  <si>
    <t>9. Use ISERROR to detect any issues in a VLOOKUP formula used to retrieve employee work hours.</t>
  </si>
  <si>
    <t>10. Create a formula using ISBLANK to identify which employees do not have a performance rating recorded.</t>
  </si>
  <si>
    <t>Yes</t>
  </si>
  <si>
    <t>No</t>
  </si>
  <si>
    <t>Boolean</t>
  </si>
  <si>
    <t>Correct</t>
  </si>
  <si>
    <t>Wrong</t>
  </si>
  <si>
    <t>Not</t>
  </si>
  <si>
    <t>Or</t>
  </si>
  <si>
    <t>And</t>
  </si>
  <si>
    <t>Siraj</t>
  </si>
  <si>
    <t>Pavan</t>
  </si>
  <si>
    <t>Ankush</t>
  </si>
  <si>
    <t>Aniket</t>
  </si>
  <si>
    <t>Kabilan</t>
  </si>
  <si>
    <t>Joshua</t>
  </si>
  <si>
    <t>Pankaj</t>
  </si>
  <si>
    <t>Samith</t>
  </si>
  <si>
    <t>Name</t>
  </si>
  <si>
    <t>State</t>
  </si>
  <si>
    <t>UP</t>
  </si>
  <si>
    <t>Telangana</t>
  </si>
  <si>
    <t>Delhi</t>
  </si>
  <si>
    <t>Maharastra</t>
  </si>
  <si>
    <t>Tamilnadu</t>
  </si>
  <si>
    <t>Karnataka</t>
  </si>
  <si>
    <t>How many people are there in dataset</t>
  </si>
  <si>
    <t>Count</t>
  </si>
  <si>
    <t>Counta</t>
  </si>
  <si>
    <t>How many people are below 25 Yrs in dataset</t>
  </si>
  <si>
    <t>Countif</t>
  </si>
  <si>
    <t>How many people are below 25 Yrs and from Maharastra in dataset</t>
  </si>
  <si>
    <t>Countifs</t>
  </si>
  <si>
    <t>On</t>
  </si>
  <si>
    <t>Off</t>
  </si>
  <si>
    <t>Na</t>
  </si>
  <si>
    <t>Haan</t>
  </si>
  <si>
    <t>Houdu</t>
  </si>
  <si>
    <t>Illa</t>
  </si>
  <si>
    <t>1. Use the NOT function to find employees who are not working in Marketing.</t>
  </si>
  <si>
    <t>Not_&gt;40</t>
  </si>
  <si>
    <t>+</t>
  </si>
  <si>
    <t>*</t>
  </si>
  <si>
    <t>If all the logical expressions are giving FALSE then result will be FALSE else it will be TRUE</t>
  </si>
  <si>
    <t>If all the logical expressions are giving TRUE then result will be TRUE else it will be FALSE</t>
  </si>
  <si>
    <t>1. Use the OR function to check if employees are in Marketing or Finance.</t>
  </si>
  <si>
    <t>OR_1</t>
  </si>
  <si>
    <t>5. Create a formula using OR to determine if employees have a salary greater than $100,000 or a performance rating of 9 or more.</t>
  </si>
  <si>
    <t>OR_5</t>
  </si>
  <si>
    <t>OR_5_</t>
  </si>
  <si>
    <t>Not_&gt;40_</t>
  </si>
  <si>
    <t>OR_9</t>
  </si>
  <si>
    <t>AND(Departement=Finance,Performance_Rating&gt;7)</t>
  </si>
  <si>
    <t>And_4</t>
  </si>
  <si>
    <t>=AND(A2=$A$37,M2&gt;7)</t>
  </si>
  <si>
    <t>=AND(Marital_Status="Married",No_Of_Projects&gt;7)</t>
  </si>
  <si>
    <t>AND_10</t>
  </si>
  <si>
    <t>Ready to Vote</t>
  </si>
  <si>
    <t>Not Old enough</t>
  </si>
  <si>
    <t>If</t>
  </si>
  <si>
    <t>Logical_expression</t>
  </si>
  <si>
    <t>Value_if_False</t>
  </si>
  <si>
    <t>Value_if_True</t>
  </si>
  <si>
    <t>Performance_Rating&gt;=7</t>
  </si>
  <si>
    <t>HIgh Performer</t>
  </si>
  <si>
    <t>Low Performer</t>
  </si>
  <si>
    <t>If_1</t>
  </si>
  <si>
    <t>If_1_</t>
  </si>
  <si>
    <t>One_go</t>
  </si>
  <si>
    <t>Line By Line</t>
  </si>
  <si>
    <t>Location= Boston</t>
  </si>
  <si>
    <t>No Of Project&gt;10</t>
  </si>
  <si>
    <t>Busy In Boston</t>
  </si>
  <si>
    <t>Manageable in Boston</t>
  </si>
  <si>
    <t>If_6</t>
  </si>
  <si>
    <t>IF_6_1</t>
  </si>
  <si>
    <t>=FILTER(Dataset!A1:N501,Dataset!G1:G501="Boston")</t>
  </si>
  <si>
    <t>Statistics</t>
  </si>
  <si>
    <t>Bar Graph</t>
  </si>
  <si>
    <t>Pie Chart</t>
  </si>
  <si>
    <t>Mean</t>
  </si>
  <si>
    <t>Histogram</t>
  </si>
  <si>
    <t xml:space="preserve">Median </t>
  </si>
  <si>
    <t>Mode</t>
  </si>
  <si>
    <t>Standard Deviation</t>
  </si>
  <si>
    <t>Variance</t>
  </si>
  <si>
    <t>Types Of Data</t>
  </si>
  <si>
    <t>Qualitative</t>
  </si>
  <si>
    <t>Quantitative</t>
  </si>
  <si>
    <t>Categorical</t>
  </si>
  <si>
    <t>Numerical</t>
  </si>
  <si>
    <t>Nominal</t>
  </si>
  <si>
    <t>Ordinal</t>
  </si>
  <si>
    <t>Discrete</t>
  </si>
  <si>
    <t>Continous</t>
  </si>
  <si>
    <t>Distribution</t>
  </si>
  <si>
    <t>Measure Of Central Tendency</t>
  </si>
  <si>
    <t>Median</t>
  </si>
  <si>
    <t>Measure of Spread/ Deviation</t>
  </si>
  <si>
    <t>Range</t>
  </si>
  <si>
    <t>Co Variance</t>
  </si>
  <si>
    <t>IQR</t>
  </si>
  <si>
    <t>Box &amp; Whisker Plot</t>
  </si>
  <si>
    <t>Measure Of Assymetry</t>
  </si>
  <si>
    <t>Skewness</t>
  </si>
  <si>
    <t>Kurtosis</t>
  </si>
  <si>
    <t>Causation Correlation</t>
  </si>
  <si>
    <t>Data Visualization</t>
  </si>
  <si>
    <t>Average</t>
  </si>
  <si>
    <t>Max - Min</t>
  </si>
  <si>
    <t>STD</t>
  </si>
  <si>
    <t>VAR</t>
  </si>
  <si>
    <t>COVAR</t>
  </si>
  <si>
    <t>Percentile / Quartile</t>
  </si>
  <si>
    <t>SKEW</t>
  </si>
  <si>
    <t>KURT</t>
  </si>
  <si>
    <t>CORREL</t>
  </si>
  <si>
    <t>1. What is the average salary of employees from Sales Department in the dataset?</t>
  </si>
  <si>
    <t>1. What is the median salary of all employees in the dataset?</t>
  </si>
  <si>
    <t>1. What is the median salary of employees from Sales Department in the dataset?</t>
  </si>
  <si>
    <t>Fruit</t>
  </si>
  <si>
    <t>Sharma Ji</t>
  </si>
  <si>
    <t>Max</t>
  </si>
  <si>
    <t>Min</t>
  </si>
  <si>
    <t>2nd Highest</t>
  </si>
  <si>
    <t>2nd Lowest</t>
  </si>
  <si>
    <t>Large</t>
  </si>
  <si>
    <t>Small</t>
  </si>
  <si>
    <t>5th Highest</t>
  </si>
  <si>
    <t>5th Lowest</t>
  </si>
  <si>
    <t>4th Highest</t>
  </si>
  <si>
    <t>Descending</t>
  </si>
  <si>
    <t>Ascending</t>
  </si>
  <si>
    <t>Percentile</t>
  </si>
  <si>
    <t>Percentage</t>
  </si>
  <si>
    <t>Obtained</t>
  </si>
  <si>
    <t>Maximum</t>
  </si>
  <si>
    <t>Students</t>
  </si>
  <si>
    <t>Marks</t>
  </si>
  <si>
    <t>100th</t>
  </si>
  <si>
    <t>0th</t>
  </si>
  <si>
    <t>50th</t>
  </si>
  <si>
    <t>INC</t>
  </si>
  <si>
    <t>EXC</t>
  </si>
  <si>
    <t>Percentile.INC</t>
  </si>
  <si>
    <t>Percentile.EXC</t>
  </si>
  <si>
    <t>1th</t>
  </si>
  <si>
    <t>99th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</si>
</sst>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 &quot;₹&quot;\ * #,##0.00_ ;_ &quot;₹&quot;\ * \-#,##0.00_ ;_ &quot;₹&quot;\ * &quot;-&quot;??_ ;_ @_ "/>
    <numFmt numFmtId="165" formatCode="0.000%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5" fillId="6" borderId="0" applyNumberFormat="0" applyBorder="0" applyAlignment="0" applyProtection="0"/>
    <xf numFmtId="0" fontId="6" fillId="0" borderId="11" applyNumberFormat="0" applyFill="0" applyAlignment="0" applyProtection="0"/>
    <xf numFmtId="44" fontId="7" fillId="0" borderId="0" applyFont="0" applyFill="0" applyBorder="0" applyAlignment="0" applyProtection="0"/>
    <xf numFmtId="0" fontId="8" fillId="8" borderId="0" applyNumberFormat="0" applyBorder="0" applyAlignment="0" applyProtection="0"/>
    <xf numFmtId="0" fontId="9" fillId="9" borderId="12" applyNumberFormat="0" applyAlignment="0" applyProtection="0"/>
    <xf numFmtId="0" fontId="7" fillId="10" borderId="0" applyNumberFormat="0" applyBorder="0" applyAlignment="0" applyProtection="0"/>
    <xf numFmtId="9" fontId="7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  <xf numFmtId="0" fontId="3" fillId="0" borderId="1" xfId="0" applyFont="1" applyBorder="1"/>
    <xf numFmtId="0" fontId="4" fillId="0" borderId="0" xfId="0" applyFont="1"/>
    <xf numFmtId="0" fontId="4" fillId="5" borderId="0" xfId="0" applyFont="1" applyFill="1"/>
    <xf numFmtId="0" fontId="4" fillId="0" borderId="1" xfId="0" applyFont="1" applyBorder="1"/>
    <xf numFmtId="0" fontId="4" fillId="5" borderId="2" xfId="0" applyFont="1" applyFill="1" applyBorder="1"/>
    <xf numFmtId="0" fontId="3" fillId="0" borderId="0" xfId="0" applyFont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0" xfId="0" applyFill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0" borderId="13" xfId="0" applyBorder="1"/>
    <xf numFmtId="0" fontId="0" fillId="7" borderId="14" xfId="0" applyFill="1" applyBorder="1"/>
    <xf numFmtId="44" fontId="0" fillId="0" borderId="0" xfId="3" applyFont="1"/>
    <xf numFmtId="44" fontId="0" fillId="7" borderId="0" xfId="3" applyFont="1" applyFill="1"/>
    <xf numFmtId="49" fontId="0" fillId="0" borderId="0" xfId="0" applyNumberFormat="1" applyAlignment="1">
      <alignment horizontal="center" wrapText="1"/>
    </xf>
    <xf numFmtId="0" fontId="8" fillId="8" borderId="0" xfId="4" applyAlignment="1">
      <alignment horizontal="center" vertical="center" wrapText="1"/>
    </xf>
    <xf numFmtId="0" fontId="9" fillId="9" borderId="12" xfId="5" applyAlignment="1">
      <alignment horizontal="center" vertical="center" wrapText="1"/>
    </xf>
    <xf numFmtId="49" fontId="0" fillId="7" borderId="0" xfId="0" applyNumberFormat="1" applyFill="1" applyAlignment="1">
      <alignment horizontal="center" wrapText="1"/>
    </xf>
    <xf numFmtId="0" fontId="5" fillId="6" borderId="0" xfId="1" applyAlignment="1">
      <alignment horizontal="center" vertical="center" wrapText="1"/>
    </xf>
    <xf numFmtId="0" fontId="7" fillId="10" borderId="0" xfId="6" applyAlignment="1">
      <alignment horizontal="center" vertical="center" wrapText="1"/>
    </xf>
    <xf numFmtId="0" fontId="6" fillId="0" borderId="9" xfId="2" applyBorder="1" applyAlignment="1">
      <alignment horizontal="center" vertical="center"/>
    </xf>
    <xf numFmtId="0" fontId="6" fillId="0" borderId="0" xfId="2" applyBorder="1" applyAlignment="1">
      <alignment horizontal="center" vertical="center"/>
    </xf>
    <xf numFmtId="0" fontId="9" fillId="9" borderId="12" xfId="5" applyAlignment="1">
      <alignment vertical="center" wrapText="1"/>
    </xf>
    <xf numFmtId="9" fontId="0" fillId="0" borderId="0" xfId="7" applyFont="1"/>
    <xf numFmtId="9" fontId="0" fillId="0" borderId="0" xfId="0" applyNumberFormat="1"/>
    <xf numFmtId="165" fontId="0" fillId="0" borderId="0" xfId="7" applyNumberFormat="1" applyFont="1"/>
  </cellXfs>
  <cellStyles count="8">
    <cellStyle name="40% - Accent3" xfId="6" builtinId="39"/>
    <cellStyle name="Calculation" xfId="5" builtinId="22"/>
    <cellStyle name="Currency" xfId="3" builtinId="4"/>
    <cellStyle name="Good" xfId="4" builtinId="26"/>
    <cellStyle name="Heading 1" xfId="2" builtinId="16"/>
    <cellStyle name="Neutral" xfId="1" builtinId="28"/>
    <cellStyle name="Normal" xfId="0" builtinId="0"/>
    <cellStyle name="Percent" xfId="7" builtinId="5"/>
  </cellStyles>
  <dxfs count="0"/>
  <tableStyles count="1" defaultTableStyle="TableStyleMedium2" defaultPivotStyle="PivotStyleLight16">
    <tableStyle name="Invisible" pivot="0" table="0" count="0" xr9:uid="{9E8DEB34-7E80-477D-ADD8-A9DF63ACB1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4.png"/><Relationship Id="rId39" Type="http://schemas.openxmlformats.org/officeDocument/2006/relationships/customXml" Target="../ink/ink19.xml"/><Relationship Id="rId21" Type="http://schemas.openxmlformats.org/officeDocument/2006/relationships/customXml" Target="../ink/ink11.xml"/><Relationship Id="rId34" Type="http://schemas.openxmlformats.org/officeDocument/2006/relationships/image" Target="../media/image18.png"/><Relationship Id="rId42" Type="http://schemas.openxmlformats.org/officeDocument/2006/relationships/image" Target="../media/image22.png"/><Relationship Id="rId47" Type="http://schemas.openxmlformats.org/officeDocument/2006/relationships/customXml" Target="../ink/ink23.xml"/><Relationship Id="rId50" Type="http://schemas.openxmlformats.org/officeDocument/2006/relationships/image" Target="../media/image26.png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4.xml"/><Relationship Id="rId11" Type="http://schemas.openxmlformats.org/officeDocument/2006/relationships/customXml" Target="../ink/ink6.xml"/><Relationship Id="rId24" Type="http://schemas.openxmlformats.org/officeDocument/2006/relationships/image" Target="../media/image13.png"/><Relationship Id="rId32" Type="http://schemas.openxmlformats.org/officeDocument/2006/relationships/image" Target="../media/image17.png"/><Relationship Id="rId37" Type="http://schemas.openxmlformats.org/officeDocument/2006/relationships/customXml" Target="../ink/ink18.xml"/><Relationship Id="rId40" Type="http://schemas.openxmlformats.org/officeDocument/2006/relationships/image" Target="../media/image21.png"/><Relationship Id="rId45" Type="http://schemas.openxmlformats.org/officeDocument/2006/relationships/customXml" Target="../ink/ink22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image" Target="../media/image12.png"/><Relationship Id="rId28" Type="http://schemas.openxmlformats.org/officeDocument/2006/relationships/image" Target="../media/image15.png"/><Relationship Id="rId36" Type="http://schemas.openxmlformats.org/officeDocument/2006/relationships/image" Target="../media/image19.png"/><Relationship Id="rId49" Type="http://schemas.openxmlformats.org/officeDocument/2006/relationships/customXml" Target="../ink/ink24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5.xml"/><Relationship Id="rId44" Type="http://schemas.openxmlformats.org/officeDocument/2006/relationships/image" Target="../media/image23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3.xml"/><Relationship Id="rId30" Type="http://schemas.openxmlformats.org/officeDocument/2006/relationships/image" Target="../media/image16.png"/><Relationship Id="rId35" Type="http://schemas.openxmlformats.org/officeDocument/2006/relationships/customXml" Target="../ink/ink17.xml"/><Relationship Id="rId43" Type="http://schemas.openxmlformats.org/officeDocument/2006/relationships/customXml" Target="../ink/ink21.xml"/><Relationship Id="rId48" Type="http://schemas.openxmlformats.org/officeDocument/2006/relationships/image" Target="../media/image25.png"/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2.xml"/><Relationship Id="rId33" Type="http://schemas.openxmlformats.org/officeDocument/2006/relationships/customXml" Target="../ink/ink16.xml"/><Relationship Id="rId38" Type="http://schemas.openxmlformats.org/officeDocument/2006/relationships/image" Target="../media/image20.png"/><Relationship Id="rId46" Type="http://schemas.openxmlformats.org/officeDocument/2006/relationships/image" Target="../media/image24.png"/><Relationship Id="rId20" Type="http://schemas.openxmlformats.org/officeDocument/2006/relationships/image" Target="../media/image10.png"/><Relationship Id="rId41" Type="http://schemas.openxmlformats.org/officeDocument/2006/relationships/customXml" Target="../ink/ink20.xml"/><Relationship Id="rId1" Type="http://schemas.openxmlformats.org/officeDocument/2006/relationships/customXml" Target="../ink/ink1.xml"/><Relationship Id="rId6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29.xml"/><Relationship Id="rId18" Type="http://schemas.openxmlformats.org/officeDocument/2006/relationships/image" Target="../media/image37.png"/><Relationship Id="rId26" Type="http://schemas.openxmlformats.org/officeDocument/2006/relationships/image" Target="../media/image41.png"/><Relationship Id="rId39" Type="http://schemas.openxmlformats.org/officeDocument/2006/relationships/customXml" Target="../ink/ink42.xml"/><Relationship Id="rId21" Type="http://schemas.openxmlformats.org/officeDocument/2006/relationships/customXml" Target="../ink/ink33.xml"/><Relationship Id="rId34" Type="http://schemas.openxmlformats.org/officeDocument/2006/relationships/image" Target="../media/image45.png"/><Relationship Id="rId42" Type="http://schemas.openxmlformats.org/officeDocument/2006/relationships/image" Target="../media/image49.png"/><Relationship Id="rId47" Type="http://schemas.openxmlformats.org/officeDocument/2006/relationships/customXml" Target="../ink/ink46.xml"/><Relationship Id="rId7" Type="http://schemas.openxmlformats.org/officeDocument/2006/relationships/customXml" Target="../ink/ink26.xml"/><Relationship Id="rId2" Type="http://schemas.openxmlformats.org/officeDocument/2006/relationships/image" Target="../media/image28.png"/><Relationship Id="rId16" Type="http://schemas.openxmlformats.org/officeDocument/2006/relationships/image" Target="../media/image36.png"/><Relationship Id="rId29" Type="http://schemas.openxmlformats.org/officeDocument/2006/relationships/customXml" Target="../ink/ink37.xml"/><Relationship Id="rId1" Type="http://schemas.openxmlformats.org/officeDocument/2006/relationships/image" Target="../media/image27.png"/><Relationship Id="rId6" Type="http://schemas.openxmlformats.org/officeDocument/2006/relationships/image" Target="../media/image31.png"/><Relationship Id="rId11" Type="http://schemas.openxmlformats.org/officeDocument/2006/relationships/customXml" Target="../ink/ink28.xml"/><Relationship Id="rId24" Type="http://schemas.openxmlformats.org/officeDocument/2006/relationships/image" Target="../media/image40.png"/><Relationship Id="rId32" Type="http://schemas.openxmlformats.org/officeDocument/2006/relationships/image" Target="../media/image44.png"/><Relationship Id="rId37" Type="http://schemas.openxmlformats.org/officeDocument/2006/relationships/customXml" Target="../ink/ink41.xml"/><Relationship Id="rId40" Type="http://schemas.openxmlformats.org/officeDocument/2006/relationships/image" Target="../media/image48.png"/><Relationship Id="rId45" Type="http://schemas.openxmlformats.org/officeDocument/2006/relationships/customXml" Target="../ink/ink45.xml"/><Relationship Id="rId5" Type="http://schemas.openxmlformats.org/officeDocument/2006/relationships/customXml" Target="../ink/ink25.xml"/><Relationship Id="rId15" Type="http://schemas.openxmlformats.org/officeDocument/2006/relationships/customXml" Target="../ink/ink30.xml"/><Relationship Id="rId23" Type="http://schemas.openxmlformats.org/officeDocument/2006/relationships/customXml" Target="../ink/ink34.xml"/><Relationship Id="rId28" Type="http://schemas.openxmlformats.org/officeDocument/2006/relationships/image" Target="../media/image42.png"/><Relationship Id="rId36" Type="http://schemas.openxmlformats.org/officeDocument/2006/relationships/image" Target="../media/image46.png"/><Relationship Id="rId10" Type="http://schemas.openxmlformats.org/officeDocument/2006/relationships/image" Target="../media/image33.png"/><Relationship Id="rId19" Type="http://schemas.openxmlformats.org/officeDocument/2006/relationships/customXml" Target="../ink/ink32.xml"/><Relationship Id="rId31" Type="http://schemas.openxmlformats.org/officeDocument/2006/relationships/customXml" Target="../ink/ink38.xml"/><Relationship Id="rId44" Type="http://schemas.openxmlformats.org/officeDocument/2006/relationships/image" Target="../media/image50.png"/><Relationship Id="rId4" Type="http://schemas.openxmlformats.org/officeDocument/2006/relationships/image" Target="../media/image30.png"/><Relationship Id="rId9" Type="http://schemas.openxmlformats.org/officeDocument/2006/relationships/customXml" Target="../ink/ink27.xml"/><Relationship Id="rId14" Type="http://schemas.openxmlformats.org/officeDocument/2006/relationships/image" Target="../media/image35.png"/><Relationship Id="rId22" Type="http://schemas.openxmlformats.org/officeDocument/2006/relationships/image" Target="../media/image39.png"/><Relationship Id="rId27" Type="http://schemas.openxmlformats.org/officeDocument/2006/relationships/customXml" Target="../ink/ink36.xml"/><Relationship Id="rId30" Type="http://schemas.openxmlformats.org/officeDocument/2006/relationships/image" Target="../media/image43.png"/><Relationship Id="rId35" Type="http://schemas.openxmlformats.org/officeDocument/2006/relationships/customXml" Target="../ink/ink40.xml"/><Relationship Id="rId43" Type="http://schemas.openxmlformats.org/officeDocument/2006/relationships/customXml" Target="../ink/ink44.xml"/><Relationship Id="rId48" Type="http://schemas.openxmlformats.org/officeDocument/2006/relationships/image" Target="../media/image52.png"/><Relationship Id="rId8" Type="http://schemas.openxmlformats.org/officeDocument/2006/relationships/image" Target="../media/image32.png"/><Relationship Id="rId3" Type="http://schemas.openxmlformats.org/officeDocument/2006/relationships/image" Target="../media/image29.png"/><Relationship Id="rId12" Type="http://schemas.openxmlformats.org/officeDocument/2006/relationships/image" Target="../media/image34.png"/><Relationship Id="rId17" Type="http://schemas.openxmlformats.org/officeDocument/2006/relationships/customXml" Target="../ink/ink31.xml"/><Relationship Id="rId25" Type="http://schemas.openxmlformats.org/officeDocument/2006/relationships/customXml" Target="../ink/ink35.xml"/><Relationship Id="rId33" Type="http://schemas.openxmlformats.org/officeDocument/2006/relationships/customXml" Target="../ink/ink39.xml"/><Relationship Id="rId38" Type="http://schemas.openxmlformats.org/officeDocument/2006/relationships/image" Target="../media/image47.png"/><Relationship Id="rId46" Type="http://schemas.openxmlformats.org/officeDocument/2006/relationships/image" Target="../media/image51.png"/><Relationship Id="rId20" Type="http://schemas.openxmlformats.org/officeDocument/2006/relationships/image" Target="../media/image38.png"/><Relationship Id="rId41" Type="http://schemas.openxmlformats.org/officeDocument/2006/relationships/customXml" Target="../ink/ink4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165390</xdr:colOff>
      <xdr:row>30</xdr:row>
      <xdr:rowOff>133200</xdr:rowOff>
    </xdr:from>
    <xdr:to>
      <xdr:col>25</xdr:col>
      <xdr:colOff>495712</xdr:colOff>
      <xdr:row>39</xdr:row>
      <xdr:rowOff>2081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913C88C0-E2CE-3205-27AD-8222417D9148}"/>
                </a:ext>
              </a:extLst>
            </xdr14:cNvPr>
            <xdr14:cNvContentPartPr/>
          </xdr14:nvContentPartPr>
          <xdr14:nvPr macro=""/>
          <xdr14:xfrm>
            <a:off x="11690640" y="5638650"/>
            <a:ext cx="2916360" cy="150480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913C88C0-E2CE-3205-27AD-8222417D914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684496" y="5632611"/>
              <a:ext cx="2928649" cy="15168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306592</xdr:colOff>
      <xdr:row>32</xdr:row>
      <xdr:rowOff>160132</xdr:rowOff>
    </xdr:from>
    <xdr:to>
      <xdr:col>22</xdr:col>
      <xdr:colOff>200332</xdr:colOff>
      <xdr:row>34</xdr:row>
      <xdr:rowOff>35895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CA0117E8-6368-C9F6-79A6-A59511FD1BB3}"/>
                </a:ext>
              </a:extLst>
            </xdr14:cNvPr>
            <xdr14:cNvContentPartPr/>
          </xdr14:nvContentPartPr>
          <xdr14:nvPr macro=""/>
          <xdr14:xfrm>
            <a:off x="11831842" y="6027532"/>
            <a:ext cx="541440" cy="247238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CA0117E8-6368-C9F6-79A6-A59511FD1BB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825722" y="6021528"/>
              <a:ext cx="553680" cy="2592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368430</xdr:colOff>
      <xdr:row>34</xdr:row>
      <xdr:rowOff>156855</xdr:rowOff>
    </xdr:from>
    <xdr:to>
      <xdr:col>21</xdr:col>
      <xdr:colOff>590992</xdr:colOff>
      <xdr:row>36</xdr:row>
      <xdr:rowOff>38347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D44F5D6-4BDC-3165-46BE-6DD36A7E9550}"/>
                </a:ext>
              </a:extLst>
            </xdr14:cNvPr>
            <xdr14:cNvContentPartPr/>
          </xdr14:nvContentPartPr>
          <xdr14:nvPr macro=""/>
          <xdr14:xfrm>
            <a:off x="11893680" y="6395730"/>
            <a:ext cx="217800" cy="23868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6D44F5D6-4BDC-3165-46BE-6DD36A7E955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887560" y="6389610"/>
              <a:ext cx="230040" cy="25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368430</xdr:colOff>
      <xdr:row>36</xdr:row>
      <xdr:rowOff>175785</xdr:rowOff>
    </xdr:from>
    <xdr:to>
      <xdr:col>21</xdr:col>
      <xdr:colOff>628072</xdr:colOff>
      <xdr:row>38</xdr:row>
      <xdr:rowOff>11197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97D7C80-C26E-3386-696E-F9512A3E5DBA}"/>
                </a:ext>
              </a:extLst>
            </xdr14:cNvPr>
            <xdr14:cNvContentPartPr/>
          </xdr14:nvContentPartPr>
          <xdr14:nvPr macro=""/>
          <xdr14:xfrm>
            <a:off x="11893680" y="6776610"/>
            <a:ext cx="254880" cy="1926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C97D7C80-C26E-3386-696E-F9512A3E5DB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887560" y="6770490"/>
              <a:ext cx="267120" cy="20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386730</xdr:colOff>
      <xdr:row>37</xdr:row>
      <xdr:rowOff>54930</xdr:rowOff>
    </xdr:from>
    <xdr:to>
      <xdr:col>22</xdr:col>
      <xdr:colOff>582292</xdr:colOff>
      <xdr:row>38</xdr:row>
      <xdr:rowOff>39277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45303A06-4AAE-1723-97C7-967281F6C5F6}"/>
                </a:ext>
              </a:extLst>
            </xdr14:cNvPr>
            <xdr14:cNvContentPartPr/>
          </xdr14:nvContentPartPr>
          <xdr14:nvPr macro=""/>
          <xdr14:xfrm>
            <a:off x="12559680" y="6836730"/>
            <a:ext cx="190800" cy="1605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45303A06-4AAE-1723-97C7-967281F6C5F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553560" y="6830610"/>
              <a:ext cx="203040" cy="17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365070</xdr:colOff>
      <xdr:row>37</xdr:row>
      <xdr:rowOff>7050</xdr:rowOff>
    </xdr:from>
    <xdr:to>
      <xdr:col>24</xdr:col>
      <xdr:colOff>2129</xdr:colOff>
      <xdr:row>38</xdr:row>
      <xdr:rowOff>68715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4E3BF853-7F7F-70F9-286F-5C24B5BA11C1}"/>
                </a:ext>
              </a:extLst>
            </xdr14:cNvPr>
            <xdr14:cNvContentPartPr/>
          </xdr14:nvContentPartPr>
          <xdr14:nvPr macro=""/>
          <xdr14:xfrm>
            <a:off x="13185720" y="6788850"/>
            <a:ext cx="284760" cy="24264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4E3BF853-7F7F-70F9-286F-5C24B5BA11C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3179600" y="6782730"/>
              <a:ext cx="297000" cy="25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493890</xdr:colOff>
      <xdr:row>36</xdr:row>
      <xdr:rowOff>122505</xdr:rowOff>
    </xdr:from>
    <xdr:to>
      <xdr:col>25</xdr:col>
      <xdr:colOff>104752</xdr:colOff>
      <xdr:row>38</xdr:row>
      <xdr:rowOff>87075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9B27435E-6C0E-3093-15DF-0E5587025C45}"/>
                </a:ext>
              </a:extLst>
            </xdr14:cNvPr>
            <xdr14:cNvContentPartPr/>
          </xdr14:nvContentPartPr>
          <xdr14:nvPr macro=""/>
          <xdr14:xfrm>
            <a:off x="13962240" y="6723330"/>
            <a:ext cx="253800" cy="32652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9B27435E-6C0E-3093-15DF-0E5587025C4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956120" y="6717210"/>
              <a:ext cx="266040" cy="33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237412</xdr:colOff>
      <xdr:row>32</xdr:row>
      <xdr:rowOff>47370</xdr:rowOff>
    </xdr:from>
    <xdr:to>
      <xdr:col>25</xdr:col>
      <xdr:colOff>48952</xdr:colOff>
      <xdr:row>35</xdr:row>
      <xdr:rowOff>171442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7313641F-C484-8A18-A52E-C6EA9D8B6DCA}"/>
                </a:ext>
              </a:extLst>
            </xdr14:cNvPr>
            <xdr14:cNvContentPartPr/>
          </xdr14:nvContentPartPr>
          <xdr14:nvPr macro=""/>
          <xdr14:xfrm>
            <a:off x="12410362" y="5914770"/>
            <a:ext cx="1754640" cy="67176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7313641F-C484-8A18-A52E-C6EA9D8B6DC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2404241" y="5908650"/>
              <a:ext cx="1766883" cy="68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467190</xdr:colOff>
      <xdr:row>28</xdr:row>
      <xdr:rowOff>209910</xdr:rowOff>
    </xdr:from>
    <xdr:to>
      <xdr:col>26</xdr:col>
      <xdr:colOff>535612</xdr:colOff>
      <xdr:row>30</xdr:row>
      <xdr:rowOff>57600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1E8C72A1-025B-0A9E-CC2F-A41694DD6ECE}"/>
                </a:ext>
              </a:extLst>
            </xdr14:cNvPr>
            <xdr14:cNvContentPartPr/>
          </xdr14:nvContentPartPr>
          <xdr14:nvPr macro=""/>
          <xdr14:xfrm>
            <a:off x="14583240" y="5277210"/>
            <a:ext cx="711360" cy="28584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1E8C72A1-025B-0A9E-CC2F-A41694DD6ECE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4577120" y="5271090"/>
              <a:ext cx="723600" cy="29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562972</xdr:colOff>
      <xdr:row>26</xdr:row>
      <xdr:rowOff>95662</xdr:rowOff>
    </xdr:from>
    <xdr:to>
      <xdr:col>30</xdr:col>
      <xdr:colOff>221092</xdr:colOff>
      <xdr:row>36</xdr:row>
      <xdr:rowOff>65265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6A15FD25-18E2-BCAB-FB77-6A9FE9351CCB}"/>
                </a:ext>
              </a:extLst>
            </xdr14:cNvPr>
            <xdr14:cNvContentPartPr/>
          </xdr14:nvContentPartPr>
          <xdr14:nvPr macro=""/>
          <xdr14:xfrm>
            <a:off x="15326722" y="4801012"/>
            <a:ext cx="2248920" cy="1865078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6A15FD25-18E2-BCAB-FB77-6A9FE9351CC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320570" y="4794947"/>
              <a:ext cx="2261223" cy="18772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92670</xdr:colOff>
      <xdr:row>26</xdr:row>
      <xdr:rowOff>153540</xdr:rowOff>
    </xdr:from>
    <xdr:to>
      <xdr:col>30</xdr:col>
      <xdr:colOff>542212</xdr:colOff>
      <xdr:row>28</xdr:row>
      <xdr:rowOff>179392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B6ED120C-289A-77F3-6509-44ACC98BE479}"/>
                </a:ext>
              </a:extLst>
            </xdr14:cNvPr>
            <xdr14:cNvContentPartPr/>
          </xdr14:nvContentPartPr>
          <xdr14:nvPr macro=""/>
          <xdr14:xfrm>
            <a:off x="15504120" y="4858890"/>
            <a:ext cx="2387880" cy="38304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B6ED120C-289A-77F3-6509-44ACC98BE47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5498000" y="4852770"/>
              <a:ext cx="2400120" cy="39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130970</xdr:colOff>
      <xdr:row>73</xdr:row>
      <xdr:rowOff>28575</xdr:rowOff>
    </xdr:from>
    <xdr:to>
      <xdr:col>11</xdr:col>
      <xdr:colOff>86804</xdr:colOff>
      <xdr:row>74</xdr:row>
      <xdr:rowOff>159586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97E138CC-F4EB-FB35-028A-2841D9053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184923" y="13179028"/>
          <a:ext cx="3905795" cy="309605"/>
        </a:xfrm>
        <a:prstGeom prst="rect">
          <a:avLst/>
        </a:prstGeom>
      </xdr:spPr>
    </xdr:pic>
    <xdr:clientData/>
  </xdr:twoCellAnchor>
  <xdr:twoCellAnchor editAs="oneCell">
    <xdr:from>
      <xdr:col>7</xdr:col>
      <xdr:colOff>130969</xdr:colOff>
      <xdr:row>75</xdr:row>
      <xdr:rowOff>111918</xdr:rowOff>
    </xdr:from>
    <xdr:to>
      <xdr:col>10</xdr:col>
      <xdr:colOff>303681</xdr:colOff>
      <xdr:row>76</xdr:row>
      <xdr:rowOff>142904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7AE42DB2-CC1A-2FF3-50A8-2ADCA3D5F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184922" y="13619559"/>
          <a:ext cx="3467584" cy="209579"/>
        </a:xfrm>
        <a:prstGeom prst="rect">
          <a:avLst/>
        </a:prstGeom>
      </xdr:spPr>
    </xdr:pic>
    <xdr:clientData/>
  </xdr:twoCellAnchor>
  <xdr:twoCellAnchor editAs="oneCell">
    <xdr:from>
      <xdr:col>15</xdr:col>
      <xdr:colOff>77464</xdr:colOff>
      <xdr:row>74</xdr:row>
      <xdr:rowOff>59679</xdr:rowOff>
    </xdr:from>
    <xdr:to>
      <xdr:col>15</xdr:col>
      <xdr:colOff>315064</xdr:colOff>
      <xdr:row>74</xdr:row>
      <xdr:rowOff>143199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6AFC912B-EE21-EA90-E6AA-FBABF89003EA}"/>
                </a:ext>
              </a:extLst>
            </xdr14:cNvPr>
            <xdr14:cNvContentPartPr/>
          </xdr14:nvContentPartPr>
          <xdr14:nvPr macro=""/>
          <xdr14:xfrm>
            <a:off x="9280995" y="13388726"/>
            <a:ext cx="237600" cy="83520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6AFC912B-EE21-EA90-E6AA-FBABF89003E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274875" y="13382606"/>
              <a:ext cx="249840" cy="9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112365</xdr:colOff>
      <xdr:row>73</xdr:row>
      <xdr:rowOff>9395</xdr:rowOff>
    </xdr:from>
    <xdr:to>
      <xdr:col>15</xdr:col>
      <xdr:colOff>294987</xdr:colOff>
      <xdr:row>74</xdr:row>
      <xdr:rowOff>363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F352A0FF-1497-5C03-0FAD-97A91E043B10}"/>
                </a:ext>
              </a:extLst>
            </xdr14:cNvPr>
            <xdr14:cNvContentPartPr/>
          </xdr14:nvContentPartPr>
          <xdr14:nvPr macro=""/>
          <xdr14:xfrm>
            <a:off x="8018115" y="13159848"/>
            <a:ext cx="1480402" cy="16668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F352A0FF-1497-5C03-0FAD-97A91E043B1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8011995" y="13153728"/>
              <a:ext cx="1492643" cy="17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91864</xdr:colOff>
      <xdr:row>75</xdr:row>
      <xdr:rowOff>42725</xdr:rowOff>
    </xdr:from>
    <xdr:to>
      <xdr:col>15</xdr:col>
      <xdr:colOff>362306</xdr:colOff>
      <xdr:row>75</xdr:row>
      <xdr:rowOff>134967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6D2AF439-D538-450C-5275-744851CE2B29}"/>
                </a:ext>
              </a:extLst>
            </xdr14:cNvPr>
            <xdr14:cNvContentPartPr/>
          </xdr14:nvContentPartPr>
          <xdr14:nvPr macro=""/>
          <xdr14:xfrm>
            <a:off x="9295395" y="13550366"/>
            <a:ext cx="265680" cy="87480"/>
          </xdr14:xfrm>
        </xdr:contentPart>
      </mc:Choice>
      <mc:Fallback xmlns=""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6D2AF439-D538-450C-5275-744851CE2B2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9289275" y="13544246"/>
              <a:ext cx="277920" cy="9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132184</xdr:colOff>
      <xdr:row>76</xdr:row>
      <xdr:rowOff>52772</xdr:rowOff>
    </xdr:from>
    <xdr:to>
      <xdr:col>15</xdr:col>
      <xdr:colOff>398306</xdr:colOff>
      <xdr:row>76</xdr:row>
      <xdr:rowOff>141774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17D1A990-BD2E-AF3D-693A-6F7313742A3B}"/>
                </a:ext>
              </a:extLst>
            </xdr14:cNvPr>
            <xdr14:cNvContentPartPr/>
          </xdr14:nvContentPartPr>
          <xdr14:nvPr macro=""/>
          <xdr14:xfrm>
            <a:off x="9335715" y="13739006"/>
            <a:ext cx="261360" cy="84240"/>
          </xdr14:xfrm>
        </xdr:contentPart>
      </mc:Choice>
      <mc:Fallback xmlns=""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17D1A990-BD2E-AF3D-693A-6F7313742A3B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9329595" y="13732886"/>
              <a:ext cx="273600" cy="9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180405</xdr:colOff>
      <xdr:row>78</xdr:row>
      <xdr:rowOff>85546</xdr:rowOff>
    </xdr:from>
    <xdr:to>
      <xdr:col>15</xdr:col>
      <xdr:colOff>67745</xdr:colOff>
      <xdr:row>79</xdr:row>
      <xdr:rowOff>102792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E30E0754-CDFC-A653-76B1-B00E8D8FF3EA}"/>
                </a:ext>
              </a:extLst>
            </xdr14:cNvPr>
            <xdr14:cNvContentPartPr/>
          </xdr14:nvContentPartPr>
          <xdr14:nvPr macro=""/>
          <xdr14:xfrm>
            <a:off x="8086155" y="14128968"/>
            <a:ext cx="1185120" cy="195840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E30E0754-CDFC-A653-76B1-B00E8D8FF3EA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8080033" y="14122686"/>
              <a:ext cx="1197364" cy="2084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312544</xdr:colOff>
      <xdr:row>79</xdr:row>
      <xdr:rowOff>40790</xdr:rowOff>
    </xdr:from>
    <xdr:to>
      <xdr:col>16</xdr:col>
      <xdr:colOff>115894</xdr:colOff>
      <xdr:row>84</xdr:row>
      <xdr:rowOff>150504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F5A7FD9B-FFB3-08A2-ACBF-4207942C8DE8}"/>
                </a:ext>
              </a:extLst>
            </xdr14:cNvPr>
            <xdr14:cNvContentPartPr/>
          </xdr14:nvContentPartPr>
          <xdr14:nvPr macro=""/>
          <xdr14:xfrm>
            <a:off x="9516075" y="14262806"/>
            <a:ext cx="447480" cy="997920"/>
          </xdr14:xfrm>
        </xdr:contentPart>
      </mc:Choice>
      <mc:Fallback xmlns=""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F5A7FD9B-FFB3-08A2-ACBF-4207942C8DE8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9509965" y="14256824"/>
              <a:ext cx="459700" cy="10098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627013</xdr:colOff>
      <xdr:row>79</xdr:row>
      <xdr:rowOff>79310</xdr:rowOff>
    </xdr:from>
    <xdr:to>
      <xdr:col>17</xdr:col>
      <xdr:colOff>478244</xdr:colOff>
      <xdr:row>84</xdr:row>
      <xdr:rowOff>152304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9E980751-7429-1469-9BB7-CBCF14634696}"/>
                </a:ext>
              </a:extLst>
            </xdr14:cNvPr>
            <xdr14:cNvContentPartPr/>
          </xdr14:nvContentPartPr>
          <xdr14:nvPr macro=""/>
          <xdr14:xfrm>
            <a:off x="10479435" y="14301326"/>
            <a:ext cx="495360" cy="961200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9E980751-7429-1469-9BB7-CBCF14634696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0473324" y="14295349"/>
              <a:ext cx="507582" cy="9731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48215</xdr:colOff>
      <xdr:row>71</xdr:row>
      <xdr:rowOff>134660</xdr:rowOff>
    </xdr:from>
    <xdr:to>
      <xdr:col>17</xdr:col>
      <xdr:colOff>492922</xdr:colOff>
      <xdr:row>73</xdr:row>
      <xdr:rowOff>57193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39BD52A0-6156-B95B-88C2-9967460A88FA}"/>
                </a:ext>
              </a:extLst>
            </xdr14:cNvPr>
            <xdr14:cNvContentPartPr/>
          </xdr14:nvContentPartPr>
          <xdr14:nvPr macro=""/>
          <xdr14:xfrm>
            <a:off x="9900637" y="12927926"/>
            <a:ext cx="1093598" cy="279720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39BD52A0-6156-B95B-88C2-9967460A88FA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9894517" y="12921806"/>
              <a:ext cx="1105837" cy="29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48493</xdr:colOff>
      <xdr:row>79</xdr:row>
      <xdr:rowOff>64910</xdr:rowOff>
    </xdr:from>
    <xdr:to>
      <xdr:col>16</xdr:col>
      <xdr:colOff>506413</xdr:colOff>
      <xdr:row>80</xdr:row>
      <xdr:rowOff>170079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318108D9-DDD1-A783-8D3C-E22F5D1CCAC8}"/>
                </a:ext>
              </a:extLst>
            </xdr14:cNvPr>
            <xdr14:cNvContentPartPr/>
          </xdr14:nvContentPartPr>
          <xdr14:nvPr macro=""/>
          <xdr14:xfrm>
            <a:off x="9900915" y="14286926"/>
            <a:ext cx="457920" cy="283762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318108D9-DDD1-A783-8D3C-E22F5D1CCAC8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9894795" y="14280702"/>
              <a:ext cx="470160" cy="2962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563824</xdr:colOff>
      <xdr:row>76</xdr:row>
      <xdr:rowOff>163652</xdr:rowOff>
    </xdr:from>
    <xdr:to>
      <xdr:col>18</xdr:col>
      <xdr:colOff>638273</xdr:colOff>
      <xdr:row>78</xdr:row>
      <xdr:rowOff>131266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9514D13B-9F25-0E53-DB50-00811ABBC8E3}"/>
                </a:ext>
              </a:extLst>
            </xdr14:cNvPr>
            <xdr14:cNvContentPartPr/>
          </xdr14:nvContentPartPr>
          <xdr14:nvPr macro=""/>
          <xdr14:xfrm>
            <a:off x="9767355" y="13849886"/>
            <a:ext cx="2021122" cy="324802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9514D13B-9F25-0E53-DB50-00811ABBC8E3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9761197" y="13843936"/>
              <a:ext cx="2033437" cy="3367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993186</xdr:colOff>
      <xdr:row>80</xdr:row>
      <xdr:rowOff>76850</xdr:rowOff>
    </xdr:from>
    <xdr:to>
      <xdr:col>7</xdr:col>
      <xdr:colOff>315744</xdr:colOff>
      <xdr:row>80</xdr:row>
      <xdr:rowOff>105012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906C4511-FDDF-CFB7-CB26-A511C03CA1D6}"/>
                </a:ext>
              </a:extLst>
            </xdr14:cNvPr>
            <xdr14:cNvContentPartPr/>
          </xdr14:nvContentPartPr>
          <xdr14:nvPr macro=""/>
          <xdr14:xfrm>
            <a:off x="2937600" y="14883298"/>
            <a:ext cx="434520" cy="23400"/>
          </xdr14:xfrm>
        </xdr:contentPart>
      </mc:Choice>
      <mc:Fallback xmlns=""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906C4511-FDDF-CFB7-CB26-A511C03CA1D6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931480" y="14877178"/>
              <a:ext cx="446760" cy="3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57842</xdr:colOff>
      <xdr:row>80</xdr:row>
      <xdr:rowOff>64970</xdr:rowOff>
    </xdr:from>
    <xdr:to>
      <xdr:col>8</xdr:col>
      <xdr:colOff>907082</xdr:colOff>
      <xdr:row>80</xdr:row>
      <xdr:rowOff>126170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256A1ADB-D328-DA48-7B45-DADE7E5B6C50}"/>
                </a:ext>
              </a:extLst>
            </xdr14:cNvPr>
            <xdr14:cNvContentPartPr/>
          </xdr14:nvContentPartPr>
          <xdr14:nvPr macro=""/>
          <xdr14:xfrm>
            <a:off x="4452480" y="14871418"/>
            <a:ext cx="849240" cy="61200"/>
          </xdr14:xfrm>
        </xdr:contentPart>
      </mc:Choice>
      <mc:Fallback xmlns=""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256A1ADB-D328-DA48-7B45-DADE7E5B6C50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446360" y="14865298"/>
              <a:ext cx="861480" cy="7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306662</xdr:colOff>
      <xdr:row>79</xdr:row>
      <xdr:rowOff>62781</xdr:rowOff>
    </xdr:from>
    <xdr:to>
      <xdr:col>7</xdr:col>
      <xdr:colOff>725424</xdr:colOff>
      <xdr:row>80</xdr:row>
      <xdr:rowOff>114650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79D45B71-29E3-CB01-9EEB-764B1B1859A5}"/>
                </a:ext>
              </a:extLst>
            </xdr14:cNvPr>
            <xdr14:cNvContentPartPr/>
          </xdr14:nvContentPartPr>
          <xdr14:nvPr macro=""/>
          <xdr14:xfrm>
            <a:off x="3367800" y="14685298"/>
            <a:ext cx="414000" cy="235800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79D45B71-29E3-CB01-9EEB-764B1B1859A5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361680" y="14679178"/>
              <a:ext cx="426240" cy="248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3874</xdr:colOff>
      <xdr:row>10</xdr:row>
      <xdr:rowOff>13768</xdr:rowOff>
    </xdr:from>
    <xdr:to>
      <xdr:col>6</xdr:col>
      <xdr:colOff>421042</xdr:colOff>
      <xdr:row>12</xdr:row>
      <xdr:rowOff>14822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EB0A44-7115-BB8A-A2EC-DA9B82FE8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643" y="1845499"/>
          <a:ext cx="3992707" cy="3674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20052</xdr:colOff>
      <xdr:row>12</xdr:row>
      <xdr:rowOff>105277</xdr:rowOff>
    </xdr:from>
    <xdr:to>
      <xdr:col>6</xdr:col>
      <xdr:colOff>53333</xdr:colOff>
      <xdr:row>14</xdr:row>
      <xdr:rowOff>30119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9686F0-10E9-21AD-6421-E680D6B3E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49" y="2270961"/>
          <a:ext cx="361524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25066</xdr:colOff>
      <xdr:row>14</xdr:row>
      <xdr:rowOff>15039</xdr:rowOff>
    </xdr:from>
    <xdr:to>
      <xdr:col>2</xdr:col>
      <xdr:colOff>354434</xdr:colOff>
      <xdr:row>15</xdr:row>
      <xdr:rowOff>125118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E66E66-7CA1-3731-EF93-8DB3F2D36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1763" y="2541671"/>
          <a:ext cx="1143160" cy="285790"/>
        </a:xfrm>
        <a:prstGeom prst="rect">
          <a:avLst/>
        </a:prstGeom>
      </xdr:spPr>
    </xdr:pic>
    <xdr:clientData/>
  </xdr:twoCellAnchor>
  <xdr:twoCellAnchor editAs="oneCell">
    <xdr:from>
      <xdr:col>6</xdr:col>
      <xdr:colOff>631658</xdr:colOff>
      <xdr:row>13</xdr:row>
      <xdr:rowOff>80210</xdr:rowOff>
    </xdr:from>
    <xdr:to>
      <xdr:col>13</xdr:col>
      <xdr:colOff>143556</xdr:colOff>
      <xdr:row>14</xdr:row>
      <xdr:rowOff>171235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FC9275-C482-137A-B8C1-3485F12F3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62500" y="2426368"/>
          <a:ext cx="4205873" cy="266737"/>
        </a:xfrm>
        <a:prstGeom prst="rect">
          <a:avLst/>
        </a:prstGeom>
      </xdr:spPr>
    </xdr:pic>
    <xdr:clientData/>
  </xdr:twoCellAnchor>
  <xdr:twoCellAnchor editAs="oneCell">
    <xdr:from>
      <xdr:col>8</xdr:col>
      <xdr:colOff>293954</xdr:colOff>
      <xdr:row>17</xdr:row>
      <xdr:rowOff>157490</xdr:rowOff>
    </xdr:from>
    <xdr:to>
      <xdr:col>11</xdr:col>
      <xdr:colOff>636982</xdr:colOff>
      <xdr:row>22</xdr:row>
      <xdr:rowOff>85724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377A841D-A711-9AC0-A72A-AFFF9F3A85B9}"/>
                </a:ext>
              </a:extLst>
            </xdr14:cNvPr>
            <xdr14:cNvContentPartPr/>
          </xdr14:nvContentPartPr>
          <xdr14:nvPr macro=""/>
          <xdr14:xfrm>
            <a:off x="5843520" y="3225543"/>
            <a:ext cx="2283120" cy="82584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377A841D-A711-9AC0-A72A-AFFF9F3A85B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837385" y="3219523"/>
              <a:ext cx="2295391" cy="8378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341916</xdr:colOff>
      <xdr:row>16</xdr:row>
      <xdr:rowOff>103964</xdr:rowOff>
    </xdr:from>
    <xdr:to>
      <xdr:col>11</xdr:col>
      <xdr:colOff>115342</xdr:colOff>
      <xdr:row>17</xdr:row>
      <xdr:rowOff>94572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51903B37-A025-7A5A-D9F9-B8B6F5B30A7E}"/>
                </a:ext>
              </a:extLst>
            </xdr14:cNvPr>
            <xdr14:cNvContentPartPr/>
          </xdr14:nvContentPartPr>
          <xdr14:nvPr macro=""/>
          <xdr14:xfrm>
            <a:off x="5891482" y="2991543"/>
            <a:ext cx="1713518" cy="171082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51903B37-A025-7A5A-D9F9-B8B6F5B30A7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885364" y="2985248"/>
              <a:ext cx="1725755" cy="1836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148377</xdr:colOff>
      <xdr:row>18</xdr:row>
      <xdr:rowOff>82137</xdr:rowOff>
    </xdr:from>
    <xdr:to>
      <xdr:col>11</xdr:col>
      <xdr:colOff>638865</xdr:colOff>
      <xdr:row>21</xdr:row>
      <xdr:rowOff>113558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C1495D8D-F544-6BF0-9CBC-EB749D144DAE}"/>
                </a:ext>
              </a:extLst>
            </xdr14:cNvPr>
            <xdr14:cNvContentPartPr/>
          </xdr14:nvContentPartPr>
          <xdr14:nvPr macro=""/>
          <xdr14:xfrm>
            <a:off x="6344640" y="3330663"/>
            <a:ext cx="1779120" cy="56808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C1495D8D-F544-6BF0-9CBC-EB749D144DA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338520" y="3324543"/>
              <a:ext cx="1791360" cy="58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482848</xdr:colOff>
      <xdr:row>21</xdr:row>
      <xdr:rowOff>38151</xdr:rowOff>
    </xdr:from>
    <xdr:to>
      <xdr:col>9</xdr:col>
      <xdr:colOff>265712</xdr:colOff>
      <xdr:row>22</xdr:row>
      <xdr:rowOff>84837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15073BF8-095E-0259-C493-7A1551CFC423}"/>
                </a:ext>
              </a:extLst>
            </xdr14:cNvPr>
            <xdr14:cNvContentPartPr/>
          </xdr14:nvContentPartPr>
          <xdr14:nvPr macro=""/>
          <xdr14:xfrm>
            <a:off x="6014675" y="3884786"/>
            <a:ext cx="422872" cy="229859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15073BF8-095E-0259-C493-7A1551CFC42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008583" y="3878593"/>
              <a:ext cx="435056" cy="2422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446234</xdr:colOff>
      <xdr:row>18</xdr:row>
      <xdr:rowOff>58099</xdr:rowOff>
    </xdr:from>
    <xdr:to>
      <xdr:col>9</xdr:col>
      <xdr:colOff>112818</xdr:colOff>
      <xdr:row>19</xdr:row>
      <xdr:rowOff>116583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1BCE1169-DCBE-AD53-951F-53F7E82A1F8A}"/>
                </a:ext>
              </a:extLst>
            </xdr14:cNvPr>
            <xdr14:cNvContentPartPr/>
          </xdr14:nvContentPartPr>
          <xdr14:nvPr macro=""/>
          <xdr14:xfrm>
            <a:off x="5995800" y="3306625"/>
            <a:ext cx="313282" cy="238958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1BCE1169-DCBE-AD53-951F-53F7E82A1F8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989586" y="3300625"/>
              <a:ext cx="325711" cy="2509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75539</xdr:colOff>
      <xdr:row>18</xdr:row>
      <xdr:rowOff>9794</xdr:rowOff>
    </xdr:from>
    <xdr:to>
      <xdr:col>14</xdr:col>
      <xdr:colOff>257531</xdr:colOff>
      <xdr:row>19</xdr:row>
      <xdr:rowOff>103865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1D65B7EB-AF6E-06C9-F9D8-DBE2DD65AA04}"/>
                </a:ext>
              </a:extLst>
            </xdr14:cNvPr>
            <xdr14:cNvContentPartPr/>
          </xdr14:nvContentPartPr>
          <xdr14:nvPr macro=""/>
          <xdr14:xfrm>
            <a:off x="8884522" y="3320553"/>
            <a:ext cx="832320" cy="278002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1D65B7EB-AF6E-06C9-F9D8-DBE2DD65AA0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878402" y="3314326"/>
              <a:ext cx="844560" cy="2904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117242</xdr:colOff>
      <xdr:row>18</xdr:row>
      <xdr:rowOff>30674</xdr:rowOff>
    </xdr:from>
    <xdr:to>
      <xdr:col>15</xdr:col>
      <xdr:colOff>161882</xdr:colOff>
      <xdr:row>19</xdr:row>
      <xdr:rowOff>85145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53D0F696-7C95-C0D9-07BF-A39649626E1B}"/>
                </a:ext>
              </a:extLst>
            </xdr14:cNvPr>
            <xdr14:cNvContentPartPr/>
          </xdr14:nvContentPartPr>
          <xdr14:nvPr macro=""/>
          <xdr14:xfrm>
            <a:off x="10226880" y="3341433"/>
            <a:ext cx="44640" cy="23364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53D0F696-7C95-C0D9-07BF-A39649626E1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0220760" y="3335313"/>
              <a:ext cx="56880" cy="24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71162</xdr:colOff>
      <xdr:row>20</xdr:row>
      <xdr:rowOff>33252</xdr:rowOff>
    </xdr:from>
    <xdr:to>
      <xdr:col>15</xdr:col>
      <xdr:colOff>335484</xdr:colOff>
      <xdr:row>21</xdr:row>
      <xdr:rowOff>26441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0AA0DD8E-3E10-65A8-022A-7D7CA5740F58}"/>
                </a:ext>
              </a:extLst>
            </xdr14:cNvPr>
            <xdr14:cNvContentPartPr/>
          </xdr14:nvContentPartPr>
          <xdr14:nvPr macro=""/>
          <xdr14:xfrm>
            <a:off x="10180800" y="3711873"/>
            <a:ext cx="259560" cy="17712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0AA0DD8E-3E10-65A8-022A-7D7CA5740F5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0174680" y="3705753"/>
              <a:ext cx="271800" cy="18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164017</xdr:colOff>
      <xdr:row>20</xdr:row>
      <xdr:rowOff>67812</xdr:rowOff>
    </xdr:from>
    <xdr:to>
      <xdr:col>13</xdr:col>
      <xdr:colOff>639299</xdr:colOff>
      <xdr:row>21</xdr:row>
      <xdr:rowOff>45521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2C8B9CAE-139D-3784-F7DA-D405661920B1}"/>
                </a:ext>
              </a:extLst>
            </xdr14:cNvPr>
            <xdr14:cNvContentPartPr/>
          </xdr14:nvContentPartPr>
          <xdr14:nvPr macro=""/>
          <xdr14:xfrm>
            <a:off x="8973000" y="3746433"/>
            <a:ext cx="475282" cy="16164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2C8B9CAE-139D-3784-F7DA-D405661920B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966879" y="3740313"/>
              <a:ext cx="487524" cy="17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349802</xdr:colOff>
      <xdr:row>22</xdr:row>
      <xdr:rowOff>25030</xdr:rowOff>
    </xdr:from>
    <xdr:to>
      <xdr:col>15</xdr:col>
      <xdr:colOff>590282</xdr:colOff>
      <xdr:row>23</xdr:row>
      <xdr:rowOff>103981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BEB7BD5F-1DFD-0A9C-3FBF-D788AD5CC884}"/>
                </a:ext>
              </a:extLst>
            </xdr14:cNvPr>
            <xdr14:cNvContentPartPr/>
          </xdr14:nvContentPartPr>
          <xdr14:nvPr macro=""/>
          <xdr14:xfrm>
            <a:off x="10459440" y="4071513"/>
            <a:ext cx="240480" cy="25812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BEB7BD5F-1DFD-0A9C-3FBF-D788AD5CC884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0453320" y="4065393"/>
              <a:ext cx="252720" cy="27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102539</xdr:colOff>
      <xdr:row>22</xdr:row>
      <xdr:rowOff>27992</xdr:rowOff>
    </xdr:from>
    <xdr:to>
      <xdr:col>14</xdr:col>
      <xdr:colOff>219813</xdr:colOff>
      <xdr:row>23</xdr:row>
      <xdr:rowOff>114421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29CBE1E9-8A6D-150A-AFDA-7E076A69D33C}"/>
                </a:ext>
              </a:extLst>
            </xdr14:cNvPr>
            <xdr14:cNvContentPartPr/>
          </xdr14:nvContentPartPr>
          <xdr14:nvPr macro=""/>
          <xdr14:xfrm>
            <a:off x="8911522" y="4074475"/>
            <a:ext cx="762840" cy="27036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29CBE1E9-8A6D-150A-AFDA-7E076A69D33C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8905402" y="4068247"/>
              <a:ext cx="775080" cy="2828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200762</xdr:colOff>
      <xdr:row>24</xdr:row>
      <xdr:rowOff>149288</xdr:rowOff>
    </xdr:from>
    <xdr:to>
      <xdr:col>15</xdr:col>
      <xdr:colOff>362844</xdr:colOff>
      <xdr:row>26</xdr:row>
      <xdr:rowOff>26226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0FEB7AD5-BD2C-946C-4BE4-58342A50437B}"/>
                </a:ext>
              </a:extLst>
            </xdr14:cNvPr>
            <xdr14:cNvContentPartPr/>
          </xdr14:nvContentPartPr>
          <xdr14:nvPr macro=""/>
          <xdr14:xfrm>
            <a:off x="10310400" y="4563633"/>
            <a:ext cx="157320" cy="24480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0FEB7AD5-BD2C-946C-4BE4-58342A50437B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0304280" y="4557513"/>
              <a:ext cx="169560" cy="25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160057</xdr:colOff>
      <xdr:row>24</xdr:row>
      <xdr:rowOff>131288</xdr:rowOff>
    </xdr:from>
    <xdr:to>
      <xdr:col>14</xdr:col>
      <xdr:colOff>141611</xdr:colOff>
      <xdr:row>25</xdr:row>
      <xdr:rowOff>181799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37D29B35-AA0A-B084-E346-6219D1EFE283}"/>
                </a:ext>
              </a:extLst>
            </xdr14:cNvPr>
            <xdr14:cNvContentPartPr/>
          </xdr14:nvContentPartPr>
          <xdr14:nvPr macro=""/>
          <xdr14:xfrm>
            <a:off x="8969040" y="4545633"/>
            <a:ext cx="631882" cy="22968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37D29B35-AA0A-B084-E346-6219D1EFE283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962919" y="4539513"/>
              <a:ext cx="644124" cy="24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212282</xdr:colOff>
      <xdr:row>26</xdr:row>
      <xdr:rowOff>156906</xdr:rowOff>
    </xdr:from>
    <xdr:to>
      <xdr:col>15</xdr:col>
      <xdr:colOff>407844</xdr:colOff>
      <xdr:row>28</xdr:row>
      <xdr:rowOff>85406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B6AF4453-DCA8-5364-1D6C-71975FF9A704}"/>
                </a:ext>
              </a:extLst>
            </xdr14:cNvPr>
            <xdr14:cNvContentPartPr/>
          </xdr14:nvContentPartPr>
          <xdr14:nvPr macro=""/>
          <xdr14:xfrm>
            <a:off x="10321920" y="4939113"/>
            <a:ext cx="190800" cy="29160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B6AF4453-DCA8-5364-1D6C-71975FF9A704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0315800" y="4932993"/>
              <a:ext cx="203040" cy="30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219457</xdr:colOff>
      <xdr:row>26</xdr:row>
      <xdr:rowOff>132426</xdr:rowOff>
    </xdr:from>
    <xdr:to>
      <xdr:col>14</xdr:col>
      <xdr:colOff>115609</xdr:colOff>
      <xdr:row>27</xdr:row>
      <xdr:rowOff>178977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269CB3D0-50FA-E8F7-F39A-C7FE2274C0B7}"/>
                </a:ext>
              </a:extLst>
            </xdr14:cNvPr>
            <xdr14:cNvContentPartPr/>
          </xdr14:nvContentPartPr>
          <xdr14:nvPr macro=""/>
          <xdr14:xfrm>
            <a:off x="9028440" y="4914633"/>
            <a:ext cx="546480" cy="230482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269CB3D0-50FA-E8F7-F39A-C7FE2274C0B7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9022320" y="4908252"/>
              <a:ext cx="558720" cy="2432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27201</xdr:colOff>
      <xdr:row>17</xdr:row>
      <xdr:rowOff>181004</xdr:rowOff>
    </xdr:from>
    <xdr:to>
      <xdr:col>19</xdr:col>
      <xdr:colOff>105394</xdr:colOff>
      <xdr:row>20</xdr:row>
      <xdr:rowOff>173006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10F0B561-29B1-A809-311C-A7E6830A90A6}"/>
                </a:ext>
              </a:extLst>
            </xdr14:cNvPr>
            <xdr14:cNvContentPartPr/>
          </xdr14:nvContentPartPr>
          <xdr14:nvPr macro=""/>
          <xdr14:xfrm>
            <a:off x="12006720" y="3294946"/>
            <a:ext cx="722962" cy="541522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10F0B561-29B1-A809-311C-A7E6830A90A6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2000599" y="3288768"/>
              <a:ext cx="735203" cy="5538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315570</xdr:colOff>
      <xdr:row>18</xdr:row>
      <xdr:rowOff>82791</xdr:rowOff>
    </xdr:from>
    <xdr:to>
      <xdr:col>20</xdr:col>
      <xdr:colOff>250022</xdr:colOff>
      <xdr:row>28</xdr:row>
      <xdr:rowOff>124582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FD04A639-3622-0327-398E-5632A4D0700B}"/>
                </a:ext>
              </a:extLst>
            </xdr14:cNvPr>
            <xdr14:cNvContentPartPr/>
          </xdr14:nvContentPartPr>
          <xdr14:nvPr macro=""/>
          <xdr14:xfrm>
            <a:off x="11650320" y="3379906"/>
            <a:ext cx="1868760" cy="1868760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FD04A639-3622-0327-398E-5632A4D0700B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1644200" y="3373786"/>
              <a:ext cx="1881000" cy="188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24321</xdr:colOff>
      <xdr:row>28</xdr:row>
      <xdr:rowOff>75900</xdr:rowOff>
    </xdr:from>
    <xdr:to>
      <xdr:col>18</xdr:col>
      <xdr:colOff>312043</xdr:colOff>
      <xdr:row>30</xdr:row>
      <xdr:rowOff>59196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AB5394F1-B151-E616-AA1D-C706F06B9C08}"/>
                </a:ext>
              </a:extLst>
            </xdr14:cNvPr>
            <xdr14:cNvContentPartPr/>
          </xdr14:nvContentPartPr>
          <xdr14:nvPr macro=""/>
          <xdr14:xfrm>
            <a:off x="12003840" y="5204746"/>
            <a:ext cx="282960" cy="344880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AB5394F1-B151-E616-AA1D-C706F06B9C08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1997720" y="5198626"/>
              <a:ext cx="295200" cy="35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542812</xdr:colOff>
      <xdr:row>22</xdr:row>
      <xdr:rowOff>10420</xdr:rowOff>
    </xdr:from>
    <xdr:to>
      <xdr:col>19</xdr:col>
      <xdr:colOff>45715</xdr:colOff>
      <xdr:row>27</xdr:row>
      <xdr:rowOff>86715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9836ED5B-BFC7-B66B-DB66-20457766EE57}"/>
                </a:ext>
              </a:extLst>
            </xdr14:cNvPr>
            <xdr14:cNvContentPartPr/>
          </xdr14:nvContentPartPr>
          <xdr14:nvPr macro=""/>
          <xdr14:xfrm>
            <a:off x="11877562" y="4040228"/>
            <a:ext cx="787680" cy="992160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9836ED5B-BFC7-B66B-DB66-20457766EE57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1871442" y="4034079"/>
              <a:ext cx="799920" cy="10044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407812</xdr:colOff>
      <xdr:row>30</xdr:row>
      <xdr:rowOff>46596</xdr:rowOff>
    </xdr:from>
    <xdr:to>
      <xdr:col>18</xdr:col>
      <xdr:colOff>515082</xdr:colOff>
      <xdr:row>33</xdr:row>
      <xdr:rowOff>48956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3632245F-8A15-9787-7213-44F98344A8C9}"/>
                </a:ext>
              </a:extLst>
            </xdr14:cNvPr>
            <xdr14:cNvContentPartPr/>
          </xdr14:nvContentPartPr>
          <xdr14:nvPr macro=""/>
          <xdr14:xfrm>
            <a:off x="11742562" y="5541788"/>
            <a:ext cx="752040" cy="55188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3632245F-8A15-9787-7213-44F98344A8C9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1736442" y="5535668"/>
              <a:ext cx="764280" cy="56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438348</xdr:colOff>
      <xdr:row>18</xdr:row>
      <xdr:rowOff>170271</xdr:rowOff>
    </xdr:from>
    <xdr:to>
      <xdr:col>15</xdr:col>
      <xdr:colOff>572710</xdr:colOff>
      <xdr:row>19</xdr:row>
      <xdr:rowOff>57822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87854F89-D616-725A-E733-D4ADD122782B}"/>
                </a:ext>
              </a:extLst>
            </xdr14:cNvPr>
            <xdr14:cNvContentPartPr/>
          </xdr14:nvContentPartPr>
          <xdr14:nvPr macro=""/>
          <xdr14:xfrm>
            <a:off x="10483560" y="3467386"/>
            <a:ext cx="134362" cy="65962"/>
          </xdr14:xfrm>
        </xdr:contentPart>
      </mc:Choice>
      <mc:Fallback xmlns=""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87854F89-D616-725A-E733-D4ADD122782B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0477215" y="3461258"/>
              <a:ext cx="147052" cy="782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580270</xdr:colOff>
      <xdr:row>18</xdr:row>
      <xdr:rowOff>113391</xdr:rowOff>
    </xdr:from>
    <xdr:to>
      <xdr:col>16</xdr:col>
      <xdr:colOff>426901</xdr:colOff>
      <xdr:row>19</xdr:row>
      <xdr:rowOff>105342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729BC0E7-0739-1EBF-36BF-62B875C99EC3}"/>
                </a:ext>
              </a:extLst>
            </xdr14:cNvPr>
            <xdr14:cNvContentPartPr/>
          </xdr14:nvContentPartPr>
          <xdr14:nvPr macro=""/>
          <xdr14:xfrm>
            <a:off x="10625482" y="3410506"/>
            <a:ext cx="491400" cy="170362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729BC0E7-0739-1EBF-36BF-62B875C99EC3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0619362" y="3404383"/>
              <a:ext cx="503640" cy="18260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12:54.5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16952,'0'4235'0,"8068"-4235"0,-8068-4235 0,-8068 4235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13:01.57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330 188 5875,'1'0'81,"-1"0"0,1 1 1,-1-1-1,1 0 0,-1 0 0,0 0 1,1 0-1,-1 0 0,1 0 0,-1 0 1,1 0-1,-1 0 0,1 0 0,-1 0 1,1 0-1,-1 0 0,1 0 1,-1 0-1,1 0 0,-1-1 0,0 1 1,1 0-1,-1 0 0,1-1 0,-1 1 1,0 0-1,1 0 0,-1-1 1,1 1-1,-1 0 0,0-1 0,0 1 1,1-1-1,-1 1 0,0 0 0,0-1 1,1 1-1,-1-1 0,0 1 1,0-1-1,0 0 0,-12-18 2128,-1 2-716,12 16-1393,0-1 1,0 1 0,0-1-1,-1 1 1,1-1-1,-1 1 1,1 0-1,-1 0 1,1 0-1,-1 0 1,0 0-1,1 0 1,-5-1 0,5 2-37,0-1 1,0 1-1,0-1 1,0 1-1,0-1 0,-1 1 1,1-1-1,0 0 1,0 1-1,0-1 1,1 0-1,-1 0 1,0 0-1,0 0 1,0 0-1,1 0 1,-1 0-1,0 0 1,1 0-1,-1 0 1,1 0-1,-1 0 1,1 0-1,-1-1 1,1 1-1,0 0 0,0 0 1,0 0-1,0-1 1,0 1-1,0-2 1,-1 3-63,0 0 0,1 0 0,-1 0 0,0 0 0,1 0 0,-1 0 0,0 0 0,1 0 0,-1 0 0,1 1 0,-1-1 0,0 0 0,1 0-1,-1 1 1,1-1 0,-1 0 0,0 1 0,1-1 0,-1 0 0,1 1 0,-1-1 0,0 1 0,-8 24-10,2 0 0,0 0 0,-3 27-1,-12 43 8,-3-13 26,12-33 18,-35 82 1,40-115-44,3-7 3,0 1 0,1 0-1,0 0 1,0 0-1,1 1 1,-3 19-1,6-20 318,1-19-174,1 0 0,1 0-1,-1 1 1,2-1 0,-1 1 0,9-14-1,0-3-124,5-21-45,-2-1 0,13-65 1,-16 57 2,28-74 1,-35 116 18,2 1 0,-1 1 0,2-1 0,-1 1 0,2 0 0,-1 1 0,1 0 0,1 0 0,0 1 0,0 0 0,1 1 0,0 0 0,1 1 0,17-9 0,-10 7-20,1 0-1,0 1 1,0 2-1,0 0 1,1 1-1,0 1 1,0 1-1,35-1 1,-52 4 11,0 1 1,1 0-1,-1 0 1,0 0 0,0 0-1,0 0 1,0 1-1,0 0 1,0 0-1,0 0 1,-1 0 0,1 1-1,-1 0 1,0-1-1,1 1 1,3 5-1,6 4-14,17 7-37,-27-18 58,-1 0 1,1 1-1,-1 0 0,1-1 1,-1 1-1,0 0 0,1 0 1,-1 0-1,0 0 1,0 1-1,-1-1 0,3 3 1,33 39-1,-30-36 5,0 0 0,0 0 0,12 18 0,65 137 33,-74-137-10,0 1 0,-1-1 0,-2 1 0,6 42 0,-12-57 11,0 0 0,1 1 0,0-1 0,1 0 0,0 0 0,1-1 0,0 1 0,1-1 0,7 12 0,-12-23-52,0 1 0,0-1 1,0 1-1,0-1 0,0 1 0,0-1 1,0 1-1,0-1 0,0 1 0,0-1 1,0 1-1,0 0 0,0-1 0,0 0 0,0 1 1,-1-1-1,1 1 0,0-1 0,0 1 1,-1-1-1,1 1 0,0-1 0,-1 0 1,1 1-1,0-1 0,-1 1 0,1-1 1,-1 0-1,1 0 0,0 1 0,-1-1 1,1 0-1,-1 0 0,1 1 0,-1-1 1,1 0-1,-1 0 0,1 0 0,-1 0 1,1 0-1,-1 0 0,1 0 0,-1 0 1,1 0-1,-1 0 0,0 0 0,-30 7-2162,29-7 1963,-29 4-2417,-7-3-862</inkml:trace>
  <inkml:trace contextRef="#ctx0" brushRef="#br0" timeOffset="512.47">0 406 7828,'21'-11'1968,"-1"1"1,43-13-1,-30 13-878,46-6-1,156-5-1442,-131 15 900,81-9-394,284-59 1,-392 57-29,-16 5 367,88-31 1,-142 38-918,-23 10-1333,-6 5-918,-8 7-2465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13:10.6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228 261 10709,'0'-4'266,"-1"0"0,1-1-1,-1 1 1,0 0 0,-1 0 0,1 0 0,-1 0 0,0 0 0,0 0-1,0 0 1,0 0 0,-5-4 0,-39-43 1328,23 27-1023,6 1 544,17 26-1116,-1-1-1,0 0 1,0 0 0,0 0-1,0 0 1,0 0-1,0 0 1,-1 0-1,1 0 1,-1 0 0,1 0-1,-3 2 1,-10 13-10,3 4 17,0 1 1,2 1-1,1 0 0,0 0 1,-4 26-1,-13 122 44,23-160-50,1-1-1,0 0 1,1 1-1,0-1 1,1 1-1,0-1 1,1 0-1,0 1 1,0-1-1,7 15 1,-8-106 232,1 45-249,1 0 0,3 0 0,0 1 0,2-1 0,22-55 0,-25 78 16,1 0 0,1 0 0,0 0-1,0 1 1,2 0 0,-1 1-1,1 0 1,1 0 0,0 1 0,1 0-1,0 1 1,0 0 0,1 0-1,0 2 1,22-12 0,6 2-21,1 1 1,0 2-1,81-15 1,-120 28 7,1 0 0,-1 1 0,0-1 0,1 1 0,-1 0 0,1-1 0,-1 1 0,1 0 0,-1 0 0,1 1 0,-1-1 0,1 1 0,3 0 0,-5 1 14,0-1 1,0 0-1,-1 0 1,1 0-1,-1 0 1,1 1-1,-1-1 1,1 0-1,-1 1 1,0-1-1,0 0 1,0 1-1,0-1 1,0 0-1,0 1 1,0-1-1,0 0 1,0 0-1,0 1 1,-1-1-1,1 0 1,-1 1-1,1-1 1,-1 0-1,1 0 1,-1 0-1,0 1 1,-1 0-1,-10 29-14,-2-1 0,-1 0 0,-2-1 0,0 0 0,-2-2 0,-1 0 0,-2-1 0,0-1 0,-2-1 0,0-2 0,-42 31 0,28-31-83,10-5-348,35-15 229,22-6 80,3-2 122,0 2 0,1 1 0,62 3 0,-84 0 11,1 1 1,-1 0-1,0 1 1,0 1-1,0-1 0,0 2 1,0 0-1,0 0 0,-1 1 1,0 0-1,0 1 0,0 0 1,-1 0-1,14 12 0,-21-16 7,0 1 0,0 0-1,-1-1 1,1 1-1,0 0 1,-1 0-1,0 0 1,0 0 0,0 0-1,0 0 1,0 0-1,0 0 1,-1 0-1,1 0 1,-1 0 0,0 1-1,0-1 1,-1 0-1,1 0 1,0 0 0,-1 1-1,0-1 1,0 0-1,0 0 1,0 0-1,0 0 1,-1 0 0,1-1-1,-1 1 1,0 0-1,0-1 1,0 1-1,0-1 1,0 1 0,0-1-1,-1 0 1,1 0-1,-1 0 1,1 0-1,-1-1 1,0 1 0,0-1-1,-3 2 1,-20 7 24,1-1 1,-1-2 0,-1 0-1,1-2 1,-44 4 0,-142-6-180,135-3-220,74 0 149,2-1-107,-1 1-1,1 0 0,0 0 0,0 0 0,0 0 0,0 0 0,-1 1 1,1-1-1,0 0 0,0 0 0,0 1 0,0-1 0,0 1 1,0-1-1,0 1 0,-1 0 0,0 4-4117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13:11.41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556 175 8980,'1'-5'267,"1"-1"1,-2 1-1,1-1 0,0 1 0,-1 0 1,0-1-1,0 1 0,-1-1 0,0 1 1,0-1-1,0 1 0,0 0 0,-3-7 0,0 2 52,0 1 0,0 0 0,-1 0 0,-1 1 0,1-1 0,-10-10 0,13 18-307,0-1 0,0 1 0,0 0 0,0-1 0,0 1 0,0 0 1,-1 0-1,1 0 0,0 1 0,-1-1 0,1 0 0,0 1 0,-1 0 1,1-1-1,-1 1 0,1 0 0,-1 0 0,1 1 0,-1-1 0,1 0 1,0 1-1,-5 1 0,-59 23-42,49-17 47,-19 8-23,1 1-1,1 3 0,0 0 1,2 2-1,0 2 0,2 1 1,-33 34-1,54-49 1,1-1-1,0 1 1,0 1 0,2 0 0,-1 0-1,1 0 1,-4 13 0,8-20 4,0 1 0,0 0 1,1-1-1,0 1 0,0 0 1,0 0-1,1 0 0,0 0 0,-1 0 1,2 0-1,-1 0 0,1 0 0,-1 0 1,2 0-1,-1-1 0,0 1 1,1 0-1,0-1 0,0 1 0,0-1 1,5 7-1,-1-4 13,1 0 0,-1 0-1,2-1 1,-1 1 0,1-2 0,0 1 0,0-1 0,1-1 0,-1 1 0,1-1-1,0-1 1,0 0 0,0 0 0,1-1 0,-1 0 0,1 0 0,-1-1-1,1 0 1,0-1 0,11-1 0,15-1 52,0-2 0,0-2 0,68-20 0,-67 16-14,-1-2 0,51-24 1,-78 31-41,0 0 1,0 0 0,0-1 0,0 0 0,-1 0 0,0-1 0,0 0 0,-1 0 0,0-1 0,0 0 0,-1-1 0,0 1-1,0-1 1,5-11 0,-10 15-7,0-1 0,1 1 0,-2-1 0,1 0 0,-1 1 0,0-1 0,0 0 0,0 1 0,-1-1 0,0 0 0,0 1 0,0-1 0,-1 1 0,1 0 0,-2-1 0,1 1 0,0 0 0,-1 0 0,0 0 0,0 0 0,-5-5 0,-4-5-7,0 1-1,-1 0 1,0 1 0,-1 0 0,-17-11-1,10 9-23,0 1-1,-1 0 0,0 2 0,-1 1 1,-42-14-1,56 22-277,-1 0 0,0 1 1,-1 0-1,1 1 0,0 0 0,0 0 1,-1 1-1,1 1 0,0 0 0,0 0 0,0 1 1,0 0-1,0 1 0,0 0 0,0 0 1,-17 10-1,-12 10-2047,-6 6-1705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13:13.96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273 199 9812,'1'-7'463,"-2"0"0,1-1 0,-1 1 0,0-1 0,0 1 0,-3-8 0,2 12-310,1 0-1,-1 0 0,1 0 1,-1 0-1,0 0 0,0 0 0,0 1 1,-1-1-1,1 0 0,-1 1 1,1 0-1,-1 0 0,0 0 0,-5-3 1,7 4-142,0 1 1,0 0 0,0 0 0,0 0 0,0 0 0,0 0-1,0 0 1,1 0 0,-1 0 0,0 0 0,0 0-1,0 1 1,0-1 0,0 0 0,0 1 0,0-1 0,1 0-1,-1 1 1,0-1 0,0 1 0,1-1 0,-1 1-1,-1 1 1,-20 18-29,16-14 52,-32 29 0,15-14-27,0 0 1,-31 40-1,50-55-12,-1 0-1,1 0 1,0 0 0,1 1 0,0 0 0,0-1 0,0 1 0,1 0 0,-1 1-1,2-1 1,-1 0 0,1 1 0,0-1 0,1 0 0,0 1 0,1 8-1,-1-13 8,1-1 0,0 1 0,-1-1 0,1 1 0,0-1 0,1 1 0,-1-1 0,0 1 0,1-1 0,-1 0 0,1 0 0,0 0 0,0 0 0,0 0 0,0 0 0,0 0 0,0-1 0,0 1 0,1-1 0,-1 1 0,0-1-1,1 0 1,-1 0 0,1 0 0,0-1 0,-1 1 0,1 0 0,-1-1 0,1 0 0,0 1 0,0-1 0,4-1 0,10 1 47,0-1 0,0-1-1,32-7 1,-38 6-40,30-5 35,-1-2 0,0-1-1,44-20 1,-75 27-35,0 0 1,1-1-1,-2 0 0,1 0 1,0-1-1,-1 0 1,0 0-1,-1-1 0,0 0 1,0-1-1,0 1 1,-1-1-1,0-1 0,0 1 1,-1-1-1,0 0 1,-1 0-1,7-18 0,-10 21-4,0-1 0,0 1 0,-1-1-1,0 0 1,0 1 0,-1-1 0,1 1-1,-1-1 1,-1 1 0,1 0-1,-1-1 1,0 1 0,-1 0 0,1 0-1,-1 0 1,0 1 0,-1-1-1,0 1 1,1-1 0,-2 1 0,1 0-1,0 1 1,-7-6 0,2 2-10,-1 0 0,0 1-1,0 0 1,-1 1 0,1 0 0,-1 0 0,-1 1 0,1 1 0,-1 0 0,0 0 0,-18-2 0,10 5-351,0 1 0,1 0 1,-1 2-1,0 0 1,1 1-1,0 1 1,0 1-1,-33 13 1,-12 8-3123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13:16.2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733 297 11669,'4'-2'156,"-1"1"-1,0-1 0,0 0 1,0 0-1,0-1 0,-1 1 0,1 0 1,0-1-1,-1 0 0,0 0 1,1 1-1,-1-1 0,0 0 1,1-4-1,-3 5-80,1 0-1,-1 0 1,0 0 0,0-1 0,0 1 0,0 0-1,0 0 1,0 0 0,-1-1 0,1 1 0,-1 0-1,1 0 1,-1 0 0,0 0 0,0 0 0,0 0-1,0 0 1,0 1 0,-1-1 0,1 0 0,0 0-1,-1 1 1,-1-2 0,-3-4-34,-1 1 0,1 0 1,-1 0-1,0 1 0,-1 0 0,1 0 0,-1 0 1,0 1-1,0 1 0,-1-1 0,1 1 0,-1 1 1,0-1-1,1 2 0,-1-1 0,0 1 0,0 0 1,0 1-1,0 0 0,0 1 0,0-1 1,-12 4-1,-9 3-46,-1 1 0,2 2 0,-1 0 0,1 2 0,-31 19 0,24-12 12,2 2-1,0 2 1,1 1 0,2 1 0,0 2 0,-48 56 0,69-72-9,1 1 1,0 1-1,1-1 1,1 1 0,-8 17-1,13-25 4,0-1-1,0 1 1,0 0-1,1 0 1,0 0 0,0 1-1,0-1 1,0 0-1,1 0 1,0 1-1,0-1 1,0 0 0,1 0-1,0 1 1,0-1-1,0 0 1,1 0-1,2 6 1,-3-9 22,1 1 0,0-1 1,0 1-1,0-1 0,0 0 0,1 0 1,-1 0-1,0 0 0,1 0 0,0 0 1,-1 0-1,1-1 0,0 0 0,0 1 1,0-1-1,0 0 0,0-1 0,0 1 1,0 0-1,6 0 0,5-1 94,0 0 0,0 0 1,19-3-1,13-6-16,1-1-1,-1-3 1,-1-2 0,-1-1-1,0-3 1,-1-1 0,55-35 0,-77 41-52,-1-1 0,0 0 0,-1-1 0,0-2 0,-2 0 0,0 0 0,-1-2 0,-1 0 0,20-36 0,-29 46-23,-1-1 0,-1 1 0,0-1 0,0 0 0,-1 0 0,-1-1 0,0 1 0,0-1 0,-1 1 0,0-13 1,-2 16-18,0 0 0,0-1 1,-1 1-1,0 0 1,-1 0-1,1 0 1,-1 0-1,-1 1 1,0-1-1,0 1 1,0 0-1,-1 0 1,0 0-1,0 1 1,-8-8-1,9 10-129,-1 0-1,0 0 1,0 1-1,0-1 1,0 1-1,0 0 1,-1 1-1,1-1 1,-1 1-1,0 0 1,0 0-1,0 1 0,0 0 1,0 0-1,0 0 1,-11 1-1,-1 1-1012,0 1 1,1 1-1,-1 0 0,-25 9 0,-34 13-5389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13:18.5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3 336 7571,'17'-31'5469,"-16"27"-5216,0 1 0,0 0 0,0 0 0,0 0 0,-1-1-1,1 1 1,-1 0 0,0-1 0,0 1 0,0 0 0,0-1 0,-1 1 0,1 0 0,-1-1-1,0 1 1,0 0 0,0 0 0,0 0 0,-1 0 0,1 0 0,-1 0 0,-3-5 0,1 9-204,4 10-66,5 13-47,6 25 99,-2 0 1,-2 1 0,0 57 0,-3-40-6,-3-50-10,2 55 63,-2-68-55,-2-1 0,1 1 1,0-1-1,-1 1 0,1-1 0,-1 1 0,0-1 0,0 1 0,0-1 0,-1 0 0,1 1 0,-1-1 0,0 0 0,0 0 0,-3 4 0,5-7 0,0 0 0,0 0-1,0 0 1,0 0-1,0 0 1,0 0 0,-1 0-1,1 1 1,0-1 0,0 0-1,0 0 1,0 0-1,-1 0 1,1 0 0,0 0-1,0 0 1,0 0 0,0 0-1,-1 0 1,1 0-1,0 0 1,0 0 0,0 0-1,0 0 1,-1 0 0,1 0-1,0 0 1,0 0-1,0 0 1,0 0 0,-1 0-1,1-1 1,0 1-1,0 0 1,0 0 0,0 0-1,0 0 1,-1 0 0,1 0-1,0-1 1,0 1-1,0 0 1,0 0 0,0 0-1,0 0 1,0 0 0,0-1-1,0 1 1,0 0-1,-1 0 1,1 0 0,0 0-1,0-1 1,0 1 0,0 0-1,0 0 1,0-1-1,-2-15 425,1 4-377,-6-16-49,1 0 0,2 0-1,1-1 1,1 1-1,1-1 1,1 0 0,2 1-1,9-48 1,-6 53-42,1 0-1,1 0 1,1 1 0,1 0-1,1 1 1,1-1-1,1 2 1,1 0 0,0 0-1,33-34 1,-32 40-4,1 1 0,1 0-1,0 1 1,0 1 0,1 0 0,30-13 0,-36 19 2,0 1 0,0-1 0,1 2 0,-1 0 0,1 0 0,0 1 1,0 1-1,0 0 0,0 0 0,0 1 0,0 1 0,15 2 0,-23-2 17,0-1-1,0 1 0,0 0 0,0 0 0,-1 0 0,1 1 0,0-1 0,-1 1 0,1 0 1,-1 0-1,1 0 0,-1 1 0,0-1 0,0 1 0,0-1 0,0 1 0,-1 0 0,1 0 1,-1 1-1,0-1 0,1 0 0,-1 1 0,-1-1 0,1 1 0,-1 0 0,1-1 0,-1 1 1,0 0-1,0 0 0,-1 0 0,1 0 0,-1 0 0,0 0 0,0 0 0,0 0 0,-1 0 0,1 0 1,-1 0-1,0 0 0,0-1 0,-2 5 0,-3 9 0,0 0-1,-1 0 1,-1-1-1,-1 0 1,0 0 0,-1-1-1,-21 24 1,-25 18-23,-81 67-1,31-31-102,101-89-6,0 1 0,1-1 0,-1 1 0,1 1 0,-5 7 0,9-13 107,0 1 0,-1-1 0,1 1-1,0 0 1,0-1 0,-1 1 0,1-1 0,0 1 0,0 0 0,0-1 0,0 1 0,0-1 0,0 1 0,0 0 0,0-1 0,0 1-1,0-1 1,0 1 0,0 0 0,1-1 0,-1 1 0,0-1 0,0 1 0,1 0 0,-1-1 0,1 1 0,0 0 13,0 0 1,0 0 0,1-1 0,-1 1-1,1 0 1,-1-1 0,1 1 0,-1-1-1,1 1 1,-1-1 0,1 0 0,-1 0-1,1 0 1,-1 0 0,4 0 0,46 0 48,312 9-14,-350-8-21,0 0 0,-1 1 0,1 1 0,16 5 0,-25-6 2,1-1-1,-2 1 0,1 0 0,0 0 0,0 0 1,-1 1-1,1-1 0,-1 1 0,0 0 0,1 0 1,-1 0-1,-1 0 0,1 1 0,0-1 1,-1 1-1,3 6 0,-4-9 5,-1 1 0,1 0 0,-1 0 1,0-1-1,0 1 0,0 0 0,0 0 0,0 0 0,0-1 1,0 1-1,-1 0 0,1 0 0,-1-1 0,1 1 0,-1 0 1,0-1-1,1 1 0,-1-1 0,0 1 0,0-1 0,-2 3 1,0 0 7,-1 0 1,0 0-1,1 0 1,-1 0-1,-1-1 1,-6 6-1,-32 13-489,-1-2-1,-1-2 1,0-2-1,-55 11 1,56-14-1099,-50 14-4020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13:12.46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116 452 6467,'2'-5'268,"0"0"0,-1-1-1,0 1 1,-1 0 0,1 0 0,-1-1-1,0 1 1,0-1 0,-1 1 0,1 0 0,-1-1-1,0 1 1,-3-8 0,-3-2 1095,1-1 0,-18-27 0,16 30-763,8 13-596,-1 0-1,1 0 0,0 0 0,-1 0 0,1 0 1,0 0-1,-1 0 0,1 0 0,-1 1 0,1-1 0,0 0 1,-1 0-1,1 0 0,0 0 0,-1 0 0,1 1 0,0-1 1,0 0-1,-1 0 0,1 0 0,0 1 0,0-1 0,-1 0 1,1 0-1,0 1 0,0-1 0,-1 0 0,1 1 0,0-1 1,0 0-1,0 1 0,0-1 0,0 0 0,0 1 0,-1-1 1,1 0-1,0 1 0,0-1 0,0 0 0,0 1 0,0 0 1,-7 18-17,-11 60 90,3 1 0,-5 86 1,25-100-106,0-40 252,-5-26-204,0 0-1,1 0 1,-1 0-1,0-1 1,0 1 0,0 0-1,0 0 1,0 0-1,0 0 1,0 0-1,1 0 1,-1 0-1,0 0 1,0 0-1,0 0 1,0 0-1,0 0 1,1 0-1,-1 0 1,0 0-1,0 0 1,0 0-1,0 0 1,0 0 0,0 0-1,1 0 1,-1 0-1,0 0 1,0 0-1,0 0 1,0 1-1,0-1 1,0 0-1,0 0 1,1 0-1,-1 0 1,0 0-1,0 0 1,0 0-1,0 0 1,0 0 0,0 1-1,0-1 1,0 0-1,0 0 1,0 0-1,0 0 1,0 0-1,0 0 1,0 1-1,0-1 1,0 0-1,0 0 1,78-221 183,-69 200-221,0 0 1,1 1-1,1 0 1,1 1-1,1 0 1,29-33 0,-36 45 9,1 1 1,-1 0-1,1 1 0,0-1 1,1 1-1,-1 0 1,1 1-1,0 0 1,0 0-1,0 1 1,0 0-1,1 0 1,-1 1-1,1 0 1,0 1-1,-1 0 1,1 0-1,0 1 1,0 0-1,13 2 1,-15-1 6,0 1 0,0 0 1,-1 1-1,1 0 0,-1 0 1,0 0-1,0 1 0,0-1 1,0 2-1,0-1 0,-1 1 1,0-1-1,0 2 1,0-1-1,-1 0 0,8 12 1,3 7 23,-1 1 0,18 47 1,-27-60-22,8 21 17,-2 2 0,-1 0 1,-2 0-1,4 38 0,-11-52-50,-2-17-54,1 0-1,-1 0 1,1-1 0,0 1 0,1 0-1,-1 0 1,1 0 0,-1 0 0,1-1-1,0 1 1,0 0 0,3 5 0,-2-18-4080,-2-3 724</inkml:trace>
  <inkml:trace contextRef="#ctx0" brushRef="#br0" timeOffset="208.37">158 505 6851,'-31'-4'1857,"15"4"304,8-4-192,16 4-865,-8 4-255,16-4-561,-1-4 16,32-1-48,16 1-176,30-5-80,16 0 0,16 4-160,-8-4-1249,-16 9-2144,-15 5 223</inkml:trace>
  <inkml:trace contextRef="#ctx0" brushRef="#br0" timeOffset="952.37">642 1286 9300,'-6'-24'3291,"4"16"-1189,10 19-1791,9 20-226,-1 2 0,-2 0 0,-1 0 0,-2 2-1,-1-1 1,-1 1 0,-2 1 0,-2-1 0,2 59 0,-7-94-49,-1 0 1,1-1 0,0 1 0,0 0 0,0 0-1,0 0 1,0 0 0,0 0 0,-1 0 0,1 0-1,0 0 1,0 0 0,0 0 0,0 0 0,0 0 0,0 1-1,0-1 1,-1 0 0,1 0 0,0 0 0,0 0-1,0 0 1,0 0 0,0 0 0,0 0 0,0 0-1,-1 0 1,1 0 0,0 0 0,0 1 0,0-1-1,0 0 1,0 0 0,0 0 0,0 0 0,0 0-1,-5-16 742,-3-14-653,-17-47 0,14 48-124,-13-57-1,20 66-23,1 0-1,0-1 1,2 0-1,0 0 1,2 1-1,4-37 1,-3 48 11,0 1 1,1 0-1,0 0 1,0 0-1,0 1 1,1-1-1,1 1 1,-1 0-1,1 0 1,0 0-1,1 0 0,-1 1 1,1 0-1,0 1 1,1-1-1,0 1 1,0 0-1,0 1 1,9-5-1,-6 4-5,-1 1 0,1 0-1,0 0 1,0 1 0,1 1 0,-1-1-1,1 2 1,-1 0 0,1 0 0,-1 1-1,1 0 1,-1 0 0,1 2 0,0-1-1,14 5 1,-19-4 19,-1 0-1,1 0 1,-1 0-1,1 1 1,-1 0-1,0 0 1,0 1-1,-1-1 1,1 1-1,-1 0 1,0 0-1,0 0 1,0 1-1,0 0 1,-1-1-1,0 1 1,0 0-1,0 1 1,0-1-1,-1 0 1,0 1-1,0 0 1,-1-1-1,1 1 1,-1 0 0,0 0-1,-1 0 1,0 11-1,0-5 2,-1-1 1,-1 0-1,0 1 0,-1-1 0,0 0 1,0 0-1,-1-1 0,-1 1 0,0-1 1,0 0-1,-11 15 0,-8 7-14,-54 57-1,62-72-4,14-15 1,-2 1-84,0 1 0,1 0 1,-1 0-1,1 0 0,-1 1 0,1-1 1,1 1-1,-1 0 0,1-1 0,0 1 0,-3 8 1,8-12 71,-1 0 1,1 0 0,0 0 0,0 0-1,-1-1 1,1 1 0,0-1 0,0 0-1,0 0 1,0 0 0,-1 0 0,4 0 0,-3 0 4,122 6 6,-111-5 3,0 2 0,0-1 0,0 2 0,0 0 0,-1 0 0,23 12 0,-34-16 15,-1 1 1,1 0-1,-1-1 1,1 1-1,-1 0 0,0 0 1,1 0-1,-1 0 0,0 0 1,0 0-1,0 0 1,0 1-1,0-1 0,0 0 1,0 1-1,0-1 1,0 0-1,-1 1 0,1-1 1,0 1-1,-1-1 0,1 1 1,-1 0-1,0-1 1,0 1-1,1-1 0,-1 3 1,-1-1 14,0-1-1,0 1 1,0-1 0,-1 1 0,1-1 0,-1 0 0,1 1-1,-1-1 1,0 0 0,0 0 0,0 0 0,0 0 0,0-1-1,-4 3 1,-7 5 46,-1-1-1,-1 0 1,1-1 0,-19 6-1,-13 3-66,-64 20-2788,71-26-2506</inkml:trace>
  <inkml:trace contextRef="#ctx0" brushRef="#br0" timeOffset="2315.39">1996 386 9732,'2'-2'177,"0"0"0,0 1-1,0-1 1,0 0 0,0 0-1,0 0 1,0 0 0,-1 0-1,1-1 1,-1 1 0,0 0-1,1-1 1,-1 1 0,0-1-1,-1 1 1,1-1 0,1-4-1,-2 1 182,0 0 0,-1 0 0,0 0 0,0 0 0,0 0 0,-2-7 0,-1-4 125,0-8 342,2 14-469,-3 35-398,-12 70 96,8-54-35,2 0-1,-3 68 0,11-80 23,1 1 0,2-1 0,0 0 0,2 0 0,15 44 0,-31-105 259,1-1 1,1 0 0,-5-65 0,12 68-313,2 1 0,2 0 0,0 0 0,2 0 0,2 0 0,10-32 0,-12 49-1,1 0-1,0 1 1,0 0-1,1 0 1,0 1 0,1 0-1,1 0 1,0 0-1,0 2 1,1-1-1,0 1 1,0 0-1,1 1 1,1 0 0,-1 1-1,14-6 1,-13 7-11,-1 1 0,1 1-1,0 0 1,1 0 0,-1 2 0,1-1 0,0 1 0,-1 1 0,1 1 0,24 1 0,-27 0 15,-1 1 0,0 0 1,1 0-1,-1 1 1,0 0-1,0 1 0,-1 0 1,1 1-1,-1-1 1,0 2-1,0-1 0,0 1 1,-1 0-1,0 1 0,8 8 1,-1 2 26,-2 1-1,1 0 1,-2 0 0,0 1 0,-2 1 0,0 0-1,-1 0 1,-1 1 0,8 37 0,-10-31-196,-1 0 1,-2 1-1,0 0 0,-2 0 1,-1 0-1,-2-1 0,-6 35 1,8-57-215,-1 1 1,1 0-1,-1-1 1,-1 1 0,1-1-1,-1 0 1,0 1 0,0-1-1,-7 8 1,-7 10-2923</inkml:trace>
  <inkml:trace contextRef="#ctx0" brushRef="#br0" timeOffset="2512.21">1842 617 5683,'-31'-4'3921,"23"-5"-3024,16 0 688,16-4 111,30-1-943,9-4-33,22 1-224,17-6-208,15 1-208,-8 4-80,0 9-176,-23 5-1056,-24 13-1201,-23 13 288,-23 18-1441</inkml:trace>
  <inkml:trace contextRef="#ctx0" brushRef="#br0" timeOffset="3208.35">2401 1393 9909,'0'-6'595,"-1"0"1,0 1-1,0 0 0,-1-1 1,1 1-1,-1 0 1,-4-8-1,-2-6 620,8 20-1208,0-1-1,1 0 0,-1 0 0,0 0 1,0 0-1,0 0 0,0 0 0,0 0 1,0 0-1,1 0 0,-1 0 1,0 0-1,0 0 0,0 0 0,0 0 1,1 0-1,-1 0 0,0 0 0,0 0 1,0 0-1,0 0 0,0 0 1,1 0-1,-1 0 0,0 0 0,0 0 1,0 0-1,0 0 0,0 0 0,1 0 1,-1 0-1,0 0 0,0 0 1,0-1-1,0 1 0,0 0 0,0 0 1,0 0-1,1 0 0,-1 0 0,0 0 1,0-1-1,0 1 0,0 0 1,0 0-1,0 0 0,0 0 0,0 0 1,0-1-1,0 1 0,0 0 0,0 0 1,0 0-1,0 0 0,0-1 1,0 1-1,0 0 0,0 0 0,0 0 1,0 0-1,10 6-39,1 9 65,0-1 1,-1 1-1,-1 1 1,0-1-1,8 23 1,-9-20-14,-1 1 0,0-1 1,-2 2-1,6 37 1,-10-47 6,0 0 1,-1 0 0,0 0 0,-1 1 0,0-1-1,0 0 1,-1 0 0,-1 0 0,0-1 0,0 1 0,-6 11-1,9-20 0,0 0 0,-1 0-1,1 0 1,-1 0-1,1 0 1,-1 0 0,1 0-1,-1 0 1,0 0-1,0-1 1,1 1 0,-1 0-1,0 0 1,0-1-1,0 1 1,0 0 0,1-1-1,-1 1 1,0-1-1,0 1 1,0-1 0,0 0-1,0 1 1,-1-1-1,1 0 1,0 0 0,0 0-1,0 0 1,0 0-1,0 0 1,0 0-1,0 0 1,0 0 0,0 0-1,0 0 1,0-1-1,0 1 1,0-1 0,0 1-1,0 0 1,0-1-1,0 0 1,0 1 0,0-1-1,0 0 1,0 1-1,1-1 1,-1 0 0,0 0-1,0 0 1,-5-6 52,0 1-1,0-1 1,1 0 0,-7-12-1,6 6-76,0 0-1,1 0 0,0 0 0,2-1 1,-1 0-1,1 1 0,1-1 0,1 0 0,0 0 1,1 0-1,0 0 0,1 0 0,0 0 1,2 0-1,-1 0 0,2 0 0,0 1 0,0-1 1,1 1-1,1 0 0,0 1 0,1-1 1,13-17-1,-7 14-14,1 2 0,1-1 0,0 2 0,1 0 0,0 1 0,0 0 0,2 2-1,-1 0 1,31-12 0,-18 11-31,1 1 0,0 1 0,0 2 0,1 1 0,41-1 0,-66 6 23,1 0-1,-1 1 1,0 0-1,1 1 1,-1 0-1,0 0 1,0 0-1,0 1 1,9 3-1,-14-4 26,0 0 1,0 0-1,0 1 0,-1-1 0,1 0 0,-1 1 0,1-1 0,-1 1 1,1-1-1,-1 1 0,0 0 0,0-1 0,0 1 0,0 0 0,0 0 1,0 0-1,0 0 0,-1 0 0,1 0 0,-1 0 0,1 0 0,-1 0 1,0 0-1,0 0 0,0 0 0,0 0 0,0 1 0,0-1 0,-1 0 1,1 0-1,-1 0 0,1 0 0,-1 0 0,-1 3 0,-3 6 6,0 0 1,0 0-1,-1 0 0,-1-1 0,1 1 0,-2-2 0,0 1 0,0-1 0,-10 9 1,-93 74-21,82-70-3,2 2-55,-24 15-606,57-34 487,21 1-46,39 5-121,-56-10 337,9 3 21,0-1 0,0 2 0,27 10 0,-43-13-2,1-1 0,0 0 1,-1 1-1,1-1 1,-1 1-1,0 0 0,1 0 1,-1 1-1,0-1 0,0 1 1,-1-1-1,1 1 1,0 0-1,-1 0 0,0 0 1,1 0-1,-1 0 1,-1 1-1,1-1 0,0 1 1,-1-1-1,0 1 0,1 0 1,-2 0-1,2 3 1,-2-4 11,-1 0 0,0 0 0,1-1 1,-1 1-1,0 0 0,0-1 0,0 1 0,0-1 1,-1 1-1,1-1 0,-1 0 0,0 0 1,1 1-1,-1-1 0,0 0 0,0 0 0,0-1 1,-1 1-1,1 0 0,-4 2 0,-59 27 259,53-26-248,-326 108-1113,274-94-807,-21 4-2976</inkml:trace>
  <inkml:trace contextRef="#ctx0" brushRef="#br0" timeOffset="4543.46">4041 47 9268,'1'0'28,"-1"-1"-1,0 1 0,0 0 0,0 0 1,1-1-1,-1 1 0,0 0 1,0-1-1,0 1 0,0 0 0,0-1 1,0 1-1,0 0 0,1-1 1,-1 1-1,0 0 0,0-1 0,0 1 1,0 0-1,-1-1 0,1 1 1,0 0-1,0-1 0,0 1 1,0 0-1,0-1 0,0 1 0,0 0 1,-1 0-1,1-1 0,0 1 1,0 0-1,0-1 0,-1 1 0,1 0 1,0 0-1,0 0 0,-1-1 1,1 1-1,0 0 0,0 0 0,-1-1 1,-22-8 924,17 8-794,1 0 0,-1 0 0,0 0 1,1 1-1,-1 0 0,0 0 0,-7 1 0,7 2-26,1 1 0,-1-1 0,1 2 0,0-1 0,0 0 0,0 1 0,0 0 0,1 0-1,0 1 1,-4 5 0,-12 13 90,-25 29 174,2 1-1,-53 89 1,82-119-313,1 1 1,1 0-1,-15 49 0,23-63-64,1-1 1,1 1 0,0 0-1,0 0 1,1 1-1,0-1 1,1 0-1,1 0 1,0 0-1,0 0 1,1 0-1,4 13 1,-4-19 17,0 0 0,1-1 0,0 1-1,0-1 1,0 1 0,1-1 0,-1 0 0,1 0 0,0-1-1,0 1 1,0-1 0,1 0 0,-1 0 0,1 0 0,-1-1-1,1 0 1,0 0 0,0 0 0,0 0 0,0-1 0,1 1-1,-1-1 1,0-1 0,1 1 0,6-1 0,8 1 138,0-2 1,1 0 0,-1-1-1,0-1 1,28-8 0,-15 2-121,-1-2 0,0-1 0,-1-1 0,0-2 0,-1-1 0,0-1 0,-2-2 1,0-1-1,26-25 0,-41 32-38,0 0-1,-1-1 1,0 0 0,-1-1-1,-1 0 1,-1-1 0,0 0 0,8-20-1,-13 23-12,1 0 0,-2 0 0,0-1 0,-1 0 0,0 1 0,-1-1 0,0 0 0,-1 0 0,-1 0 0,0 1 0,-6-27 0,5 30-7,-1 0-1,0 0 0,-1 0 1,0 0-1,0 0 1,-1 1-1,0 0 0,-1 0 1,0 1-1,0-1 1,-1 1-1,0 1 0,0-1 1,-1 1-1,0 0 0,-1 1 1,1 0-1,-1 0 1,0 1-1,0 0 0,-1 1 1,0 0-1,1 0 1,-1 1-1,-1 0 0,1 1 1,0 0-1,0 1 0,-1 0 1,-11 0-1,-7 1-413,0 2 0,1 1 0,-1 1 0,1 1 0,-1 2 0,2 1 0,-1 1 0,1 1 0,0 1-1,1 2 1,1 1 0,0 0 0,1 2 0,-33 28 0,-9 26-2878</inkml:trace>
  <inkml:trace contextRef="#ctx0" brushRef="#br0" timeOffset="5132.79">4187 1419 8244,'-16'-31'4099,"-28"-30"-472,46 65-3595,0 0 0,0 0 1,0 0-1,-1 0 0,1 0 1,-1 1-1,0-1 0,-1 0 0,1 1 1,-1-1-1,0 1 0,0-1 0,-1 8 1,-9 78-22,5-56 30,-5 19 28,-21 70 0,9-43 1,22-78-32,0 0 0,-1 0 0,1 0 0,-1 0 0,1 0 0,-1 0-1,0 0 1,1-1 0,-1 1 0,0 0 0,0-1 0,0 1 0,-1 0-1,0 1 1,1-4 16,1 1 1,-1 0-1,0-1 0,1 1 0,-1 0 0,1-1 0,-1 1 1,1-1-1,0 1 0,-1-1 0,1 1 0,-1-1 0,1 1 0,0-1 1,-1 0-1,1 1 0,0-1 0,0 1 0,0-1 0,-1 0 1,1 1-1,0-1 0,0 0 0,0 1 0,0-1 0,0 0 0,-9-68 1015,9 66-1236,-1-31 168,1 0-1,1 0 1,2 0 0,2 0-1,0 0 1,3 1-1,13-40 1,-13 51-16,0 0 0,1 1 0,2 0 0,0 1 1,1 0-1,0 1 0,2 0 0,0 1 0,2 1 1,-1 0-1,32-24 0,-40 36 1,1-1 1,0 2-1,0-1 0,0 1 1,1 1-1,-1-1 1,1 1-1,0 1 0,0 0 1,0 0-1,0 1 1,1 0-1,-1 0 0,12 1 1,-9 2 9,0 0 0,0 0 0,0 1-1,0 0 1,-1 1 0,0 1 0,1 0 0,-1 0 0,19 14 0,-14-8 1,-1 1 0,0 0 1,-1 1-1,-1 1 0,0 0 1,0 1-1,-2 1 0,0-1 1,-1 2-1,0 0 0,-1 0 0,-1 0 1,9 30-1,-13-29-239,0 0-1,-2 1 1,0-1-1,-1 1 0,0 0 1,-5 34-1,1-34-806,0-1 1,-2 1-1,-11 32 0,-6-2-2532</inkml:trace>
  <inkml:trace contextRef="#ctx0" brushRef="#br0" timeOffset="5331.46">4226 1624 9957,'-47'-22'1968,"8"4"-735,0 0 224,8 5-241,15 4-752,16 5-367,24-5-1,23 0-80,23-5-16,31 1-16,16-5-241,8 5-527,0 8-961,-8 5-1616,-24 9 431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13:21.5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25 477 10901,'0'-3'306,"-1"1"-1,1 0 1,-1 0-1,1-1 1,-1 1 0,0 0-1,0 0 1,0 0-1,0 0 1,0 0-1,-2-3 1,1 3-61,1 0-1,0-1 1,-1 1 0,1 0-1,0-1 1,0 1 0,0-1-1,0 1 1,1-1 0,-1 0-1,1-4 1,-1-2 296,1 8-417,0 0-1,0 0 1,-1-1 0,1 1-1,0 0 1,0 0 0,0-1 0,0 1-1,1 0 1,-1 0 0,0 0 0,0-1-1,1 1 1,-1 0 0,1 0-1,-1 0 1,1 0 0,-1 0 0,1 0-1,0 0 1,1-2 0,7-5 417,19 6-534,0-1 0,-1-1-1,41-12 1,19-4 1,224-31 31,479-89 37,-773 137-60,-11 3-9,1-1-1,-1-1 0,0 1 1,0-1-1,1 0 1,-1 0-1,0-1 0,-1 0 1,9-4-1,-58-7 321,11 5-382,-38-11-7,-1 3 0,-1 4 1,0 3-1,0 3 0,-77 2 0,130 5 99,-1-1 0,1-1-1,-35-7 1,53 8 6,3 1-46,163 10-71,-55-2 36,200 3 25,314 17-22,-595-22 28,-28-6 5,0 0 1,1 0 0,-1 1 0,1-1 0,-1 0 0,0 0 0,0 1 0,1-1-1,-1 0 1,0 0 0,1 1 0,-1-1 0,0 0 0,0 1 0,1-1 0,-1 0-1,0 1 1,0-1 0,0 0 0,0 1 0,1-1 0,-1 0 0,0 1-1,0-1 1,0 1 0,0-1 0,0 0 0,0 1 0,0-1 0,0 1 0,0 0-1,-2 2-2,0 0-1,0 0 1,0 0-1,-1 0 1,1 0-1,-1 0 1,0 0-1,-5 3 1,-6 7 37,-162 143 104,116-107-326,1 3 0,3 3 0,-66 82 0,113-124-177,0 1-1,1 0 1,1 1-1,0 0 0,1 0 1,0 0-1,2 1 1,-1 0-1,2 0 1,-2 21-1,4-30 101,1 20-1730,6-20-292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13:58.79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520 4776 8596,'0'-2'212,"0"1"0,-1-1 0,1 1 0,0 0 1,-1-1-1,0 1 0,1-1 0,-1 1 0,0 0 0,1 0 0,-1-1 1,0 1-1,0 0 0,0 0 0,0 0 0,0 0 0,0 0 0,0 0 1,-1 0-1,1 1 0,0-1 0,0 0 0,-1 1 0,1-1 0,0 0 1,-1 1-1,1 0 0,-1-1 0,1 1 0,-3 0 0,-6 14-84,1 2 1,0-1-1,-9 25 0,12-27-107,-2 5 9,1 1 0,1 1 1,0-1-1,2 1 0,0 0 1,-1 25-1,4-33-26,0 0 1,2 0 0,-1 1-1,2-1 1,-1 0-1,2 0 1,-1 0-1,2 0 1,-1 0-1,2-1 1,7 16 0,-9-22-1,-1-1 0,1 0 0,1 0 0,-1 0 0,0 0 0,1-1 0,0 0 0,0 1 1,0-1-1,0 0 0,0-1 0,1 1 0,-1-1 0,9 3 0,-4-3 27,0 1-1,0-1 1,0-1-1,0 0 1,0 0-1,1-1 1,12-1-1,5-3 46,1-1 0,-1-1 0,-1-2 0,33-13 0,-41 14-51,1-2-1,-2 0 0,1-1 0,-1-1 0,-1 0 1,0-1-1,0-1 0,-2-1 0,1 0 1,18-24-1,-25 27-14,-1 1 1,0-1-1,0-1 1,-1 1 0,-1-1-1,0 0 1,0-1-1,-1 1 1,-1-1-1,0 1 1,-1-1-1,0 0 1,-1 0-1,0 0 1,-1-1-1,-1 1 1,-2-15 0,-1 10 3,0 1 1,-1-1-1,-1 1 1,0 0-1,-2 1 1,0-1 0,0 2-1,-2-1 1,-14-19-1,19 28-9,-1 1-1,0-1 1,0 1-1,0 0 0,0 1 1,-1-1-1,0 1 1,0 1-1,-1-1 0,1 1 1,-1 1-1,0-1 1,0 1-1,0 1 0,0-1 1,-1 1-1,1 1 1,-1 0-1,1 0 0,-1 0 1,-14 2-1,9 2-9,0 0 0,0 1-1,1 0 1,-1 1-1,1 1 1,0 0 0,-16 10-1,-5 6-294,-39 33 0,66-50 19,0 0 0,1 1-1,-1-1 1,2 1 0,-1 1-1,0-1 1,1 1-1,0 0 1,1 0 0,0 0-1,0 1 1,-5 13 0,5 25-3540</inkml:trace>
  <inkml:trace contextRef="#ctx0" brushRef="#br0" timeOffset="396.33">2467 4601 10437,'-7'0'1328,"-17"0"-543,9-4 575,7 4-1055,8-5-305,8 5 32,0-4 16,7 4-32,8 4 96,8-8-80,8 4 32,15-9-64,-7 4-48,7-4-353,1 5-1840,-9-1-160,-15 5-560</inkml:trace>
  <inkml:trace contextRef="#ctx0" brushRef="#br0" timeOffset="610.2">2382 4794 7972,'-39'18'624,"24"-5"256,7-13 929,16 0-1265,-1 0-368,9 0 497,-1-4 223,17-1-576,22-4-128,0-4-144,24-5-16,-1 0-32,1 4-880,-24 1-1057,-7 4-448,-24 0-1681</inkml:trace>
  <inkml:trace contextRef="#ctx0" brushRef="#br0" timeOffset="951.41">2610 4561 8948,'-84'-23'2865,"-56"-13"1655,117 29-4408,58 17-69,1-1 0,0-2 0,0-2 0,0-1 0,61-2 0,30 4 0,173 32-21,-292-37-32,-1 0 0,1 0 0,0 1 0,-1 0 0,1 1 1,-1 0-1,9 4 0,-15-6 9,-1 0 0,1-1 0,0 1 1,0-1-1,0 1 0,-1 0 0,1 0 0,0-1 1,-1 1-1,1 0 0,-1 0 0,1 0 0,-1 0 0,1 0 1,-1 0-1,0 0 0,1 0 0,-1 0 0,0 0 1,0 0-1,0 0 0,0 0 0,0 1 0,0 1 7,-1-1-1,0 1 0,0-1 1,0 1-1,0-1 0,-1 0 0,1 0 1,-1 0-1,1 1 0,-1-1 1,0-1-1,1 1 0,-5 3 1,-22 17-6,0-1 0,-2-1 0,0-2 0,-41 18 1,15-7-144,-174 96-4608,119-66-1033</inkml:trace>
  <inkml:trace contextRef="#ctx0" brushRef="#br0" timeOffset="-17747.1">427 1551 7235,'3'-3'113,"-1"-1"0,1 1-1,-1-1 1,0 0-1,0 0 1,-1 0 0,1 0-1,-1-1 1,0 1-1,0 0 1,0 0 0,0-1-1,-1-6 1,8-28 1843,-5 26-1062,-7 6 4804,-2-4-1280,7 10-4297,5-7 260,-6 6-306,-5 4-70,-1 3-109,0 1 0,1 0 0,0 0 0,1 1 0,-1-1 1,-5 13-1,8-15 164,-60 93 17,33-55-66,-40 83-1,-27 63 151,54-109-87,-53 136 1,79-175 58,16-38-95,2-3-23,-1 1 1,1 0 0,-1 0-1,1-1 1,-1 1 0,1-1-1,-1 1 1,1-1 0,-1 0-1,0 1 1,1-1 0,-1 0-1,0 0 1,0 0 0,0 0-1,0 0 1,1 0 0,-1 0-1,-1-1 1,1 1 0,0 0-1,0 0 1,1-3 0,14-40 38,-7 17-76,150-312-579,-87 190 545,8 10 29,-35 65-4,-44 71 9,1 0 0,0 0 1,0 0-1,1 1 0,-1-1 1,0 1-1,1-1 0,0 1 1,0 0-1,-1 0 0,1 0 1,0 1-1,0-1 0,1 1 1,-1-1-1,0 1 0,0 0 0,1 1 1,-1-1-1,0 0 0,1 1 1,-1 0-1,1 0 0,-1 0 1,1 0-1,-1 0 0,0 1 1,1-1-1,-1 1 0,5 2 1,11 3-58,-1 1 0,0 1 1,-1 1-1,22 13 1,-21-11 198,51 30-16,121 94 0,-161-111-56,-1 3 1,0 0-1,-2 1 1,-1 2-1,-2 1 1,23 38-1,-22-25 81,32 77-1,-48-100-93,-1 0 1,-1 0-1,-1 0 0,-1 1 1,0 0-1,-1 29 0,1-37 0,0 4-324,-6-16-735,-4-9-1000,-1-19-3564,4 10 2372,-10-22-2811</inkml:trace>
  <inkml:trace contextRef="#ctx0" brushRef="#br0" timeOffset="-17153.31">26 1869 8228,'-7'1'812,"-9"-2"2143,22-7 428,-4 8-2567,21-5 1887,-14 1-2669,-1 0 0,1 1 0,0 0 0,1 0 1,-1 1-1,0 1 0,1-1 0,10 1 0,24-4 184,176-35 502,478-63-108,-635 95 321,144 17-2816,-217-6-3354,-17-6-1823</inkml:trace>
  <inkml:trace contextRef="#ctx0" brushRef="#br0" timeOffset="-15623.17">1800 480 7331,'-9'-7'5225,"-13"-7"-2270,22 13-2860,-1 1 1,1-1-1,-1 1 0,1 0 0,-1 0 1,1-1-1,-1 1 0,1 0 0,-1 0 1,1-1-1,-1 1 0,0 0 0,1 0 1,-1 0-1,1 0 0,-1 0 0,0 0 1,1 0-1,-1 0 0,1 0 0,-1 0 1,0 0-1,1 0 0,-1 1 0,1-1 1,-1 0-1,1 0 0,-1 1 0,1-1 1,-1 0-1,1 1 0,-1-1 0,1 0 1,-1 1-1,1-1 0,-1 1 0,1-1 1,0 0-1,-1 1 0,1-1 0,0 1 1,0 0-1,-1 0 0,-6 32 340,6-27-488,0 27 86,0-1-1,2 1 1,7 39 0,-2-6 31,33 237 240,-30-265-128,-9-37-45,9-16 837,-5-7-927,-1 0-1,0 0 1,-2 0-1,-1 0 1,-3-25-1,2-11-64,0-42-45,5 1 1,16-103-1,-17 192 51,0-1 0,0 1-1,2 0 1,-1 0 0,1 0-1,0 0 1,1 1 0,0 0-1,1 0 1,0 1-1,0 0 1,0 0 0,14-11-1,-10 11-15,0-1-1,0 2 1,0-1-1,1 2 0,0-1 1,1 2-1,-1 0 1,1 0-1,0 1 0,17-3 1,-27 7 17,0 0 0,0 1-1,0-1 1,0 1 0,0 0 0,0-1 0,-1 1 0,1 1 0,0-1 0,0 0 0,-1 1 0,1-1-1,-1 1 1,1 0 0,-1 0 0,0 0 0,1 0 0,-1 0 0,0 0 0,2 5 0,34 52 62,-37-59-46,30 59 38,-2 2 1,-2 0-1,33 119 0,-45-122-38,38 166-88,-52-222-44,-1 0-1,0 0 1,0 1 0,0-1 0,0 0 0,0 0 0,-1 0 0,1 0 0,0 0 0,-1 0 0,0 0 0,0 0 0,1 0 0,-3 3-1,-14 12-5302,3-9 1095</inkml:trace>
  <inkml:trace contextRef="#ctx0" brushRef="#br0" timeOffset="-15311.95">1730 842 8964,'-17'-14'2817,"16"2"-738,3 10-2001,0 0-1,0 0 1,0 1 0,1-1 0,-1 1-1,0 0 1,1-1 0,-1 1 0,1 0-1,-1 1 1,1-1 0,4-1 0,123-28 1393,181-20 0,-303 49-1624,0 1 0,0 1 0,0 0 0,0 0-1,12 3 1,36 16-5896,-25-7-346</inkml:trace>
  <inkml:trace contextRef="#ctx0" brushRef="#br0" timeOffset="-14760.08">3370 565 7924,'-31'-2'1090,"25"2"-997,0 0 1,0-1-1,0 1 1,0-1-1,0 0 1,0-1-1,0 1 1,-7-4-1,-21 7 5140,-44 15-4714,39-8-406,1 3-1,-53 23 1,74-28-106,1 1 1,0 1-1,0 1 1,0 0-1,1 1 1,1 1-1,-20 20 1,30-28-13,0 1 0,1 0 1,0-1-1,-1 1 0,2 0 0,-1 0 1,1 1-1,-1-1 0,1 0 1,1 1-1,-1 0 0,1-1 0,0 1 1,0 0-1,1-1 0,-1 1 1,2 11-1,0-13 2,0 0 0,0 0 0,1 1 0,-1-1 0,1-1 1,0 1-1,0 0 0,0 0 0,1-1 0,-1 1 0,1-1 0,0 0 0,0 0 0,0 0 0,0 0 0,1 0 1,-1-1-1,1 1 0,-1-1 0,1 0 0,0 0 0,0-1 0,0 1 0,7 1 0,13 3 26,1-1-1,0-1 0,0-1 1,0-1-1,1-1 1,-1-2-1,0 0 1,0-2-1,27-6 0,-10 0 30,-1-2-1,-1-2 0,0-2 0,65-34 0,-95 44-31,0-1-1,0 0 0,-1 0 1,0-1-1,0 0 0,-1-1 0,9-9 1,-15 13-8,1 1 1,-1 0 0,0-1 0,0 0 0,0 0-1,0 1 1,0-1 0,-1 0 0,0 0-1,0-1 1,0 1 0,0 0 0,-1 0 0,1 0-1,-1-1 1,0 1 0,0 0 0,-1 0 0,1-1-1,-1 1 1,0 0 0,-2-6 0,-1 1 3,-1 0 0,0 0 0,0 1 0,-1-1 0,1 1 0,-2 1 0,1-1 0,-1 1 0,0 0 0,-1 1 0,0 0 0,-12-8 0,9 6-72,-1 2-1,1 0 1,-1 0 0,0 1-1,-1 0 1,1 1 0,-1 1-1,0 0 1,-16-1 0,22 4-347,0 1 1,0-1-1,0 2 1,0-1-1,0 1 1,0 0-1,0 1 1,1-1-1,-1 1 1,1 1-1,-1-1 1,1 1-1,0 0 1,-6 6-1,-20 20-3097</inkml:trace>
  <inkml:trace contextRef="#ctx0" brushRef="#br0" timeOffset="-14374.8">3711 609 12086,'2'-1'248,"-1"-1"0,1 1 0,-1-1 0,0 1 0,0-1 0,1 0 0,-1 0 0,0 0 0,-1 1 0,1-1 0,0 0 0,0-4 1,0 5-213,-1 0 1,0 0-1,0 1 1,0-1 0,1 0-1,-1 0 1,0 0-1,1 0 1,-1 0-1,1 1 1,-1-1 0,1 0-1,-1 0 1,1 1-1,0-1 1,-1 0 0,1 1-1,0-1 1,0 1-1,-1-1 1,1 1 0,0-1-1,0 1 1,0-1-1,0 1 1,-1 0-1,1-1 1,0 1 0,0 0-1,0 0 1,0 0-1,0 0 1,0 0 0,0 0-1,0 0 1,0 0-1,1 0 1,14 1-55,0 1 1,-1 0-1,1 0 0,0 2 1,-1 0-1,1 1 1,-1 1-1,-1 0 0,1 1 1,-1 0-1,0 1 0,-1 1 1,16 12-1,-22-15 30,0-1 0,-1 1 0,0 0-1,0 1 1,-1-1 0,1 1 0,-1 0 0,-1 1 0,1-1 0,-1 1-1,-1 0 1,1 0 0,-1 0 0,-1 0 0,1 1 0,-2-1 0,1 1-1,-1 0 1,0-1 0,-1 1 0,0 0 0,0-1 0,-1 1 0,0 0-1,-4 14 1,2-11 0,-1 0 0,-1-1-1,-12 22 1,16-30 59,0 0 0,-1-1-1,0 1 1,1-1 0,-1 1 0,0-1 0,-1 0 0,1 0-1,0 0 1,0 0 0,-1 0 0,1 0 0,-1-1 0,0 1-1,1-1 1,-1 0 0,0 0 0,0 0 0,0 0 0,-6 1-1,7-3 35,-1 0-1,1-1 1,-1 1 0,1-1-1,0 0 1,-1 1-1,1-1 1,0 0-1,0 0 1,0 0-1,0-1 1,1 1 0,-1 0-1,0-1 1,1 1-1,0-1 1,-1 0-1,1 1 1,0-1-1,-1-5 1,0 1-144,0 0 1,1-1-1,0 1 1,0 0-1,0 0 1,1-1-1,0 1 0,0-1 1,1 1-1,0 0 1,1 0-1,-1 0 0,1-1 1,0 1-1,1 1 1,0-1-1,0 0 0,0 1 1,1-1-1,0 1 1,0 0-1,1 0 1,-1 1-1,1-1 0,0 1 1,1 0-1,9-6 1,11-8-673,1 1 1,0 1-1,57-24 1,-45 26-1835,41-11 0,-9 10-2916</inkml:trace>
  <inkml:trace contextRef="#ctx0" brushRef="#br0" timeOffset="-13559.92">4981 416 12518,'2'-2'283,"-1"-1"1,1 0 0,-1 1 0,0-1-1,0 0 1,0 0 0,0 0 0,0 0-1,-1 0 1,0 0 0,1 0 0,-1-5 0,1 2 786,3 15-1387,33 53 407,50 93 356,-33-19-251,-71-156 3801,-68-90-3905,65 75-67,1 0 0,-22-57 0,34 74-32,2 0 0,0 0 0,2 0 0,-1 0 0,2-1 0,1 0 0,1-32 0,1 43-2,0 0 0,1-1 0,1 1 0,-1 0 0,1 0 1,1 0-1,-1 1 0,1-1 0,1 1 0,-1 0 0,1 0 0,0 0 0,1 1 0,0 0 0,0 0 1,0 0-1,0 1 0,1 0 0,0 0 0,12-6 0,10-4-15,1 0 1,0 3-1,61-18 0,-59 20-30,1 2-1,0 1 0,0 2 1,0 1-1,57 1 1,-88 3 42,0 0-1,0 1 1,0-1 0,0 1 0,0-1 0,0 1 0,0 0 0,0-1 0,0 1 0,0 0 0,0 0-1,0 1 1,-1-1 0,1 0 0,0 1 0,-1-1 0,1 1 0,-1-1 0,0 1 0,3 3 0,-2-1 6,0 1 0,0-1 1,-1 1-1,1-1 0,-1 1 1,0-1-1,0 1 0,-1 0 1,1 5-1,-1 8 23,-1-1 0,-1 0 0,0 1 0,-6 21 0,-3-7 4,-1 0-1,-2-1 1,-1 0-1,-1-1 1,-30 40 0,45-68-25,1-1 1,-1 0-1,0 0 1,1 1-1,-1-1 1,1 1-1,-1-1 1,1 0-1,0 1 1,0-1-1,-1 1 1,1-1-1,0 1 1,0-1 0,0 0-1,1 1 1,-1-1-1,0 1 1,1-1-1,-1 1 1,0-1-1,1 0 1,0 1-1,-1-1 1,1 0-1,0 0 1,-1 1-1,1-1 1,0 0-1,0 0 1,0 0-1,0 0 1,0 0 0,0 0-1,1 0 1,-1-1-1,0 1 1,0 0-1,1 0 1,-1-1-1,2 1 1,9 5-67,1 0 1,-1-1-1,22 5 1,-19-6 33,24 6-44,78 8 0,-84-15 49,-1 2 1,0 1-1,0 1 0,41 16 1,-73-23 26,1 0 0,-1 0-1,1 0 1,-1 1 0,1-1 0,-1 0 0,1 1 0,-1-1 0,1 0 0,-1 1 0,1-1 0,-1 1 0,1-1 0,-1 1 0,0-1 0,1 1 0,-1-1 0,0 1 0,0-1 0,1 1 0,-1-1 0,0 1 0,0-1 0,0 1 0,0 0 0,1-1 0,-1 1 0,0-1 0,0 1 0,0 0 0,0-1 0,-1 2 0,-11 20 112,-29 16 295,38-36-385,-40 28 8,-2-1-1,-1-3 1,-1-2 0,-1-1 0,-1-3-1,-58 15 1,5-6-1500,-110 17-1,-2-18-4910,121-19 1418</inkml:trace>
  <inkml:trace contextRef="#ctx0" brushRef="#br0" timeOffset="-11139.49">2087 1847 5202,'-8'-8'9325,"2"4"-7938,47 45-845,-27-32-516,0-1 1,1-1-1,0 0 1,0-1 0,0 0-1,1-1 1,23 4-1,117 8 224,-107-14-1489,62 12-1,-88-6-1022,-22-8 2181,-1-1-1,0 0 1,0 1-1,0-1 1,1 0-1,-1 1 0,0-1 1,0 0-1,0 1 1,0-1-1,1 0 1,-1 1-1,0-1 1,0 0-1,0 1 0,0-1 1,0 1-1,0-1 1,0 0-1,0 1 1,0-1-1,0 1 1,0-1-1,-1 0 0,1 1 1,0-1-1,0 0 1,0 1-1,0-1 1,0 0-1,-1 1 1,1-1-1,-3 4-228,-1-2-1,1 1 1,0 0 0,-1-1 0,1 1-1,-1-1 1,0 0 0,-6 2 0,-199 75-4027,72-30 8834,164-54 2909,25-3-5850,65-10-1954,112-30-534,-76 13-2669,-73 16 1264</inkml:trace>
  <inkml:trace contextRef="#ctx0" brushRef="#br0" timeOffset="-10720.06">2377 1744 7011,'-33'-12'2927,"1"-1"0,-42-24-1,73 36-2883,34 20-382,135 53 514,176 67-112,-222-98-49,160 64 30,-272-100-54,1 0 0,-2 1 0,1 0-1,12 10 1,-20-15 12,0 1-1,0 0 1,0 0-1,0 0 0,-1 0 1,1 0-1,-1 0 1,1 0-1,-1 1 1,0-1-1,0 1 1,0-1-1,0 1 1,0-1-1,0 1 1,-1-1-1,1 1 0,-1 0 1,0-1-1,0 1 1,0 0-1,0-1 1,0 4-1,-3 2 10,1-1 0,-1 1 0,0-1 0,0 0 0,-1 0 0,0 0-1,-1 0 1,-8 10 0,-50 51 14,58-63-25,-44 38 100,-2-2 1,-1-2 0,-82 45-1,73-48-1746,1 3 0,-82 71 1,117-79-1893,21-7-2206</inkml:trace>
  <inkml:trace contextRef="#ctx0" brushRef="#br0" timeOffset="-9099.89">3538 1672 6963,'-38'-4'8441,"37"4"-8091,0 0 154,19 0-444,-1 1-1,1 1 1,23 6-1,-27-5-31,0 0 0,-1-1 0,19 0 0,36-7 53,1-3-1,114-27 1,-123 19-134,-39 10-456,0 0-1,0 2 0,0 0 1,32-1-1,-53 5 413,0 0 15,0 0 1,0 0-1,1 0 0,-1 0 0,0 0 0,0 0 0,0 0 0,0 0 0,1 0 1,-1 0-1,0 0 0,0-1 0,0 1 0,0 0 0,1 0 0,-1 0 0,0 0 1,0 0-1,0 1 0,0-1 0,1 0 0,-1 0 0,0 0 0,0 0 0,0 0 1,0 0-1,1 0 0,-1 0 0,0 0 0,0 0 0,0 0 0,0 0 0,0 1 1,1-1-1,-1 0 0,0 0 0,0 0 0,0 0 0,0 0 0,0 1 0,0-1 1,0 0-1,0 0 0,0 0 0,0 0 0,0 1 0,0-1 0,1 0 0,-1 0 0,0 0 1,0 0-1,0 1 0,0-1 0,0 0 0,0 0 0,-1 0 0,1 0 0,0 1 1,-6 3-1718</inkml:trace>
  <inkml:trace contextRef="#ctx0" brushRef="#br0" timeOffset="-8258.96">3905 1767 1857,'-9'-11'5250,"-13"-24"-3644,13 33 705,8 2-2152,0 0 0,0 0 0,0 0 0,0 0 0,0 0 0,1 0 0,-1 0 0,0 0 0,0 0 0,0 0 0,0-1 0,1 1 0,-1 0 0,0-1 0,0 1 0,0 0 0,1-1 0,-1 1 0,0-1 0,1 1 0,-1-1 0,0 0 0,1 1 0,-1-1 0,1 0 0,-1 1 0,0-2 0,1 1 503,0 1-640,0 0 0,0 0 0,0 0 0,0 0 0,0 0 1,1-1-1,-1 1 0,0 0 0,0 0 0,0 0 0,0 0 0,0 0 0,0 0 0,0-1 0,1 1 0,-1 0 0,0 0 1,0 0-1,0 0 0,0 0 0,0 0 0,1 0 0,-1 0 0,0 0 0,0 0 0,0 0 0,0 0 0,0 0 0,1 0 0,-1 0 1,0 0-1,0 0 0,0 0 0,0 0 0,1 0 0,-1 0 0,0 0 0,0 0 0,0 0 0,0 0 0,0 0 0,1 0 1,-1 1-1,0-1 0,0 0 0,0 0 0,0 0 0,0 0 0,0 0 0,1 1 0,2 11 26,3 13-69,17 45-2,-2 1 0,-3 0 0,-4 2 0,9 112 0,-21-141-580,-2-27-958,1 0 1,5 30-1,2-15-1814</inkml:trace>
  <inkml:trace contextRef="#ctx0" brushRef="#br0" timeOffset="-6801.64">4058 1973 4946,'-12'-5'2568,"-4"-2"-1224,16 7-1259,0 0 0,0-1 0,0 1 0,0 0 0,-1 0 0,1 0 0,0 0 0,0-1 1,0 1-1,0 0 0,0 0 0,0 0 0,-1-1 0,1 1 0,0 0 0,0 0 0,0-1 0,0 1 0,0 0 0,0 0 0,0 0 1,0-1-1,0 1 0,0 0 0,0 0 0,0-1 0,0 1 0,0 0 0,0 0 0,1 0 0,-1-1 0,0 1 0,0 0 1,0 0-1,0 0 0,0-1 0,0 1 0,0 0 0,1 0 0,-1 0 0,0 0 0,0-1 0,0 1 0,0 0 0,1 0 0,-1 0 1,0 0-1,0 0 0,0 0 0,1 0 0,-1 0 0,0-1 0,0 1 0,1 0 0,-1 0 0,10-2 48,-1 1-1,1 0 0,-1 0 0,1 1 1,-1 0-1,1 1 0,-1 0 0,11 3 1,19 0-19,-26-2-64,0 0-1,-1 1 1,1 1 0,-1 0 0,1 1 0,-1 0-1,0 1 1,-1 0 0,0 1 0,0 0 0,0 1-1,18 17 1,-19-15-15,0 0 1,0 0-1,-1 1 0,0 0 0,-1 1 0,0 0 1,-1 0-1,0 1 0,-1-1 0,-1 2 0,8 24 1,-11-30-24,-1 0 0,1 0 0,-2 1 0,1-1 0,-1 0 1,0 0-1,-1 0 0,0 0 0,0 0 0,0 0 0,-1 0 0,-1 0 1,1 0-1,-1-1 0,-4 9 0,1-9 7,1 1-1,-1-1 1,-1 0 0,1 0 0,-1-1-1,0 0 1,-1 0 0,1 0-1,-1-1 1,0-1 0,0 1-1,-1-1 1,1-1 0,-17 5 0,-81 26-1,105-33-14,-1 0 1,0 0-1,1-1 0,-1 1 0,0 0 0,0-1 0,0 1 0,0-1 1,1 0-1,-1 0 0,0 0 0,0 0 0,0 0 0,0 0 0,0 0 1,0 0-1,1-1 0,-1 1 0,0-1 0,0 0 0,0 1 0,1-1 1,-1 0-1,-2-1 0,3 0-5,0 0 1,1 0-1,-1 1 1,0-1-1,1 0 1,-1 0-1,1 0 1,0 1-1,0-1 1,-1 0-1,1 0 1,0 0-1,1 0 0,-1-2 1,1-5-26,0-5 5,0 0 0,1 0 0,1 0 0,1 0 0,0 1 0,0-1 0,1 1 0,1 0 0,0 0 0,1 1 0,1 0 0,0 0 1,0 0-1,11-10 0,1 0-317,0 1 1,2 1 0,1 0 0,0 2 0,45-27 0,70-22-5130,-68 39 1513</inkml:trace>
  <inkml:trace contextRef="#ctx0" brushRef="#br0" timeOffset="-6083.92">4867 1892 7908,'-15'-3'2125,"15"2"-2067,0 1 1,-1-1 0,1 1 0,-1-1-1,1 1 1,-1 0 0,0-1 0,1 1-1,-1 0 1,1 0 0,-1 0 0,0-1 0,1 1-1,-1 0 1,1 0 0,-1 0 0,0 0-1,1 0 1,-1 0 0,0 0 0,1 0-1,-1 0 1,1 0 0,-1 0 0,0 1-1,1-1 1,-1 0 0,1 0 0,-1 1-1,0-1 1,1 0 0,-1 1 0,1-1-1,-1 0 1,1 1 0,0-1 0,-1 1-1,1-1 1,-1 1 0,1-1 0,0 1-1,-1-1 1,1 1 0,0 0 0,-1-1 0,1 1-1,0-1 1,0 1 0,0 0 0,0-1-1,0 1 1,-1 0 0,1-1 0,0 1-1,0-1 1,1 1 0,-1 0 0,0-1-1,0 1 1,0 0 0,-4 64 889,2-54-871,0 0 0,1 0 1,1 0-1,-1 0 0,2-1 1,0 1-1,0 0 0,0 0 1,2 0-1,-1-1 0,1 1 1,1-1-1,7 16 0,-4-14-20,1 0 0,0-1 1,0 1-1,14 12 0,-19-21-40,-1-1 1,1 1-1,-1-1 1,1 1-1,0-1 1,0 0-1,1 0 1,-1-1-1,0 1 1,0-1-1,1 1 1,-1-1-1,1 0 1,-1-1-1,1 1 1,-1 0-1,1-1 1,0 0-1,-1 0 1,1 0-1,0 0 1,4-2-1,1 0-7,-1-1-1,1-1 0,-1 1 0,0-1 1,0-1-1,-1 0 0,1 0 0,-1 0 1,0-1-1,-1 0 0,1 0 0,-1-1 0,0 0 1,-1 0-1,1 0 0,-2-1 0,1 1 1,-1-1-1,4-9 0,3-13 28,-2-1 1,0 0-1,-2-1 1,2-32-1,3-5-16,-9 43-213,-3 23 52,1 7 18,3 12 53,-1-1 73,4 12 63,0 0 0,1 0 1,20 40-1,-25-61-54,0 1 1,1-1-1,0 0 1,0 0 0,1 0-1,0 0 1,0-1-1,0 0 1,0 0-1,1 0 1,0-1 0,0 0-1,0 0 1,0 0-1,1-1 1,-1 0-1,1 0 1,0-1-1,9 3 1,-8-5 18,1 1 0,-1-1 1,1 0-1,-1-1 0,1 0 0,-1 0 0,0-1 1,0 0-1,0-1 0,0 0 0,0 0 0,15-8 1,2-4 32,-1 0 0,31-27 0,-47 36-62,34-27 50,63-66 0,-95 89-47,0 0 0,-2-1 0,1-1 0,-1 0 0,-1 0 0,0 0 0,-1-1 0,0 0 0,-1 0 0,0-1 0,5-24 0,-10 35-17,1 1 1,-1 0-1,0-1 0,0 1 0,0 0 1,-1-1-1,1 1 0,-1 0 0,1 0 0,-1-1 1,1 1-1,-1 0 0,0 0 0,0 0 1,-3-4-1,3 5 6,1 0 0,-1 1 0,0-1 0,0 0 0,0 1 0,0-1 0,0 1 0,0-1 0,0 1 0,0-1 0,0 1 0,0 0 0,0-1 0,-1 1 0,1 0 0,0 0 0,0 0 0,0 0 0,0 0 0,0 0 0,0 0 0,-1 0 0,1 0 0,0 1 0,0-1 0,0 1 0,0-1 0,0 0 0,0 1 0,0 0 0,0-1 0,0 1 0,0-1 0,0 1 0,-1 1 0,-36 25 9,1 1-1,-42 42 1,69-60-10,0 0 0,1 1 1,0 0-1,1 1 0,0-1 0,0 2 0,1-1 0,1 1 1,0 0-1,1 0 0,-7 27 0,11-35 4,1 0-1,-1 0 0,1 1 1,0-1-1,0 0 0,1 1 1,-1-1-1,1 0 0,0 0 1,1 0-1,-1 0 0,1 0 1,0 0-1,0 0 0,1 0 1,-1-1-1,1 1 1,0-1-1,0 0 0,0 0 1,1 0-1,0 0 0,-1-1 1,1 1-1,1-1 0,-1 0 1,0 0-1,1 0 0,-1-1 1,1 0-1,0 0 0,6 2 1,7 2-330,0-1 0,1 0 0,0-2 0,0 0 0,0-1 0,0-1 0,32-2 1,73-13-3186,26-14 38</inkml:trace>
  <inkml:trace contextRef="#ctx0" brushRef="#br0" timeOffset="-4487.53">474 3053 9028,'-16'-37'3452,"10"29"-1871,12 23-1430,4 10 137,-2 1 0,-1 0 0,-1 0 0,0 1 0,2 52 0,-6-59-199,29 506 516,-32-518 687,-7-24-799,-12-15-504,2 0 1,2-2-1,1 1 0,1-2 1,2 0-1,1-1 0,2 0 1,1 0-1,2-1 0,1 0 1,2 0-1,3-68 0,0 96 5,2 0-1,-1 0 0,1 0 0,1 0 0,-1 1 1,1-1-1,0 1 0,1 0 0,0 0 1,0 0-1,1 0 0,-1 1 0,1-1 1,1 1-1,-1 1 0,1-1 0,0 1 0,0 0 1,1 0-1,-1 1 0,1 0 0,0 0 1,0 0-1,11-3 0,10-3-20,0 1-1,0 1 1,1 2 0,0 1-1,34-2 1,-58 6-2,-1 1 1,1-1-1,0 1 0,0 1 0,0-1 1,-1 0-1,1 1 0,0 0 1,-1 0-1,1 1 0,-1-1 1,7 4-1,-9-4 30,0 1 0,0 0 1,-1-1-1,1 1 0,-1 0 0,1 0 1,-1 0-1,0 0 0,1 0 1,-1 0-1,0 0 0,0 0 0,-1 1 1,1-1-1,0 0 0,-1 1 0,1-1 1,-1 1-1,0-1 0,0 0 0,0 1 1,0-1-1,0 1 0,-1 3 0,-2 14 12,0 0 0,-2 0 0,0 0 0,-1-1-1,-1 0 1,-1 0 0,-17 30 0,-7 4 3,-48 57 1,46-65-73,-49 82 0,82-126 53,0 0-1,0 0 0,0 1 1,1-1-1,-1 0 1,0 0-1,1 1 0,-1-1 1,1 0-1,-1 1 0,1-1 1,0 0-1,-1 1 0,1-1 1,0 0-1,0 1 0,0-1 1,0 1-1,0-1 0,0 1 1,1-1-1,-1 0 1,0 1-1,1-1 0,-1 0 1,1 1-1,-1-1 0,1 0 1,0 0-1,0 1 0,-1-1 1,1 0-1,0 0 0,0 0 1,0 0-1,0 0 0,0 0 1,0 0-1,0 0 1,1-1-1,-1 1 0,0 0 1,0-1-1,1 1 0,-1-1 1,0 1-1,1-1 0,-1 0 1,0 1-1,3-1 0,9 2-38,1-1-1,0 0 1,-1-1-1,19-2 1,-9 1 19,37 1 18,115 3-39,-155-1 37,0 1-1,0 0 1,0 2-1,-1 0 1,0 1-1,27 13 1,-44-18 4,0-1 0,0 1 0,-1 0 1,1 0-1,0 0 0,-1 0 0,1 0 1,-1 0-1,1 1 0,-1-1 1,1 0-1,-1 1 0,0-1 0,0 1 1,0 0-1,0-1 0,0 1 0,0 0 1,0-1-1,0 1 0,-1 0 1,1 3-1,-1-3 5,0 0-1,0 0 1,-1 0 0,1 0 0,-1 0-1,0 0 1,0 0 0,1 0 0,-1 0-1,0 0 1,-1-1 0,1 1 0,0 0-1,0 0 1,-1-1 0,1 1 0,-3 1-1,-6 5 34,-2 1-1,1-1 1,-1-1-1,-25 12 1,-50 17 114,77-32-370,0-1 0,-1-1 1,1 1-1,0-2 0,-1 1 1,1-1-1,-13-1 0,22 0 49,0 0-1,1 0 1,-1-1-1,0 1 1,1 0 0,-1 0-1,0-1 1,0 1-1,1 0 1,-1-1-1,0 1 1,1 0-1,-1-1 1,1 1 0,-1-1-1,1 1 1,-1-1-1,1 1 1,-1-1-1,1 0 1,-1 0-1,-2-19-4685</inkml:trace>
  <inkml:trace contextRef="#ctx0" brushRef="#br0" timeOffset="-4216.95">1746 3296 10677,'-8'5'1280,"-7"-1"-31,7 0 640,16 1-1889,7-10 0,1 5 160,22-8 16,24-6-80,8-4-32,8 0-64,15-4-208,-8 4-1233,-15 4-1872,-16 10 47</inkml:trace>
  <inkml:trace contextRef="#ctx0" brushRef="#br0" timeOffset="-4020.71">1904 3453 2737,'-31'22'6451,"7"-4"-5939,17-14 1457,22-8-1665,16 0 129,8-5-33,23-9-288,8-5-112,7 1-16,9-10-1361,-9 1-800,-15 0-2449</inkml:trace>
  <inkml:trace contextRef="#ctx0" brushRef="#br0" timeOffset="-3721.25">2051 3040 9764,'-44'-2'1586,"33"3"-1083,-1-1 1,1-1-1,0 0 1,0-1 0,0 0-1,0 0 1,0-1-1,-16-7 1,26 7-553,10 3 4,15 4 54,228 50 66,62 17-6,-303-68-69,12 2 6,-1 2 0,-1 0 1,1 1-1,32 19 0,-50-25-3,0 1 0,0 0-1,0 0 1,0 0 0,0 0-1,-1 0 1,1 1 0,-1 0-1,0 0 1,0 0 0,0 0-1,-1 0 1,0 1 0,1-1-1,-1 1 1,-1 0 0,1-1-1,-1 1 1,0 0 0,0 0 0,0 0-1,0 0 1,-1 0 0,0 0-1,0 0 1,-1 0 0,0 5-1,-2 3-2,-1 0 0,0 0 0,-1 0 0,0-1 0,-1 0-1,0 0 1,-1 0 0,0-1 0,-1 0 0,-15 17 0,-13 9-2174,-55 46 1,74-68 673,-45 36-5610</inkml:trace>
  <inkml:trace contextRef="#ctx0" brushRef="#br0" timeOffset="-2086.94">3344 2977 7988,'-7'1'1015,"0"0"1,0 0-1,0-1 0,0 0 1,-13-2-1,16 1 808,99-4-1553,183-36 0,-204 28-225,72-18-1500,-69 14-812,92-10-1,-154 27-74,-19 4-580</inkml:trace>
  <inkml:trace contextRef="#ctx0" brushRef="#br0" timeOffset="-1858.06">3711 2955 7652,'-16'6'516,"11"-5"-242,-1 1-1,1-1 1,0 1-1,0 0 1,1 0-1,-1 1 1,0-1-1,1 1 1,-1 0-1,1 0 1,0 1-1,0-1 1,0 1-1,1 0 1,-1 0-1,1 0 1,0 1-1,0-1 1,0 1-1,1-1 1,-3 7-1,0 4-121,1-1-1,0 1 1,1 0 0,0 0-1,2 0 1,-1 0-1,2 0 1,0 0 0,1 0-1,4 22 1,0-15-132,0 0-1,2-1 1,0 0 0,2 0 0,0-1 0,18 28-1,-8-14-20,-10-17-305,1-1-1,0 0 1,1-1-1,23 25 0,24 18-2227,-38-42-1097</inkml:trace>
  <inkml:trace contextRef="#ctx0" brushRef="#br0" timeOffset="-993.09">3941 3341 9636,'3'-6'656,"-2"2"-188,1-1-1,0 1 1,0 0-1,0 1 1,0-1-1,0 0 1,1 1-1,4-6 1,-5 8-432,-1 0 0,1 1 0,0-1 0,-1 0 1,1 1-1,0-1 0,-1 1 0,1 0 0,0-1 0,-1 1 0,1 0 0,0 0 1,0 0-1,-1 0 0,1 0 0,0 1 0,0-1 0,-1 1 0,1-1 0,0 1 0,-1-1 1,1 1-1,-1 0 0,1 0 0,1 1 0,10 5-3,0 1 0,-1 0 0,0 1 0,-1 0 0,0 1 0,-1 0 0,0 0 0,0 1 0,-1 1 0,13 20 0,-19-27-27,0 0 0,0 0 0,0 1 0,-1-1 1,0 0-1,0 1 0,0 0 0,-1-1 0,1 1 0,-1 0 0,-1 0 0,1 0 0,-1 0 0,0 0 0,-1 0 0,1 0 0,-1-1 0,0 1 0,-1 0 0,1 0 0,-1-1 0,0 1 0,0-1 0,-1 1 0,0-1 0,0 0 0,0 0 0,0 0 0,-7 6 0,5-6 43,0-1 0,0-1 0,0 1 0,0-1-1,0 1 1,-1-2 0,0 1 0,1 0 0,-1-1-1,0 0 1,0-1 0,0 0 0,0 1 0,-1-2-1,1 1 1,-9-1 0,14 0-39,0-1 0,0 0 1,0 1-1,-1-1 0,1 0 0,0 1 0,1-1 0,-1 0 1,0 0-1,0 0 0,0 0 0,0 0 0,1 0 0,-1 0 0,0 0 1,1 0-1,-1 0 0,1 0 0,-1 0 0,1-1 0,0 1 1,-1 0-1,1 0 0,0 0 0,0-1 0,0 1 0,0 0 1,0 0-1,0-1 0,0 1 0,0 0 0,1 0 0,-1-1 1,0 1-1,1 0 0,-1 0 0,1 0 0,0-2 0,22-48-19,-13 35-36,1 1 0,0 1 0,1-1 0,1 2 0,0 0 0,1 1 1,0 0-1,17-10 0,14-5-413,70-32 0,11-4-20,-124 62 488,0 0 14,1-1-1,-1 1 1,0 0 0,0-1-1,1 1 1,-1-1 0,0 0-1,0 1 1,0-1 0,-1 0-1,1 0 1,0-1 0,1-2-1,-7 8 238,-1 9-300,4-7 41,-5 21 26,2 0-1,-3 36 0,7-53-22,0-1 0,0 1 0,1 0 0,0 0 0,1-1 0,0 1 0,0-1 0,1 1 0,0-1 0,1 0 0,4 8 0,-7-13 2,1-1 0,-1 0 0,0 0 0,1 0 0,0 0 1,-1 0-1,1 0 0,0-1 0,0 1 0,0-1 0,0 1 0,0-1 1,1 1-1,-1-1 0,0 0 0,0 0 0,1 0 0,-1-1 0,1 1 0,-1-1 1,1 1-1,-1-1 0,1 0 0,-1 0 0,1 0 0,-1 0 0,1 0 1,-1 0-1,1-1 0,-1 1 0,1-1 0,-1 0 0,1 0 0,-1 0 1,0 0-1,0 0 0,1 0 0,-1-1 0,4-2 0,7-6 15,0 0-1,-1-1 0,1 0 1,17-22-1,-8 7-9,-2-1 1,19-32-1,-33 50-2,0-1 0,-1-1 0,0 1 1,-1-1-1,0 0 0,0 0 0,-1 0 0,-1-1 0,2-19 1,-4 3-137,0 21 21,0 15 55,0 10 71,1 1-1,0 0 0,1 0 0,1-1 0,1 1 0,1-1 0,11 30 0,-13-41-12,0-1 1,1 1 0,-1-1-1,1 0 1,1 0 0,-1-1-1,1 1 1,0-1 0,0 0-1,0-1 1,1 1 0,0-1-1,-1 0 1,2 0 0,-1-1-1,0 0 1,1 0 0,-1 0-1,1-1 1,0 0 0,0 0-1,0-1 1,9 1 0,2-1 14,0-1 0,0-1 0,0-1 0,0 0 0,0-2 1,0 0-1,-1-1 0,18-7 0,13-8 17,67-38 0,-86 44-12,-1-2 0,0-2 0,-2 0 0,0-2 0,-1 0 0,-1-2 0,36-41 0,-57 57-12,1 1-1,-1-1 1,-1 0-1,1 0 1,-1 0 0,0 0-1,0 0 1,1-13-1,-2 17-19,-1 0 0,0 0 0,1 0 0,-1 0 0,0 0 0,0 1 0,0-1 0,0 0 0,-1 0 0,1 0 0,-1 0 0,1 0 0,-1 0 0,1 1 0,-1-1 0,0 0 0,0 0 0,0 1 0,0-1 0,0 1 0,0-1 0,0 1 0,-1-1 0,1 1 0,0 0 0,-1-1 0,1 1 0,-1 0 0,0 0 0,1 0 0,-1 0 0,0 1 0,1-1 0,-4 0 0,2 1-3,-1 0 0,1 0 0,-1 0 0,1 1 0,-1 0 0,1 0 0,-1 0 0,1 0 0,-1 0 0,1 1 0,0-1 0,0 1 0,0 0 0,0 0 1,-3 3-1,-44 37 35,43-34-27,0 1-1,0-1 1,1 1-1,0 1 1,1-1-1,0 1 0,0-1 1,1 2-1,1-1 1,-1 0-1,1 1 1,1-1-1,0 1 1,0 12-1,1-18-4,1 1-1,0 0 1,1-1-1,-1 1 1,1 0-1,0-1 1,0 1-1,1-1 1,0 1-1,0-1 1,0 0 0,0 0-1,1 0 1,0 0-1,0 0 1,0 0-1,1-1 1,-1 0-1,1 0 1,0 0-1,0 0 1,1 0-1,-1-1 1,1 0-1,0 0 1,0 0-1,0 0 1,8 2-1,8 2-134,-1-2-1,1 0 0,0-2 1,0 0-1,0-2 0,1 0 0,30-3 1,146-25-3223,-79 2-197</inkml:trace>
  <inkml:trace contextRef="#ctx0" brushRef="#br0" timeOffset="2675.78">4019 4466 9124,'-21'-2'3882,"5"3"-1984,8 23-1784,5 10-15,3 0 1,0 0 0,3-1 0,0 1 0,2-1 0,2 1 0,1-2 0,15 43 0,12-4 32,-34-69-126,-77-168 1680,65 139-1683,0-1 0,2-1-1,1 1 1,1-1-1,2-1 1,1 1-1,-1-51 1,5 68 2,1 0 0,0 0 0,1 0 0,0 0 0,1 0 1,0 1-1,1-1 0,0 1 0,1 0 0,0 0 0,1 0 0,0 1 1,1 0-1,0 0 0,0 1 0,1 0 0,0 0 0,1 0 0,0 1 1,0 1-1,18-12 0,1 5-129,1 0 0,0 2-1,2 2 1,-1 0 0,1 2 0,0 2 0,0 0 0,1 3-1,0 0 1,0 2 0,-1 1 0,53 8 0,-76-7-365,-1 1 1,1 0-1,0 0 1,-1 1 0,1 0-1,-1 0 1,0 0-1,0 1 1,0 1-1,-1-1 1,9 8-1,18 23-4291</inkml:trace>
  <inkml:trace contextRef="#ctx0" brushRef="#br0" timeOffset="2854.81">4130 4686 10501,'0'0'2129,"0"-5"-1089,8-3-127,0-6-561,23 1-256,15-1-64,16 1-32,16-5-48,7 9-592,16-5-2370,-8 10-575</inkml:trace>
  <inkml:trace contextRef="#ctx0" brushRef="#br0" timeOffset="3930.77">5035 4520 9572,'-25'-4'1152,"1"1"-1,-1 1 0,0 1 1,-38 3-1,41 1-1094,0 0 0,0 2-1,0 1 1,1 0 0,-1 2 0,2 0-1,-1 1 1,1 2 0,1 0 0,0 1 0,0 0-1,1 2 1,1 0 0,-23 25 0,34-32-58,0 0 1,0 1 0,0-1-1,1 2 1,0-1 0,-5 13 0,9-19-2,0 0 0,0-1 1,1 1-1,-1 0 0,0 0 1,1 0-1,-1 0 0,1 0 1,0 0-1,0 0 0,-1 0 0,1 0 1,0 0-1,1 0 0,-1 0 1,0 0-1,1 0 0,-1 0 1,1 0-1,-1 0 0,1 0 1,0-1-1,0 1 0,0 0 1,0 0-1,0-1 0,0 1 1,0-1-1,1 1 0,-1-1 1,1 1-1,-1-1 0,1 0 1,-1 0-1,1 0 0,2 2 1,1-2 23,0 0 1,-1 0-1,1-1 0,0 0 1,-1 0-1,1 0 1,0 0-1,-1-1 0,1 1 1,0-1-1,-1 0 1,1-1-1,-1 1 0,6-3 1,60-29 14,-70 33-37,26-16-17,-1 0-1,-1-2 1,-1-1-1,0 0 1,-2-2-1,25-29 0,-33 37 40,6 49-89,-13-27 83,0 0 0,1 0 0,0-1 0,0 0-1,1 0 1,0-1 0,13 10 0,-8-7 4,-9-7-2,0-1 1,0 1-1,0-1 0,1 0 1,-1 0-1,1 0 0,-1 0 1,1-1-1,0 0 0,0 0 1,0 0-1,-1-1 1,1 1-1,0-1 0,0 0 1,0-1-1,7 0 0,2-3 31,0 1 0,-1-1 0,26-12 0,-36 14-47,18-7 15,-1-2 0,0 0 0,-1-1 0,0-1 1,-1 0-1,0-2 0,-2 0 0,1-1 0,21-28 0,-30 33-12,0 0 0,-1-1 0,0 0 1,-1 0-1,-1-1 0,1 0 0,-2 0 0,0 0 1,0 0-1,-1-1 0,-1 0 0,0 1 0,-1-1 0,-1 0 1,0 0-1,-1 0 0,-2-14 0,-1 6-18,-1 1 0,-1 0 0,-1 0 0,-1 0-1,-1 1 1,-1 1 0,0-1 0,-2 2 0,0-1 0,0 2-1,-2-1 1,0 2 0,-1 0 0,-22-17 0,37 32 8,0 1 0,-1 0 0,1-1 1,-1 1-1,1 0 0,-1-1 0,0 1 0,1 0 1,-1-1-1,1 1 0,-1 0 0,0 0 0,1 0 1,-1 0-1,1-1 0,-1 1 0,0 0 0,1 0 1,-1 0-1,0 0 0,1 1 0,-1-1 0,1 0 1,-1 0-1,0 0 0,1 0 0,-1 1 0,1-1 0,-1 0 1,1 0-1,-1 1 0,0-1 0,1 1 0,-1-1 1,1 0-1,0 1 0,-1-1 0,1 1 0,-1 0 1,-10 24 13,10-20-16,-8 24 46,2 1-1,2 0 0,0 1 0,2-1 0,1 1 0,2-1 1,1 1-1,1-1 0,1 1 0,2-1 0,1 0 1,2 0-1,0-1 0,2 0 0,24 49 0,-30-71-20,0 1 0,1-1 0,0 0 0,0 0 0,0 0-1,1-1 1,0 1 0,0-1 0,1-1 0,-1 1 0,1-1 0,0-1-1,1 1 1,-1-1 0,1 0 0,0-1 0,16 5 0,-11-6 23,-1 0 1,1-1-1,0 0 1,-1-1-1,1-1 1,0 0-1,-1-1 0,1 0 1,-1-1-1,1 0 1,17-8-1,17-7 4,-2-1 0,49-30-1,-76 39-29,-1-2-1,0 0 1,-1 0 0,-1-2-1,0 0 1,0 0 0,23-33-1,-35 42-11,-1 1-1,1-1 1,-1 0-1,0 0 1,0 0 0,0 0-1,-1 0 1,1 0-1,-1-1 1,0 1 0,-1 0-1,0-1 1,1 1-1,-2-1 1,1 1-1,-1 0 1,1-1 0,-1 1-1,-3-8 1,3 10-9,-1-1 1,1 1 0,-1 0-1,0 0 1,0 0 0,0 0-1,0 0 1,-1 0 0,1 0-1,-1 1 1,1-1-1,-1 1 1,0 0 0,0 0-1,0 0 1,0 0 0,0 0-1,-1 1 1,1 0-1,-1-1 1,1 1 0,-1 0-1,1 1 1,-1-1 0,1 1-1,-1-1 1,1 1 0,-1 0-1,-4 1 1,4-1-9,1 1 1,-1-1-1,0 1 1,1 0 0,-1 0-1,1 0 1,-1 0-1,1 1 1,0-1-1,0 1 1,-1 0-1,1 0 1,0 0 0,1 1-1,-1-1 1,0 1-1,1-1 1,-1 1-1,1 0 1,0 0 0,0 0-1,0 0 1,0 0-1,-2 7 1,2-6 8,1 1 1,-1 0-1,1 0 0,1 0 1,-1 0-1,1 0 1,0 0-1,0 0 0,0 0 1,1 0-1,-1 0 1,1 0-1,0 0 0,1 0 1,-1 0-1,1 0 1,5 9-1,8 10 18,2 0-1,0-1 1,32 32 0,18 23 184,-64-76-177,-1 1-1,0-1 1,0 1 0,0 0 0,0 0-1,-1 0 1,1 0 0,-1 1 0,0-1-1,0 0 1,0 1 0,0-1 0,0 0-1,-1 1 1,0-1 0,1 1-1,-1-1 1,0 1 0,-1-1 0,1 1-1,-1-1 1,1 1 0,-1-1 0,0 0-1,0 1 1,-1-1 0,1 0 0,-1 0-1,1 0 1,-1 0 0,-3 4-1,0-1 7,-1-2-1,1 1 0,-1 0 0,0-1 1,0 0-1,0-1 0,0 1 0,0-1 0,-1 0 1,0-1-1,0 0 0,1 0 0,-15 2 0,20-4-27,1 1 0,-1-1 0,1 0 0,-1 0 0,1 0 0,-1 0 0,1 0 0,-1 0 0,1 0 0,-1 0 0,1 0-1,-1 0 1,1 0 0,-1-1 0,1 1 0,-1 0 0,1 0 0,-1 0 0,1-1 0,-1 1 0,1 0 0,-1-1 0,1 1 0,0 0-1,-1-1 1,1 1 0,0 0 0,-1-1 0,1 1 0,0-1 0,0 1 0,-1 0 0,1-1 0,0 1 0,0-1 0,0 1-1,-1-1 1,1 1 0,0-1 0,0 1 0,0-1 0,0 1 0,0-1 0,0 1 0,0-1 0,0 1 0,0-1 0,0 1-1,0-1 1,1 1 0,-1-1 0,0 1 0,0-1 0,0 1 0,1-1 0,12-30-348,-12 30 334,16-24-103,1 0 1,1 2 0,2 0-1,0 1 1,1 1 0,33-23-1,2-5 86,-50 42 26,89-87-15,-88 85 0,0 0 0,-1-1-1,0 0 1,-1-1 0,0 1-1,-1-1 1,0 0 0,6-21-1,-10 28 6,0 0-1,0 0 0,0 1 0,-1-1 0,0 0 0,0 0 0,0 0 0,0 0 0,-1 0 0,1 1 0,-1-1 1,0 0-1,0 0 0,-1 1 0,1-1 0,-1 1 0,1-1 0,-1 1 0,0-1 0,-1 1 0,1 0 1,0 0-1,-1 0 0,0 1 0,1-1 0,-1 0 0,0 1 0,0 0 0,-5-3 0,2 2 6,0 0 0,0 1-1,-1-1 1,1 1 0,0 1-1,-1-1 1,1 1 0,-1 0-1,0 1 1,1-1-1,-1 1 1,0 1 0,1-1-1,-1 1 1,1 0 0,-9 3-1,3 0 10,0 1 0,1 0 0,0 1 0,0 0 0,0 1 0,0 0 0,1 1 0,1 0 0,-1 1 0,1 0-1,0 0 1,-12 18 0,18-22-1,-1 0 0,1 0 1,0 0-1,0 1 0,1-1 0,0 1 0,0 0 0,0-1 0,1 1 0,-1 0 0,1 0 0,1 0 0,-1 0 1,1 0-1,0 0 0,0 0 0,1 0 0,0 0 0,0 0 0,0 0 0,1 0 0,0 0 0,0-1 0,0 1 1,1-1-1,0 1 0,0-1 0,0 0 0,4 5 0,-5-8-2,0 1-1,0-1 1,1 0-1,-1 0 1,0 0-1,1 0 1,0 0 0,-1 0-1,1-1 1,0 1-1,0-1 1,-1 0-1,1 0 1,0 0-1,4 1 1,2-1-281,-1-1 1,0 0-1,0 0 1,1 0-1,9-3 1,54-9-4252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14:06.78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19105,'1166'1063'0,"4300"-1063"0,-6631-1063 0,-4302 1063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39:23.35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46 123 8148,'-42'2'9063,"39"-2"-7823,5 0-322,23-2 125,145-12-207,150-17-498,-353 15-128,-1 1 0,-39-11 0,40 19-172,-12-4 241,80 9-415,35 5 160,-41-3-31,0 1 0,-1 1-1,1 2 1,0 1 0,-1 1 0,43 15-1,-71-21 9,1 1-1,0-1 1,0 1-1,-1-1 1,1 1-1,0-1 1,-1 1-1,1-1 1,0 1-1,-1-1 1,1 1-1,-1 0 1,1 0 0,-1-1-1,1 1 1,-1 0-1,0 0 1,1-1-1,-1 1 1,0 0-1,0 0 1,1 0-1,-1 0 1,0-1-1,0 1 1,0 0-1,0 0 1,0 0-1,0 0 1,0 0-1,-1-1 1,1 1-1,0 0 1,0 0-1,-1 0 1,1-1 0,0 1-1,-1 0 1,1 0-1,-1-1 1,1 1-1,-1 0 1,1-1-1,-1 1 1,1 0-1,-1-1 1,0 1-1,1-1 1,-1 1-1,0-1 1,0 1-1,-38 29-87,38-29 81,-149 87-5170,88-55 422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39:18.4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293 167 9284,'-9'-12'1403,"-1"0"1,0 0-1,-1 0 0,0 2 0,0-1 0,-19-11 0,22 17-1051,0 0 0,0 1 0,0-1 0,-1 2 0,0-1 0,0 1 0,-9-1 0,14 6-320,0 0 0,1 0 1,-1 0-1,1 1 0,0 0 0,0-1 0,0 1 0,0 1 0,1-1 1,-1 0-1,1 0 0,-4 8 0,-3 2-22,0 1 0,2 0 1,-7 15-1,2 10 17,3 0-1,1 0 1,-3 50 0,10 0-6,1-88 35,1-6-41,0 1 0,0 0 0,0-1 0,0 1 0,-1 0 0,1-1 0,-1 1 0,-1-1 0,1 1 0,0 0 0,-3-8 0,1-13-27,3-10 12,2 1 0,2-1 0,1 1 0,1 0 0,20-54 0,-27 85-3,1 1-1,0 0 1,0 0 0,0 0-1,0 0 1,1 0 0,-1 0-1,1 0 1,-1 0 0,1 0 0,2-2-1,-3 4-3,0-1-1,-1 1 1,1 0-1,0-1 0,0 1 1,-1 0-1,1-1 1,0 1-1,0 0 1,0 0-1,0 0 1,-1 0-1,1 0 1,0 0-1,0 0 0,0 0 1,0 0-1,-1 0 1,1 1-1,0-1 1,0 0-1,1 1 1,3 3-27,0-1 0,0 2 0,0-1 0,0 0 0,0 1 0,-1 0 0,4 5 0,10 11 130,-7-7-91,0 1 0,-1-1 0,-1 2 0,0 0 0,-1 0 0,10 29 0,0-3 13,-18-42-15,0 0 1,0 1-1,0-1 1,0 0-1,1 1 1,-1-1-1,0 0 1,0 0-1,1 1 1,-1-1-1,0 0 0,0 0 1,1 1-1,-1-1 1,0 0-1,1 0 1,-1 0-1,0 0 1,1 0-1,-1 0 1,0 1-1,1-1 1,-1 0-1,0 0 1,1 0-1,-1 0 0,1 0 1,-1 0-1,0 0 1,1-1-1,-1 1 1,0 0-1,1 0 1,-1 0-1,0 0 1,1 0-1,-1 0 1,0-1-1,0 1 1,1 0-1,-1 0 0,0 0 1,1-1-1,-1 1 1,0 0-1,0 0 1,1-1-1,-1 1 1,0 0-1,0-1 1,1 0-1,16-21 62,-10 13-67,5-5 3,139-144-3,-134 142-1,1 1 0,1 2 1,0 0-1,1 0 0,0 2 0,1 1 0,31-12 0,-51 22-1,0 0 1,0 0 0,0 0-1,-1 0 1,1 0-1,0 0 1,0 0 0,0 0-1,0 0 1,0 0-1,0 0 1,0 1 0,0-1-1,0 0 1,0 1 0,-1-1-1,1 1 1,0-1-1,0 1 1,0-1 0,-1 1-1,1 0 1,0-1 0,-1 1-1,1 0 1,-1-1-1,1 1 1,0 0 0,-1 0-1,0 0 1,1-1-1,-1 1 1,1 0 0,-1 0-1,0 0 1,0 0 0,1 0-1,-1 0 1,0 0-1,0 0 1,0 0 0,0 0-1,0 0 1,-1 1-1,0 54 41,0-49-47,-1 39 89,6 56 0,0-6-26,1-79-175,-4-16-223,0 0 0,0-1 1,1 1-1,-1-1 0,0 0 0,0 1 1,0-1-1,1 0 0,-1 0 1,0 1-1,0-1 0,0 0 0,1 0 1,-1-1-1,0 1 0,0 0 1,1 0-1,-1 0 0,2-1 1,19-5-4888</inkml:trace>
  <inkml:trace contextRef="#ctx0" brushRef="#br0" timeOffset="603.58">1112 120 9652,'-82'-59'11350,"134"49"-9784,-50 10-1566,1 1 0,-1-1 1,0 1-1,0 0 0,0 0 0,0 0 1,1 0-1,-1 0 0,0 0 0,-1 0 1,1 1-1,0-1 0,0 1 1,-1-1-1,1 1 0,0 0 0,-1 0 1,0-1-1,1 1 0,-1 0 1,0 0-1,0 0 0,0 1 0,0-1 1,-1 0-1,1 0 0,0 0 0,-1 1 1,0-1-1,1 0 0,-1 1 1,0-1-1,0 0 0,-1 4 0,1 2 13,-1-1-1,0 1 1,0 0-1,-1 0 0,0-1 1,0 1-1,0-1 0,-1 1 1,-4 6-1,-3 1 1,1-1 1,-2-1-1,0 1 0,0-2 0,-1 0 1,-27 21-1,-90 50 19,32-23 32,97-60-64,0-1-1,0 1 1,0 0-1,1 0 1,-1 0-1,0 0 0,0 0 1,0 0-1,1 0 1,-1 0-1,0 0 1,0 0-1,0 0 0,1 0 1,-1 0-1,0 1 1,0-1-1,0 0 1,1 0-1,-1 0 0,0 0 1,0 0-1,0 0 1,0 0-1,1 0 1,-1 1-1,0-1 0,0 0 1,0 0-1,0 0 1,0 0-1,0 1 1,1-1-1,-1 0 0,0 0 1,0 0-1,0 1 1,0-1-1,0 0 1,0 0-1,0 0 0,0 1 1,0-1-1,0 0 1,0 0-1,0 0 1,0 1-1,0-1 0,0 0 1,0 0-1,0 0 1,0 1-1,0-1 1,0 0-1,0 0 0,-1 0 1,1 0-1,0 1 1,0-1-1,0 0 1,0 0-1,0 0 0,0 0 1,-1 0-1,1 1 1,0-1-1,0 0 1,0 0-1,32 4 3,39-5 89,-17-2-22,222-24 497,-250 24-9424,-8 0 3773</inkml:trace>
  <inkml:trace contextRef="#ctx0" brushRef="#br0" timeOffset="1558.41">1643 146 6467,'-43'-19'10367,"5"9"-7494,-7-3 60,192 33-1354,-122-15-1582,9 2-25,0-1 0,42 1-1,-92 24-235,-8 0 304,-1-2 0,-2-1 0,-1-1 0,0-2 0,-43 29 0,50-41 74,0 0-130,17-9-4154,21-8-12600</inkml:trace>
  <inkml:trace contextRef="#ctx0" brushRef="#br0" timeOffset="2005.29">2192 85 7491,'-63'2'4698,"51"-3"-3130,0 1 1,0 0-1,0 1 0,-23 5 0,132 1-1014,-29 0-683,-41-6-477,38 4-1329,-61-4 1268,1 0 0,-1 0-1,0 0 1,0 0 0,0 1-1,0 0 1,0-1 0,0 2-1,-1-1 1,1 0 0,0 1-1,2 2 1,5 9-5851</inkml:trace>
  <inkml:trace contextRef="#ctx0" brushRef="#br0" timeOffset="2208.59">2153 307 9812,'0'3'2418,"0"-1"-433,0-4-289,5 2 273,0-3-1617,0 3-112,0-3-111,10 0-81,4 0-16,5-2-32,10-1-593,10-2-1103,0 2-1138,5 1-2896</inkml:trace>
  <inkml:trace contextRef="#ctx0" brushRef="#br0" timeOffset="2546.61">2758 117 9380,'-6'-3'894,"-15"-12"4308,22 14-5139,0 0-1,-1 0 0,1 0 0,0 0 0,0 0 1,-1 0-1,1 1 0,0-1 0,0 0 1,0 1-1,0-1 0,0 1 0,0-1 0,0 1 1,0-1-1,0 1 0,0 0 0,1-1 0,-1 1 1,0 0-1,2 0 0,15-6-76,-9 2 119,1 0-1,-1 1 1,1 0 0,0 1 0,0 0-1,0 0 1,0 1 0,19 1-1,-28 1-89,0-1-1,0 1 1,1 0-1,-1 0 1,0-1-1,0 1 1,0 0-1,0 0 0,0 1 1,0-1-1,-1 0 1,1 0-1,0 0 1,0 0-1,-1 1 1,1-1-1,-1 0 1,1 1-1,-1-1 0,0 0 1,1 1-1,-1-1 1,0 1-1,0 1 1,2 41 219,-2-36-219,0 8 74,-1 0-1,-1 0 0,-1 0 0,0 0 0,-7 21 0,7-28-453,-1 0 0,0 0 0,0 0 0,-8 10 1,8-14-460,1-1 0,-1 1 1,0-1-1,0 0 1,0 0-1,-1-1 1,1 1-1,-6 3 0,-9 0-4402</inkml:trace>
  <inkml:trace contextRef="#ctx0" brushRef="#br0" timeOffset="2714.02">2657 310 8068,'-15'-5'2145,"6"-1"752,4 1-832,0 2-913,10 0-479,0 0-65,0 1-176,4-4-224,11-2-128,14-1 32,10-2-80,4 0-32,1 0-496,-5 5-672,-5 1-1153,-10 2-3074</inkml:trace>
  <inkml:trace contextRef="#ctx0" brushRef="#br0" timeOffset="3785.75">3460 266 9332,'-32'-5'10895,"51"4"-10088,110-6-1,-1-5 1,176-40 0,-244 40-650,-98 6-744,-21-17 920,-86-48 1,150 73-316,-1 0 0,1-1 0,0 1 0,0-1 0,0 0-1,0-1 1,0 1 0,1-1 0,4 0 0,14 1 8,12 2-17,-18-2-12,-1 0 0,0 2 0,1 0 0,-1 0-1,0 2 1,30 11 0,-45-15 3,-1-1 0,0 1 1,0 0-1,0 0 0,0-1 0,1 1 0,-1 0 0,0 0 1,0 0-1,-1 0 0,1 0 0,0 0 0,0 0 1,0 0-1,-1 0 0,1 1 0,0-1 0,-1 0 1,1 0-1,0 3 0,-2-1 1,1 0 0,0 0 0,-1 0 0,0 0 0,0 0-1,0-1 1,0 1 0,0 0 0,0 0 0,-1-1 0,1 1 0,-3 2 0,-9 12-1072,-2 0 1,0 0-1,0-1 1,-2-1-1,0-1 0,-37 24 1,11-10-4962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39:24.83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1 172 12118,'27'-2'6470,"16"-6"-5724,-3 1-490,25-3 343,357-63 459,-422 73-1059,0 0 0,0 0 0,0 0 0,1 0 0,-1 0 0,0 0-1,0 0 1,0 0 0,0 0 0,0 0 0,1-1 0,-1 1 0,0 0 0,0 0 0,0 0 0,0 0 0,0 0 0,0 0 0,1 0-1,-1 0 1,0-1 0,0 1 0,0 0 0,0 0 0,0 0 0,0 0 0,0 0 0,0-1 0,0 1 0,0 0 0,0 0-1,0 0 1,0 0 0,0 0 0,0-1 0,0 1 0,0 0 0,0 0 0,0 0 0,0 0 0,0-1 0,0 1 0,0 0 0,0 0-1,0 0 1,0 0 0,0 0 0,0 0 0,0-1 0,-1 1 0,1 0 0,0 0 0,0 0 0,0 0 0,0 0 0,0 0-1,0 0 1,0 0 0,-1-1 0,1 1 0,0 0 0,0 0 0,0 0 0,0 0 0,-1 0 0,-17-11-86,-20-7-8,-34-2 233,24 8 522,40 8-86,16 4 193,33 3-772,-1 2 0,1 2-1,-1 2 1,0 1 0,48 20-1,-87-30 8,0 1-1,0-1 0,1 0 1,-1 1-1,0-1 0,0 1 1,0-1-1,1 1 0,-1-1 1,0 1-1,0 0 0,0 0 1,0 0-1,0-1 0,0 1 1,0 0-1,-1 0 0,1 0 1,0 0-1,0 1 0,-1-1 1,1 0-1,-1 0 0,1 0 1,-1 0-1,1 1 0,-1-1 1,0 0-1,1 0 0,-1 1 1,0-1-1,0 0 0,0 1 1,0-1-1,0 0 0,-1 1 1,1-1-1,0 0 0,0 0 1,-1 1-1,1-1 0,-1 0 1,1 0-1,-1 0 0,0 0 1,1 1-1,-1-1 0,0 0 1,0 0-1,0 0 0,0-1 1,0 1-1,-1 1 0,-8 7-70,-1 0-1,0-1 0,0 0 0,-14 7 0,15-9-173,-79 41-4626,48-25 331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39:25.4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1 197 14647,'0'-1'364,"0"0"0,1 0 0,-1 1 0,0-1 0,0 0 0,1 0-1,-1 1 1,1-1 0,-1 0 0,1 1 0,-1-1 0,1 0 0,-1 1 0,1-1 0,-1 1 0,1-1 0,0 1 0,-1-1 0,2 0 0,24-11 1779,37-6-3341,-48 14 1900,215-46-607,25-8-91,-255 58-6,0 0-1,0 0 0,0 0 1,0 0-1,0 0 1,-1 0-1,1 0 0,0 0 1,0 0-1,0 0 1,0 0-1,0 0 0,-1 0 1,1 0-1,0 0 1,0 0-1,0 0 0,0 0 1,0 0-1,-1 0 0,1 0 1,0 0-1,0 0 1,0 0-1,0 0 0,0 0 1,0 0-1,-1-1 1,1 1-1,0 0 0,0 0 1,0 0-1,0 0 1,0 0-1,0 0 0,0-1 1,0 1-1,0 0 1,0 0-1,0 0 0,0 0 1,-1 0-1,1 0 1,0-1-1,0 1 0,0 0 1,0 0-1,0 0 1,0 0-1,0-1 0,0 1 1,1 0-1,-1 0 1,0 0-1,0 0 0,0 0 1,0 0-1,0-1 1,0 1-1,0 0 0,0 0 1,0 0-1,0 0 1,0 0-1,0 0 0,1-1 1,-26-7-194,-30-6 75,39 10 128,6 1 15,-1 1 1,1 0 0,-1 1 0,-17 0-1,274 17-104,-243-16 78,0 1 0,0-1 0,0 0 0,0 1 0,0 0 0,0 0 0,-1 0 0,1 0 0,0 0 0,0 0 0,-1 1 0,1-1 0,-1 1 1,5 3-1,-7-3 2,1-1 0,-1 0 0,1 1 1,-1-1-1,0 1 0,1-1 1,-1 1-1,0 0 0,0-1 0,0 1 1,0-1-1,0 1 0,-1-1 1,1 1-1,0-1 0,-1 1 1,1-1-1,-1 1 0,0-1 0,1 0 1,-1 1-1,0-1 0,0 0 1,0 0-1,0 1 0,0-1 0,0 0 1,0 0-1,0 0 0,-2 1 1,-13 15-725,-1-1 1,0-1 0,-23 15 0,-27 15-5339,66-44 5827,-48 30-10835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39:29.41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114 54 11461,'-68'-33'7148,"66"32"-6871,1 0 0,0 0 0,0 0 1,-1 0-1,1-1 0,0 1 1,0 0-1,0 0 0,0-1 1,0 1-1,0-1 0,1 1 1,-2-2-1,2 2 491,-14 64-803,7 3 118,2-20-38,1 0-1,5 78 0,8-88 72,-4-32 121,-3-25-70,1-53-134,17-88 0,-8 77-19,-6 61-74,-6 24 56,0 0 0,0-1 1,0 1-1,0 0 0,1 0 0,-1 0 0,0 0 1,0 0-1,0-1 0,0 1 0,1 0 0,-1 0 0,0 0 1,0 0-1,0 0 0,1 0 0,-1 0 0,0 0 1,0 0-1,0 0 0,0 0 0,1 0 0,-1 0 1,0 0-1,0 0 0,1 0 0,-1 0 0,0 0 1,0 0-1,0 0 0,0 0 0,1 0 0,-1 0 1,0 0-1,0 1 0,0-1 0,0 0 0,1 0 1,-1 0-1,0 0 0,0 0 0,0 0 0,0 1 0,0-1 1,1 0-1,-1 0 0,0 0 0,0 1 0,19 40-258,-13-26 336,11 26-73,-7-18 22,-1-1 0,8 36 0,-16-53-26,13 46-15,-13-48 18,0 1 0,0-1-1,0 0 1,0 0 0,1 0-1,-1 0 1,1 0 0,0 0 0,0 0-1,0 0 1,5 4 0,-5-9 18,0 1-1,0-1 1,0 1 0,0-1 0,0 0 0,0 0 0,-1 0-1,1 0 1,-1 0 0,1 0 0,-1 0 0,0 0 0,0-1-1,1-2 1,3-5-40,14-17-45,0 0-1,2 1 0,1 1 0,47-41 0,-67 64 53,0 0-1,0 0 0,0 0 1,0 1-1,0-1 0,0 1 1,1-1-1,-1 1 0,1 0 1,-1 0-1,1 0 0,0 0 0,-1 0 1,1 0-1,0 1 0,-1-1 1,1 1-1,0 0 0,0 0 1,-1 0-1,1 0 0,0 0 1,0 1-1,-1-1 0,1 1 1,0 0-1,-1 0 0,6 2 0,-3 1 6,-1 0-1,1 1 0,-1 0 0,1 0 1,-1 0-1,-1 0 0,1 1 0,-1 0 1,0-1-1,0 1 0,3 8 0,-2-3 3,0 0 0,0 0 0,-1 0 0,0 0 0,-1 0-1,0 1 1,-1-1 0,0 1 0,-1-1 0,0 1 0,-1 0 0,0-1-1,-1 0 1,0 1 0,-1-1 0,0 0 0,-1 0 0,0 0 0,-1-1 0,-7 14-1,-8 11-7010,14-23-1289</inkml:trace>
  <inkml:trace contextRef="#ctx0" brushRef="#br0" timeOffset="541.62">819 189 11253,'-1'-2'188,"0"1"-1,0-1 1,1 1-1,-1-1 1,0 1-1,1-1 1,-1 0 0,1 1-1,0-1 1,-1 0-1,1 1 1,0-1-1,0 0 1,0 1-1,0-1 1,1 0-1,-1 1 1,0-1 0,1 0-1,-1 1 1,1-1-1,-1 0 1,1 1-1,0-1 1,0 1-1,-1-1 1,1 1-1,0 0 1,1-1 0,-1 1-1,0 0 1,0 0-1,0-1 1,1 1-1,-1 0 1,1 0-1,-1 1 1,2-2-1,3-1-74,0 0-1,0 0 1,0 1-1,0 0 1,0 0-1,0 1 0,0 0 1,0 0-1,12 0 1,-15 1-102,0 0-1,0 1 1,0-1 0,0 1 0,0 0 0,0 0 0,-1 0 0,1 1 0,0-1 0,0 0 0,-1 1 0,1 0-1,-1 0 1,1-1 0,-1 2 0,0-1 0,0 0 0,0 0 0,0 1 0,0-1 0,-1 1 0,1-1 0,-1 1-1,1 0 1,-1-1 0,0 1 0,0 0 0,0 0 0,-1 0 0,1 4 0,2 3 27,-2 0 0,0 0 1,0 0-1,0 0 0,-2 0 1,1 0-1,-1 0 0,-3 11 1,2-10 33,-2 0 0,1 0 0,-2 0 0,1 0 0,-2-1 0,1 0 0,-1 0 0,-1-1 0,0 1 0,-12 12 0,-4-1 159,0 0 1,-41 25-1,41-29-178,23-17-53,0 0 0,0 0 0,0 1 0,0-1 0,0 0 0,0 0 0,0 1 0,0-1 0,0 0 1,0 0-1,0 1 0,0-1 0,0 0 0,0 0 0,0 0 0,0 1 0,0-1 0,0 0 0,0 0 0,0 1 0,1-1 0,-1 0 0,0 0 0,0 0 0,0 0 0,0 1 0,0-1 0,1 0 1,-1 0-1,0 0 0,0 0 0,0 0 0,1 1 0,-1-1 0,0 0 0,0 0 0,1 0 0,-1 0 0,0 0 0,0 0 0,0 0 0,1 0 0,-1 0 0,0 0 0,0 0 0,1 0 0,-1 0 0,0 0 1,0 0-1,1 0 0,27 7 55,29 2 58,2-8 170,0-2 1,113-16 0,-167 17-3320</inkml:trace>
  <inkml:trace contextRef="#ctx0" brushRef="#br0" timeOffset="927.94">1498 211 12934,'5'-5'2801,"-5"-4"-1088,0 4 368,-5-1-544,5 3-945,0 0-448,-5 6-144,5 0-624,-5 3-209,-4 5-1200,-1 5-624,5 7-2497</inkml:trace>
  <inkml:trace contextRef="#ctx0" brushRef="#br0" timeOffset="1097.03">1547 417 9877,'0'0'5666,"5"-3"-4465,-5 1 127,-5-1-527,10 3-2434,-10 3-624,5 2-1217</inkml:trace>
  <inkml:trace contextRef="#ctx0" brushRef="#br0" timeOffset="1854">1813 322 9684,'1'-3'7509,"4"20"-6267,1 20-867,-2 0-1,0 46 0,-5-72 1410,-2-10-709,-4-23-413,-6-37-802,12 46 132,0 0 0,1 0 0,0 0 0,1 0 0,0 1 0,4-14 0,-4 23-2,0 0-1,0-1 1,0 1 0,1 0 0,-1 0 0,1 0-1,0 0 1,0 0 0,0 1 0,0-1 0,0 1-1,1-1 1,-1 1 0,1 0 0,-1-1-1,1 1 1,0 1 0,0-1 0,0 0 0,0 1-1,0 0 1,1-1 0,-1 1 0,0 0 0,1 1-1,-1-1 1,6 0 0,-3 1-8,0-1 0,1 1 0,-1 0 0,0 1 0,0 0 0,0 0-1,0 0 1,0 1 0,-1-1 0,1 1 0,0 1 0,-1-1 0,10 6 0,-12-6 19,0 1 1,0-1 0,0 1-1,0 0 1,0 0-1,0 0 1,-1 0-1,1 1 1,-1-1-1,0 1 1,0-1 0,0 1-1,-1 0 1,1 0-1,-1-1 1,0 1-1,0 0 1,0 0 0,0 0-1,-1 1 1,0 4-1,0-8 7,0 1 0,0-1 0,0 1 0,0-1 0,0 1 0,-1-1 0,1 1 0,-1-1 0,1 0 0,-1 1 0,1-1 0,-1 0 0,0 1 0,1-1 0,-1 0 0,0 0 0,0 0 0,0 1 0,0-1 0,0 0 0,0-1 0,-1 1 0,1 0 0,0 0 0,0 0 0,-1-1 0,-1 2 0,7-31 198,-2 20-250,0 0 1,1 0 0,0 0 0,0 0-1,1 0 1,0 1 0,6-9 0,-8 13 29,1 1 0,0-1 1,-1 0-1,1 1 1,0-1-1,0 1 1,1 0-1,-1 0 1,1 1-1,0-1 1,-1 1-1,1-1 1,0 1-1,0 0 1,1 1-1,-1-1 1,5-1-1,-7 4 12,0-1-1,0 0 1,0 0-1,0 1 1,1-1 0,-1 1-1,0 0 1,0-1-1,-1 1 1,1 0-1,0 0 1,0 0-1,0 1 1,0-1 0,-1 0-1,1 1 1,-1-1-1,1 1 1,-1-1-1,1 1 1,-1 0-1,0-1 1,0 1 0,0 0-1,0 0 1,0 0-1,0 0 1,-1 0-1,1 2 1,1 2 22,0-1 1,0 1-1,-1 0 0,1-1 1,-2 1-1,1 0 1,-1 0-1,1-1 0,-2 10 1,-18 36 47,1 1-5984,17-40 332</inkml:trace>
  <inkml:trace contextRef="#ctx0" brushRef="#br0" timeOffset="2336.97">2462 180 8596,'21'-27'4601,"-21"26"-4497,0 1-1,0-1 0,0 1 0,1-1 0,-1 1 0,0-1 1,0 1-1,0-1 0,0 1 0,0-1 0,0 1 0,0-1 0,0 1 1,0-1-1,0 1 0,0-1 0,0 1 0,0-1 0,-1 1 0,1-1 1,0 1-1,0-1 0,-1 1 0,1-1 0,0 1 0,0-1 1,-1 1-1,1 0 0,0-1 0,-1 1 0,1 0 0,-1-1 0,1 1 1,-1 0-1,1-1 0,0 1 0,-1 0 0,1 0 0,-1 0 1,1-1-1,-1 1 0,1 0 0,-1 0 0,1 0 0,-1 0 0,1 0 1,-1 0-1,0 0 0,1 0 0,-1 0 0,1 0 0,-1 0 1,1 0-1,-1 0 0,0 1 0,-1 0-12,0 1-1,0 0 1,0-1-1,0 1 1,1 0-1,-1 0 1,0 0-1,1 0 1,0 1 0,-1-1-1,1 0 1,0 0-1,0 1 1,0-1-1,1 1 1,-2 4-1,1-2-56,0 0 0,0 1-1,0-1 1,1 1 0,0-1-1,0 1 1,0-1-1,0 0 1,1 1 0,0-1-1,1 1 1,-1-1 0,1 0-1,0 0 1,0 0-1,0 0 1,1 0 0,0 0-1,0-1 1,4 6-1,6 3 133,0 0-1,0 0 1,2-1-1,23 15 1,-20-15-115,-5 4-232,-22-9-2390,6-6 1807,-1-1 1,0 1-1,0-1 1,0 0 0,1 0-1,-1-1 1,0 1-1,-4-2 1,1-1 486,0 1-1,0-1 1,0 0 0,1-1-1,0 0 1,-1 0 0,1 0-1,1-1 1,-1 0-1,-5-6 1,8 8 577,0-1 0,0 1 0,0-1 0,1 1 0,-1-1 0,1 0 0,0 0 0,0 0 0,1 0 0,-1 0 0,1-1 0,0 1 0,0 0 0,0-1 0,1 1 0,-1-1 0,1 1 0,1-8 0,0 9-188,0 1-1,0-1 0,1 0 1,-1 1-1,1-1 0,-1 1 0,1 0 1,0-1-1,0 1 0,0 0 1,0 0-1,1 0 0,-1 0 1,0 1-1,1-1 0,-1 1 1,1-1-1,0 1 0,5-2 1,60-18 627,-56 18-671,3-2-304,30-7 537,-43 12-535,-1-1-1,0 1 1,1 0 0,-1-1 0,0 1 0,0 0-1,1 0 1,-1 0 0,0 0 0,1 0 0,-1 1-1,0-1 1,0 0 0,1 1 0,-1-1 0,0 0-1,0 1 1,0 0 0,1-1 0,-1 1 0,0 0-1,0-1 1,0 1 0,0 0 0,1 2 0,3 8-5737</inkml:trace>
  <inkml:trace contextRef="#ctx0" brushRef="#br0" timeOffset="2632.12">2790 250 14006,'-1'8'4241,"-1"4"-3947,0 0 0,1 0 1,1 0-1,0 0 0,0 0 1,2 0-1,3 20 0,-2-29-279,-1 0-1,1 0 0,-1-1 1,1 1-1,0-1 1,0 0-1,0 1 0,0-1 1,0-1-1,0 1 0,1 0 1,-1-1-1,1 0 0,-1 0 1,1 0-1,-1 0 0,1-1 1,0 1-1,-1-1 1,1 0-1,0 0 0,0 0 1,-1 0-1,1-1 0,0 0 1,-1 1-1,7-3 0,6-2 30,0 0-1,0-1 1,0 0-1,24-14 0,-35 17 7,0-1-1,0 1 1,0-1-1,0 0 1,-1 0-1,1-1 1,-1 1-1,0-1 1,0 0-1,-1 0 1,1 0-1,-1-1 1,4-10-1,-6 14-24,-1 0 0,1 0 0,-1 0-1,0 0 1,1 0 0,-1 0-1,0 0 1,0 0 0,0 0 0,0 0-1,-1 0 1,1 0 0,-1 1-1,1-1 1,-1 0 0,0 0 0,1 0-1,-2-2 1,0 2-26,0 0-1,0-1 1,0 1 0,-1 0 0,1 0-1,0 1 1,-1-1 0,1 0-1,-1 1 1,0 0 0,1-1-1,-1 1 1,0 0 0,0 0 0,-5 0-1,-1-1-336,0 0-1,0 1 0,1 1 1,-1-1-1,0 1 0,-13 2 1,11 0-911,1 0 0,-1 1 0,1 0 0,-18 7 1,-2 7-5809</inkml:trace>
  <inkml:trace contextRef="#ctx0" brushRef="#br0" timeOffset="2883.14">3238 164 11941,'39'-35'8719,"-32"125"-7805,-3-63-738,-2-1 1,-1 38-1,-5 10-66,4-42-3397,-2-24-2099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39:36.4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21663,'0'2835'0,"1244"-2835"0,-1244-2835 0,-1244 2835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39:48.81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24703,'0'2733'0,"1377"-2733"0,-1377-2733 0,-1377 2733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39:58.0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589 171 9748,'2'-1'178,"-1"1"0,1-1 0,-1 0 0,0 1 0,1-1 0,-1 0-1,0 0 1,1 0 0,-1 0 0,0-1 0,0 1 0,0 0 0,0 0-1,0-1 1,0 1 0,-1 0 0,1-1 0,0 1 0,-1-1 0,1 1-1,-1-1 1,1 1 0,-1-1 0,0 1 0,1-1 0,-1-2 0,-4 4 496,12 2 1938,-11-7-54,-19-13-2125,-20-3-289,12 5-132,0 2 0,-36-12 1,55 23-24,-1 0-1,0 0 1,0 1 0,0 1 0,0 0 0,0 1 0,0 0 0,0 1 0,-20 3 0,7 1-13,0 2 0,1 0-1,-1 2 1,-26 14 0,39-17 13,0 0-1,0 2 0,1-1 1,0 1-1,1 1 0,0 0 0,0 1 1,0-1-1,-12 20 0,20-27 9,0 1 0,1-1 0,-1 1 0,1 0 0,0-1 0,-1 1 0,1 0 0,1 0 0,-1 0 0,0 0 0,1 0 0,-1 0 0,1 0 0,0 0 0,0 0 0,0 0 0,0 0 0,1 0 0,1 6 0,0-5-1,0 0 0,0 0 1,0 0-1,1 0 0,-1 0 0,1-1 1,0 1-1,0-1 0,1 0 1,-1 0-1,1 0 0,3 2 1,13 7-14,0-1 0,0-1 0,1-1 0,27 8 0,-39-14 10,169 48-159,-111-34-149,118 46 1,-180-61 294,1 0-1,0 1 0,0 0 0,0 0 0,0 1 1,-1 0-1,8 5 0,-12-7 17,0-1-1,0 0 1,0 0 0,0 1 0,0-1-1,0 0 1,0 1 0,-1-1 0,1 1 0,0-1-1,-1 1 1,1-1 0,-1 1 0,0-1-1,1 1 1,-1 0 0,0-1 0,0 1-1,0 0 1,0-1 0,0 1 0,-1-1-1,1 1 1,0 0 0,-1-1 0,1 1 0,-1-1-1,0 1 1,1-1 0,-1 1 0,0-1-1,0 0 1,0 1 0,0-1 0,0 0-1,-2 2 1,-55 51 4,51-49 12,-1 0-1,0 0 1,0-1 0,0 0-1,-1-1 1,0 1 0,1-2-1,-1 1 1,-12 1 0,-14 4 45,24-5-53,-13 3 60,1 0-1,-44 4 0,62-9-30,-1-1 0,1 0 0,-1 0 0,0 0 0,1 0 0,-1-1 0,1 0 0,-1 0 0,1-1 0,-1 0 0,1 0 0,0 0 0,0 0 0,0-1 0,0 1 0,0-1 0,1-1 0,-9-6 0,13 10-36,0 0 0,0-1-1,0 1 1,0 0 0,0 0-1,0 0 1,0-1 0,0 1-1,0 0 1,0 0 0,0 0-1,1 0 1,-1-1-1,0 1 1,0 0 0,0 0-1,0 0 1,0 0 0,0-1-1,0 1 1,0 0 0,1 0-1,-1 0 1,0 0 0,0 0-1,0-1 1,0 1 0,0 0-1,1 0 1,-1 0 0,0 0-1,0 0 1,0 0 0,0 0-1,1 0 1,-1 0 0,0 0-1,0 0 1,0 0 0,1 0-1,-1 0 1,0 0 0,0 0-1,0 0 1,0 0 0,1 0-1,-1 0 1,0 0-1,0 0 1,0 0 0,1 0-1,-1 0 1,0 0 0,0 1-1,0-1 1,0 0 0,27 1-52,39 8 35,-54-7-35,24 2-54,-1-2 0,1-2 0,-1-1 0,48-8 0,-22-1-52,95-29 0,-138 34 164,-1-2 0,0 1 0,-1-2 0,0 0 0,0-1 0,-1-1 0,28-22 0,-38 28-3,-1 0 1,1-1-1,-1 0 1,0 0-1,0 0 1,0-1-1,-1 1 0,1-1 1,-1 0-1,-1 0 1,1 0-1,-1 0 1,0 0-1,-1 0 0,1-1 1,-1 1-1,-1 0 1,1-1-1,-1 1 1,0-1-1,0 1 0,-1-1 1,0 1-1,-3-13 1,4 19-12,0 0 0,0 0 0,-1 0 1,1 1-1,0-1 0,0 0 0,0 0 0,0 0 0,0 0 1,0 0-1,0 0 0,0 0 0,0 0 0,-1 0 0,1 0 1,0 0-1,0 0 0,0 0 0,0 0 0,0 0 1,0 0-1,0 0 0,-1 0 0,1 0 0,0 0 0,0 0 1,0 0-1,0 0 0,0 0 0,0 0 0,0 0 0,0 0 1,-1 0-1,1 0 0,0 0 0,0-1 0,0 1 1,0 0-1,0 0 0,0 0 0,0 0 0,0 0 0,0 0 1,0 0-1,0 0 0,0 0 0,-1 0 0,1-1 1,0 1-1,0 0 0,0 0 0,0 0 0,0 0 0,0 0 1,0 0-1,0 0 0,0-1 0,0 1 0,0 0 0,0 0 1,0 0-1,0 0 0,0 0 0,-3 14-172,-2 21 205,4-25-18,0 1-1,1-1 1,1 1-1,-1 0 1,2-1 0,0 1-1,0-1 1,1 0-1,4 11 1,-6-17 4,0-1 1,1 0-1,0 1 0,0-1 0,0 0 1,0 0-1,0 0 0,1 0 1,-1-1-1,1 1 0,0-1 1,0 1-1,0-1 0,0 0 1,0 0-1,0 0 0,0-1 1,1 1-1,-1-1 0,1 0 1,-1 0-1,1 0 0,-1 0 1,1 0-1,0-1 0,-1 0 1,1 0-1,0 0 0,5-1 1,76-16-1179,-29-1-3402,-17 1-1308</inkml:trace>
  <inkml:trace contextRef="#ctx0" brushRef="#br0" timeOffset="185.68">1291 110 3714,'-10'-14'8564,"6"5"-6804,-1 1-383,5 3-128,5 5-1249,-5 2-160,4 7-1553,-4-1-688,0 9-2658</inkml:trace>
  <inkml:trace contextRef="#ctx0" brushRef="#br0" timeOffset="1844.79">1293 392 8948,'14'7'5930,"2"4"-4135,-12 19-1892,-4 90 633,1-129 5,0 1 1,0-1 0,1 0-1,0 0 1,1 1 0,0-1-1,4-8 1,-4 11-579,0 0-1,0 1 1,0-1-1,0 1 1,1 0 0,0 0-1,0 0 1,1 1-1,-1-1 1,1 1 0,0 0-1,0 0 1,6-3 0,-8 6 19,-1 0 0,1 0 0,0 0 0,0 0 0,0 1 0,0-1 0,0 1 0,0 0 0,0 0 0,0 0 0,0 0 0,0 0 0,0 0 0,0 1 0,0 0 0,-1-1 0,1 1 0,0 0 0,0 1 0,0-1 0,-1 0 0,1 1 0,-1-1 0,1 1 0,4 4 0,-4-3 25,0 0 1,0 1 0,0-1-1,0 1 1,-1 0-1,1-1 1,-1 1 0,0 0-1,0 1 1,0-1-1,-1 0 1,1 0-1,-1 1 1,0-1 0,0 1-1,0 8 1,-1-12 176,6-6-106,1 1 1,-1-1-1,0 0 1,-1 0-1,7-7 0,20-17-127,-13 16 25,0 1-1,1 1 1,22-10-1,-32 17-13,0 0-1,0 1 0,0 1 1,0-1-1,1 1 1,-1 1-1,1 0 0,20 1 1,-30 0 32,1 1-1,0 0 1,0-1 0,-1 1 0,1 0 0,0 0-1,-1 0 1,1 0 0,-1 0 0,1 0-1,-1 1 1,0-1 0,1 0 0,-1 1 0,0-1-1,0 1 1,0-1 0,0 1 0,0 0-1,0-1 1,0 1 0,-1 0 0,1 0 0,0 2-1,-1-2 16,0 0-1,1-1 0,-1 1 0,1 0 1,-1-1-1,1 1 0,0-1 0,-1 1 0,1-1 1,0 1-1,0-1 0,0 1 0,0-1 1,0 0-1,0 0 0,1 0 0,-1 1 1,0-1-1,1 0 0,-1-1 0,1 1 1,-1 0-1,1 0 0,-1-1 0,1 1 1,-1 0-1,1-1 0,0 0 0,-1 1 1,1-1-1,0 0 0,-1 0 0,1 0 1,0 0-1,-1 0 0,4-1 0,19-5 22,-1-2 0,0-1 1,0 0-1,-1-2 0,0 0 0,-1-2 0,0 0 0,-1-1 0,-1-2 0,0 0 0,-1 0 1,-1-2-1,17-21 0,-31 34-28,0-1 1,0 1 0,0-1-1,0 0 1,-1 0-1,0 0 1,0 0-1,-1-1 1,1 1 0,-1 0-1,-1-1 1,1 1-1,-2-10 1,1 12-11,0 0-1,-1-1 1,0 1-1,0 0 1,0 0-1,0 0 1,-1 0-1,0 0 1,1 0-1,-1 0 1,-1 0 0,1 1-1,-1-1 1,1 1-1,-1 0 1,0-1-1,0 1 1,0 0-1,-1 1 1,-6-5-1,9 6 3,1 1-1,-1 0 0,1 0 1,-1 0-1,1 0 0,-1 0 0,0 0 1,1 0-1,-1 0 0,1 0 1,-1 0-1,1 0 0,-1 0 0,0 0 1,1 0-1,-1 1 0,1-1 1,-1 0-1,1 0 0,-1 1 1,1-1-1,-1 0 0,1 1 0,0-1 1,-1 0-1,1 1 0,-1-1 1,1 1-1,0-1 0,-1 1 1,1-1-1,0 1 0,0-1 0,-1 1 1,1-1-1,0 1 0,0-1 1,-1 2-1,-9 28-285,8-22 258,-4 13 50,2 0-1,0 1 0,1-1 0,2 1 0,0 0 0,1-1 0,1 1 1,7 40-1,8 10 77,30 87 0,-40-140-84,19 50 75,-14-43-50,-2 1-1,9 40 1,-19-64 445,-4-8-200,-12-18-140,-18-35-218,25 38 59,-38-89-10,45 99 20,0 1-1,0-1 1,1 1 0,0-1-1,1 0 1,0 1-1,1-1 1,0 0 0,2-16-1,-1 22-9,1 0 0,0-1 0,0 1-1,1 0 1,-1 0 0,1 0 0,0 0-1,0 0 1,0 1 0,1-1 0,-1 1-1,1 0 1,0 0 0,0 0 0,0 1-1,0 0 1,0-1 0,1 1 0,-1 1-1,1-1 1,-1 0 0,1 1 0,0 0-1,-1 0 1,1 1 0,0-1-1,0 1 1,7 1 0,-10 2-713,-9 4 499,-15 7 252,19-13-63,-30 18 102,0-1 0,-1-2 0,-53 16 0,126-46 36,0-3-1,-2-1 1,59-37-1,-42 23-64,-22 14-26,0 1 25,-1-1 1,-1-2 0,44-36-1,-68 50-15,0 0-1,0 0 0,0 0 1,-1-1-1,1 0 0,-2 0 1,1 0-1,-1-1 1,0 0-1,-1 1 0,1-1 1,-2 0-1,1-1 0,-1 1 1,0 0-1,-1-1 0,0 1 1,0-1-1,-1 0 1,-1-10-1,1 17-13,0 0 0,0 0 0,0 0 0,0 0-1,-1 0 1,1 0 0,-1 0 0,1 0 0,-1 0 0,0 0 0,0 0 0,0 0 0,0 1 0,0-1-1,0 0 1,0 1 0,0-1 0,-1 0 0,1 1 0,-1 0 0,1-1 0,-1 1 0,1 0 0,-1 0-1,0 0 1,0 0 0,0 0 0,1 0 0,-1 0 0,0 1 0,0-1 0,0 1 0,0-1 0,0 1-1,0 0 1,-2 0 0,-2 0-9,1 1-1,0 0 1,0 1-1,0-1 1,0 1-1,1 0 1,-1 0-1,0 0 1,1 0-1,-1 1 1,1 0-1,-7 6 1,5-3 19,0 0 1,0 0 0,1 1 0,0-1 0,0 1 0,1 1 0,-1-1 0,2 1 0,-1-1 0,1 1 0,0 0 0,1 0 0,0 1 0,0-1 0,1 0 0,0 1 0,0-1 0,1 1-1,0-1 1,1 0 0,-1 1 0,3 9 0,-1-12 0,-1 0-1,1 0 1,0 0-1,0 0 0,1 0 1,0 0-1,0 0 1,0-1-1,1 1 1,0-1-1,0 0 0,0 0 1,0-1-1,1 1 1,0-1-1,0 0 0,0 0 1,0-1-1,1 1 1,0-1-1,-1 0 1,1-1-1,0 1 0,0-1 1,0-1-1,1 1 1,-1-1-1,0 0 1,12 1-1,-4-3 9,1 1 1,-1-2-1,0 0 0,0 0 1,-1-1-1,1-1 1,16-7-1,-24 9-6,-1 0 1,1 0-1,-1 0 0,0-1 0,0 0 1,0 0-1,0-1 0,-1 1 0,1-1 1,-1 0-1,0 0 0,0-1 1,0 1-1,-1-1 0,0 0 0,0 0 1,0 0-1,0 0 0,-1 0 1,3-9-1,-5 14-17,1-1 1,-1 1 0,0-1-1,0 1 1,1-1-1,-1 0 1,0 1-1,0-1 1,0 1-1,0-1 1,0 0-1,0 1 1,0-1 0,0 1-1,0-1 1,0 1-1,0-1 1,0 0-1,-1 1 1,1-1-1,0 1 1,0-1-1,-1 1 1,1-1 0,0 1-1,-1-1 1,1 1-1,0-1 1,-1 1-1,1-1 1,-1 1-1,1-1 1,0 1-1,-1 0 1,1-1 0,-1 1-1,1 0 1,-1 0-1,0-1 1,1 1-1,-1 0 1,1 0-1,-1 0 1,1 0-1,-1 0 1,0 0 0,1-1-1,-1 1 1,1 1-1,-2-1 1,0 0-13,-1 1 0,1-1 0,0 1 0,0 0 0,0 0 0,0 0 0,0 0 0,0 0 0,0 0 0,1 0 0,-1 1 0,-3 2 0,2 0 18,0-1 0,0 1 0,0-1 0,0 1 0,0 0 0,1 0 0,0 1 1,0-1-1,0 0 0,1 1 0,-1-1 0,1 1 0,0-1 0,0 1 0,1 0 1,-1-1-1,1 1 0,0 0 0,0 0 0,1-1 0,-1 1 0,1 0 0,0-1 1,0 1-1,1-1 0,-1 1 0,1-1 0,0 0 0,4 7 0,0-3-22,0-1 1,0 0-1,0 0 0,1 0 0,0-1 0,1 0 0,-1 0 0,1 0 0,0-1 0,1-1 0,-1 1 1,1-1-1,16 4 0,6 0-859,-1-1-1,50 4 1,6-5-2383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39:40.0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181 179 7507,'15'-14'13796,"146"24"-13028,-43-15-698,135-24 1,-45 3-17,-129 21-100,-41 2 149,-30 3 164,-12-1 218,-12-1-443,-1 0 0,1-1 0,0-1 0,-22-9 1,5 3-22,-249-50 128,278 59-160,-17-5 333,18 3-191,16 1-197,-5 3 29,-1 1 1,0-1-1,1 1 0,-1 0 0,13 6 0,18 5 71,219 25 32,-112-21-43,-157-5-61,0 0 1,-1-1-1,-20 13 1,-6 5 83,-1-2 0,-1-1-1,-1-3 1,-2-1 0,0-2 0,-65 19-1,106-38-9,-5 1-415,9-6-3581,0-1-130</inkml:trace>
  <inkml:trace contextRef="#ctx0" brushRef="#br0" timeOffset="942.08">0 594 1937,'17'-2'5670,"-10"2"-4740,0-1 0,0 0 0,0 0 0,0 0 0,0-1 0,0 0 0,9-5 0,-15 7-196,49-11 3019,741-39-2379,-701 47-1342,-2 5-7,-55-1 3,1-1-1,-1-1 1,36-6 0,-127 13 57,-1-3-1,-64-3 1,42-1-35,-131 9 137,254-8-390,1 3 0,0 1 0,-1 2 0,0 2 0,-1 2-1,43 15 1,-82-25 196,0 1-1,-1-1 1,1 1-1,0-1 1,0 1-1,-1 0 1,1 0-1,0 0 1,-1 0 0,1 0-1,-1 0 1,1 0-1,-1 0 1,1 1-1,-1-1 1,0 0-1,0 1 1,0-1-1,0 1 1,0 0-1,0-1 1,0 1-1,0 0 1,-1 0 0,1-1-1,0 3 1,-2-2 9,1 1 0,-1-1 0,0 0 1,0 0-1,0 0 0,0 0 1,0 0-1,-1 0 0,1 0 1,-1 0-1,1 0 0,-1-1 0,1 1 1,-1-1-1,0 1 0,0-1 1,-3 2-1,-13 9 38,-1-2 0,0 0 0,-25 8 0,-66 20-654,35-14-3401,27-10-1128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40:05.30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190 287 13478,'-52'-51'3674,"51"36"174,1 10-1433,0 12-2067,10 29-548,-3 9 243,13 50 1,-12-62-14,-1 0 0,-1 0 1,2 51-1,-8-80-30,0-1 0,-1 0 1,1 1-1,-1-1 0,1 1 0,-1-1 0,0 0 1,-1 0-1,1 0 0,0 1 0,-1-1 1,0 0-1,0-1 0,0 1 0,0 0 1,0-1-1,0 1 0,-1-1 0,1 1 0,-1-1 1,1 0-1,-1 0 0,0-1 0,0 1 1,0 0-1,0-1 0,0 0 0,-4 1 1,1 0 21,1 0 1,-1-1-1,0 0 1,0 0-1,0-1 1,0 1-1,0-2 1,0 1-1,0 0 1,1-1-1,-1-1 1,0 1-1,0-1 1,-9-4-1,7 3-24,5 2-3,1 0 0,0 1 0,-1-1 0,1 0 0,0 0 0,0-1 0,0 1 0,0 0 0,0-1 0,0 1 0,0-1 0,0 0 0,0 1 1,1-1-1,-1 0 0,1 0 0,-1-1 0,1 1 0,-2-4 0,43 17-350,-5-2 379,1-1 1,-1-2 0,1-2-1,0-1 1,54-4 0,-79 0-18,1 0 0,-1-1 0,0-1 1,0 0-1,0-1 0,-1 0 0,1 0 1,-1-1-1,0-1 0,0 0 0,0 0 0,-1-1 1,0 0-1,0-1 0,-1 0 0,0 0 1,0-1-1,-1 0 0,0-1 0,-1 1 0,10-20 1,-11 20-3,-2 0 1,1 0-1,-1-1 1,-1 1 0,0-1-1,0 0 1,-1 0-1,0 0 1,0 0 0,-1 0-1,0 0 1,-1 0-1,-3-16 1,1 13 44,-1 0 1,0 0-1,0 0 0,-1 0 1,-1 1-1,0 0 1,-1 0-1,0 1 0,-14-18 1,13 20-19,1 0 1,-1 1 0,-1 0 0,1 1-1,-1 0 1,-1 0 0,1 1-1,-1 1 1,0-1 0,0 2 0,-15-5-1,17 6-48,-1 1 1,1 1-1,-1 0 0,1 0 0,-1 1 0,0 0 0,1 0 0,-1 1 0,1 0 0,-1 1 0,1 0 1,0 0-1,-1 1 0,1 0 0,-14 9 0,13-7-393,1 0 0,-1 2 1,1-1-1,0 1 0,1 0 0,0 0 0,-11 15 1,14-17-243,0 1 0,0 0 0,1 0 0,0 0 0,0 0 0,1 0 0,-1 1 0,1-1 0,1 1 0,-1 0 0,1 0 0,-1 12 0,9 31-7836</inkml:trace>
  <inkml:trace contextRef="#ctx0" brushRef="#br0" timeOffset="538.92">728 418 12086,'-14'-18'5762,"-10"-1"-1539,23 19-4220,1 0-1,0 0 1,0 0-1,-1 0 0,1 0 1,0 0-1,0 0 1,-1 0-1,1 0 0,0 0 1,0 0-1,0 0 0,-1 0 1,1 0-1,0 0 1,0 1-1,0-1 0,-1 0 1,1 0-1,0 0 1,0 0-1,0 1 0,-1-1 1,1 0-1,0 0 0,0 0 1,0 1-1,0-1 1,0 0-1,0 0 0,0 0 1,0 1-1,-1-1 1,1 0-1,0 0 0,0 1 1,0-1-1,0 0 1,0 0-1,0 1 0,0-1 1,0 0-1,0 0 0,1 1 1,-1-1-1,0 0 1,0 0-1,0 1 0,0-1 1,0 0-1,0 0 1,0 0-1,0 1 0,1-1 1,-1 0-1,0 0 0,4 17-150,-4-16 147,2 9 37,2 0 1,-1 0-1,1-1 1,1 1-1,0-1 0,0 0 1,0 0-1,1-1 0,1 0 1,-1 0-1,1 0 1,9 7-1,-13-12-15,1-1 0,-1 1 0,1-1 1,0 0-1,-1 0 0,1 0 0,0 0 0,0-1 0,0 0 1,0 1-1,0-2 0,0 1 0,0 0 0,1-1 0,-1 0 0,0 0 1,0 0-1,0-1 0,1 1 0,-1-1 0,0 0 0,0 0 1,0-1-1,0 1 0,0-1 0,-1 0 0,1 0 0,0 0 1,-1-1-1,1 1 0,4-6 0,-1 2 122,-2 0 1,1 0-1,-1-1 1,0 0-1,0 0 1,-1 0-1,7-15 1,-9 18-75,0-1 0,0 1 1,0-1-1,-1 0 0,0 0 1,0 0-1,0 0 0,0 0 1,-1 0-1,0 0 0,0 0 1,0 0-1,-1 0 0,0 0 1,-1-6-1,-8 74-683,5 55 798,-8 103-221,13-216 43,-1 0 1,1-1-1,-1 1 0,0 0 1,0-1-1,-1 1 0,1 0 0,-1-1 1,0 0-1,0 1 0,0-1 1,-1 0-1,1 0 0,-1 0 0,0-1 1,0 1-1,0-1 0,-1 1 1,1-1-1,-1 0 0,0 0 0,1-1 1,-1 1-1,0-1 0,-1 0 1,1 0-1,0 0 0,0-1 0,-1 0 1,1 0-1,-1 0 0,1 0 1,-1-1-1,0 1 0,1-1 0,-1-1 1,1 1-1,-1-1 0,0 1 1,1-1-1,0-1 0,-1 1 0,1-1 1,-8-3-1,7 2-4,0 1-1,0-1 1,0-1-1,1 1 1,-1-1 0,1 0-1,0 0 1,0 0-1,0 0 1,0-1 0,1 0-1,-1 1 1,1-2-1,-4-9 1,6 12-101,0 0 0,0 1 1,0-1-1,1 0 0,0 0 0,-1 0 0,1 0 1,0 0-1,0 0 0,0 0 0,1 0 0,-1 0 1,1 0-1,0 0 0,-1 0 0,1 0 0,0 0 1,1 1-1,-1-1 0,0 0 0,1 1 0,0-1 1,-1 1-1,1 0 0,0-1 0,0 1 0,0 0 1,0 0-1,1 0 0,3-2 0,9-5-1395,-1 0-1,1 1 1,1 1-1,-1 1 1,1 0-1,30-6 0,-38 10 621,59-15-6991</inkml:trace>
  <inkml:trace contextRef="#ctx0" brushRef="#br0" timeOffset="1924.31">1263 500 12678,'5'-6'807,"-1"0"1,0 0 0,0-1-1,-1 0 1,1 1 0,-1-1-1,-1-1 1,0 1 0,0 0-1,2-11 1,-1 6 270,30 147-542,-32-131-496,-1 1 0,1-1 0,0 0 0,0 1 0,1-1 0,-1 0 0,1 0 0,4 8 1,-6-12-22,1 1 0,-1-1 0,0 0 0,0 0 0,1 1 0,-1-1 1,0 0-1,1 0 0,-1 0 0,0 0 0,1 1 0,-1-1 0,0 0 1,1 0-1,-1 0 0,0 0 0,1 0 0,-1 0 0,1 0 0,-1 0 1,0 0-1,1 0 0,-1 0 0,0 0 0,1-1 0,-1 1 0,0 0 1,1 0-1,-1 0 0,0 0 0,1-1 0,-1 1 0,0 0 1,0 0-1,1-1 0,-1 1 0,17-27 323,-10 9-328,2 1 0,0 1-1,1-1 1,0 1 0,1 1-1,1 0 1,20-20 0,-31 35-22,-1 0 1,1 0-1,0 0 1,0 0-1,-1 0 1,1 0-1,0 0 1,-1 0 0,1 0-1,0 0 1,-1 0-1,1 1 1,0-1-1,-1 0 1,1 0-1,-1 1 1,1-1 0,0 1-1,-1-1 1,1 0-1,-1 1 1,1-1-1,-1 1 1,1-1-1,-1 1 1,1 0 0,-1-1-1,0 1 1,1-1-1,-1 1 1,0 0-1,0-1 1,1 2-1,20 35 79,-10-16-75,-2-7-165,0 0 1,1 0-1,1-1 1,0 0-1,13 12 1,-19-22-1,-1 1 0,1-1 0,0 0 0,0-1 0,0 1 0,0-1 0,1 0 0,-1-1 0,0 1 0,1-1 1,-1 0-1,1 0 0,0-1 0,-1 0 0,1 0 0,-1 0 0,1-1 0,10-2 0,-7 1 128,1-1 0,0 0 1,-1 0-1,1-2 0,-1 1 0,0-1 0,0 0 0,-1-1 0,1 0 0,-1 0 0,-1-1 0,1 0 0,-1-1 0,0 1 0,-1-1 1,7-10-1,-10 13 170,-1 0-1,1-1 1,-1 1 0,1-1 0,-1 1 0,-1-1 0,1 0 0,-1 0 0,0 0 0,-1 0 0,1 0 0,-1 0 0,0 0 0,0 0 0,-1 0-1,0 0 1,0 0 0,0 0 0,-1 0 0,1 1 0,-1-1 0,-1 0 0,1 1 0,-1 0 0,0-1 0,0 1 0,0 0 0,-1 1-1,-5-7 1,8 10-103,0 0-1,0 0 0,0 0 0,0 0 1,-1 0-1,1 1 0,0-1 1,0 0-1,0 1 0,-1-1 0,1 1 1,0-1-1,-1 1 0,1 0 0,-1-1 1,1 1-1,0 0 0,-1 0 1,1 0-1,-1 0 0,1 0 0,-2 1 1,-35 15 111,25-7-130,0 1 0,-22 23-1,26-23-4,0 0 0,1 0 0,0 1 0,1 0 0,-11 22 0,16-30-6,1 0 1,-1-1 0,1 1-1,0 0 1,0 0-1,0 0 1,0 0 0,1 0-1,-1 0 1,1 1 0,-1-1-1,1 0 1,0 0-1,0 0 1,1 0 0,-1 0-1,1 1 1,-1-1 0,1 0-1,0 0 1,0 0-1,0 0 1,0-1 0,1 1-1,-1 0 1,1 0 0,0-1-1,0 1 1,-1-1-1,4 3 1,-3-4 10,0 0 1,0 0-1,1 0 1,-1 0-1,0-1 0,0 1 1,1-1-1,-1 1 1,0-1-1,1 0 0,-1 0 1,0 0-1,1-1 1,-1 1-1,0 0 0,0-1 1,1 1-1,-1-1 1,0 0-1,0 0 0,3-1 1,44-27 26,-32 18-19,-1-2-1,0 0 0,26-30 0,-37 38-3,-1-1-1,1 0 1,-1 0 0,0 0 0,0-1 0,0 1 0,-1-1-1,0 0 1,0 0 0,-1 0 0,0 0 0,0-1 0,-1 1-1,1-9 1,-1 30-61,-1 1 0,2-1-1,0 0 1,0 1 0,1-1-1,6 17 1,-8-29 52,0 1 0,0 0 0,0 0 0,0-1 1,0 1-1,1-1 0,-1 1 0,1-1 0,-1 1 0,1-1 0,0 0 0,0 0 0,0 0 0,0 0 0,0 0 0,1-1 0,-1 1 1,0-1-1,1 1 0,-1-1 0,1 0 0,-1 0 0,1 0 0,0 0 0,-1-1 0,1 1 0,0-1 0,0 1 0,-1-1 1,1 0-1,0 0 0,0-1 0,0 1 0,-1 0 0,1-1 0,0 0 0,-1 0 0,1 0 0,0 0 0,3-2 0,2-2 10,1 0-1,-1-1 1,0 0-1,-1 0 0,1-1 1,-1 0-1,0 0 1,-1-1-1,6-9 1,47-78-304,-57 92 264,-6 15 21,0 0 1,1 1-1,1-1 0,0 0 1,0 23-1,1-23-9,-1 30-15,2-40 63,0 0 1,0 0-1,0 0 0,0 0 1,0 0-1,0 0 0,0 0 0,0 0 1,1 0-1,-1-1 0,1 1 1,0 0-1,-1 0 0,3 3 1,0-6 41,-1-1 1,1 1 0,-1-1 0,0 0 0,1 0 0,-1 0-1,0 0 1,0 0 0,0-1 0,0 1 0,-1-1-1,3-4 1,6-6-26,3-1-27,-2 0-6,0 2 0,1 0 0,1 0 0,21-16 0,-31 31-38,-1 0 0,0 0 0,0 1 0,0-1 0,0 0 1,0 1-1,-1-1 0,0 1 0,1-1 0,0 5 0,3 6 28,2 4 19,-4-12-18,-1 1-1,1-1 1,0 0-1,1 0 1,-1 0-1,6 6 1,-8-10 2,1-1 0,-1 0 0,1 1 0,-1-1 0,1 0 0,0 0 0,-1 0 0,1 0 0,0-1 0,0 1 0,0 0 0,-1-1 0,1 1 0,0-1 0,0 0 0,0 0 0,0 0 0,0 0 0,0 0 0,0 0 0,0 0 1,-1 0-1,1-1 0,0 1 0,0-1 0,2-1 0,22-10 13,0-1 1,-1-2-1,-1-1 1,0 0-1,21-21 1,-37 31-28,25 34-239,-7-4 259,-20-21-6,1 0 0,-1 0 0,1 0-1,0-1 1,0 0 0,0 0 0,0-1 0,0 0 0,0 0 0,0-1-1,1 0 1,-1 0 0,0-1 0,0 0 0,0 0 0,0 0 0,0-1-1,9-4 1,-3 1-5,0 0-1,-1-1 1,0 0-1,-1-1 1,1-1 0,-1 0-1,0 0 1,18-20-1,-27 25-2,1 0 0,-1 0 0,0 0 0,-1-1 0,1 1 0,0-1 0,-1 1 0,2-7 0,-2 8-6,-1 1-1,0-1 1,1 1 0,-1-1-1,0 1 1,0-1-1,0 1 1,0-1 0,0 1-1,0-1 1,0 1 0,0-1-1,-1 1 1,1-1-1,-1 1 1,1-1 0,-1 1-1,1-1 1,-1 1 0,0 0-1,0-1 1,1 1-1,-3-2 1,2 4-7,0-1 0,0 1 0,0-1 0,0 1 0,0 0 0,0-1 0,1 1-1,-1 0 1,0 0 0,0 0 0,0-1 0,1 1 0,-1 0 0,0 0 0,1 0 0,-1 0 0,1 0 0,-1 0 0,1 1-1,-1-1 1,1 2 0,-17 35 58,16-35-61,-9 19-35,4-11-37,1 1 0,1-1 0,0 1 0,0 0 0,1 0 0,0 0-1,-1 24 1,4-35-63,0 0 0,-1 0 0,2 0-1,-1 0 1,0 0 0,0 0 0,0 0-1,0 0 1,1 0 0,-1 0 0,0 0-1,1-1 1,-1 1 0,0 0-1,1 0 1,-1 0 0,1-1 0,-1 1-1,1 0 1,0 0 0,-1-1 0,1 1-1,0-1 1,-1 1 0,1-1 0,1 1-1,18 0-5703,7-11-2611</inkml:trace>
  <inkml:trace contextRef="#ctx0" brushRef="#br0" timeOffset="2064.27">3111 157 13238,'5'-46'3154,"-5"14"-449,0 11-544,5 10-1137,-5 8-816,5 12-1328,-5 5-1425,-5 9-1393,5 9-8084</inkml:trace>
  <inkml:trace contextRef="#ctx0" brushRef="#br0" timeOffset="2342.34">3468 285 13190,'-1'-4'470,"-1"-1"1,1 1-1,0-1 0,-1 1 0,0-1 0,0 1 1,0 0-1,-1 0 0,1 0 0,-1 1 1,0-1-1,0 1 0,0-1 0,-6-4 1,6 6-363,0 0 1,-1 0 0,1 0-1,-1 0 1,0 1 0,1-1-1,-1 1 1,0 0 0,0 0 0,1 1-1,-1-1 1,0 1 0,0 0-1,0 0 1,0 0 0,0 1 0,1-1-1,-1 1 1,0 0 0,0 0-1,1 0 1,-1 1 0,0 0-1,1-1 1,-1 1 0,-2 3 0,-12 6 167,1 2 1,1 0 0,0 1 0,-26 31-1,36-38-246,-1 1 1,2 1-1,-1-1 0,1 1 0,0 0 1,0 0-1,1 1 0,1-1 0,-1 1 1,2 0-1,-1 0 0,-1 13 0,4-20-19,0 0 0,-1-1 0,1 1-1,1 0 1,-1 0 0,0 0 0,1 0-1,-1-1 1,1 1 0,0 0-1,0 0 1,0-1 0,0 1 0,0-1-1,0 1 1,1-1 0,-1 1 0,1-1-1,0 0 1,1 2 0,1-1-66,-1-1 1,1 0-1,-1 1 0,1-1 1,0-1-1,-1 1 1,1-1-1,0 1 0,0-1 1,0 0-1,8 0 1,7 0-1182,1-1 1,-1-1 0,0-1-1,26-6 1,-40 7 630,57-13-5790</inkml:trace>
  <inkml:trace contextRef="#ctx0" brushRef="#br0" timeOffset="2741.48">3856 233 9460,'2'-15'5626,"4"-3"-1790,1-12 490,25 136-2501,-30-29-1692,-2-60-91,0-1 0,0 1-1,2 0 1,4 25-1,35-131 448,78-279-393,-119 368-99,0 0 0,0 0 1,0-1-1,0 1 1,0 0-1,0 0 0,0 0 1,0 0-1,0-1 1,0 1-1,0 0 0,0 0 1,0 0-1,0 0 1,0-1-1,0 1 0,0 0 1,1 0-1,-1 0 1,0 0-1,0 0 0,0-1 1,0 1-1,0 0 1,0 0-1,1 0 0,-1 0 1,0 0-1,0 0 1,0 0-1,0 0 1,1 0-1,-1-1 0,0 1 1,0 0-1,0 0 1,0 0-1,1 0 0,-1 0 1,0 0-1,0 0 1,0 0-1,0 0 0,1 0 1,-1 0-1,0 1 1,0-1-1,0 0 0,0 0 1,0 0-1,1 0 1,-1 0-1,0 0 0,0 0 1,0 0-1,0 0 1,0 1-1,1-1 0,-1 0 1,0 0-1,0 0 1,0 0-1,0 0 0,0 1 1,11 18-17,6 32 87,-7-5-61,-1 1 1,-3 0 0,-1 0-1,-2 77 1,-5-83-4624,-8 50 0,9-81-1376</inkml:trace>
  <inkml:trace contextRef="#ctx0" brushRef="#br0" timeOffset="2889.3">4040 387 10437,'-34'-20'5410,"5"5"-3153,5 3 737,0 4-1602,9 5-847,10 0-545,10 3-80,5 6 80,5-1 0,4 4-1345,10 3-1632,0 2-1650</inkml:trace>
  <inkml:trace contextRef="#ctx0" brushRef="#br0" timeOffset="3969.31">4332 361 15431,'-8'-20'5943,"17"23"-4382,23 30-1600,-29-30 91,-1 1-1,0 0 1,0 0 0,0 0 0,0 0-1,0 0 1,-1 0 0,0 0 0,0 1 0,0-1-1,0 0 1,0 1 0,-1-1 0,0 1-1,0-1 1,0 1 0,0-1 0,-1 1 0,0-1-1,0 0 1,0 1 0,0-1 0,-1 0-1,1 0 1,-1 0 0,0 0 0,0 0-1,-1 0 1,1-1 0,-1 1 0,-5 5 0,8-8-21,-1-1 1,1 0 0,0 0 0,-1 0 0,1 0 0,0 1 0,-1-1-1,1 0 1,0 0 0,-1 0 0,1 0 0,0 0 0,-1 0-1,1 0 1,-1 0 0,1 0 0,0 0 0,-1 0 0,1 0 0,0 0-1,-1 0 1,1 0 0,0-1 0,-1 1 0,1 0 0,0 0-1,-1 0 1,1-1 0,0 1 0,-1 0 0,1 0 0,0-1 0,-1 1-1,1 0 1,0 0 0,0-1 0,0 1 0,-1 0 0,1-1 0,0 1-1,0-1 1,0 1 0,0 0 0,0-1 0,-1 1 0,1 0-1,0-1 1,0 1 0,0-1 0,0 1 0,0 0 0,0-1 0,0 1-1,0-1 1,1 1 0,-1 0 0,0-1 0,0 0 0,-2-30-97,3 29 145,-1-5-183,0 1 1,1 0 0,-1 0-1,2-1 1,-1 1 0,1 0-1,0 0 1,0 0 0,0 0-1,1 1 1,0-1-1,0 1 1,0-1 0,1 1-1,-1 0 1,1 0 0,0 1-1,1-1 1,-1 1 0,1 0-1,5-3 1,-6 4-520,1 1 1,-1 0 0,1 0-1,-1 0 1,1 0-1,0 1 1,0 0-1,-1 0 1,1 0-1,0 1 1,0-1-1,0 1 1,0 1-1,0-1 1,0 1 0,0 0-1,6 2 1,8-3 5138,-8 0 732,-1 6-6219,13 14 1399,-1 0 1,0 2-1,29 39 1,-49-59-356,-1 0-1,0-1 1,0 1 0,0 0 0,0 0 0,0 0 0,0 0-1,-1 0 1,1 0 0,-1 0 0,1 0 0,-1 0-1,0 0 1,0 0 0,0 0 0,0 3 0,0-5-46,0 0 1,0 1 0,0-1-1,0 0 1,0 0 0,0 1 0,0-1-1,-1 0 1,1 0 0,0 1-1,0-1 1,0 0 0,0 0-1,-1 0 1,1 1 0,0-1-1,0 0 1,0 0 0,-1 0 0,1 0-1,0 0 1,0 1 0,0-1-1,-1 0 1,1 0 0,0 0-1,0 0 1,-1 0 0,1 0-1,0 0 1,0 0 0,-1 0-1,1 0 1,0 0 0,0 0 0,-1 0-1,1 0 1,-16-13 278,14 11-322,1 1 0,0 0 1,0 0-1,0 0 0,1-1 1,-1 1-1,0-1 0,0 1 1,1 0-1,-1-1 0,1 1 1,-1-1-1,1 0 0,0 1 1,-1-1-1,1 1 0,0-1 1,0 1-1,0-1 0,0 0 1,0 1-1,1-1 0,-1 1 1,0-1-1,1 0 0,0-2 1,1 1-79,0 0 0,0 0-1,1-1 1,-1 1 0,1 1 0,0-1 0,0 0 0,0 1 0,0 0 0,5-4-1,10-4-347,1 1 0,0 1 0,21-7 0,-38 14 427,112-30-554,-67 20 685,63-25 0,-93 25 799,-17 10-893,0 1 1,1 0 0,-1 0-1,0-1 1,0 1-1,0 0 1,0 0 0,0-1-1,0 1 1,0 0-1,0 0 1,0-1 0,0 1-1,0 0 1,-1 0 0,1-1-1,0 1 1,0 0-1,0 0 1,0-1 0,0 1-1,0 0 1,0 0-1,-1-1 1,1 1 0,0 0-1,0 0 1,0 0-1,-1 0 1,1-1 0,0 1-1,0 0 1,0 0 0,-1 0-1,1 0 1,0 0-1,-1-1 1,-1 1 6,0-1-1,1 0 1,-1 1-1,0 0 1,0-1 0,0 1-1,0 0 1,0 0-1,0 0 1,0 0 0,0 1-1,0-1 1,0 0 0,0 1-1,-3 0 1,-50 33 15,51-31-65,0 0 1,1 0-1,-1 0 1,1 0-1,-1 1 0,1-1 1,0 1-1,1 0 1,-1 0-1,0 0 1,-2 7-1,5-11 8,0 0-1,0 0 1,0 1 0,0-1-1,-1 0 1,1 0-1,0 0 1,0 0 0,0 1-1,0-1 1,0 0-1,0 0 1,0 0-1,0 1 1,0-1 0,0 0-1,0 0 1,0 0-1,0 1 1,0-1 0,0 0-1,0 0 1,0 0-1,0 1 1,1-1-1,-1 0 1,0 0 0,0 0-1,0 0 1,0 1-1,0-1 1,0 0-1,0 0 1,1 0 0,-1 0-1,0 0 1,0 0-1,0 1 1,0-1 0,0 0-1,1 0 1,-1 0-1,0 0 1,0 0-1,0 0 1,1 0 0,-1 0-1,0 0 1,0 0-1,0 0 1,0 0 0,1 0-1,-1 0 1,0 0-1,0 0 1,0 0-1,1 0 1,-1 0 0,0 0-1,0 0 1,1 0-1,18-10-92,18-18 324,-31 20-114,1 0 0,-1 0 0,-1-1 0,6-10 1,48 41-357,-39-19 242,0-1 0,1-1 0,-1-1 1,0-1-1,0-1 0,0-1 0,0 0 1,0-2-1,-1 0 0,1-2 0,-1 0 0,-1-1 1,1-1-1,-1-1 0,-1 0 0,19-16 0,-30 22 91,-1-1 0,0 1-1,0-1 1,-1-1-1,0 1 1,1-1 0,-2 1-1,1-1 1,-1 0-1,0-1 1,5-10 0,-5 89-92,4 0 1,27 121-1,-17-106 4,7 96 1,-23-172 109,0 0-1,-1 0 1,-1 1 0,0-1 0,0 0 0,-1 0 0,-1 0 0,0 0 0,0 0 0,-7 15 0,8-22-59,0-1 0,0 1 0,-1-1-1,1 1 1,-1-1 0,0 0 0,0 0 0,0 0-1,0 0 1,0-1 0,-1 1 0,1-1-1,-1 0 1,1 0 0,-1 0 0,0-1 0,0 1-1,0-1 1,0 0 0,0 0 0,0-1-1,0 1 1,0-1 0,0 0 0,0 0-1,0 0 1,0 0 0,0-1 0,0 0 0,-5-1-1,0-1-76,1 1 0,-1-2-1,1 1 1,0-1-1,0-1 1,0 1 0,0-1-1,1-1 1,0 1 0,0-2-1,0 1 1,1-1-1,0 0 1,0 0 0,0 0-1,1-1 1,0 0 0,1 0-1,-1 0 1,2-1-1,-1 0 1,1 0 0,0 0-1,1 0 1,0 0 0,0 0-1,1-1 1,0 1-1,1-1 1,0 1 0,0 0-1,1-1 1,0 1-1,1-1 1,0 1 0,0 0-1,1 0 1,0 0 0,0 0-1,1 1 1,0-1-1,1 1 1,7-10 0,0 1-576,1 1 0,1 1 0,0 0 0,1 1 0,0 1 0,1 0 0,1 1 0,21-11 0,75-34-5032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42:10.6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281 50 5202,'-17'-12'2327,"-14"19"-2244,17-3 47,1-2 0,-1 1 0,-20-1 0,12-8 6505,-8 7-6377,1 1 0,-47 10-1,120-14 211,123-8-482,-153 8 20,336-47 47,-333 48-105,0 1 0,1 1 0,-1 1 1,27 5-1,0 1-4,-2-5 47,-1-1 0,1-2 0,58-8 1,41-1-133,-45 6 114,-95 3 40,-1 1-23,0 1 23,0-2-26,6 14-3061,-2-3-154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42:16.0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90 169 5106,'-74'-27'2746,"63"28"-120,7 0-969,7 0-1546,89 18 862,399-34-318,-439 11-605,62-5 119,165-7-74,-19-4-18,-173 10-64,131 1 1,-111 7-30,-1-4 0,142-27 0,-231 30 16,31-5 33,82-2 1,-89 7 126,-17-4 181,-21 6-326,0-1-1,1 1 0,-1 0 1,0 0-1,1 0 1,-1 0-1,1 1 0,-1-1 1,8 1-1,-35 17-2604,-10 0-1244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5:42:19.91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743 127 3089,'0'-4'1017,"0"0"0,-1-1 1,1 1-1,-1 0 0,0 0 0,0 0 0,-3-8 0,3 10-838,0 0 1,0 0-1,0 0 1,0 1-1,-1-1 1,1 0-1,0 1 1,-1-1 0,0 1-1,1-1 1,-1 1-1,-3-2 1,-3 0-134,-1 0 1,0 0 0,1 1-1,-1 0 1,0 1 0,-18-1-1,-49-1 18,0 5-1,0 2 0,-87 17 1,139-18-36,14-2-23,-1 0 1,1 1-1,-1 0 1,1 1-1,0 0 1,0 0-1,0 1 1,-9 5-1,10-4-3,0 0-1,0 1 1,1 0-1,0 0 1,0 1-1,1 0 1,-1 0-1,-7 12 1,11-15-2,0 1 0,0 0 0,1 1 0,-1-1 0,1 0 0,0 1 0,1 0 0,-1 0 0,1 0 0,0 0 0,1 0 0,-2 8 0,4-8 2,-1 0 0,1 0 0,0 0 0,1 0 0,-1-1 0,1 1 0,0 0 0,1-1 1,0 1-1,-1-1 0,1 0 0,1 0 0,4 5 0,29 36-7,-25-32 25,-1 0-1,15 23 0,-16-23-17,1-1 0,0 0 0,21 19 0,-16-16 17,27 12-30,-30-18 24,1 0 0,0-2 1,0 1-1,1-2 0,0 0 0,1-1 0,0 0 0,-1-2 0,2 1 0,-1-2 1,18 2-1,386 10 19,-402-16-13,-1 0 1,1-2 0,-1 0 0,1-1 0,-1 0-1,0-1 1,0-2 0,-1 1 0,0-2 0,0 0-1,21-15 1,-31 16-11,1-1 0,-2 1 0,1-1 0,-1 0 0,0-1 0,-1 1 0,0-1 0,0 0 0,-1 0 0,3-11 0,0 2 33,-5 12-37,0 0 0,0 0-1,-1 0 1,0-1-1,0 1 1,-1 0-1,1 0 1,-1 0-1,-1 0 1,1 0-1,-1 0 1,0 0-1,0 1 1,-1-1-1,0 1 1,0-1-1,-6-7 1,4 4 18,0-1 0,1 1 0,0-1 1,-5-17-1,5 16 24,0 0 1,0 0-1,-1 1 0,-1-1 0,0 1 1,0 0-1,-1 1 0,0 0 1,0 0-1,-1 0 0,-1 1 0,1 0 1,-12-8-1,0 1 53,0 1 1,-1 0-1,0 2 1,-1 0-1,-32-11 0,19 13-55,28 9-20,1-1 0,-1 1-1,1-1 1,-1-1 0,1 1-1,0-1 1,-1 0 0,-8-7-1,9 7-14,0 1 0,0 0 0,-1 0 0,1 1 0,-1 0 0,1 0 0,-1 0 0,1 1 0,-1 0 0,1 0 0,-11 2 0,-5-1 4,-89-1-30,110 0 40,1 1-30,0 0-192,0 1 0,0 0 0,0-1 1,0 1-1,0 0 0,0 0 0,1-1 0,-1 1 0,0 0 0,1-1 0,-1 1 0,1-1 0,0 1 0,0 0 0,-1-1 0,1 0 0,0 1 0,0-1 0,2 2 0,8 12-4153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37:46.93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18804,'0'2331'0,"6325"-2331"0,-6325-2331 0,-6325 2331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37:50.1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94 101 9684,'0'-3'234,"0"1"-1,-1 0 0,0-1 0,1 1 0,-1 0 0,0 0 0,0 0 1,0 0-1,0 0 0,-1 0 0,1 0 0,-1 0 0,1 0 0,-1 1 0,1-1 1,-1 0-1,0 1 0,0-1 0,0 1 0,0 0 0,-3-2 0,-20-20 1970,7 114-565,16-81-1610,-15 153 211,16-145-226,1 0 0,1 0-1,1 0 1,1 0-1,0 0 1,1 0-1,8 18 1,-12-36-2,0 0 0,0 0 0,0 0 0,0 0 1,0 0-1,0-1 0,0 1 0,0 0 0,0 0 0,1 0 0,-1 0 0,0 0 0,0 0 0,0 0 1,0 0-1,0 0 0,0-1 0,1 1 0,-1 0 0,0 0 0,0 0 0,0 0 0,0 0 0,0 0 1,1 0-1,-1 0 0,0 0 0,0 0 0,0 0 0,0 0 0,0 0 0,1 0 0,-1 0 0,0 0 1,0 0-1,0 0 0,0 1 0,0-1 0,1 0 0,-1 0 0,0 0 0,0 0 0,0 0 0,0 0 1,0 0-1,0 0 0,0 0 0,1 1 0,-1-1 0,0 0 0,0 0 0,0 0 0,4-28 99,-2-38-165,-2 58 40,6-147-134,-5 137 146,2 1 0,0-1 1,1 0-1,1 1 0,1 0 0,11-24 0,-15 37-4,0 0 0,0 0-1,0 0 1,0 1 0,1-1 0,-1 1 0,1-1 0,0 1 0,5-4-1,-7 6 2,0 1 0,-1 0 0,1-1 0,0 1 0,-1 0 0,1 0-1,0 0 1,-1 0 0,1 0 0,0 0 0,0 0 0,-1 0-1,1 0 1,0 0 0,-1 0 0,1 0 0,0 0 0,-1 0 0,1 1-1,0-1 1,-1 0 0,2 1 0,18 19-35,-7 0 52,-1-1 0,0 2-1,-2-1 1,0 1 0,-2 1 0,12 43-1,-17-66 25,-1-1 0,1 1 1,-1-1-1,0 0 0,0 0 0,0 0 0,0 0 0,0-1 0,0 1 1,0 0-1,-1-1 0,1 1 0,1-6 0,37-55-116,-28 43 53,2 1 1,22-26-1,-19 85-94,-4 0 487,10 53 0,-16-59-237,1-1-1,2 0 1,15 35-1,-24-65-120,1 1 0,0-1 1,0 0-1,0 1 0,0-1 0,0 0 0,1 0 0,0-1 1,-1 1-1,1 0 0,0-1 0,0 1 0,0-1 0,1 0 1,-1 0-1,0-1 0,1 1 0,-1 0 0,1-1 0,0 0 1,-1 0-1,1 0 0,0-1 0,0 1 0,0-1 0,0 0 0,-1 0 1,1 0-1,0 0 0,0-1 0,0 1 0,-1-1 0,1 0 1,0 0-1,-1-1 0,1 1 0,5-4 0,3-1 6,1 0-1,-1-2 0,0 1 0,-1-1 1,0-1-1,0 0 0,-1-1 0,0 0 1,11-14-1,-17 18-33,0 0 0,0-1 0,0 0-1,-1 0 1,0 0 0,-1 0 0,1-1 0,-1 1 0,-1-1 0,2-9 0,-3 14 6,1-1 1,-1 0 0,0 0-1,0 0 1,-1 0 0,1 0 0,-1 0-1,0 0 1,0 1 0,0-1-1,0 0 1,-1 1 0,1-1-1,-1 1 1,0-1 0,0 1 0,-1 0-1,1 0 1,-1 0 0,1 0-1,-6-5 1,6 8 0,1-1 0,-1 1 0,1-1 0,-1 1 1,1 0-1,-1 0 0,1 0 0,-1-1 0,0 1 0,1 1 0,-1-1 0,1 0 0,-1 0 0,1 1 0,-1-1 1,1 0-1,-1 1 0,1 0 0,-1-1 0,1 1 0,0 0 0,-1 0 0,1 0 0,0 0 0,-1 0 0,1 0 0,0 0 1,0 0-1,0 0 0,0 1 0,0-1 0,0 0 0,-1 3 0,-2 2 24,-1 1 0,1-1 0,0 1 0,0 0 0,-4 11 0,7-14-10,0-1 0,0 1 0,0 0 0,1 0 0,-1-1 0,1 1 0,0 0 0,0 0 0,0 0 0,1 0 0,-1-1 0,1 1 1,0 0-1,0 0 0,0-1 0,1 1 0,-1-1 0,1 1 0,2 3 0,0-2 8,-1-1 0,1 0-1,1 0 1,-1 0 0,0-1 0,1 1 0,0-1-1,0 0 1,0 0 0,0-1 0,9 4 0,6 0-463,0-1 1,0 0 0,1-2 0,0 0-1,39 0 1,-26-4-565,48-5 0,-70 4 936,-1 0-1,1-1 0,-1 0 0,0 0 0,0-2 1,0 1-1,20-12 0,-29 15 130,0 0-1,-1-1 1,1 1-1,-1 0 1,1 0 0,-1-1-1,1 1 1,-1-1-1,0 0 1,1 1-1,-1-1 1,0 0 0,0 0-1,0 0 1,-1 1-1,1-1 1,0 0-1,-1 0 1,1 0 0,-1 0-1,0 0 1,0 0-1,1 0 1,-1-1-1,0 1 1,-1 0 0,1 0-1,0 0 1,-1 0-1,1 0 1,-1 0-1,0 0 1,1 1 0,-1-1-1,0 0 1,0 0-1,0 0 1,0 1-1,-1-1 1,1 0 0,0 1-1,-1-1 1,1 1-1,-1 0 1,1-1-1,-1 1 1,0 0 0,0 0-1,0 0 1,1 0-1,-1 0 1,0 1-1,0-1 1,0 1 0,0-1-1,0 1 1,0 0-1,0-1 1,0 1 0,-4 0-1,2 2-14,-1 0-1,1 1 1,0-1 0,0 1-1,0-1 1,0 1 0,0 0 0,1 1-1,-1-1 1,1 1 0,0-1-1,0 1 1,0 0 0,0 0-1,1 0 1,0 1 0,0-1-1,0 1 1,0-1 0,1 1-1,-2 8 1,2-13-24,1 1 0,0-1 0,0 0 0,0 1 0,0-1-1,0 1 1,0-1 0,0 0 0,0 1 0,0-1 0,0 0 0,0 1 0,0-1 0,1 1 0,-1-1 0,0 0-1,0 1 1,0-1 0,0 0 0,1 1 0,-1-1 0,0 0 0,0 0 0,0 1 0,1-1 0,-1 0 0,0 0-1,1 1 1,-1-1 0,0 0 0,1 0 0,-1 0 0,0 1 0,1-1 0,-1 0 0,14-6 245,11-19-61,-24 24-203,5-7 24,0 1-1,0-1 1,0 0-1,-1-1 1,0 0-1,-1 1 0,0-2 1,0 1-1,-1 0 1,4-17-1,-5 13-4,-1-1-1,-1 0 1,0 1 0,0-1-1,-2 0 1,1 1-1,-5-16 1,-4-2-3,-2-13 8,-5 80-295,15-25 294,-1 1-1,1 0 1,1-1-1,0 1 0,1 0 1,1 0-1,-1 0 1,2 0-1,0-1 1,0 1-1,1 0 0,0-1 1,1 0-1,9 20 1,-4-15 5,0 1 1,1-1-1,1-1 0,0 0 1,1 0-1,1-1 1,0-1-1,26 20 0,-36-31-2,-1 0-1,1 0 1,0-1-1,0 1 0,0-1 1,0 1-1,0-1 0,0 0 1,0 0-1,0-1 0,0 1 1,1 0-1,-1-1 0,0 0 1,0 0-1,1 0 0,-1 0 1,0-1-1,0 1 1,4-2-1,-2 0-15,1 0 0,-1 0 0,0-1 0,0 0 0,0 0 0,0 0 0,0-1 0,-1 1 0,1-1 0,6-8 0,-5 6-21,-1-1 0,0 1 0,-1-1 0,1 0 0,-1 0 1,0 0-1,-1-1 0,0 1 0,0-1 0,-1 0 0,1 0 0,-2 0 0,1 0 0,-1 0 1,-1 0-1,1-11 0,-4 15 3,-1 10-26,-5 27-87,7-19 95,-1-1 0,2 1 0,0 0-1,0 15 1,2-25-25,4 18-2011,-5-21 1985,0-1 1,1 1 0,-1-1 0,0 1 0,1-1 0,-1 1 0,0-1 0,1 0 0,-1 1 0,1-1 0,-1 0-1,0 1 1,1-1 0,-1 0 0,1 0 0,-1 1 0,1-1 0,-1 0 0,1 0 0,-1 0 0,1 1 0,0-1-1,-1 0 1,1 0 0,-1 0 0,1 0 0,-1 0 0,1 0 0,-1 0 0,1-1 0,-1 1 0,1 0 0,-1 0-1,1 0 1,-1 0 0,1-1 0,-1 1 0,1 0 0,0-1 0,15-9-4618</inkml:trace>
  <inkml:trace contextRef="#ctx0" brushRef="#br0" timeOffset="137.8">1519 81 8820,'0'-12'992,"-5"5"-735,-3 2-257,0 10-128,-4 7-1601</inkml:trace>
  <inkml:trace contextRef="#ctx0" brushRef="#br0" timeOffset="942.06">1720 305 10213,'1'-4'165,"0"1"1,0-1 0,0 1 0,0-1 0,-1 0-1,0 1 1,1-1 0,-1 0 0,-1 1-1,1-1 1,0 0 0,-1 1 0,0-1 0,0 1-1,0-1 1,0 1 0,0-1 0,-1 1-1,0 0 1,1-1 0,-1 1 0,0 0 0,-1 0-1,1 0 1,0 1 0,-1-1 0,0 1 0,1-1-1,-1 1 1,0 0 0,0 0 0,-1 0-1,1 0 1,0 1 0,-6-3 0,6 4-136,1 0 1,-1 0 0,0-1-1,1 2 1,-1-1 0,1 0-1,-1 1 1,0-1 0,1 1-1,-1 0 1,1-1 0,-1 1-1,1 1 1,0-1-1,-1 0 1,1 0 0,0 1-1,0-1 1,0 1 0,0 0-1,0 0 1,0 0 0,1 0-1,-3 2 1,-3 4 72,0 1 1,1 0-1,0 1 1,-7 11-1,4 18 46,8-38-138,1 1-1,-1-1 1,1 0-1,0 0 1,0 1-1,0-1 1,0 0-1,0 1 1,0-1-1,0 0 0,0 0 1,0 1-1,1-1 1,-1 0-1,0 0 1,1 1-1,-1-1 1,1 0-1,-1 0 1,1 0-1,0 0 1,-1 0-1,1 0 1,0 0-1,0 0 1,2 2-1,-2-3 10,1-1 0,0 1 0,-1 0 0,1-1 0,-1 0 0,1 1 0,-1-1 0,1 0 0,-1 1-1,1-1 1,-1 0 0,0 0 0,0 0 0,1 0 0,-1 0 0,0-1 0,0 1 0,0 0 0,0-1 0,0 1 0,0 0 0,-1-1 0,2-1 0,15-35 85,-15 23-57,-3 17-210,-3 27 74,4-24 90,0 4 4,0 0 1,0 0 0,1-1-1,0 1 1,4 15-1,-4-22 0,0-1-1,-1 1 1,1-1-1,0 1 1,0-1-1,0 1 0,0-1 1,0 1-1,0-1 1,0 0-1,0 0 1,0 0-1,1 0 0,-1 0 1,1 0-1,-1 0 1,0 0-1,1 0 1,0-1-1,-1 1 0,1 0 1,-1-1-1,1 1 1,0-1-1,-1 0 1,1 0-1,0 0 0,-1 1 1,1-2-1,0 1 1,-1 0-1,1 0 1,0 0-1,-1-1 1,1 1-1,0-1 0,1 0 1,8-3 5,0-1 1,-1 0-1,0 0 1,0-1-1,-1-1 0,1 1 1,-1-1-1,-1-1 1,1 0-1,-1 0 0,-1 0 1,9-13-1,41-39-2,-56 59-17,1 0-1,-1 1 1,1-1 0,-1 0-1,1 1 1,-1-1-1,1 0 1,-1 1 0,1 0-1,-1-1 1,1 1 0,0 0-1,-1 0 1,1 0-1,-1 0 1,1 0 0,0 0-1,-1 1 1,1-1-1,-1 1 1,1-1 0,-1 1-1,1-1 1,-1 1-1,1 0 1,-1-1 0,0 1-1,1 0 1,-1 0-1,0 0 1,2 2 0,41 44 74,-34-34-48,-7-13-7,-1-1 1,0 0-1,0 0 0,1 1 0,-1-1 0,0 0 1,0-1-1,0 1 0,0 0 0,0-1 0,0 1 1,-1-1-1,1 1 0,1-3 0,3-1 3,-3 3-15,65-45-184,-64 45 174,0 0 0,0 0 0,0 0 0,0 0 0,1 1 0,-1 0 0,0 0 0,1 0 0,-1 0 0,0 1 0,1 0-1,-1-1 1,1 2 0,-1-1 0,1 0 0,5 2 0,-7 0 10,0 0 0,0 0 0,0 1 0,0-1 0,0 1 0,-1-1 0,1 1 0,-1 0 0,0 0 0,0 0 0,0 0-1,0 0 1,0 0 0,-1 1 0,1-1 0,-1 0 0,0 1 0,0 0 0,0-1 0,-1 1 0,1 3 0,0-1-790,1 0 0,-1 0 0,1 0-1,1-1 1,-1 1 0,1-1 0,3 7 0,10 2-5017</inkml:trace>
  <inkml:trace contextRef="#ctx0" brushRef="#br0" timeOffset="1307.83">2778 261 9604,'-23'-1'6408,"31"-2"-4136,42-2-1961,6 1-220,-16 1-1161,46 3 0,-85 0 832,0 0-1,0 0 0,0 0 1,0 0-1,0 0 0,0 1 1,0-1-1,0 0 0,0 0 1,0 1-1,0-1 1,-1 1-1,1-1 0,0 0 1,0 1-1,0 0 0,0-1 1,0 1-1,0 1 0,-3 6-3370</inkml:trace>
  <inkml:trace contextRef="#ctx0" brushRef="#br0" timeOffset="1493.74">2737 393 9124,'-24'9'2177,"3"-4"-160,5-3-48,8-4-784,4 2-385,4-3-560,4 3-192,0-2-48,16-3 80,5-2-80,16 0-640,4-2-513,8-3-736,-7 0-1312,-5 1-689</inkml:trace>
  <inkml:trace contextRef="#ctx0" brushRef="#br0" timeOffset="1725.05">2902 172 8084,'-13'-11'1485,"9"8"-848,1 0-1,-1 0 0,1 0 0,0-1 0,0 0 0,-5-6 0,41 12-251,-12 2-320,-1 1 0,0 1 0,-1 1 0,1 1 0,-1 0 0,0 2 1,-1 0-1,0 1 0,-1 0 0,0 2 0,23 22 0,-38-33-50,0 0-1,-1 0 0,1 1 1,0-1-1,-1 0 0,1 1 1,-1 0-1,0-1 0,0 1 1,0 0-1,0 0 0,0 0 1,-1-1-1,1 1 0,-1 0 1,0 0-1,0 0 0,0 0 1,0 0-1,0 0 0,-1 0 0,1 0 1,-1 0-1,0-1 0,0 1 1,0 0-1,0 0 0,0-1 1,-2 4-1,-3 1-171,1 0 0,-1 1 1,0-2-1,0 1 0,-1-1 0,0 0 0,0 0 0,-8 4 1,-22 12-3470</inkml:trace>
  <inkml:trace contextRef="#ctx0" brushRef="#br0" timeOffset="2234.17">3508 163 12054,'1'-13'2821,"-1"13"-2809,0 0 0,0 0 0,-1 0 0,1 0 0,0 0 0,0 0 1,-1 0-1,1 0 0,0 0 0,0 0 0,-1 0 0,1 1 0,0-1 0,0 0 0,-1 0 0,1 0 0,0 0 0,0 0 0,-1 1 0,1-1 0,0 0 0,0 0 0,0 0 0,0 1 0,-1-1 0,1 0 0,0 0 0,0 1 0,0-1 0,0 0 0,0 0 0,0 1 0,0-1 0,0 0 0,0 0 0,0 1 0,0-1 0,0 0 0,0 1 0,0-1 0,0 0 0,0 0 0,0 1 0,0-1 0,0 0 0,0 0 0,0 1 0,0-1 0,1 0 0,-8 62 325,2 105-1,5-138-342,-4-296-34,4 266 61,0 1 0,0-1-1,0 1 1,0-1-1,0 1 1,0-1 0,0 1-1,0-1 1,0 1-1,0-1 1,0 1 0,1 0-1,-1-1 1,0 1-1,0-1 1,0 1 0,1-1-1,-1 1 1,0 0-1,1-1 1,-1 1 0,0-1-1,1 1 1,-1 0 0,1 0-1,-1-1 1,0 1-1,1 0 1,-1 0 0,1-1-1,-1 1 1,2 0-1,19 3 410,31 25 86,-39-21-309,65 37 121,69 35-1123,-143-77 418,1 0 0,0 0 0,-1-1 0,1 1 0,0-1 0,9 1 0,-12-2 6,0 0 0,0 0 0,0 0 1,0-1-1,0 1 0,0-1 0,0 1 1,0-1-1,0 1 0,0-1 0,-1 0 1,4-2-1,7-7-2804</inkml:trace>
  <inkml:trace contextRef="#ctx0" brushRef="#br0" timeOffset="2731.86">3886 121 8180,'-6'-18'1598,"-7"-15"2234,12 32-3638,1 0 0,-1 0-1,1 0 1,-1 0 0,0 0 0,1 0 0,-1 0 0,0 0 0,0 0 0,1 0 0,-1 1 0,0-1 0,0 0-1,0 1 1,0-1 0,0 0 0,0 1 0,0-1 0,0 1 0,0 0 0,-1-1 0,0 1 0,-4 14-69,2 3-193,2 0-1,0 0 1,0 0-1,2 0 1,0 0 0,3 26-1,-2-40-171,-1 1-1,1 0 0,-1-1 1,1 1-1,0 0 0,0-1 1,1 1-1,-1-1 0,1 1 1,0-1-1,0 0 1,0 0-1,0 1 0,1-2 1,-1 1-1,1 0 0,-1 0 1,1-1-1,0 1 0,0-1 1,0 0-1,1 0 1,-1 0-1,0-1 0,1 1 1,-1-1-1,1 0 0,0 1 1,-1-2-1,1 1 0,0 0 1,-1-1-1,1 0 0,0 0 1,0 0-1,0 0 1,4-1-1,-1 0 94,0 0 0,0 0 1,0-1-1,-1 0 0,1-1 1,0 1-1,-1-1 0,1 0 0,-1-1 1,0 0-1,0 0 0,-1 0 1,6-5-1,-7 5 612,0-1 1,0 1-1,-1-1 1,0 1-1,0-1 1,5-10-1,-6 10 370,0-1 0,0 1 0,-1-1 0,0 1 0,0-1 0,0 1 0,0-9 0,-50 71 1294,48-56-2109,0 1 0,-1 0 0,1-1 0,0 1 1,0 0-1,1 0 0,-1 0 0,0 0 0,1 0 1,-1 0-1,1 0 0,0 0 0,-1 1 0,1-1 1,0 0-1,0 0 0,1 0 0,-1 0 0,0 0 1,1 0-1,-1 0 0,1 0 0,0 0 0,-1 0 1,1 0-1,0 0 0,0 0 0,1 0 0,-1-1 1,0 1-1,0 0 0,3 2 0,0-2 12,0 0 0,-1-1 0,1 1 0,0-1 0,0 0 0,0 1 0,0-2 0,0 1 0,0 0 1,0-1-1,0 0 0,0 0 0,1 0 0,-1 0 0,0-1 0,5-1 0,8-1 53,0-1 1,28-11 0,-41 13-65,0 1-1,0-1 1,-1 1 0,1-1-1,0-1 1,-1 1 0,0 0-1,0-1 1,0 0 0,0 1 0,0-1-1,0 0 1,-1-1 0,1 1-1,-1 0 1,0-1 0,3-5-1,-5 7-24,0 0-1,1 0 1,-1 1-1,0-1 0,0 0 1,0 0-1,-1 0 1,1 1-1,0-1 0,-1 0 1,1 0-1,-1 1 1,1-1-1,-1 0 0,0 1 1,0-1-1,0 1 1,0-1-1,0 1 0,0-1 1,0 1-1,0 0 1,-1-1-1,1 1 0,0 0 1,-1 0-1,1 0 1,-1 0-1,0 0 0,1 0 1,-1 1-1,-1-2 1,-4-1-142,1 1 0,0-1 0,-1 1 1,0 0-1,1 1 0,-1 0 0,-9-1 0,-1 3-553,0 0-1,1 1 0,-1 1 0,0 0 1,1 1-1,-17 7 0,-13 7-3344</inkml:trace>
  <inkml:trace contextRef="#ctx0" brushRef="#br0" timeOffset="3036.89">4301 14 10965,'-4'-5'1825,"0"3"48,0 2-1649,8 0-208,0 5-16,4 2 96,5 2-80,3 3-16,0 6 64,-3 1-64,-5 0 0,-4 2-1169,-4 2-2288,-8-4-2290</inkml:trace>
  <inkml:trace contextRef="#ctx0" brushRef="#br0" timeOffset="3342.06">4633 142 10229,'0'-1'254,"0"-1"-1,1 1 1,-1 0 0,0 0 0,0-1 0,0 1 0,0 0 0,0 0 0,0-1 0,-1 1 0,1 0-1,0 0 1,0 0 0,-1-1 0,1 1 0,-1 0 0,0-2 0,0 3-175,1-1 1,0 1-1,-1-1 0,1 1 1,0-1-1,-1 1 1,1-1-1,-1 1 0,1-1 1,-1 1-1,1-1 1,-1 1-1,1 0 0,-1-1 1,1 1-1,-1 0 1,1 0-1,-1-1 0,0 1 1,1 0-1,-1 0 1,1 0-1,-1 0 0,0 0 1,1 0-1,-1 0 1,1 0-1,-1 0 1,0 0-1,1 0 0,-1 0 1,0 0-1,1 0 1,-1 1-1,1-1 0,-1 0 1,0 1-1,0-1-76,1 1-1,-1-1 1,0 1 0,1 0-1,-1-1 1,1 1-1,-1 0 1,1 0 0,-1-1-1,1 1 1,-1 0-1,1 0 1,0 0 0,0 0-1,-1-1 1,1 1-1,0 0 1,0 0 0,0 0-1,0 0 1,0 0-1,0 0 1,0 0 0,0 0-1,0-1 1,1 1 0,-1 0-1,0 0 1,0 0-1,1 0 1,-1-1 0,1 1-1,-1 0 1,1 0-1,-1-1 1,1 1 0,-1 0-1,1-1 1,-1 1-1,1 0 1,0-1 0,1 2-1,29 25 126,11-10-67,-30-13-60,-1 0-1,0 1 1,-1 1 0,12 6-1,-21-11-38,0 0 1,0 0-1,0 0 0,-1 0 0,1-1 0,0 1 0,-1 0 0,1 0 0,-1 0 0,1 0 1,-1 0-1,1 1 0,-1-1 0,0 0 0,0 0 0,1 0 0,-1 0 0,0 0 0,0 0 1,0 0-1,0 1 0,-1-1 0,1 0 0,0 0 0,0 0 0,0 0 0,-1 0 0,1 0 1,-1 0-1,1 0 0,-1 0 0,1 0 0,-1 0 0,0 0 0,1 0 0,-1 0 1,0 0-1,0-1 0,0 1 0,1 0 0,-1 0 0,-2 0 0,-42 32-3990,43-32 3667,-31 18-2569,4-4 945</inkml:trace>
  <inkml:trace contextRef="#ctx0" brushRef="#br0" timeOffset="3513.15">4621 282 2817,'6'-12'1975,"0"0"-1,-1-1 0,-1 0 0,0-1 0,0 1 1,-1-1-1,1-21 0,-25 57-1790,-1 13-79,-25 41-1185,18-25-2403,9-15-2066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38:04.02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21119,'0'1577'0,"4941"-1577"0,-4941-1577 0,-4941 1577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38:11.4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100 383 9364,'-45'-49'9992,"44"50"-9954,0 0 0,0-1 0,0 1 0,1 0 0,-1-1 0,0 1 0,0 0 0,0 0 1,1 0-1,-1 0 0,0 0 0,1 0 0,-1 0 0,1 0 0,-1 0 0,1 0 0,0 0 0,-1 1 1,1-1-1,0 0 0,0 2 0,-13 35-44,2 0 39,8-29-35,-1 1 1,2-1 0,-1 0-1,1 1 1,1 0-1,0-1 1,0 1 0,1 0-1,0-1 1,0 1-1,4 16 1,-4-25 10,4 13-1443,0-7-4280,-3-10 1965</inkml:trace>
  <inkml:trace contextRef="#ctx0" brushRef="#br0" timeOffset="215.7">224 41 9492,'12'-14'1345,"-8"4"-417,-4 3 673,0 0-544,4 7-897,-4-2-160,0 4-320,0 1-801,-4 4 577,-4 4-1137,0 10 80,-5 3-1296</inkml:trace>
  <inkml:trace contextRef="#ctx0" brushRef="#br0" timeOffset="1704.46">186 325 8676,'1'0'213,"0"1"0,1 0 0,-1-1 0,0 1 0,0 0-1,0 0 1,0 0 0,0 0 0,0 0 0,0 0 0,0 0 0,-1 0 0,1 0 0,0 1 0,-1-1 0,1 0-1,-1 1 1,1-1 0,-1 0 0,0 0 0,1 1 0,-1-1 0,0 1 0,0 2 0,10 43 1120,0 79-207,31-150-699,113-82-488,-151 105 51,0 0-1,0 1 1,0-1 0,0 1 0,0 0 0,0 0 0,0 0 0,0 0 0,0 0 0,0 1-1,0-1 1,0 1 0,3 1 0,25 3 133,-20-6-106,1 1 0,-1-2 1,0 0-1,0 0 0,0-1 0,-1 0 1,1-1-1,-1 0 0,1-1 0,-1 0 0,-1-1 1,11-7-1,-13 7-14,0-1 1,-1 1-1,1-1 0,-1 0 1,-1-1-1,0 0 1,0 0-1,0 0 0,-1 0 1,0-1-1,0 1 1,-1-1-1,-1 0 0,4-17 1,-4 13-4,6-31 17,-7 41-11,-1 1 0,0 0 0,0 0-1,0-1 1,0 1 0,0 0 0,0 0-1,-1-1 1,1 1 0,-1 0 0,0 0 0,1 0-1,-1 0 1,-2-4 0,-13 42-414,-4 25 502,2 1 0,3 0 0,3 1 1,2 1-1,-1 93 0,12-207-1871,8-64-1,-6 95 1801,0 1-1,1 0 0,1 0 0,1 0 0,0 0 0,1 1 1,11-17-1,-16 30-18,1 1 0,0 0 1,0-1-1,1 1 0,-1 1 1,1-1-1,-1 0 0,1 1 1,0 0-1,0-1 1,0 2-1,0-1 0,1 0 1,5-1-1,-8 3 7,1-1-1,-1 0 1,1 1-1,0-1 1,-1 1 0,1 0-1,0 0 1,-1 0 0,1 0-1,0 0 1,-1 1-1,1-1 1,0 1 0,-1-1-1,1 1 1,-1 0 0,1 0-1,-1 0 1,0 1-1,1-1 1,-1 1 0,0-1-1,0 1 1,3 3 0,-4-4 17,0 0 0,0 1 1,0-1-1,0 0 1,0 1-1,0-1 0,-1 1 1,1-1-1,-1 1 1,1 0-1,-1-1 0,0 1 1,0-1-1,1 1 1,-1 0-1,0-1 0,0 1 1,-1 0-1,1-1 1,0 1-1,0-1 0,-2 3 1,1 0 7,-1-1 1,0 0 0,0 0-1,0 0 1,0 0 0,0 0 0,-1 0-1,0 0 1,-4 3 0,-4 2 22,0 0 0,-1-1 0,1 0 0,-16 5 0,10-2-25,21-5-22,32-3 33,-32-2-32,79 7 251,-79-6-236,1 0 0,0 0 1,-1-1-1,1 0 0,0 0 0,-1 0 0,1-1 1,0 1-1,-1-1 0,1 0 0,-1 0 0,1-1 1,-1 0-1,1 1 0,-1-1 0,0-1 0,0 1 1,0-1-1,0 1 0,4-5 0,-8 7-32,-1 1-1,1-1 1,0 0-1,-1 1 1,1-1-1,0 0 1,0 1 0,0-1-1,-1 1 1,1-1-1,0 0 1,0 1-1,0-1 1,0 1-1,0-1 1,-1 1-1,1-1 1,0 1-1,0-1 1,0 0-1,0 1 1,0-1 0,1 1-1,-1-1 1,0 1-1,0-1 1,0 1-1,0-1 1,0 0-1,1 1 1,-1-1-1,0 1 1,0-1-1,1 0 1,-1 1-1,20 10 100,-15-9-72,-1-1 1,0 0 0,1 0 0,-1-1-1,1 1 1,-1-1 0,1 0 0,-1-1-1,8 0 1,-1-3-40,1-1 0,-2 0 1,1 0-1,-1-1 0,1-1 0,14-12 0,-21 16 10,0 0 0,0-1-1,0 1 1,-1-1-1,1 0 1,-1 0-1,0-1 1,0 1-1,-1-1 1,1 1-1,-1-1 1,0 0 0,0 0-1,0 0 1,-1 0-1,0 0 1,1-8-1,-3 24-68,-1-1-1,-1 0 1,0 0-1,0 0 0,0 0 1,-7 10-1,-35 67-2658,25-57-1281</inkml:trace>
  <inkml:trace contextRef="#ctx0" brushRef="#br0" timeOffset="1861.21">1031 363 7668,'17'-4'720,"3"1"-656,5-1 0,0 1-64,3 1-352,5 2-2594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38:00.2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1 589 10613,'37'-21'6899,"-12"14"-6696,-1-1 0,1-2 0,-2 0-1,39-23 1,-50 25-198,0 0-1,-1-1 0,0-1 0,0 0 0,-1 0 1,0-1-1,-1 0 0,-1 0 0,14-25 0,-18 30-12,23-54 78,-26 58-68,0-1 0,0 1 0,0-1 0,0 1 0,-1-1 0,1 1 0,-1-1 0,0 0 0,0 1 0,0-1 0,0 1 1,0-1-1,0 0 0,-1 1 0,1-1 0,-1 1 0,0-1 0,0 1 0,0-1 0,0 1 0,-2-3 0,3 5-14,0 0 0,0-1 0,0 1 0,-1 0 0,1-1 0,0 1 0,0 0 0,-1-1 0,1 1 0,0 0 0,-1 0 0,1-1 0,0 1 0,-1 0 0,1 0 0,0-1 0,-1 1 0,1 0 0,0 0 0,-1 0 0,1 0 0,-1 0 0,1 0 0,0-1 0,-1 1 0,1 0 0,-1 0 0,1 0 0,-1 0 0,1 1 0,0-1 0,-1 0 0,1 0 0,-1 0 0,1 0 0,0 0 0,-1 1 0,-6 16-179,7 23 174,2-32 21,0-1 1,1 1-1,0-1 0,0 0 1,1 0-1,0 0 0,0-1 1,1 1-1,0-1 0,0 0 1,0-1-1,1 1 0,0-1 1,0 0-1,0 0 0,0-1 1,1 0-1,0 0 0,0 0 1,0-1-1,0 0 0,0 0 1,1-1-1,0 0 0,11 1 1,-10-1 0,0-2 0,1 1-1,-1-2 1,0 1 0,0-1 0,0 0 0,0-1 0,0 0 0,0-1 0,-1 1 0,1-2 0,-1 1 0,0-1 0,0 0 0,0-1 0,0 0 0,-1 0 0,1-1 0,-2 0-1,1 0 1,10-13 0,-8 6-29,0-1-1,0-1 1,-2 0-1,0 0 1,0-1-1,-1 1 1,-1-1-1,4-26 1,-2 4-46,-2 0 0,-1-62 1,-3 100 59,-1-1 1,0 1-1,0 0 1,0 0-1,0 0 0,0-1 1,0 1-1,0 0 1,0 0-1,0-1 1,0 1-1,0 0 1,0 0-1,0 0 0,0-1 1,0 1-1,0 0 1,0 0-1,0 0 1,0-1-1,0 1 0,-1 0 1,1 0-1,0 0 1,0-1-1,0 1 1,0 0-1,0 0 1,0 0-1,-1 0 0,1-1 1,0 1-1,0 0 1,0 0-1,-1 0 1,1 0-1,0 0 0,0 0 1,0 0-1,-1-1 1,1 1-1,0 0 1,0 0-1,0 0 1,-1 0-1,1 0 0,0 0 1,0 0-1,-1 0 1,1 0-1,0 0 1,0 0-1,0 0 0,-1 1 1,1-1-1,0 0 1,-16 14-150,-23 35 275,31-38-144,-13 18 35,1 2 1,2 0-1,1 1 1,-21 53-1,29-60-3,2-1 0,0 1 0,1 0 0,2 0 0,0 1 0,2-1 0,1 34 0,2-47 2,0 1 0,1-1 0,1 0 0,5 19 1,-6-27 6,-1 0 0,1 0 0,0 0 0,0 0 0,0 0 0,0 0 0,1-1 0,-1 1 1,1-1-1,0 0 0,0 0 0,0 0 0,1 0 0,-1 0 0,1-1 0,5 4 0,-7-6 6,1 0 0,-1 1 0,0-1 0,1 0-1,-1 0 1,1-1 0,-1 1 0,0 0 0,1-1-1,-1 0 1,0 1 0,1-1 0,-1 0 0,0 0-1,0 0 1,0-1 0,0 1 0,3-3 0,35-28 8,-37 30-44,0-1 0,-1 1 0,1-1 0,-1 0 0,1 0 0,-1 0 0,0-1 0,0 1 0,0 0 1,-1-1-1,1 1 0,-1-1 0,0 1 0,0-1 0,0 0 0,0 1 0,-1-1 0,0 0 1,1 0-1,-1 0 0,-1 1 0,1-1 0,0 0 0,-2-4 0,-1 1-46,0-1 0,0 1 0,-1 0 0,0 1 0,-1-1 0,1 1 0,-1 0 0,0 0 0,-1 0-1,1 1 1,-8-6 0,-1 0 40,0 0-1,0 1 0,-1 1 1,0 0-1,0 1 0,-1 1 1,-22-7-1,99-5 96,24 0-43,-37 9 11,91-31 0,-124 33-586,-13 2-4542,-9 3 387</inkml:trace>
  <inkml:trace contextRef="#ctx0" brushRef="#br0" timeOffset="247.58">190 29 12358,'4'-9'1264,"-4"1"-736,-4 1 193,4 5-593,0 0-128,4 6-2305,0 1 288,4 5-880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40:37.5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538 182 11125,'-38'-15'6684,"-3"-6"-4901,21 10-1908,-1 0 0,-42-14 0,46 21 99,0 0 0,0 1 0,0 1 0,0 1 0,-1 0 1,1 1-1,0 1 0,-33 6 0,39-5-16,1 0 1,-1 2-1,1-1 0,0 1 1,0 0-1,0 1 0,1 0 1,0 1-1,0 0 1,0 0-1,1 1 0,0 0 1,0 1-1,0-1 0,-8 13 1,15-18 24,0 0 1,-1 0 0,1 0-1,0 0 1,0 1 0,0-1 0,0 0-1,1 1 1,-1-1 0,1 1-1,-1-1 1,1 1 0,0-1-1,0 1 1,0-1 0,0 1-1,1-1 1,-1 1 0,1 3-1,1-1 23,0 0-1,1-1 1,-1 1-1,1-1 1,-1 1-1,1-1 1,1 0-1,-1 0 1,5 4-1,5 4 8,1 0-1,1-1 1,0-1 0,23 12 0,-4-6-47,1-2 1,58 17 0,-56-20-91,0 2 0,42 19-1,-77-30 93,1-1 0,0 1 0,0-1 0,-1 1-1,1 0 1,-1 0 0,1 0 0,-1 1-1,0-1 1,0 0 0,0 1 0,2 2 0,-3-4 33,-1 1 0,1-1 0,-1 0 0,1 1 1,-1-1-1,0 0 0,0 1 0,1-1 0,-1 0 1,0 1-1,0-1 0,0 1 0,-1-1 1,1 0-1,0 1 0,0-1 0,-1 0 0,1 1 1,-2 1-1,-1 1 27,0 0-1,0 0 1,0 0 0,0-1 0,-1 1 0,1-1-1,-1 0 1,0 0 0,0-1 0,0 1 0,-1-1-1,1 0 1,-9 3 0,-26 8-99,0-2-1,-1-2 1,0-2 0,0-1-1,0-2 1,-1-2 0,-70-5-1,97 0-1648,14 0-1038,9 0-928,11 0-2346</inkml:trace>
  <inkml:trace contextRef="#ctx0" brushRef="#br0" timeOffset="1309.42">952 409 10917,'1'-1'87,"0"-1"1,0 1-1,0 0 1,0 0-1,-1 0 0,1-1 1,0 1-1,-1-1 1,1 1-1,-1 0 0,1-1 1,-1 1-1,1-1 1,-1 1-1,0-1 0,0 1 1,0-1-1,0 1 1,0-1-1,0 1 0,0-1 1,-1 1-1,1-1 1,0 1-1,-1-1 0,1 1 1,-1 0-1,0-1 1,1 1-1,-1 0 0,0-1 1,0 1-1,0 0 1,0 0-1,0 0 0,0 0 1,0 0-1,0 0 1,0 0-1,-1 0 0,1 0 1,0 1-1,-1-1 1,1 0-1,0 1 0,-1-1 1,-2 0-1,-4-1-18,1 1 0,0 0 0,-1 0 0,1 1 0,-1-1 0,0 2 0,1-1 0,-13 3 0,7 1-73,0 0 1,0 0-1,0 2 1,1-1 0,0 2-1,0-1 1,-14 11 0,19-11-9,0-1 0,0 1 0,0 0 0,1 0 0,0 1 0,0-1 0,1 1 1,0 1-1,0-1 0,0 1 0,1 0 0,-4 9 0,7-14 11,0 0 0,0 0 1,1 0-1,-1 1 0,1-1 0,-1 0 0,1 0 0,0 0 0,0 1 1,1-1-1,-1 0 0,0 0 0,1 0 0,0 0 0,0 0 0,0 0 0,0 0 1,0 0-1,1 0 0,-1 0 0,1 0 0,0-1 0,0 1 0,0-1 1,0 1-1,0-1 0,1 0 0,-1 0 0,1 0 0,4 3 0,-2-3 14,-1 1-1,1-1 0,0-1 0,0 1 0,0-1 0,0 1 0,0-2 0,0 1 0,0 0 0,1-1 0,-1 0 0,0 0 0,0-1 1,0 1-1,0-1 0,0 0 0,0-1 0,7-1 0,-6 0 7,0 0 0,1-1 0,-2 0-1,1 0 1,0 0 0,-1 0 0,0-1 0,0 0 0,0 0 0,0 0 0,-1-1-1,0 1 1,3-7 0,-4 8 15,-1 0 0,0 1-1,-1-1 1,1 0 0,-1 0 0,0 0-1,0-1 1,0 1 0,0 0 0,-1 0-1,1 0 1,-1-1 0,0 1 0,-1 0-1,1-1 1,-1 1 0,0 0 0,0 0-1,0 0 1,0 0 0,-1 0 0,-2-5-1,4 15-91,0 1-1,0 0 0,1 0 1,0 0-1,4 11 0,-4-14 67,1 1 0,0-1 0,0 0 1,1 1-1,-1-1 0,1 0 0,0 0 0,0-1 0,0 1 0,1-1 0,-1 1 0,1-1 0,0 0 0,0-1 0,0 1 0,0-1 1,0 1-1,0-1 0,1 0 0,5 1 0,-1-1 12,0-1 1,-1 0-1,1-1 1,0 0-1,0 0 1,0-1-1,-1 0 1,1 0-1,-1-1 1,14-5-1,-9 3-25,1-1 0,-1 0-1,1-1 1,-2-1 0,1 0 0,-1 0 0,0-2-1,0 1 1,-1-1 0,0-1 0,-1 0 0,14-17-1,-18 18-3,0-1-1,0 0 0,-1 1 0,0-2 0,0 1 0,-1 0 1,-1-1-1,0 0 0,0 0 0,-1 0 0,-1 0 0,0 0 1,0-1-1,-1 1 0,0 0 0,-4-19 0,2 10 43,-2-1-1,0 1 1,-1 0-1,-1 0 1,-1 1 0,-1 0-1,0 0 1,-2 0-1,-15-23 1,24 41-36,0 0 1,1 0 0,-1 1-1,1-1 1,-1 0 0,0 1-1,0-1 1,1 0 0,-1 1-1,0-1 1,0 1 0,0 0-1,0-1 1,0 1 0,0 0-1,1-1 1,-1 1 0,0 0-1,0 0 1,0 0 0,0 0-1,0 0 1,0 0 0,0 0-1,0 0 1,0 0 0,0 0-1,-1 1 1,-1 0-4,0 0 0,1 1 0,-1-1-1,0 1 1,1 0 0,-1-1 0,1 1 0,0 0 0,-3 3 0,-38 54-7,43-58 16,-6 8 12,1 0 0,0 1 0,0-1 0,1 1 0,0 0 0,1 0-1,0 0 1,0 1 0,1-1 0,1 0 0,0 1 0,0 0 0,1-1 0,0 1 0,1-1 0,0 1 0,1-1-1,0 1 1,1-1 0,0 0 0,8 18 0,5-2 16,0 0-1,2-1 0,32 34 1,-39-47-26,1 0 1,1-1-1,0 0 1,0-1-1,1-1 1,0 0-1,31 14 1,-32-19 12,1 0 0,0-1 1,0-1-1,0 0 1,0-1-1,0-1 1,0 0-1,0-1 1,23-3-1,-26 2-34,-1 0 0,0 0 0,0-1 0,0 0 0,-1-1 0,1 0 0,-1-1 0,0 0 0,0 0 0,0-1 0,-1 0 0,1 0 0,11-13 0,-16 13 7,0-1 0,0 1 0,-1-1 1,0 0-1,0 0 0,0 0 0,-1 0 1,0-1-1,-1 1 0,0-1 0,0 1 1,0-1-1,-1 0 0,0 1 1,0-1-1,-2-8 0,1 10 4,0 0-1,0 0 1,0 1 0,-1-1-1,0 0 1,0 0-1,0 1 1,-1 0 0,1-1-1,-1 1 1,-1 0 0,1 0-1,-1 0 1,0 1-1,0-1 1,0 1 0,0 0-1,-1 0 1,0 1-1,-9-6 1,13 8-2,0 1 0,0 0 0,0-1 0,0 1 0,0 0 0,0 0 0,0 0 0,0-1 0,-1 1 0,1 0 0,0 1 0,0-1 0,0 0 0,0 0 0,0 0 0,0 1 0,0-1 0,-1 0 0,1 1 1,0-1-1,0 1 0,0-1 0,1 1 0,-3 1 0,-19 26-32,-3 40 131,24-65-86,-3 10 11,1-1 0,0 1 0,1-1-1,0 1 1,1 0 0,0 0 0,2 15 0,-1-23-10,1-1 1,0 1-1,0-1 1,1 1 0,-1-1-1,1 0 1,0 0 0,0 0-1,0 0 1,1 0 0,-1 0-1,1 0 1,0-1 0,0 1-1,1-1 1,-1 0-1,0 0 1,1 0 0,0-1-1,0 1 1,0-1 0,0 0-1,8 3 1,-2-2 10,0 0-1,1-1 1,-1 0 0,1-1 0,-1 0-1,1-1 1,0 0 0,-1 0 0,1-1-1,0-1 1,-1 0 0,0 0 0,1-1-1,-1 0 1,15-8 0,-11 5-8,0 0 1,-1-1-1,0-1 0,-1 0 0,0-1 1,0 0-1,0 0 0,-2-2 1,1 1-1,15-21 0,-23 25-2,0-1 0,0 0-1,0 0 1,-1 0 0,0 0-1,0 0 1,0 0 0,-1-1-1,0 1 1,-1 0 0,0-1-1,0 1 1,0-1 0,-1 1-1,0 0 1,-1-1 0,0 1-1,0 0 1,-5-11 0,5 12 10,0 0-1,-1 0 1,0 1 0,0-1 0,0 1 0,-1-1 0,0 1 0,0 0-1,0 1 1,-1-1 0,1 1 0,-1 0 0,0 0 0,0 0-1,-1 1 1,1 0 0,-1 0 0,1 0 0,-1 1 0,0-1-1,0 1 1,0 1 0,-10-2 0,14 2-30,0 1 0,0 0 0,0 0-1,0-1 1,0 1 0,-1 1 0,1-1 0,0 0 0,0 0 0,0 1 0,0 0-1,0-1 1,0 1 0,0 0 0,0 0 0,0 0 0,0 0 0,1 0-1,-1 0 1,0 0 0,1 1 0,-1-1 0,1 1 0,-1-1 0,1 1 0,0 0-1,-1-1 1,1 1 0,0 0 0,0 0 0,0 0 0,0 0 0,1 0-1,-1 0 1,0 4 0,0-1 6,1 0 0,0 1 0,0-1 0,0 0-1,1 0 1,0 1 0,0-1 0,0 0 0,1 0 0,-1 0 0,1 0-1,1 0 1,3 7 0,2-2-14,-1-1 1,2 1-1,0-1 0,0 0 1,0-1-1,1 0 0,0-1 1,1 0-1,-1-1 0,1 0 1,23 9-1,5 0-54,0-2-1,51 9 1,12-6 18,-70-13 28,0 2 1,56 16-1,-87-21 34,-1 0-1,1 0 0,-1 1 1,0-1-1,1 0 0,-1 0 0,0 0 1,1 0-1,-1 0 0,0 0 1,1 1-1,-1-1 0,0 0 1,1 0-1,-1 1 0,0-1 0,0 0 1,1 0-1,-1 1 0,0-1 1,0 0-1,0 1 0,1-1 0,-1 0 1,0 1-1,0-1 0,0 0 1,0 1-1,0-1 0,0 0 0,0 1 1,0-1-1,1 1 0,-11 10 276,-26 7 170,31-15-434,-271 131 245,159-73-2845,77-39-1558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40:40.3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98 114 8500,'2'-5'724,"0"0"0,0 0-1,0-1 1,-1 1 0,0 0 0,0-1 0,0 1-1,0-10 1,-1 9-142,0 1 0,1 0-1,0-1 1,0 1 0,0 0-1,0-1 1,1 1 0,4-8-1,-26 89 115,8-21-687,-10 34-111,3 1 0,4 1-1,-4 152 1,13-240-3846,-4-2-1316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40:43.6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16 256 2465,'1'0'235,"-1"-1"1,1 1-1,-1 0 0,1-1 0,0 1 0,-1 0 0,1-1 1,-1 1-1,1-1 0,-1 1 0,1-1 0,-1 1 1,1-1-1,-1 1 0,0-1 0,1 0 0,-1 1 1,0-1-1,1 1 0,-1-1 0,0 0 0,0 1 0,1-1 1,-1 0-1,0 1 0,0-1 0,0 0 0,0 0 1,0 1-1,0-2 0,-12-18 4717,10 19-4748,1 0 0,0 0 0,0-1 0,0 1 0,0-1 1,0 1-1,0-1 0,0 1 0,0-1 0,0 0 0,1 1 0,-1-1 0,1 0 0,-1 0 0,1 1 1,0-1-1,0 0 0,0 0 0,0-2 0,3-2-60,0-1 0,0 1 0,1 0 1,0 0-1,0 0 0,0 0 0,1 1 0,0 0 1,0 0-1,0 0 0,1 0 0,0 1 0,0 0 1,0 0-1,12-5 0,10-4-96,1 1 0,37-11 1,-30 12-53,1 1 0,0 2 1,0 1-1,60-2 0,-95 8 3,0 1 1,0 0-1,0 0 0,0 0 1,0 0-1,0 0 0,0 0 1,0 1-1,0-1 0,0 0 1,0 1-1,0 0 0,0-1 1,0 1-1,0 0 0,-1 0 1,1 0-1,0 0 0,-1 1 1,1-1-1,-1 0 0,1 1 1,-1-1-1,1 1 0,-1-1 1,0 1-1,1 2 0,-1 0 9,0 0 0,-1 1 0,0-1-1,0 0 1,0 1 0,0-1 0,-1 0 0,1 1 0,-1-1-1,0 0 1,0 0 0,-3 5 0,-5 17 16,-2-2 0,-1 1 1,0-2-1,-2 1 0,-1-2 0,-29 36 1,13-23-16,-2-2 1,-1 0-1,-40 27 1,71-58-21,1 1 1,-1-1 0,0 0-1,1 1 1,-1-1-1,1 1 1,-1 0-1,1 0 1,-2 5-1,3-8 6,1 0 0,0 1-1,0-1 1,0 1 0,0-1 0,0 0-1,0 1 1,0-1 0,0 0-1,0 1 1,0-1 0,0 0-1,0 1 1,0-1 0,0 0-1,0 1 1,0-1 0,1 0-1,-1 1 1,0-1 0,0 0-1,0 1 1,0-1 0,1 0-1,-1 0 1,0 1 0,0-1-1,1 0 1,-1 0 0,0 1 0,1-1-1,-1 0 1,1 0 0,23 3-105,226-35 572,-13 0-4149,-222 33 1117,-8 4-1997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40:41.6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112 120 11509,'3'-7'649,"0"1"0,-1-1 0,0 0 0,0 0 0,0 0 0,0-13 0,-1 16-400,-1 1 0,0-1-1,0 1 1,0-1 0,-1 1 0,1 0 0,-1-1 0,0 1-1,0-1 1,0 1 0,0 0 0,-1 0 0,1 0 0,-1 0-1,-3-5 1,5 8-247,-1 0-1,1 0 1,0 0-1,-1 0 1,1 0-1,0 0 1,-1-1-1,1 1 1,0 1 0,-1-1-1,1 0 1,0 0-1,0 0 1,-1 0-1,1 0 1,0 0-1,-1 0 1,1 0-1,0 0 1,-1 1-1,1-1 1,0 0 0,0 0-1,-1 0 1,1 0-1,0 1 1,0-1-1,-1 0 1,1 0-1,0 1 1,0-1-1,0 0 1,0 1-1,-1-1 1,1 0 0,0 0-1,0 1 1,0-1-1,0 0 1,0 1-1,0-1 1,0 0-1,0 1 1,0-1-1,-7 19 16,6-17-7,-29 76 52,18-51-43,1 0 0,1 1 0,2 1 0,0 0 0,2 0 0,-3 44 0,9-72-7,0 0-1,-1-1 1,1 1-1,0 0 1,0-1 0,0 1-1,0 0 1,1 0 0,-1-1-1,0 1 1,0 0-1,0-1 1,0 1 0,1 0-1,-1-1 1,0 1 0,1 0-1,-1-1 1,0 1 0,1-1-1,-1 1 1,1-1-1,-1 1 1,1 0 0,13-7 124,22-38-105,-21 25-22,10-9-18,-6 4-85,2 1-1,0 1 1,2 1 0,0 1-1,1 2 1,49-30-1,-72 47 91,0 1 0,0 0 1,0-1-1,0 1 0,-1 0 0,1-1 0,0 1 0,0 0 0,0 0 1,0 0-1,0 0 0,0 0 0,0 0 0,0 0 0,0 0 0,0 1 0,-1-1 1,1 0-1,0 0 0,0 1 0,0-1 0,0 1 0,0-1 0,-1 1 1,1-1-1,0 1 0,0-1 0,-1 1 0,2 0 0,0 2 8,0 0 0,0 0 1,0 1-1,0-1 0,0 0 0,-1 0 0,1 1 0,0 3 0,13 75 119,-15-75-137,3 15 29,-1 1 0,-1 0 0,-1 0 0,-2 0 0,-7 45 0,7-45 104,14-32 47,23-38-30,-31 41-202,127-201-649,-123 193 683,8-13 54,-16 26-31,0 1 0,1 0 0,-1-1 0,0 1 0,0 0 0,0 0 0,1-1 0,-1 1 0,0 0 0,1 0 0,-1-1 0,0 1 0,1 0 0,-1 0 1,0-1-1,1 1 0,-1 0 0,0 0 0,1 0 0,-1 0 0,0 0 0,1 0 0,-1 0 0,1 0 0,-1 0 0,0 0 0,1 0 0,-1 0 0,0 0 0,1 0 0,-1 0 0,1 0 0,-1 0 1,0 0-1,1 0 0,-1 1 0,0-1 0,1 0 0,-1 0 0,0 0 0,1 1 0,-1-1 0,0 0 0,0 0 0,1 1 0,-1-1 0,0 0 0,0 1 0,1-1 0,-1 0 0,0 1 0,0-1 1,1 1-1,12 21 112,-1 0 1,16 43 0,-24-54-108,-1 1 1,-1 0 0,0 0 0,0 0 0,-2 0 0,1 0 0,-1 0-1,-2 13 1,1-19-227,-4 39-2757,0-17-3968,4-18 178</inkml:trace>
  <inkml:trace contextRef="#ctx0" brushRef="#br0" timeOffset="720.07">926 46 10069,'17'-21'3696,"-19"33"-2070,-7 26-1292,-54 245 1068,41-196-281,32-127-121,2 0 0,30-67 0,-34 91-1102,1 0 0,1 1 0,0 0 1,19-21-1,-23 29 100,0 1 1,1 0 0,-1 0-1,2 0 1,-1 1 0,1 1-1,-1-1 1,1 1 0,0 0-1,14-4 1,-21 8-3,1-1 0,0 1 0,0-1-1,-1 1 1,1 0 0,0 0 0,0-1 0,0 1-1,0 1 1,-1-1 0,1 0 0,0 0 0,0 1-1,3 0 1,-5-1 5,1 1 0,0-1 1,-1 1-1,1-1 0,0 1 0,-1 0 0,1-1 0,-1 1 0,1 0 0,-1-1 0,1 1 1,-1 0-1,1-1 0,-1 1 0,0 0 0,1 0 0,-1 0 0,0-1 0,0 1 0,0 0 1,0 0-1,1 1 0,-2 1 4,1 1 1,0-1-1,-1 0 1,0 0-1,1 1 1,-1-1-1,0 0 1,-1 0 0,1 0-1,-1 0 1,1 0-1,-1 0 1,-4 4-1,-4 5-5,-1-1 0,-1 0 1,0-1-1,0-1 0,-1 0 0,0 0 0,-20 9 0,-108 39-367,94-39 229,141 1-935,25 3 1122,139 33 353,-235-45-2465,-5-2-4173,2-1-2958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40:46.3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549 157 12614,'-191'-32'3144,"94"18"-2244,96 14-833,0 0-1,1 0 0,-1 0 1,0 0-1,0 0 0,1 0 1,-1 0-1,0 0 0,0 0 1,1-1-1,-1 1 0,0 0 1,0-1-1,1 1 0,-1 0 1,0-1-1,1 1 0,-1-1 1,0 1-1,1-1 0,-1 1 1,1-1-1,-1 0 0,1 1 1,-1-1-1,0 0 0,14-12 643,41-10-570,-49 21-78,34-12-51,0 2 0,1 1 0,1 3-1,0 1 1,72-4 0,-112 11-2,0 0 0,1 0 0,-1 0 0,1-1 0,-1 1 1,1 0-1,-1 1 0,0-1 0,1 0 0,-1 0 0,1 1 0,-1-1 0,0 0 0,1 1 0,-1 0 1,0-1-1,0 1 0,1 0 0,-1-1 0,0 1 0,0 0 0,0 0 0,0 0 0,0 0 1,0 0-1,0 0 0,0 0 0,-1 1 0,1-1 0,0 0 0,-1 0 0,1 1 0,0-1 1,-1 0-1,0 1 0,1-1 0,-1 0 0,0 1 0,0-1 0,0 1 0,0-1 0,0 1 0,0-1 1,0 0-1,0 1 0,0-1 0,-1 1 0,1-1 0,-1 0 0,0 2 0,-2 5 60,0-1 0,0 1-1,-1-1 1,0 0 0,0 0 0,-1 0-1,-5 7 1,-14 9 39,0-1 1,-2-1-1,0-1 1,-1-1-1,-31 15 0,19-10-27,-62 48-1,85-52-98,16-20 15,0 1 1,0-1-1,0 1 1,0-1-1,-1 1 1,1-1-1,0 1 1,0-1 0,1 1-1,-1 0 1,0-1-1,0 1 1,0-1-1,0 1 1,0-1 0,1 1-1,-1-1 1,0 1-1,0-1 1,1 0-1,-1 1 1,0-1-1,1 1 1,-1-1 0,1 1-1,3 1-13,0 1 0,0-1 0,0 0 0,0-1 0,0 1 0,1-1 0,6 1 0,10 4 81,10 4-45,-1 1 1,38 20-1,-61-28-15,0 1 0,1 1 0,-2-1-1,1 1 1,0 0 0,-1 1-1,0 0 1,-1 0 0,1 0 0,-1 0-1,0 1 1,-1 0 0,1 0 0,5 13-1,-10-17 15,1 0 0,0 0 0,-1 0 0,0 0 0,0 0 0,0-1 0,0 1 0,0 0 1,-1 0-1,1 0 0,-1 0 0,1 0 0,-1 0 0,0 0 0,-1-1 0,1 1 0,0 0 0,-1-1 0,1 1 0,-1-1 0,0 0 0,0 1 0,0-1 0,0 0 0,0 0 0,0 0 0,-1 0 0,1-1 0,-1 1 0,-4 2 0,-6 3 55,-1 1 1,-1-2-1,1 0 1,-21 6-1,-13 0-353,0-1 0,-90 7 1,-18-13-6707,100-5-692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40:44.59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538 39 12614,'-7'-5'109,"-1"0"1,1 1-1,-1 0 0,0 0 1,0 1-1,-1 0 1,1 1-1,-1 0 0,1 0 1,-1 1-1,1 0 1,-11 0-1,4 1-35,0 2 0,1-1-1,-1 2 1,1 0 0,0 0 0,-26 11 0,18-4-49,0 0 0,1 2 0,0 0 1,1 1-1,0 2 0,1 0 1,1 1-1,-27 29 0,39-38-20,0 1 1,1-1-1,-1 1 0,2 0 1,-1 0-1,1 1 0,-4 11 1,7-17-6,0 1 1,0 0-1,1 0 1,-1 0-1,1 0 1,0 0-1,0 0 1,0 0-1,0 0 1,1 0-1,0-1 1,0 1-1,0 0 1,0 0-1,0 0 1,1-1-1,0 1 1,0-1-1,0 1 1,3 3-1,4 4 9,1 0-1,1 0 1,0-1-1,0 0 1,1-1-1,1-1 0,-1 0 1,20 9-1,116 45 90,-113-48-93,-3-4-10,-23-7 4,0-1 1,-1 1-1,1 1 0,-1-1 1,0 1-1,0 1 1,0-1-1,8 8 1,-16-11 10,1-1 1,-1 1 0,0-1 0,1 0 0,-1 1 0,0-1 0,1 1 0,-1-1-1,0 1 1,0-1 0,0 1 0,0-1 0,0 1 0,1 0 0,-1-1-1,0 1 1,0-1 0,0 1 0,0-1 0,-1 1 0,1-1 0,0 1 0,0-1-1,0 1 1,0-1 0,0 1 0,-1-1 0,1 1 0,0-1 0,0 1 0,-1-1-1,1 1 1,0-1 0,-1 1 0,1-1 0,-1 0 0,1 1 0,0-1 0,-1 0-1,1 1 1,-1-1 0,-26 17 531,19-13-428,-47 23 35,-1-1 1,-2-4-1,-113 30 1,157-49-330,-34 8-715,19-11-2720,21-7-1812</inkml:trace>
  <inkml:trace contextRef="#ctx0" brushRef="#br0" timeOffset="1037.08">710 426 7299,'3'-2'352,"-1"0"-1,1 0 1,-1 0 0,0-1-1,0 1 1,0-1-1,0 0 1,0 0 0,0 1-1,-1-1 1,1 0-1,-1-1 1,0 1-1,0 0 1,0 0 0,0-4-1,-1 6-266,0 0 0,0 0 0,0 0-1,0 0 1,0 0 0,0 0 0,-1 0 0,1 0-1,0 0 1,-1 0 0,1 0 0,-1 0-1,1 0 1,-1 0 0,1 0 0,-1 0 0,0 1-1,1-1 1,-1 0 0,0 1 0,-1-2 0,0 1-11,-1-1 0,1 1 1,-1 1-1,1-1 1,-1 0-1,1 1 0,-1-1 1,1 1-1,-1 0 1,1-1-1,-1 1 0,-4 1 1,-3 1-50,1 0 0,-1 0 0,1 1 0,0 0 0,0 1-1,0 0 1,0 1 0,1-1 0,-1 2 0,1-1 0,0 1 0,1 0 0,-9 10 0,8-9-2,0 1-1,0 1 1,1-1-1,1 1 0,-1 1 1,1-1-1,1 1 1,0 0-1,0 0 1,1 0-1,-4 17 1,7-25-19,1 0 0,-1 0 0,0 0 0,1 0 0,0 0 0,-1 0 0,1 0 0,0 0 0,0 0 0,0 0 0,1 1-1,-1-1 1,0 0 0,1 0 0,-1 0 0,1 0 0,0 0 0,0 0 0,0 0 0,0 0 0,0-1 0,0 1 0,0 0 0,0 0 0,1-1 0,-1 1 0,1-1 0,-1 1 0,1-1 0,0 0 0,-1 0 0,1 1 0,0-1 0,0 0 0,0-1 0,0 1 0,0 0 0,0-1 0,0 1 0,0-1 0,0 1 0,0-1 0,0 0 0,3 0 0,5 0 21,-1-1 0,1 0 0,0 0-1,-1-1 1,0 0 0,1-1 0,-1 0 0,12-6 0,0-1 9,-1-1 1,0-1 0,22-18-1,-32 23 36,-2-1-1,1 0 0,-1 0 1,0-1-1,-1 0 0,0 0 1,0-1-1,6-13 1,-6 3 542,-7 20-605,0 0 0,0 0 0,0 0 0,1-1 0,-1 1 0,0 0 0,0 0-1,0 0 1,0-1 0,0 1 0,0 0 0,1 0 0,-1 0 0,0-1-1,0 1 1,0 0 0,0 0 0,0-1 0,0 1 0,0 0 0,0 0 0,0-1-1,0 1 1,0 0 0,0 0 0,0 0 0,0-1 0,0 1 0,0 0-1,0 0 1,-1-1 0,1 1 0,0 0 0,0 0 0,0 0 0,0-1-1,0 1 1,-1 0 0,1 0 0,0 0 0,0 0 0,0-1 0,0 1 0,-1 0-1,1 0 1,0 0 0,0 0 0,0 0 0,-1 0 0,1 0 0,0 0-1,0-1 1,-1 1 0,1 0 0,0 0 0,0 0 0,-1 0 0,1 1-18,0 0 0,0 1 0,0-1 1,0 0-1,0 0 0,0 0 0,0 0 0,0 0 1,0 0-1,0 0 0,1 0 0,-1 0 0,1 0 1,-1 0-1,0 0 0,1 0 0,-1 0 1,1 0-1,0-1 0,1 3 0,12 18-8,-12-19 27,0 1 1,1-1-1,-1 0 0,1 0 0,-1 0 1,1 0-1,0-1 0,0 1 0,0-1 0,0 0 1,0 0-1,0 0 0,0 0 0,0 0 1,1-1-1,-1 1 0,0-1 0,4 0 0,1 0 13,0-1 0,0 0 0,-1-1 1,1 1-1,-1-2 0,1 1 0,10-6 0,1-1-2,-1-2-1,1 0 1,-2-1 0,31-27 0,-36 27-76,-1-1 0,0 0 0,-1-1 0,0 0 0,-1-1 0,-1 0 0,0 0 0,-1-1 0,-1 0 0,0 0 0,-1-1 0,-1 1 0,-1-1 0,0 0 0,-1 0 0,-1 0 0,0-1 0,-4-32 0,2 47 70,1 0 1,0 0-1,-1 0 0,0 0 1,1 1-1,-1-1 0,0 0 1,-1 1-1,1-1 0,0 0 1,-1 1-1,1-1 0,-1 1 1,0 0-1,-2-3 0,1 7-29,-1-1-1,1 1 1,0-1-1,0 1 0,0 0 1,1 0-1,-1 0 0,0 1 1,-4 4-1,6-6 15,-11 10 42,1 1 0,0 0 1,0 0-1,1 1 0,1 0 0,1 1 0,-13 25 0,17-29-13,1 0 0,-1 1 1,2-1-1,0 0 0,0 1 0,1 0 0,0-1 1,1 1-1,0 0 0,1 0 0,0-1 1,0 1-1,4 11 0,-1-7-10,0 0 0,1 0-1,1-1 1,1 1 0,0-1 0,15 23 0,-19-32 3,1-1 1,-1 1 0,1-1 0,0 0 0,0 0 0,0-1 0,1 1 0,-1-1 0,1 0 0,-1 0 0,1-1 0,0 1 0,0-1 0,1 0 0,-1 0 0,0-1 0,1 0 0,-1 1 0,1-2 0,-1 1 0,1-1 0,7 0 0,5-3 4,0-1 0,0-1-1,0-1 1,-1 0 0,0-1-1,0-1 1,0-1 0,-1 0 0,-1-1-1,0-1 1,0 0 0,-1-1-1,0-1 1,-1 0 0,-1 0 0,0-2-1,-1 1 1,16-28 0,-15 1 105,-12 40-126,1 0 0,-1 0-1,0-1 1,1 1 0,-1 0-1,0-1 1,0 1 0,0 0-1,0 0 1,0-1 0,0 1 0,0 0-1,-1-1 1,1 1 0,0 0-1,-1 0 1,1-1 0,-1 1-1,1 0 1,-1 0 0,0 0-1,1 0 1,-1 0 0,0 0-1,0 0 1,0 0 0,1 0-1,-3-1 1,2 2-17,-1 0 1,1 1-1,0-1 0,0 1 0,0 0 0,0-1 0,0 1 1,0 0-1,0 0 0,0-1 0,1 1 0,-1 0 1,0 0-1,0 0 0,1 0 0,-1 0 0,0 0 1,1 0-1,-1 0 0,0 2 0,-12 25-41,12-28 52,-2 8-11,1 0 1,-1 0-1,1 1 1,0-1 0,1 1-1,0-1 1,0 1-1,1-1 1,0 1 0,1-1-1,1 12 1,-1-17 15,-1 0 1,1-1 0,0 1-1,0-1 1,0 1-1,0-1 1,0 0 0,1 1-1,-1-1 1,1 0-1,-1 0 1,1 0 0,0 0-1,0 0 1,-1 0 0,1 0-1,1-1 1,-1 1-1,0-1 1,0 0 0,1 1-1,-1-1 1,1 0-1,-1 0 1,1 0 0,-1-1-1,1 1 1,-1-1-1,1 1 1,0-1 0,-1 0-1,1 0 1,0 0 0,-1 0-1,1-1 1,-1 1-1,1-1 1,0 1 0,-1-1-1,1 0 1,2-1-1,2-1 11,0 0-1,0 0 1,0 0-1,0-1 1,-1 0 0,1 0-1,-1 0 1,0-1-1,0 0 1,9-11-1,2-4-37,26-42-1,-6 6-21,-32 52 31,0-1 1,-1 1-1,2 0 1,-1 0 0,0 1-1,1-1 1,0 1-1,0 0 1,0 1-1,0-1 1,0 1 0,1 1-1,-1-1 1,0 1-1,1 0 1,-1 0-1,1 1 1,-1 0 0,1 0-1,0 1 1,7 1-1,10 1-42,0 1 0,-1 2 0,1 0 0,30 13 0,-47-16 87,1 0 1,-1 1-1,0 0 1,0 0-1,0 1 1,0-1-1,-1 1 1,0 1-1,10 10 1,-14-14-14,-1 0-1,1 1 1,-1-1 0,1 1 0,-1-1 0,0 1 0,0 0 0,0 0 0,0-1 0,-1 1 0,1 0 0,-1 0 0,0 0 0,1 0 0,-1 0 0,-1 0-1,1-1 1,0 1 0,-1 0 0,1 0 0,-1 0 0,0 0 0,0-1 0,0 1 0,0 0 0,-1-1 0,1 1 0,-1-1 0,1 1 0,-4 2-1,-5 7 111,0-1 0,0 0-1,-2 0 1,1-2-1,-1 1 1,-1-1-1,-16 8 1,-97 44-4832,108-52-868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40:49.13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47 5539,'13'-4'8070,"-9"-3"-3842,-4 5-2332,-1 13-1294,0 43-404,-1-35-66,1-1 0,1 0 0,0 1 1,2-1-1,0 1 0,1-1 0,1 0 0,12 34 0,-15-49-128,1 1 0,0-1 0,0 0 0,0 0 0,0 1 0,0-2-1,1 1 1,-1 0 0,1 0 0,0-1 0,0 1 0,0-1 0,0 0 0,0 0 0,0 0 0,1-1 0,-1 1 0,1-1 0,3 2-1,-1-2 12,-1-1-1,1 1 1,-1-1-1,1 0 1,-1 0-1,1-1 1,-1 0-1,1 0 1,-1 0-1,0-1 1,10-3-1,0-2 19,0-1-1,0-1 1,0 0-1,-1 0 1,0-2-1,-1 0 1,15-16-1,-10 6 17,-2-1 1,-1 0-1,0-1 0,-2-1 0,-1 0 0,-1-1 1,-1 0-1,10-38 0,-16 73 46,-2 14-73,-18 417 813,15-408-841,0-5-58,2 0-1,0 0 1,10 49-1,-8-72-562,-1 0-3812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40:47.51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139 14 9284,'-12'-8'1899,"1"2"3390,7 21-3481,0 89-1046,-20 110 0,18-182-1302,-3 0 0,0-1 0,-2 0 0,-20 40 0,19-45-1472,12-26 1967,-5 15-2187,5-15 2148,0 0 0,0 1 0,0-1 0,0 0 0,0 1 0,0-1 0,-1 0 0,1 0 0,0 1 1,0-1-1,0 0 0,0 0 0,0 1 0,0-1 0,1 0 0,-1 1 0,0-1 0,0 0 0,0 0 0,0 1 1,0-1-1,0 0 0,0 0 0,0 1 0,1-1 0,-1 0 0,0 0 0,0 0 0,0 1 0,1-1 1,-1 0-1,0 0 0,0 0 0,0 0 0,1 1 0,-1-1 0,0 0 0,0 0 0,1 0 0,-1 0 0,0 0 1,0 0-1,1 0 0,-1 0 0,15-4-3993</inkml:trace>
  <inkml:trace contextRef="#ctx0" brushRef="#br0" timeOffset="317.38">109 453 6755,'2'-69'5962,"-3"54"-4724,0 1-1,2-1 1,0 0-1,3-16 1,-3 29-1226,0 0 0,0 0-1,0 0 1,1 1 0,-1-1 0,0 0 0,1 1 0,-1-1 0,1 1 0,-1-1 0,1 1 0,0-1 0,0 1 0,-1 0 0,1 0 0,0 0 0,0 0 0,4-1-1,46-12 35,-37 10-46,126-26 21,-72 17 3,82-27 0,-146 39 18,1-1 0,-1 0-1,0 0 1,0 0 0,0-1-1,0 1 1,0-1 0,0 0 0,-1-1-1,0 1 1,0-1 0,0 0 0,0 0-1,0 0 1,-1 0 0,1-1-1,-1 1 1,0-1 0,-1 0 0,1 0-1,-1 0 1,0 0 0,0-1 0,1-7-1,-3 3 206,-7 20-52,-8 22-20,-78 168-1267,-32 82-2005,123-276 2635,1-5 164,0 1 1,0 0-1,0 0 1,0 0-1,0 0 1,1 0-1,-1 0 1,1 0-1,0 0 1,0 0-1,-1 0 1,1 0-1,1 1 1,-1-1-1,0 0 1,0 0-1,1 0 1,-1 0-1,1 0 1,1 4-1,13 2-3562</inkml:trace>
  <inkml:trace contextRef="#ctx0" brushRef="#br0" timeOffset="795.67">690 386 7395,'21'-40'1275,"-1"-2"1332,3 1 0,41-56-1,-64 97-2596,0-1-1,0 1 0,1-1 1,-1 1-1,0-1 0,0 1 1,1-1-1,-1 1 0,0-1 1,0 1-1,1 0 0,-1-1 1,1 1-1,-1-1 0,0 1 1,1 0-1,-1 0 1,1-1-1,-1 1 0,0 0 1,1 0-1,-1-1 0,1 1 1,-1 0-1,1 0 0,-1 0 1,1 0-1,-1 0 0,1 0 1,-1-1-1,1 1 0,-1 1 1,1-1-1,0 0 1,-1 0-1,1 0 0,-1 0 1,1 0-1,-1 0 0,1 0 1,-1 1-1,0-1 0,1 0 1,-1 0-1,1 1 0,-1-1 1,1 0-1,-1 1 0,0-1 1,1 1-1,-1-1 0,0 0 1,1 1-1,-1-1 1,0 1-1,0-1 0,1 1 1,-1-1-1,0 1 0,0-1 1,0 1-1,0-1 0,1 1 1,-1-1-1,0 1 0,0-1 1,0 1-1,0-1 0,-1 1 1,6 48 651,-4-40-443,0 15-13,-1 0 0,-1 0 0,-1 0 0,-1 0 0,-1 0 0,-1-1 0,-2 1 0,0-1 0,-1-1 0,-1 1 0,-22 38 0,80-187 1607,-33 96-1811,2 0 0,0 2 1,2 0-1,2 1 0,0 1 1,28-24-1,-36 38-39,0 0-1,1 1 1,1 0 0,0 2 0,0 0-1,1 0 1,0 2 0,0 0-1,1 1 1,0 0 0,0 2 0,31-4-1,-46 7 16,-1 1 0,0 0 0,0-1 0,1 1 0,-1 0 1,0 0-1,1 0 0,-1 1 0,0-1 0,0 1 0,1-1 0,-1 1 0,3 1 0,-5-2 18,1 1-1,-1-1 1,0 1 0,0-1 0,0 1 0,0-1 0,0 1-1,0-1 1,0 1 0,0-1 0,0 1 0,0-1 0,0 1-1,0-1 1,0 1 0,0-1 0,0 1 0,-1-1 0,1 1-1,0-1 1,0 1 0,-1-1 0,1 1 0,0-1 0,-1 0-1,1 1 1,0-1 0,-1 1 0,1-1 0,0 0 0,-1 1 0,1-1-1,-1 0 1,0 1 0,-54 35-56,22-18 62,-2-2-1,0-2 1,0-1 0,-61 14-1,96-27-1,-1 0 1,0 0-1,1 0 0,-1 0 1,0 0-1,0 0 0,1 1 0,-1-1 1,0 0-1,1 0 0,-1 1 1,0-1-1,1 0 0,-1 1 0,1-1 1,-1 1-1,1-1 0,-1 1 1,1-1-1,-1 1 0,1-1 0,-1 1 1,0 0-1,10 10-36,33 11-12,-34-19 59,47 20 148,0-3 0,93 21 0,125 10-2097,-150-30-1967,-37-6-1808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40:52.55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52 5939,'9'-3'445,"37"-13"5885,-44 15-5904,0 1 0,-1-1 0,1 0 0,-1 0 0,1 0 0,-1 0 0,0 0 0,1 0 0,-1 0 0,0 0 0,0-1 0,0 1 0,0 0 0,0-1 0,0 1 0,0-1 0,0 1 0,-1-1 0,1 0 0,-1 1 0,1-1 0,-1 0 0,1-2 0,1 24-314,0 1-1,9 34 0,5 39 132,-15-40-177,1 34-3,-1-82-48,0 0-1,0 0 1,1 0 0,-1 0 0,1 0 0,1 0-1,-1-1 1,1 1 0,0-1 0,0 0 0,6 7 0,-8-11-4,1-1 0,-1 1 0,1-1 0,0 0 1,0 1-1,-1-1 0,1 0 0,0 0 0,-1 0 0,1 0 1,0-1-1,0 1 0,-1 0 0,1-1 0,0 1 1,-1-1-1,1 0 0,-1 1 0,1-1 0,-1 0 1,3-2-1,3 0 25,22-9-12,-1-1 0,-1-2 0,48-33-1,-61 37-18,0-1-1,-1 0 0,-1 0 0,0-2 1,0 1-1,-1-2 0,-1 1 1,10-21-1,-2 1 18,22-63 1,-36 83-94,-8 21-84,-6 26-59,-23 115 348,12-60 17,3 2 0,5 0 1,-4 103-1,15-152-119,1-31-55,0 0-1,1 1 0,0-1 1,0 1-1,1-1 0,3 14 1,-1-18-1142,5-8-8094,2 0-716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40:50.7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6 174 12086,'2'-2'424,"-1"0"0,0 0 0,0 0 1,-1 0-1,1 0 0,0 0 0,-1-1 1,1 1-1,-1 0 0,0-1 0,0 1 0,0-3 1,1 7 1161,0 7-1858,2 14 333,-2 0 1,-3 41-1,2 24 67,0-20-186,-3-41 559,1-24 374,0-10 603,-2-11-1479,1-1 0,1 0 0,1 1-1,1-1 1,0 0 0,1 0 0,1 0-1,1 1 1,1-1 0,0 1 0,2 0-1,0 0 1,1 0 0,13-24 0,-20 41-4,1 1 0,-1-1 1,1 0-1,0 0 1,-1 1-1,1-1 0,-1 0 1,1 1-1,0-1 0,0 1 1,-1-1-1,1 1 0,0-1 1,0 1-1,0-1 0,0 1 1,0 0-1,-1-1 0,1 1 1,0 0-1,0 0 1,0 0-1,0 0 0,0 0 1,0 0-1,0 0 0,0 0 1,0 0-1,0 0 0,0 1 1,-1-1-1,1 0 0,0 0 1,0 1-1,0-1 1,0 1-1,-1-1 0,1 1 1,0-1-1,0 1 0,-1 0 1,1-1-1,0 1 0,-1 0 1,2 1-1,30 36-174,-30-35 177,8 15 13,0 1 0,-2 1 0,0-1 0,-1 1 0,0 1 0,-2-1 0,-1 1 0,3 34-1,1-4 9,-8-51-11,0 0-1,0 0 1,0 0 0,0 1-1,0-1 1,0 0 0,0 0-1,0 0 1,0 0-1,0 1 1,0-1 0,0 0-1,0 0 1,1 0-1,-1 0 1,0 1 0,0-1-1,0 0 1,0 0-1,0 0 1,0 0 0,0 0-1,0 0 1,1 0-1,-1 1 1,0-1 0,0 0-1,0 0 1,0 0-1,0 0 1,1 0 0,-1 0-1,0 0 1,0 0-1,0 0 1,0 0 0,1 0-1,-1 0 1,0 0-1,0 0 1,0 0 0,0 0-1,1 0 1,-1 0 0,0 0-1,0 0 1,0 0-1,0 0 1,0 0 0,1 0-1,-1 0 1,0-1-1,12-10 162,18-31-186,-12 16 23,14-17-12,-13 16 3,2 1 1,0 0-1,29-25 1,-50 51-8,1 0 0,-1-1 0,0 1 0,1 0 0,-1 0 0,0-1 0,1 1 0,-1 0 0,1 0 0,-1-1 0,1 1 0,-1 0 0,0 0 0,1 0 0,-1 0 0,1 0 0,-1 0 0,1 0 0,-1 0 0,1 0 0,-1 0 0,1 0 0,-1 0 0,1 0 0,-1 0 0,0 0 0,1 0 0,-1 1 0,1-1 0,-1 0 0,1 0 0,-1 0 0,0 1 0,1-1 0,-1 0 0,1 1 0,11 21-15,2 42 251,-12-54-242,1 18 60,-1 1 0,-1 0-1,-2-1 1,-5 42-1,-1 41-7018,10-85 1313</inkml:trace>
  <inkml:trace contextRef="#ctx0" brushRef="#br0" timeOffset="549.08">738 200 13318,'11'-20'1382,"-9"15"-1034,0 1 0,1 0 0,-1-1 1,1 1-1,0 0 0,0 0 0,0 1 0,1-1 0,4-3 1,-6 8-318,1 1 0,0-1-1,-1 1 1,1 0 0,-1 0 0,0 0 0,0 1 0,0-1 0,0 0 0,0 1 0,3 4 0,-3-4 59,7 9 69,-1 1 0,-1 1-1,0-1 1,0 1 0,-1 0-1,-1 1 1,-1-1 0,0 1-1,0 0 1,-2 0 0,0 0-1,-1 0 1,0 1 0,-1-1-1,-1 0 1,0 0 0,-1 1-1,-1-1 1,0 0 0,-7 16-1,3-18 1149,4-29-920,5-31-405,4 17-4,1 0 1,2 1-1,1 0 1,1 0-1,1 1 0,2 1 1,1 0-1,1 1 1,1 1-1,1 0 1,33-34-1,-40 47-8,1 0 0,23-18 1,-32 28-12,-1 0 0,1 0-1,0 0 1,0 0 0,1 0 0,-1 0 0,0 1 0,1 0 0,-1-1 0,0 1 0,1 1 0,0-1 0,-1 0 0,1 1 0,-1 0 0,1 0-1,0 0 1,6 1 0,-8 0 22,-1-1-1,0 1 1,1 0-1,-1 0 1,0 0-1,1 0 1,-1 0-1,0 0 1,0 0-1,0 0 1,0 0-1,0 0 0,0 1 1,0-1-1,0 0 1,-1 1-1,1-1 1,0 1-1,-1-1 1,1 1-1,-1-1 1,0 1-1,1-1 1,-1 1-1,0-1 1,0 1-1,0 0 1,0-1-1,0 1 1,-1-1-1,1 1 1,0-1-1,-1 1 0,1-1 1,-1 3-1,-2 4-68,1 0-1,-1-1 0,-1 1 1,1-1-1,-8 12 0,2-8 10,0 1 1,-1-1-1,0 0 0,-1-1 1,0 0-1,-1-1 0,0 0 1,-16 8-1,-14 6 92,-53 19 0,59-27 58,88-4-244,150 28 1757,-89-14-1295,-75-16-284,-1 1 1,39 16 0,20 18-7467,-68-29 36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41:10.0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358 274 6995,'1'0'70,"0"0"0,-1-1 1,1 1-1,0-1 0,-1 1 0,1-1 0,-1 1 0,1-1 0,-1 0 1,1 1-1,-1-1 0,1 1 0,-1-1 0,0 0 0,1 0 0,-1 1 1,0-1-1,0 0 0,1 0 0,-1 1 0,0-1 0,0 0 0,0 0 1,0 1-1,0-1 0,0 0 0,0 0 0,0-1 0,-11-25 2311,0-3-524,11 28-1741,0 1-1,0-1 0,-1 1 0,1-1 0,-1 1 1,1-1-1,-1 1 0,0-1 0,1 1 0,-1 0 1,0-1-1,0 1 0,0 0 0,0 0 0,0-1 1,0 1-1,-3-2 0,0-3 725,-2-41 251,-4-49 157,10 92-1117,1 4-117,-1-1-1,0 0 0,0 1 0,0-1 0,0 0 1,0 1-1,0-1 0,0 1 0,0-1 1,0 0-1,-1 1 0,1-1 0,0 0 1,0 1-1,0-1 0,-1 0 0,1 1 1,0-1-1,-1 1 0,1-1 0,-1 1 1,1-1-1,0 1 0,-1-1 0,1 1 0,-2-1 1,-3 40-151,3-32 135,-9 47 45,3-1 1,1 2-1,2 106 0,6-63 66,-2-66-7,2 1-1,4 32 1,1-35 227,-5-55 84,-1 22-748,1-1 1,-1 1-1,1-1 1,0 1-1,-1-1 1,2 1 0,-1 0-1,3-7 1,10-11-5124,-2 7-1935</inkml:trace>
  <inkml:trace contextRef="#ctx0" brushRef="#br0" timeOffset="1905.74">279 977 1761,'0'-4'1144,"0"0"-1,0 1 1,-1-1 0,0 0 0,0 0 0,0 1 0,0-1-1,-3-5 1,-1 1-174,0 0 0,0 0-1,-1 1 1,-8-9 0,5 6-162,-27 60-824,19-19 26,0 1 0,2 1 0,2 0 0,-13 48 0,-22 143 52,39-177-38,7-36-4,2-4-2,-2 1 1,1-1-1,-1 0 1,-1 1-1,-4 9 1,7-17-8,-1 0 0,1 0-1,-1-1 1,1 1 0,-1 0 0,1 0 0,-1-1-1,1 1 1,-1 0 0,1 0 0,0-1 0,-1 1-1,1 0 1,-1-1 0,1 1 0,0-1 0,-1 1 0,1-1-1,0 1 1,-1 0 0,1-1 0,0 1 0,0-1-1,0 1 1,-1-1 0,1 0 0,0 1 0,0-1-1,0 1 1,0-1 0,0 1 0,0-1 0,0 0-1,-9-27 4,6 11-3,1-1-1,0 1 1,1-1-1,1 1 0,0-1 1,1 1-1,7-34 1,39-116-7,-41 151-67,0 1 1,1 0-1,0 1 0,1 0 0,0 0 0,2 0 0,-1 1 0,13-12 0,-19 21-41,1 0-1,0 0 1,0 0-1,0 1 1,1 0-1,-1-1 1,1 1-1,0 1 1,0-1-1,0 1 1,0 0-1,0 0 1,0 0-1,1 1 1,-1 0-1,1 0 1,-1 0-1,1 1 1,-1-1-1,1 2 1,-1-1-1,1 0 1,-1 1-1,1 0 1,-1 0-1,0 1 1,6 2-1,-8-3-290,0 1 0,0-1 0,0 1 0,0 0 0,-1 0 0,1 0 0,-1 1 0,1-1 0,-1 0 0,0 1 0,0 0 0,3 5-1,7 15-2653</inkml:trace>
  <inkml:trace contextRef="#ctx0" brushRef="#br0" timeOffset="2093.34">88 1182 7395,'-6'7'1137,"6"0"-849,0-4 64,6 7 417,0 1 95,6 2-496,6 5-64,6 2 64,18-3-288,12 0-80,18-3-48,12-4-1904,6 1-578</inkml:trace>
  <inkml:trace contextRef="#ctx0" brushRef="#br0" timeOffset="3050.77">910 1217 6979,'1'-1'100,"-1"0"-1,1 0 1,0 0 0,-1 0-1,1 0 1,-1 0-1,0 0 1,1 0 0,-1 0-1,0 0 1,0 0 0,0-1-1,0 1 1,0 0-1,0 0 1,0 0 0,0 0-1,0 0 1,0-1-1,0 1 1,-1 0 0,1 0-1,-1 0 1,1 0 0,0 0-1,-1 0 1,0 0-1,0-1 1,-1 1-12,1 0 0,-1 0-1,0 1 1,0-1 0,1 1 0,-1-1 0,0 1 0,0 0-1,0-1 1,1 1 0,-1 0 0,0 0 0,0 0-1,0 1 1,-2-1 0,-10 3 53,1 0 0,0 1 0,-18 7 0,10-2-17,0 2-1,1 0 1,0 1-1,0 1 0,-24 21 1,34-25-99,0 0 0,0 1 0,1 0 0,0 1 0,1 0 0,0 0 0,1 1 1,0 0-1,1 0 0,-7 19 0,12-29-20,0 0 1,0 0-1,1 0 0,-1 1 1,0-1-1,1 0 0,-1 0 1,1 1-1,0-1 0,0 0 1,0 1-1,0-1 1,0 0-1,1 1 0,-1-1 1,0 0-1,1 0 0,0 1 1,0-1-1,0 0 0,0 0 1,1 2-1,0-3-5,-1 0-1,1 0 1,0 0 0,-1 0-1,1 0 1,0-1 0,0 1-1,0-1 1,0 1 0,0-1-1,-1 0 1,1 0 0,0 0-1,0 0 1,0 0-1,0 0 1,0 0 0,0-1-1,0 1 1,2-2 0,12-3 17,0 0-1,-1-2 1,0 0 0,21-13 0,-20 10 10,0-1 1,-1 0-1,26-25 0,-37 32 1,0 0 0,0-1-1,0 0 1,0 0 0,-1 0-1,0 0 1,0-1 0,0 1-1,-1-1 1,0 0 0,0 0 0,0 0-1,-1 0 1,0 0 0,1-10-1,-1 10 69,1 14-126,1 18-17,-3-22 58,0 0 1,0 0-1,1 1 0,-1-1 1,1 0-1,0 0 0,0 0 1,1 0-1,-1 0 0,1 0 1,4 7-1,-5-10 3,0 0 0,0 0 0,0 0 0,1 0 0,-1 0 0,0 0 0,1 0 0,-1 0 0,1 0 0,-1-1 0,1 1 0,-1-1 0,1 1 0,-1-1 0,1 1 0,-1-1 0,1 0 0,0 0 1,-1 0-1,1 0 0,0 0 0,-1 0 0,1 0 0,-1-1 0,1 1 0,-1-1 0,1 1 0,-1-1 0,1 1 0,-1-1 0,1 0 0,-1 0 0,1 0 0,1-1 0,13-9-2,0 0-1,-1 0 1,0-2 0,-1 0 0,0 0 0,-1-1-1,-1-1 1,0 0 0,15-27 0,-12 15-30,-1 0 0,-1-1 0,-2 0 0,0-1 0,7-38 1,-15 52 12,-1 0 0,0 0 1,-1 0-1,-1 0 0,-1 0 1,0 0-1,-4-21 0,5 36 2,0 0 0,0 0 0,0-1 0,0 1 0,0 0 0,0 0 0,0-1 0,0 1 0,0 0 0,0 0 0,0 0 0,0-1 0,0 1 0,0 0-1,0 0 1,0 0 0,-1-1 0,1 1 0,0 0 0,0 0 0,0 0 0,0 0 0,0-1 0,-1 1 0,1 0 0,0 0 0,0 0 0,0 0 0,0 0 0,-1 0 0,1-1 0,0 1 0,0 0 0,0 0 0,-1 0-1,1 0 1,0 0 0,0 0 0,0 0 0,-1 0 0,1 0 0,0 0 0,0 0 0,-1 0 0,1 0 0,0 0 0,0 0 0,0 0 0,-1 0 0,1 0 0,0 1 0,0-1 0,0 0 0,-1 0 0,1 0 0,0 0 0,0 0-1,0 0 1,-1 1 0,-13 17-50,-9 26 57,19-33 1,0 1 0,1 0 0,1 0-1,0 0 1,0 0 0,1 0 0,1 1 0,0-1 0,0 0 0,4 19-1,-2-22 1,0 0-1,0-1 1,1 1-1,0 0 1,0-1-1,1 1 1,0-1-1,1 0 0,0 0 1,0-1-1,1 0 1,0 0-1,0 0 1,11 9-1,-13-13-1,0-1 0,0 0 0,1 0 0,-1 0 0,0 0 0,1-1 0,-1 0 0,1 0 0,0 0 0,-1-1 0,1 1 0,0-1 0,-1 0 0,1 0 1,0-1-1,-1 1 0,1-1 0,-1 0 0,1-1 0,-1 1 0,1-1 0,-1 1 0,0-1 0,8-5 0,5-3 10,0-1 0,-1 0 0,-1-1 0,22-21 1,-26 22 7,-1 0 0,0-1 0,0 0 0,-1 0 0,10-20 0,-17 27 6,1 1 0,-1-1 1,0 0-1,0 0 0,-1 0 1,1 0-1,-1 0 0,0 0 1,-1-1-1,1 1 0,-1 0 0,0 0 1,0-1-1,-1 1 0,1 0 1,-1 0-1,0 0 0,-1 0 1,-2-8-1,-5 4-169,8 25 110,7 28 51,-1-14-15,3 11 16,-1-1 1,-2 1-1,-2 1 0,-2-1 0,-7 71 0,-7-90 247,11-20 55,9-6-129,-3 1-185,60-37-16,87-40-1,-102 57 15,0-3-1,-2-1 1,80-62 0,-93 55 99,-33 32-88,0 0-1,1 0 1,-1 0 0,0 0 0,0 0 0,0 0 0,-1 0-1,1 0 1,0 0 0,-1-1 0,1 1 0,-1 0 0,0 0-1,0-1 1,0 1 0,0 0 0,0-4 0,-1 5-5,1 0 0,-1 0 0,0 0 1,0 0-1,1-1 0,-1 1 0,0 0 1,0 1-1,0-1 0,0 0 0,0 0 1,0 0-1,0 1 0,-1-1 0,1 0 1,0 1-1,0-1 0,0 1 0,-1 0 1,1-1-1,0 1 0,-1 0 0,1 0 1,0-1-1,-1 1 0,1 0 0,0 1 1,-1-1-1,0 0 0,-42 7-40,37-5 25,1 0 1,-1 1 0,1 0 0,0 0 0,0 0 0,0 1 0,0 0 0,0 0 0,1 0 0,0 1 0,0 0 0,0 0 0,0 0 0,1 1 0,-5 7 0,7-9-130,1 0 0,-1 0 1,1 0-1,-1 0 0,1 0 0,0 0 1,1 1-1,-1-1 0,1 0 1,0 0-1,0 1 0,0-1 0,0 0 1,1 1-1,0-1 0,0 0 0,0 0 1,0 0-1,1 0 0,-1 0 1,1 0-1,0 0 0,1 0 0,-1-1 1,6 7-1,31 32-4734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41:24.69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17297,'0'5190'0,"5190"-5190"0,-5190-5190 0,-5190 5190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41:27.0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329 272 8628,'1'-1'128,"0"1"1,0-1-1,0 1 1,-1-1-1,1 1 0,0-1 1,0 1-1,-1-1 1,1 0-1,-1 1 0,1-1 1,0 0-1,-1 0 1,1 1-1,-1-1 0,0 0 1,1 0-1,-1 0 1,0 0-1,1 0 0,-1 0 1,0 1-1,0-1 1,0 0-1,0 0 0,0 0 1,0 0-1,0 0 1,0 0-1,0 0 0,0 0 1,0 0-1,-1 0 1,1 0-1,0 1 0,-1-1 1,1 0-1,-1 0 1,1 0-1,-1 1 0,0-2 1,-7-26 4472,2-14-3166,-12-97-1016,19 137-391,-1 1 0,0-1 0,1 0 0,-1 1 0,1-1 0,-1 1 0,1-1 0,0 1 0,0-1 0,0 1 0,-1-1 0,2 1 0,-1 0 0,0-1 0,2 0 0,-3 1-32,0 1 0,1 0 0,-1-1 0,0 1 0,1 0 0,-1 0 0,0-1 0,1 1 0,-1 0 0,1 0 0,-1 0 0,0 0-1,1-1 1,-1 1 0,1 0 0,-1 0 0,1 0 0,-1 0 0,1 0 0,-1 0 0,0 0 0,1 0 0,-1 0 0,1 0 0,-1 1 0,1-1-1,-1 0 1,1 0 0,-1 0 0,0 0 0,1 1 0,-1-1 0,0 0 0,1 0 0,-1 1 0,0-1 0,1 0 0,-1 1 0,0-1 0,1 0-1,-1 1 1,0-1 0,0 1 0,1-1 0,-1 0 0,0 1 0,0-1 0,0 1 0,0-1 0,0 0 0,0 1 0,1-1 0,-1 1 0,0-1-1,0 1 1,0-1 0,0 1 0,-1 0 0,25 92 20,-14-55 11,8 49 0,-13-48-14,-2 1 0,-2 0 0,-2 0 0,-1 0 0,-12 63 0,11-85-4,-2 0 1,0 0-1,0-1 0,-2 1 1,0-2-1,-1 1 0,-1-1 1,0 0-1,-1 0 1,-1-1-1,0-1 0,-1 0 1,-1-1-1,-18 16 0,30-28-3,-1-1 0,0 0 1,0 1-1,1-1 0,-1 0 0,0 0 0,0 0 0,1 0 0,-1 0 0,0 0 0,0-1 1,1 1-1,-1-1 0,0 1 0,1-1 0,-1 1 0,0-1 0,1 0 0,-1 0 0,1 0 1,-3-2-1,-38-27-77,37 26 77,-22-17-65,10 10 33,1-1 1,1 0-1,0-1 1,1-1-1,0-1 1,-16-21-1,44 55-115,-1 0-1,2-1 0,1-1 1,27 25-1,-4-8 196,48 31 0,-47-39-28,74 37 0,-98-56-2,1 0 0,0-1 0,0 0 1,1-1-1,-1-2 0,1 1 0,30 0 0,-44-4-6,0-1-1,0 0 1,0 1-1,0-2 0,-1 1 1,1 0-1,0-1 1,-1 0-1,1 1 1,-1-1-1,0-1 0,0 1 1,1 0-1,-2-1 1,1 0-1,0 1 0,0-1 1,-1 0-1,4-6 1,4-6-11,-1-1-1,14-29 1,-19 36 3,58-149 107,-10 21-3585,-47 131 2232,-4 14-6089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41:14.76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224 99 6227,'-60'-10'9828,"110"-18"-7280,-14 14-2554,1 2-1,-1 1 1,2 2 0,39-5-1,-75 14-4,0 0-1,0 0 1,0 0-1,0 0 1,-1 0-1,1 0 1,0 1-1,0-1 1,0 0-1,-1 1 1,1 0-1,0-1 1,-1 1-1,1 0 1,0 0-1,-1 0 1,1 0-1,2 2 1,-3 0 8,1-1 0,-1 0 1,0 1-1,0-1 0,0 1 1,0 0-1,0-1 0,-1 1 1,1 0-1,-1-1 0,0 1 1,1 0-1,-1 0 0,-1-1 0,1 1 1,0 0-1,-1 0 0,-1 4 1,-25 96 10,25-96-6,-1 0 0,0 0 1,0-1-1,-1 1 0,0-1 0,0 1 1,0-1-1,-1-1 0,0 1 0,0-1 1,-1 1-1,1-2 0,-10 7 0,-10 10 20,-76 70-42,-65 63 29,154-138-118,12-9-352,32-8-98,-26 1 643,93-15-268,-51 6 140,0 3 0,1 1 0,49 3-1,-96 2 48,0 0-1,0 0 0,0 0 0,0 0 0,-1 0 1,1 0-1,0 0 0,0 1 0,0-1 0,-1 1 0,1 0 1,0-1-1,-1 1 0,1 0 0,0 0 0,-1 0 1,1 0-1,-1 0 0,0 0 0,1 0 0,-1 1 0,0-1 1,1 1-1,1 2 0,-3-2 2,0 0 0,0 0-1,0 1 1,0-1 0,0 0 0,0 0 0,0 0-1,0 0 1,-1 0 0,0 1 0,1-1-1,-1 0 1,0 0 0,0 0 0,0 0 0,0 0-1,-2 2 1,-4 7 13,-1-1 0,0 1 0,-1-2 0,-1 1 0,-16 13 0,2-6-166,-1-2 1,-48 24-1,-15-2-3103,23-12-1465</inkml:trace>
  <inkml:trace contextRef="#ctx0" brushRef="#br0" timeOffset="1286.1">159 1330 8372,'8'-17'6884,"-2"4"-5700,-4 27-787,-1 8-293,0-5-77,-1-1 0,0 1 0,-1 0 0,-1-1 0,-1 1 0,0-1 0,-1 0 0,-11 28 0,-16 40-265,31-83 231,0-1 0,0 0 0,-1 0 1,1 0-1,0 0 0,0 0 0,-1 0 0,1 0 0,0 0 0,-1 0 0,1 0 0,0 0 0,-1 0 0,1 0 0,0 0 0,0 0 0,-1 0 0,1 0 0,0 0 0,-1 0 0,1 0 0,0 0 0,0-1 0,-1 1 0,1 0 0,0 0 0,0 0 0,-1 0 0,1-1 0,0 1 0,0 0 0,0 0 0,0-1 0,-1 1 0,1 0 0,0 0 0,0-1 0,0 1 0,0 0 0,0 0 0,-1-1 0,-12-17-193,9 13 122,-7-12 94,0-1-1,1 1 0,1-2 0,0 0 0,2 0 0,0 0 0,1-1 0,-5-34 0,6 27 233,3 0 1,0-1-1,1 0 0,2 1 0,1-1 0,6-28 0,-7 49-208,1 0-1,0 0 1,0 0-1,1 1 0,0-1 1,1 0-1,-1 1 1,1 0-1,0 0 0,1 0 1,-1 1-1,1-1 1,10-8-1,-5 7-29,0 0 0,0 0-1,0 1 1,0 1 0,1-1 0,0 2 0,0 0 0,14-4-1,-11 5-224,1 0-1,0 0 1,0 1-1,0 1 1,0 0-1,0 2 1,0-1-1,0 2 1,0 0-1,-1 1 1,1 0-1,0 1 1,26 12-1,-36-14-51,-1 0 0,0 1-1,1-1 1,-1 1 0,0 0 0,-1 0-1,1 1 1,-1-1 0,1 1-1,-1 0 1,0 0 0,0 0 0,-1 0-1,1 0 1,1 6 0,5 36-3132</inkml:trace>
  <inkml:trace contextRef="#ctx0" brushRef="#br0" timeOffset="2259.14">159 1426 8916,'-14'10'2022,"4"-3"869,24-6-1465,64-5-2968,116 10-1,-112-1 134,87-6-1,-159 0 1471,0 0-1,0-1 1,-1-1 0,15-5 0,-22 8 19,-1-1 1,1 0-1,-1 1 1,1-1-1,0 0 1,-1 0 0,0 0-1,1 0 1,-1-1-1,0 1 1,1 0-1,-1 0 1,1-3-1,-1 3-12,-1 1-1,0-1 0,0 0 0,0 0 1,0 0-1,0 0 0,0 1 0,0-1 1,0 0-1,0 0 0,0 0 0,0 1 1,-1-1-1,1 0 0,0 0 0,0 0 1,-1 1-1,1-1 0,-1 0 0,1 1 1,0-1-1,-1 0 0,0 1 0,1-1 1,-1 0-1,1 1 0,-1-1 0,0 1 1,1-1-1,-2 1 0,-1-3-5,0 1 0,-1 0 0,1 1 0,-1-1-1,1 1 1,-1-1 0,0 1 0,1 0 0,-1 0 0,0 1-1,0-1 1,0 1 0,0 0 0,0 0 0,0 0 0,1 1-1,-1-1 1,0 1 0,0 0 0,0 0 0,1 0 0,-7 3-1,-8 4-107,0 0-1,0 2 0,-17 11 1,25-14 142,5-4-129,0 1 0,0 0 0,0 1 0,0-1 1,1 1-1,-1 0 0,-5 9 0,10-14 8,-1 1 0,1-1 1,0 0-1,-1 1 0,1-1 0,0 1 0,0-1 0,-1 1 1,1 0-1,0-1 0,0 1 0,0-1 0,0 1 0,0-1 0,0 1 1,0-1-1,0 1 0,0-1 0,0 1 0,0 0 0,0-1 1,0 1-1,0-1 0,0 1 0,0-1 0,1 1 0,-1-1 0,0 1 1,0-1-1,1 1 0,0 0 0,1 0-41,-1-1 1,1 1-1,0-1 1,0 1-1,0-1 0,0 0 1,0 0-1,0 0 0,0 0 1,0 0-1,0 0 0,0-1 1,-1 1-1,1-1 1,2 0-1,83-23-484,-78 22 803,-1-2 0,0 1 0,1-1 1,-1-1-1,-1 1 0,1-1 0,12-11 0,-12 6 462,-1 26-731,-3-12 51,0-1-1,0 1 1,1-1-1,-1-1 0,1 1 1,-1 0-1,1-1 1,0 0-1,0 0 1,0-1-1,0 1 1,0-1-1,1 0 1,-1-1-1,0 1 0,0-1 1,1 0-1,-1 0 1,0-1-1,1 1 1,-1-1-1,0 0 1,0-1-1,7-2 1,4-1 9,0-1 1,-1 0-1,1-2 1,-1 1 0,0-2-1,18-14 1,-18 11-26,-1-1 0,-1 0 0,0-1-1,-1 0 1,-1-1 0,0 0 0,-1-1 0,0 0-1,-1-1 1,-1 1 0,-1-2 0,-1 1 0,0-1-1,-1 0 1,-1-1 0,0 1 0,-2-1 0,1-32 0,-3 50-15,1-1 1,-1 0 0,0 1 0,0-1 0,0 0-1,0 1 1,-1-1 0,1 0 0,0 1-1,-1-1 1,1 0 0,-1 1 0,1-1 0,-1 1-1,-1-3 1,1 4-6,1 0 0,-1 0 0,1 1 0,-1-1 1,1 0-1,-1 0 0,0 0 0,1 0 0,-1 1 0,1-1 0,-1 0 0,1 1 0,-1-1 0,1 0 0,0 1 0,-1-1 0,1 0 0,-1 1 0,1-1 0,0 1 0,-1-1 1,1 1-1,0-1 0,0 1 0,-1-1 0,1 1 0,0 0 0,-23 50-4,19-39 12,1 1-1,0-1 1,0 1-1,2 0 1,-1 0 0,2 0-1,-1 0 1,4 22 0,-2-27-7,1 0 1,0 0-1,0-1 1,0 1 0,1-1-1,0 1 1,1-1-1,0 0 1,0 0 0,0 0-1,1-1 1,0 0-1,0 0 1,1 0 0,7 6-1,-9-10 2,-1 1-1,1-1 1,0 0-1,0-1 1,0 1-1,0-1 1,0 0-1,0 0 1,1 0-1,-1 0 1,0-1-1,0 1 1,1-1-1,-1-1 1,0 1-1,0 0 1,9-3-1,6-1 12,1-2 0,28-11 0,-24 7-9,-2 2-4,63-19 2,-78 25-3,0 1 0,0 0 0,0 0 0,0 0 0,0 1 0,0 0 0,1 1 0,-1-1 0,13 4 0,-18-3 0,0 0 0,0-1 0,0 1 0,0 0 0,0 0 0,-1 0 0,1 0 0,0 0 0,-1 1 0,1-1 0,-1 1 0,1-1 0,-1 1 0,1-1 0,-1 1 0,0 0 0,0-1 0,0 1 0,0 0 0,0 0 0,0 0 0,0 3 0,0-1 9,-1 1-1,1-1 0,-1 1 0,0-1 0,0 1 0,0-1 1,-1 1-1,0-1 0,0 1 0,-2 4 0,1 0 21,-1-1-1,0 0 0,-1 0 1,0-1-1,0 1 0,-1-1 1,0 0-1,0 0 0,-1 0 1,-12 11-1,64-29 247,37-16-233,-24 6-110,82-43 0,-119 53 107,-1-2-1,0 0 1,-1-1 0,-1-1-1,0-1 1,31-34-1,-37 25 408,-12 25-435,-1 0 1,0-1-1,1 1 1,-1-1-1,0 1 1,0 0-1,1-1 1,-1 1-1,0-1 1,0 1-1,0-1 1,0 1-1,0 0 1,1-1 0,-1 1-1,0-1 1,0 1-1,0-1 1,0 1-1,0-1 1,0 1-1,-1-1 1,1 1-1,0-1 1,0 1-1,0 0 1,0-1-1,0 1 1,-1-1-1,1 1 1,0-1-1,0 1 1,-1 0-1,1-1 1,0 1-1,-1 0 1,1-1-1,0 1 1,-1 0-1,1-1 1,-1 1-1,1 0 1,-1-1-1,-6 27-319,5-18 99,0 1 0,1-1 0,0 0 0,0 1 0,1-1 0,0 1 0,0-1 0,1 1 0,0-1 0,1 0 0,0 1 0,0-1 0,1 0 0,0 0 1,0-1-1,1 1 0,0 0 0,0-1 0,9 11 0,12 23-3803</inkml:trace>
  <inkml:trace contextRef="#ctx0" brushRef="#br0" timeOffset="4526.76">236 1919 9909,'0'-15'3523,"7"45"-3386,9 8-129,-9-22 40,0 1 0,-2 0 1,8 33-1,-12-44-82,-1 0 0,0 0 1,0 0-1,0-1 0,0 1 0,-1 0 1,0 0-1,-1 0 0,1 0 0,-1-1 1,0 1-1,0-1 0,-1 1 1,0-1-1,-6 9 0,9-13-10,-1-1 0,0 1 0,0-1 0,1 1 0,-1-1 0,0 1 0,0-1 0,0 0 0,0 1 1,0-1-1,1 0 0,-1 0 0,0 1 0,0-1 0,0 0 0,0 0 0,0 0 0,0 0 0,0 0 0,0-1 0,0 1 0,0 0 0,0 0 0,1-1 0,-1 1 0,0 0 0,0-1 0,0 1 0,0-1 0,1 1 1,-1-1-1,0 1 0,0-1 0,1 0 0,-1 1 0,0-1 0,1 0 0,-2-1 0,-1-1-65,-1-1 0,0 0-1,1 0 1,0 0 0,0 0 0,-4-7 0,3-1 197,1 0 0,0 0 1,1 0-1,0 0 0,0 0 1,1 0-1,1 0 0,0-1 1,1 1-1,0 0 0,4-13 1,2-9 554,1 1 1,22-55-1,-25 76-551,0 0-1,1 0 0,0 0 1,1 1-1,0 0 0,1 0 1,0 1-1,1 0 0,16-15 0,-19 19-182,1 2-1,0-1 0,0 1 0,1 0 0,-1 1 0,1-1 0,0 2 1,0-1-1,0 1 0,0 0 0,0 1 0,1 0 0,-1 0 1,0 1-1,0 0 0,11 1 0,-15-1-63,-1 0 0,0 0 0,0 0 0,0 1 0,0 0 0,0-1 0,0 1 0,0 0 0,0 0 0,0 1 0,0-1 0,0 1 0,0-1 0,-1 1 0,1 0 0,-1 0 0,1 0 0,2 4 0,4 23-1862</inkml:trace>
  <inkml:trace contextRef="#ctx0" brushRef="#br0" timeOffset="4683.7">236 2001 6387,'-12'17'1377,"6"-6"-1089,0-1 32,6-7 272,6 8-224,6-1-112,6 0-176,12 1-64,12 2-16,18-2-1008,6-8-897</inkml:trace>
  <inkml:trace contextRef="#ctx0" brushRef="#br0" timeOffset="5175.02">729 2063 6371,'1'-2'220,"0"0"0,0 0-1,-1 0 1,1-1 0,-1 1 0,1 0 0,-1 0-1,0-1 1,0 1 0,0 0 0,0 0 0,0-1-1,0 1 1,-1 0 0,1 0 0,-1 0 0,0 0-1,1-1 1,-1 1 0,0 0 0,0 0 0,-1 0-1,1 1 1,0-1 0,0 0 0,-1 0 0,1 1-1,-1-1 1,0 0 0,-2-1 0,3 37-631,2-32 318,1 0-1,-1 0 1,0-1 0,1 1 0,-1 0 0,1-1-1,-1 1 1,1-1 0,0 0 0,0 1-1,0-1 1,-1 0 0,1 0 0,0 0 0,0 0-1,1-1 1,-1 1 0,0-1 0,0 1 0,0-1-1,0 1 1,0-1 0,1 0 0,3-1-1,6 0 253,-1-1 0,0-1 0,22-7 0,-22 7 130,-1-1 1,0 2-1,0-1 0,19-1 1,19 5-122,-1-2 0,0-2 0,78-16 0,-111 15-180,0 1-1,-1-2 0,1 0 0,-1-1 1,0 0-1,-1-1 0,1 0 1,-1-1-1,-1-1 0,0 0 0,0 0 1,0-1-1,-1 0 0,-1-1 0,0 0 1,12-19-1,-11 10 168,-1 1 0,0-1 0,-2-1 1,0 0-1,-2 0 0,0 0 0,-1 0 0,-2-1 0,0 1 0,-1-1 1,-1 0-1,-5-39 0,5 61-162,0-1 0,0 1-1,0-1 1,0 1 0,0 0 0,0-1 0,0 1-1,0-1 1,0 1 0,0 0 0,0-1 0,1 1 0,-1 0-1,0-1 1,0 1 0,0 0 0,0-1 0,1 1-1,-1 0 1,0-1 0,0 1 0,1 0 0,-1 0 0,0-1-1,0 1 1,1 0 0,-1 0 0,0-1 0,1 1 0,-1 0-1,0 0 1,1 0 0,-1 0 0,1 0 0,-1 0-1,0-1 1,1 1 0,-1 0 0,0 0 0,1 0 0,-1 0-1,1 1 1,29 4-75,46 27 193,-49-20-114,134 44 13,-102-38 21,103 48 0,-160-66-27,0 1 1,0 0-1,0 0 0,0 1 1,0-1-1,0 0 0,-1 0 1,1 1-1,0-1 0,-1 1 1,1 0-1,-1-1 0,1 1 1,-1 0-1,0 0 0,0 0 1,0 0-1,0 0 0,1 3 1,-2-4-3,0 1 0,0 0 0,0 0-1,-1-1 1,1 1 0,0 0 0,-1 0 0,1-1 0,-1 1 0,1 0 0,-1-1 0,0 1 0,0-1 0,0 1 0,0-1 0,0 1 0,0-1 0,-3 3 0,-7 6-295,0-1 1,-1 0 0,0-1-1,-23 11 1,34-18 245,-89 45-3832</inkml:trace>
  <inkml:trace contextRef="#ctx0" brushRef="#br0" timeOffset="6448.92">512 2441 2129,'7'-16'10044,"-6"-1"-6237,-1 15-3727,-1 0-1,1 0 0,-1 0 0,1 0 0,-1 0 1,0 0-1,0 0 0,0 1 0,0-1 1,0 0-1,-1 0 0,1 1 0,0-1 1,-1 1-1,1-1 0,-1 1 0,1 0 1,-1-1-1,0 1 0,0 0 0,0 0 1,-3-1-1,5 2-81,0 0 1,0 0-1,-1 0 1,1 0-1,0 1 1,-1-1-1,1 0 1,0 0-1,0 0 1,-1 0-1,1 1 1,0-1-1,0 0 1,0 0-1,-1 0 1,1 1-1,0-1 0,0 0 1,0 0-1,0 1 1,-1-1-1,1 0 1,0 1-1,0-1 1,0 0-1,0 0 1,0 1-1,0-1 1,0 0-1,0 1 1,0-1-1,0 0 1,0 0-1,0 1 1,0-1-1,0 0 1,0 1-1,0-1 1,0 0-1,1 0 1,-1 1-1,0-1 0,0 0 1,0 1-1,0-1 1,1 0-1,-1 0 1,6 25 27,-4-17-3,4 19 7,-1 0 1,-1 0 0,-2 0-1,-1 30 1,-1-47-246,-1-1-1,0 1 1,-1 0-1,0-1 1,0 1-1,-1-1 1,0 1-1,-1-1 1,0 0-1,0-1 1,-1 1-1,0-1 1,-1 0 0,-11 13-1,16-20 141,1 0-1,-1 1 1,0-1-1,-1 0 1,1 0 0,0 0-1,0-1 1,0 1-1,-1 0 1,1 0 0,0-1-1,-1 1 1,1 0-1,0-1 1,-1 0 0,1 1-1,-1-1 1,1 0-1,-1 0 1,1 1-1,-1-1 1,1-1 0,-1 1-1,1 0 1,-1 0-1,-1-1 1,1 0-3,-1-1-1,1 1 1,0-1 0,-1 1-1,1-1 1,0 0 0,0 0-1,0 0 1,1 0 0,-1 0-1,0-1 1,1 1 0,-2-3-1,-3-8 69,0-1 0,1 1 0,0-1 0,-4-20 0,4 3 466,1 1 0,1-1 0,2 0-1,1 0 1,5-35 0,-4 51-303,1-1 0,1 1 0,0 1-1,1-1 1,1 0 0,0 1 0,1 0 0,1 0 0,0 1 0,1-1 0,0 2 0,14-18-1,-15 24-164,1 0-1,-1 0 1,1 0-1,0 1 1,0 1-1,0-1 1,1 1-1,0 1 1,0-1-1,0 2 0,0-1 1,0 1-1,0 0 1,16 0-1,-14 1-228,0 1-1,0 0 0,0 1 0,0 0 0,0 1 1,0 0-1,0 1 0,0 0 0,-1 1 1,1 0-1,16 9 0,-23-11-28,-1 1 1,1-1-1,-1 1 0,0 0 0,0 0 1,0 0-1,0 0 0,3 7 0,14 32-2913</inkml:trace>
  <inkml:trace contextRef="#ctx0" brushRef="#br0" timeOffset="7111.75">417 2544 7764,'-17'10'2711,"5"-1"-1256,12-8-1454,0 0-1,0-1 1,1 1 0,-1 0-1,0-1 1,1 1 0,-1-1-1,1 1 1,-1 0 0,1-1-1,-1 1 1,1-1 0,-1 1-1,1-1 1,-1 0 0,1 1-1,0-1 1,-1 0 0,1 1-1,0-1 1,-1 0 0,1 0-1,0 1 1,0-1 0,23 10-701,0-2 1,0 0 0,1-1-1,0-2 1,37 4 0,130 1-4191,-192-10 4873,24 1-201,91-3-251,-104 2 1008,-1-1 0,0-1-1,-1 0 1,1 0 0,0-1 0,0 0-1,-1-1 1,16-8 0,-24 11-386,0 1 0,0-1 0,0 1 0,0-1 0,0 0 0,0 1 0,0-1 0,0 0 0,-1 0 0,1 0 0,0 0 0,-1 0 0,1 0 0,0 0 0,-1 0 0,1 0 0,-1 0 0,1 0 0,-1 0 0,0 0 1,0 0-1,1 0 0,-1 0 0,0-1 0,0 1 0,0 0 0,0 0 0,0 0 0,0 0 0,-1 0 0,1-2 0,-20-26 3304,17 26-3295,3 3-162,0 0-1,0 0 1,-1 0 0,1 0 0,0 0-1,0 0 1,0 0 0,-1 0 0,1 0-1,0 0 1,0 0 0,0 0 0,-1 0-1,1 0 1,0 0 0,0 0 0,0 0-1,-1 0 1,1 0 0,0 0 0,0 1-1,0-1 1,0 0 0,-1 0 0,1 0-1,0 0 1,0 0 0,0 1 0,0-1-1,0 0 1,-1 0 0,1 0 0,0 0-1,0 1 1,0-1 0,0 0 0,0 0-1,0 0 1,0 1 0,0-1 0,0 0 0,0 0-1,0 0 1,0 1 0,0-1 0,0 0-1,0 0 1,0 1 0,0-1 0,0 0-1,0 0 1,0 0 0,0 1 0,0-1-1,1 0 1,-1 0 0,0 0 0,0 2-53,0-1 1,0 0 0,0 0 0,0 0 0,0 0-1,0 0 1,1 0 0,-1 0 0,0 0-1,1 0 1,-1 0 0,1 0 0,-1 0 0,1 0-1,-1 0 1,2 1 0,4 2-275,1 0-1,-1-1 1,0 0-1,1 0 1,0 0-1,0-1 1,0 0-1,0-1 1,0 1-1,0-1 1,0-1-1,0 1 1,1-1-1,-1 0 1,0-1-1,0 0 1,9-2-1,7-1 619,-1-2-1,0 0 1,0-1-1,22-11 1,-10-3 3444,-33 27-3733,-1 0 0,1-1-1,0 1 1,1-1 0,-1 1 0,1-1 0,0 1-1,0-1 1,1 0 0,0 0 0,0 0-1,0-1 1,0 1 0,1-1 0,-1 1 0,1-1-1,1 0 1,-1-1 0,0 1 0,1-1 0,0 0-1,-1 0 1,1 0 0,0-1 0,1 1-1,5 1 1,3 1-28,0 0 1,1-1-1,-1-1 0,1 0 0,0-1 0,0 0 1,0-2-1,28-1 0,-16-2-125,1-1 0,-1-2 0,-1-1-1,1 0 1,-1-2 0,0-2 0,-1 0 0,0-1 0,-1-2 0,-1 0-1,36-29 1,-46 32 197,0-1-1,-1 0 0,0-1 0,-1-1 0,-1 0 0,0 0 1,-1-1-1,0 0 0,-1-1 0,-1 0 0,0 0 1,-2 0-1,0-1 0,0 0 0,-2 0 0,0 0 1,-1 0-1,0-1 0,-2-22 0,0 34 38,-8-79 1172,8 80-1202,-1 0 0,0 1 0,0-1-1,-1 0 1,1 0 0,-1 1 0,0-1 0,0 1 0,-1 0 0,1-1 0,-1 1 0,0 0 0,-6-6-1,2 11-145,5 11 78,3 14 50,-1-25-36,2 15 8,1 0 1,0 0-1,1 0 1,1-1 0,0 1-1,1-1 1,9 16-1,9 9 34,36 47-1,-54-79-47,2 3 64,-1-1-1,1 2 1,-2-1 0,7 15-1,-12-24-26,0 0-1,0 0 0,0 1 1,0-1-1,-1 0 0,1 0 0,-1 1 1,0-1-1,1 0 0,-1 1 1,0-1-1,0 0 0,-1 1 1,1-1-1,0 0 0,-1 1 0,1-1 1,-1 0-1,0 0 0,0 0 1,0 1-1,0-1 0,0 0 1,0 0-1,-1-1 0,1 1 1,-1 0-1,1 0 0,-1-1 0,0 1 1,-2 2-1,-18 8-163,0 0 0,-1-2 0,-1 0 0,1-2 0,-1-1 0,-29 6 0,52-13 104,-109 27-3751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41:30.73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1242 460 4354,'-11'3'756,"-112"27"2546,72-25 1591,21-4-359,30 0-3455,17 0-799,624-24-109,-639 22-189,0 1 0,1 0-1,-1-1 1,0 1 0,0 0 0,0 0 0,0 1 0,0-1-1,1 0 1,-1 1 0,0-1 0,0 1 0,0 0 0,0 0-1,2 1 1,-3 0 14,0-1-1,0 1 1,-1-1-1,1 1 1,-1-1-1,0 1 1,1 0-1,-1-1 1,0 1-1,0-1 1,0 1-1,0 0 1,0-1-1,0 1 1,-1 0-1,1-1 1,0 1-1,-1-1 1,0 1-1,1-1 1,-2 3-1,-3 10 6,-2 0 1,1 0-1,-2 0 0,0-1 0,0 0 0,-18 19 0,-67 67-1,64-73 6,-1-2 0,-2-1 0,-62 35 0,161-57-2433,-24-1 2483,137 5-200,-158-3 107,-1 1-1,1 1 1,-1 1-1,1 1 1,-2 0 0,22 11-1,-38-15 38,0-1-1,-1 1 1,1 1-1,-1-1 1,1 0-1,-1 1 1,0 0-1,0 0 1,0 0-1,0 0 1,0 0 0,-1 0-1,0 1 1,1 0-1,-1-1 1,-1 1-1,3 5 1,-3-6 7,-1 0 0,0 0 0,1 0 0,-1 0 0,0 0 0,0 0 0,-1 1 0,1-1 0,-1 0 0,1 0 0,-1 0 0,0 0 0,0 0 0,-1 0 0,1 0 0,0-1 0,-1 1 0,0 0 0,0-1 0,0 1 0,0-1 0,0 0 0,-4 4 0,-9 7 68,-1-1 0,0 0 1,-1-2-1,0 0 0,-1 0 0,1-2 0,-2 0 0,1-1 0,-25 5 1,-13 1 53,-109 12 1,119-21-830,0-1 0,-1-3-1,-55-6 1,48-1-3723</inkml:trace>
  <inkml:trace contextRef="#ctx0" brushRef="#br0" timeOffset="1283.33">1686 168 5314,'-7'-11'445,"0"1"0,0 0-1,-1 1 1,-1 0-1,1 0 1,-1 0-1,-1 1 1,0 1-1,0 0 1,0 0-1,-1 1 1,0 0 0,-22-8-1,8 5-247,-1 0 0,0 1 0,-1 2 0,0 1 0,-33-3 0,22 7-115,0 2-1,0 1 1,0 3-1,0 0 0,-69 21 1,20 3-57,-104 48 0,121-45 1,1 4 0,2 3 0,1 2 0,2 3 0,3 3 0,1 3 0,-53 57 0,90-81 1,2 1 0,1 0 0,1 2 0,1 0 0,2 1 0,1 0 0,1 1 0,2 1 0,1 0 0,-13 67 0,21-78-18,1 0 0,0 0 0,2 1 1,1-1-1,0 0 0,1 0 0,2 0 0,6 24 0,-5-30-3,0 1 0,2-1 0,0 0-1,0 0 1,2-1 0,-1 0 0,2-1 0,0 0-1,0 0 1,2-1 0,17 15 0,-2-5-7,1-1 1,1-1 0,1-1 0,0-2-1,2-1 1,0-2 0,53 17 0,-40-19 6,2-2 1,-1-1-1,1-3 1,94 0-1,-37-13 119,0-4 1,-1-4-1,-1-5 0,142-48 0,-169 45-19,-1-3 0,137-72-1,-193 86-53,0-1 0,-1 0-1,0-1 1,-1-1 0,-1-1-1,0 0 1,-1-1 0,-1 0-1,-1-1 1,18-35-1,-6 3-227,-1-1-1,29-106 0,-43 125 92,-2-1 0,-1 1 0,-1-1 0,-2-1 1,-2-58-1,-2 71 135,-2-1 0,-1 1-1,0 0 1,-1 1 0,-2-1 0,0 1 0,-1 0 0,-1 0 0,0 1 0,-14-19 0,4 9-50,-1 1-1,-2 1 1,-1 1 0,-1 1-1,-1 1 1,0 1 0,-2 1-1,-56-34 1,77 53-373,0 0-1,0 0 0,0 1 0,0 0 1,-1 0-1,1 1 0,-1 0 1,1 0-1,-1 0 0,0 1 1,1 0-1,-1 0 0,1 1 1,-14 2-1,-9 7-2518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41:44.8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72 22 2785,'-24'2'3726,"20"-2"-3543,0-1 0,0 1-1,0-1 1,0 0 0,0 0 0,0-1-1,0 1 1,0-1 0,1 0 0,-5-3-1,30 4 3703,44-2-4075,-56 2 107,170-1-968,-123 6-1745,-33 2 721</inkml:trace>
  <inkml:trace contextRef="#ctx0" brushRef="#br0" timeOffset="264.2">109 144 4994,'-24'7'929,"0"-3"-289,0 2-16,6-6-176,12 4-159,0-4-209,0 3 128,12 1 80,6-1 64,6 1 32,0-1-144,12-3-208,6 0 96,0 0-128,6 0-16,6-3-704,0 3-673,0-4-1648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16:41:51.0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1040 142 4626,'-27'-8'1629,"0"-1"1,-30-15-1,47 19-1414,0-1 0,1 1 1,-1-1-1,1-1 0,1 0 0,-1 0 0,1-1 0,-11-13 1,19 21-208,-1-1 1,1 1 0,0-1-1,-1 1 1,1-1 0,0 1-1,0-1 1,-1 1 0,1-1-1,0 1 1,0-1 0,0 0-1,-1 1 1,1-1 0,0 1-1,0-1 1,0 0-1,0 1 1,0-1 0,0 0-1,1 1 1,-1-1 0,0 1-1,0-1 1,0 0 0,0 1-1,1-1 1,-1 1 0,0-1-1,1 1 1,-1-1 0,0 1-1,1-1 1,-1 1 0,1-1-1,-1 1 1,1 0 0,-1-1-1,0 1 1,1-1 0,0 1-1,-1 0 1,1 0 0,-1-1-1,1 1 1,-1 0 0,1 0-1,0 0 1,-1 0 0,1-1-1,-1 1 1,1 0 0,0 0-1,-1 0 1,1 0 0,0 1-1,50-5-16,-33 3 37,-13 1-17,-10 4-23,-15 5 21,17-8 36,1-1-39,0 0 1,-1 0 0,1 0 0,-1 0 0,1 0 0,0 0-1,-1 0 1,1-1 0,0 1 0,-1-1 0,1 0 0,-4-1-1,-31-7 153,33 12-157,1-1 0,-1 1 0,1 0 0,-1 0 0,1 0 0,0 0 0,0 1 0,-3 4 0,3-5-3,-10 12-13,-35 43 0,45-54 18,0 0 0,1 1-1,-1-1 1,1 1 0,0-1 0,0 1 0,0 0-1,1 0 1,0 0 0,0 0 0,-1 7 0,3-10-1,-1 0 0,0 0 0,1 1 0,-1-1 0,1 0 0,0 0 0,0 0 0,0 0-1,0 0 1,0 0 0,0 0 0,0 0 0,1 0 0,-1-1 0,1 1 0,-1 0 0,1-1 0,0 1 0,0-1 0,-1 0 0,1 1 0,0-1 0,0 0 0,0 0 0,1 0 0,-1-1 0,0 1 0,0 0 0,0-1 0,0 0 0,1 1 0,-1-1 0,4 0 0,7 1 7,0-1 1,-1 0-1,1 0 0,20-5 1,-9 1 5,-1-2 0,0 0 0,33-15 0,-49 19-13,-1-1-1,1 0 1,-1 0-1,0-1 1,0 0-1,0 0 1,0-1-1,-1 1 1,1-1-1,-1 0 1,-1-1-1,1 1 1,-1-1-1,0 0 1,0 0-1,3-7 1,-6 9-11,-1 3 6,-1 1 0,1 0-1,0-1 1,0 1 0,0-1-1,0 1 1,0-1 0,0 1 0,0-1-1,0 1 1,0-1 0,0 1-1,0-1 1,0 1 0,1-1 0,-1 1-1,0-1 1,0 1 0,0-1-1,1 1 1,-1-1 0,0 1 0,0 0-1,1-1 1,-1 1 0,0-1-1,1 1 1,-1 0 0,1-1 0,-1 1-1,0 0 1,1 0 0,-1-1-1,1 1 1,-1 0 0,1 0 0,-1 0-1,1 0 1,-1-1 0,1 1-1,-1 0 1,1 0 0,-1 0 0,1 0-1,-1 0 1,1 0 0,-1 0-1,1 0 1,-1 1 0,1-1-1,-1 0 1,1 0 0,-1 0 0,1 0-1,-1 1 1,1-1 0,-19 38-95,13-28 103,0 1 1,0-1 0,1 1 0,0 1-1,1-1 1,-2 13 0,2-10-14,-1 0 0,0 0 0,-1 0 0,-7 15 0,-7 20 65,18-43-53,-1 1-1,0-1 1,0 0 0,-1 0 0,1 0 0,-2 0 0,1 0 0,0 0 0,-1-1 0,0 1-1,0-1 1,-1 0 0,-8 7 0,5-5 228,11-7-3397,7-3 852</inkml:trace>
  <inkml:trace contextRef="#ctx0" brushRef="#br0" timeOffset="804.93">260 241 5731,'-238'-42'3796,"236"42"-3724,1 0 0,0 0-1,0 0 1,0 0 0,0-1-1,0 1 1,-1 0 0,1 0 0,0-1-1,0 1 1,0-1 0,0 1 0,0-1-1,0 1 1,0-1 0,0 0 0,-1-1-1,2 1-49,0 1 0,0-1 0,0 1-1,0-1 1,0 1 0,0 0 0,0-1 0,0 1-1,0-1 1,0 1 0,0-1 0,0 1-1,0-1 1,1 1 0,-1-1 0,0 1-1,0-1 1,1 1 0,-1 0 0,0-1-1,1 1 1,-1-1 0,0 1 0,1 0 0,-1 0-1,0-1 1,1 1 0,3-3 17,1 0 0,-1 0 0,0 0 1,1 1-1,0 0 0,-1 0 0,7-1 0,84-20 131,2 5 0,0 3-1,0 5 1,182 5 0,-275 5-167,0 0 0,0 0-1,0 1 1,1-1 0,-2 1 0,1 0 0,0 0 0,0 1 0,5 2 0,-8-4-2,-1 0 1,1 1-1,-1-1 0,0 0 1,1 1-1,-1-1 1,0 1-1,1-1 0,-1 1 1,0-1-1,1 1 0,-1-1 1,0 1-1,0-1 1,0 1-1,0-1 0,1 1 1,-1-1-1,0 1 1,0-1-1,0 1 0,0-1 1,0 1-1,0-1 0,0 1 1,-1 0-1,-13 21 34,-8-3-27,0-1 1,-2-1-1,0 0 0,-1-2 0,-32 14 0,24-12 3,0 2-1,-47 35 0,74-49-5,-1 1 0,1 1 0,0-1 1,0 1-1,1 0 0,0 1 0,0-1 0,1 1 0,0 0 0,-4 8 0,-4 0-4,10-15 2,1 0-1,0 0 1,0 1-1,-1-1 1,1 0-1,0 1 1,0-1-1,0 1 1,0-1-1,0 1 1,1-1-1,-1 1 1,0 0-1,1 0 1,-1-1-1,1 1 1,0 0-1,0 0 1,-1-1-1,1 4 1,26-8 157,596-130 8,-383 95-608,-139 28-2244,-61 6 619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83DE-A885-4CF7-9300-27C752116D8F}">
  <dimension ref="B2:D85"/>
  <sheetViews>
    <sheetView topLeftCell="A61" zoomScale="130" zoomScaleNormal="130" workbookViewId="0">
      <selection activeCell="B85" sqref="B85"/>
    </sheetView>
  </sheetViews>
  <sheetFormatPr defaultRowHeight="14.25" x14ac:dyDescent="0.45"/>
  <cols>
    <col min="3" max="3" width="59.53125" bestFit="1" customWidth="1"/>
    <col min="4" max="4" width="25.6640625" bestFit="1" customWidth="1"/>
  </cols>
  <sheetData>
    <row r="2" spans="2:3" s="1" customFormat="1" x14ac:dyDescent="0.45">
      <c r="B2" s="1" t="s">
        <v>0</v>
      </c>
    </row>
    <row r="4" spans="2:3" x14ac:dyDescent="0.45">
      <c r="C4" t="s">
        <v>1</v>
      </c>
    </row>
    <row r="5" spans="2:3" x14ac:dyDescent="0.45">
      <c r="C5" t="s">
        <v>2</v>
      </c>
    </row>
    <row r="6" spans="2:3" x14ac:dyDescent="0.45">
      <c r="C6" t="s">
        <v>3</v>
      </c>
    </row>
    <row r="8" spans="2:3" x14ac:dyDescent="0.45">
      <c r="C8" t="s">
        <v>4</v>
      </c>
    </row>
    <row r="9" spans="2:3" x14ac:dyDescent="0.45">
      <c r="C9" t="s">
        <v>5</v>
      </c>
    </row>
    <row r="10" spans="2:3" x14ac:dyDescent="0.45">
      <c r="C10" t="s">
        <v>6</v>
      </c>
    </row>
    <row r="11" spans="2:3" x14ac:dyDescent="0.45">
      <c r="C11" t="s">
        <v>7</v>
      </c>
    </row>
    <row r="12" spans="2:3" x14ac:dyDescent="0.45">
      <c r="C12" t="s">
        <v>8</v>
      </c>
    </row>
    <row r="14" spans="2:3" x14ac:dyDescent="0.45">
      <c r="C14" t="s">
        <v>9</v>
      </c>
    </row>
    <row r="16" spans="2:3" x14ac:dyDescent="0.45">
      <c r="C16" t="s">
        <v>10</v>
      </c>
    </row>
    <row r="17" spans="3:4" x14ac:dyDescent="0.45">
      <c r="D17" t="s">
        <v>11</v>
      </c>
    </row>
    <row r="18" spans="3:4" x14ac:dyDescent="0.45">
      <c r="D18" t="s">
        <v>12</v>
      </c>
    </row>
    <row r="19" spans="3:4" x14ac:dyDescent="0.45">
      <c r="D19" t="s">
        <v>13</v>
      </c>
    </row>
    <row r="20" spans="3:4" x14ac:dyDescent="0.45">
      <c r="D20" t="s">
        <v>14</v>
      </c>
    </row>
    <row r="21" spans="3:4" x14ac:dyDescent="0.45">
      <c r="D21" t="s">
        <v>15</v>
      </c>
    </row>
    <row r="22" spans="3:4" x14ac:dyDescent="0.45">
      <c r="D22" t="s">
        <v>16</v>
      </c>
    </row>
    <row r="23" spans="3:4" x14ac:dyDescent="0.45">
      <c r="C23" t="s">
        <v>17</v>
      </c>
    </row>
    <row r="24" spans="3:4" x14ac:dyDescent="0.45">
      <c r="C24" s="2">
        <f ca="1">TODAY()</f>
        <v>45823</v>
      </c>
    </row>
    <row r="25" spans="3:4" x14ac:dyDescent="0.45">
      <c r="C25" t="s">
        <v>18</v>
      </c>
      <c r="D25" t="s">
        <v>19</v>
      </c>
    </row>
    <row r="26" spans="3:4" x14ac:dyDescent="0.45">
      <c r="C26" t="s">
        <v>20</v>
      </c>
      <c r="D26" t="s">
        <v>21</v>
      </c>
    </row>
    <row r="27" spans="3:4" x14ac:dyDescent="0.45">
      <c r="D27" t="s">
        <v>22</v>
      </c>
    </row>
    <row r="28" spans="3:4" x14ac:dyDescent="0.45">
      <c r="D28" t="s">
        <v>23</v>
      </c>
    </row>
    <row r="29" spans="3:4" x14ac:dyDescent="0.45">
      <c r="D29" t="s">
        <v>24</v>
      </c>
    </row>
    <row r="30" spans="3:4" x14ac:dyDescent="0.45">
      <c r="D30" t="s">
        <v>25</v>
      </c>
    </row>
    <row r="31" spans="3:4" x14ac:dyDescent="0.45">
      <c r="D31" t="s">
        <v>26</v>
      </c>
    </row>
    <row r="32" spans="3:4" x14ac:dyDescent="0.45">
      <c r="D32" t="s">
        <v>27</v>
      </c>
    </row>
    <row r="33" spans="2:4" x14ac:dyDescent="0.45">
      <c r="D33" t="s">
        <v>28</v>
      </c>
    </row>
    <row r="34" spans="2:4" x14ac:dyDescent="0.45">
      <c r="D34" t="s">
        <v>29</v>
      </c>
    </row>
    <row r="35" spans="2:4" x14ac:dyDescent="0.45">
      <c r="D35" t="s">
        <v>30</v>
      </c>
    </row>
    <row r="38" spans="2:4" s="1" customFormat="1" x14ac:dyDescent="0.45">
      <c r="B38" s="1" t="s">
        <v>31</v>
      </c>
    </row>
    <row r="40" spans="2:4" x14ac:dyDescent="0.45">
      <c r="C40" t="s">
        <v>32</v>
      </c>
    </row>
    <row r="41" spans="2:4" x14ac:dyDescent="0.45">
      <c r="C41" t="s">
        <v>33</v>
      </c>
    </row>
    <row r="42" spans="2:4" x14ac:dyDescent="0.45">
      <c r="C42" t="s">
        <v>34</v>
      </c>
    </row>
    <row r="44" spans="2:4" x14ac:dyDescent="0.45">
      <c r="C44" t="s">
        <v>35</v>
      </c>
    </row>
    <row r="45" spans="2:4" x14ac:dyDescent="0.45">
      <c r="C45" t="s">
        <v>36</v>
      </c>
    </row>
    <row r="46" spans="2:4" x14ac:dyDescent="0.45">
      <c r="C46" t="s">
        <v>37</v>
      </c>
    </row>
    <row r="47" spans="2:4" x14ac:dyDescent="0.45">
      <c r="C47" t="s">
        <v>38</v>
      </c>
    </row>
    <row r="48" spans="2:4" x14ac:dyDescent="0.45">
      <c r="C48" t="s">
        <v>39</v>
      </c>
    </row>
    <row r="50" spans="3:3" x14ac:dyDescent="0.45">
      <c r="C50" t="s">
        <v>40</v>
      </c>
    </row>
    <row r="51" spans="3:3" x14ac:dyDescent="0.45">
      <c r="C51" t="s">
        <v>41</v>
      </c>
    </row>
    <row r="52" spans="3:3" x14ac:dyDescent="0.45">
      <c r="C52" t="s">
        <v>42</v>
      </c>
    </row>
    <row r="53" spans="3:3" x14ac:dyDescent="0.45">
      <c r="C53" t="s">
        <v>43</v>
      </c>
    </row>
    <row r="54" spans="3:3" x14ac:dyDescent="0.45">
      <c r="C54" t="s">
        <v>44</v>
      </c>
    </row>
    <row r="55" spans="3:3" x14ac:dyDescent="0.45">
      <c r="C55" t="s">
        <v>45</v>
      </c>
    </row>
    <row r="57" spans="3:3" x14ac:dyDescent="0.45">
      <c r="C57" t="s">
        <v>46</v>
      </c>
    </row>
    <row r="58" spans="3:3" x14ac:dyDescent="0.45">
      <c r="C58" t="s">
        <v>47</v>
      </c>
    </row>
    <row r="59" spans="3:3" x14ac:dyDescent="0.45">
      <c r="C59" t="s">
        <v>48</v>
      </c>
    </row>
    <row r="61" spans="3:3" x14ac:dyDescent="0.45">
      <c r="C61" t="s">
        <v>49</v>
      </c>
    </row>
    <row r="62" spans="3:3" x14ac:dyDescent="0.45">
      <c r="C62" t="s">
        <v>50</v>
      </c>
    </row>
    <row r="63" spans="3:3" x14ac:dyDescent="0.45">
      <c r="C63" t="s">
        <v>51</v>
      </c>
    </row>
    <row r="64" spans="3:3" x14ac:dyDescent="0.45">
      <c r="C64" t="s">
        <v>52</v>
      </c>
    </row>
    <row r="65" spans="2:3" x14ac:dyDescent="0.45">
      <c r="C65" t="s">
        <v>53</v>
      </c>
    </row>
    <row r="67" spans="2:3" s="1" customFormat="1" x14ac:dyDescent="0.45">
      <c r="B67" s="1" t="s">
        <v>54</v>
      </c>
    </row>
    <row r="69" spans="2:3" x14ac:dyDescent="0.45">
      <c r="B69" t="s">
        <v>55</v>
      </c>
    </row>
    <row r="70" spans="2:3" x14ac:dyDescent="0.45">
      <c r="B70" t="s">
        <v>56</v>
      </c>
    </row>
    <row r="71" spans="2:3" x14ac:dyDescent="0.45">
      <c r="B71" t="s">
        <v>57</v>
      </c>
    </row>
    <row r="72" spans="2:3" x14ac:dyDescent="0.45">
      <c r="B72" t="s">
        <v>58</v>
      </c>
    </row>
    <row r="73" spans="2:3" x14ac:dyDescent="0.45">
      <c r="B73" t="s">
        <v>59</v>
      </c>
    </row>
    <row r="75" spans="2:3" x14ac:dyDescent="0.45">
      <c r="B75" t="s">
        <v>60</v>
      </c>
    </row>
    <row r="76" spans="2:3" x14ac:dyDescent="0.45">
      <c r="B76" t="s">
        <v>61</v>
      </c>
    </row>
    <row r="77" spans="2:3" x14ac:dyDescent="0.45">
      <c r="B77" t="s">
        <v>62</v>
      </c>
    </row>
    <row r="78" spans="2:3" x14ac:dyDescent="0.45">
      <c r="B78" t="s">
        <v>63</v>
      </c>
    </row>
    <row r="79" spans="2:3" x14ac:dyDescent="0.45">
      <c r="B79" t="s">
        <v>64</v>
      </c>
    </row>
    <row r="80" spans="2:3" x14ac:dyDescent="0.45">
      <c r="B80" t="s">
        <v>65</v>
      </c>
    </row>
    <row r="81" spans="2:2" x14ac:dyDescent="0.45">
      <c r="B81" t="s">
        <v>66</v>
      </c>
    </row>
    <row r="82" spans="2:2" x14ac:dyDescent="0.45">
      <c r="B82" t="s">
        <v>67</v>
      </c>
    </row>
    <row r="83" spans="2:2" x14ac:dyDescent="0.45">
      <c r="B83" t="s">
        <v>68</v>
      </c>
    </row>
    <row r="85" spans="2:2" x14ac:dyDescent="0.45">
      <c r="B85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DAE0-8FC8-42C8-B435-560B1568B49B}">
  <dimension ref="B2:B26"/>
  <sheetViews>
    <sheetView zoomScale="160" zoomScaleNormal="160" workbookViewId="0">
      <selection activeCell="B4" sqref="B4:B13"/>
    </sheetView>
  </sheetViews>
  <sheetFormatPr defaultRowHeight="14.25" x14ac:dyDescent="0.45"/>
  <cols>
    <col min="2" max="2" width="14.73046875" bestFit="1" customWidth="1"/>
    <col min="4" max="4" width="6.46484375" bestFit="1" customWidth="1"/>
  </cols>
  <sheetData>
    <row r="2" spans="2:2" s="3" customFormat="1" x14ac:dyDescent="0.45">
      <c r="B2" s="3" t="s">
        <v>70</v>
      </c>
    </row>
    <row r="4" spans="2:2" x14ac:dyDescent="0.45">
      <c r="B4" t="s">
        <v>71</v>
      </c>
    </row>
    <row r="5" spans="2:2" x14ac:dyDescent="0.45">
      <c r="B5" t="s">
        <v>72</v>
      </c>
    </row>
    <row r="6" spans="2:2" x14ac:dyDescent="0.45">
      <c r="B6" t="s">
        <v>73</v>
      </c>
    </row>
    <row r="7" spans="2:2" x14ac:dyDescent="0.45">
      <c r="B7" t="s">
        <v>74</v>
      </c>
    </row>
    <row r="8" spans="2:2" x14ac:dyDescent="0.45">
      <c r="B8" t="s">
        <v>75</v>
      </c>
    </row>
    <row r="9" spans="2:2" x14ac:dyDescent="0.45">
      <c r="B9" t="s">
        <v>76</v>
      </c>
    </row>
    <row r="10" spans="2:2" x14ac:dyDescent="0.45">
      <c r="B10" t="s">
        <v>77</v>
      </c>
    </row>
    <row r="11" spans="2:2" x14ac:dyDescent="0.45">
      <c r="B11" t="s">
        <v>78</v>
      </c>
    </row>
    <row r="12" spans="2:2" x14ac:dyDescent="0.45">
      <c r="B12" t="s">
        <v>79</v>
      </c>
    </row>
    <row r="13" spans="2:2" x14ac:dyDescent="0.45">
      <c r="B13" t="s">
        <v>80</v>
      </c>
    </row>
    <row r="16" spans="2:2" s="4" customFormat="1" x14ac:dyDescent="0.45">
      <c r="B16" s="4" t="s">
        <v>90</v>
      </c>
    </row>
    <row r="18" spans="2:2" x14ac:dyDescent="0.45">
      <c r="B18" s="25" t="s">
        <v>81</v>
      </c>
    </row>
    <row r="19" spans="2:2" x14ac:dyDescent="0.45">
      <c r="B19" s="25" t="s">
        <v>82</v>
      </c>
    </row>
    <row r="20" spans="2:2" x14ac:dyDescent="0.45">
      <c r="B20" s="25" t="s">
        <v>83</v>
      </c>
    </row>
    <row r="21" spans="2:2" x14ac:dyDescent="0.45">
      <c r="B21" s="25" t="s">
        <v>85</v>
      </c>
    </row>
    <row r="22" spans="2:2" x14ac:dyDescent="0.45">
      <c r="B22" s="25" t="s">
        <v>86</v>
      </c>
    </row>
    <row r="23" spans="2:2" x14ac:dyDescent="0.45">
      <c r="B23" s="25" t="s">
        <v>87</v>
      </c>
    </row>
    <row r="24" spans="2:2" x14ac:dyDescent="0.45">
      <c r="B24" s="25" t="s">
        <v>88</v>
      </c>
    </row>
    <row r="25" spans="2:2" x14ac:dyDescent="0.45">
      <c r="B25" s="25" t="s">
        <v>89</v>
      </c>
    </row>
    <row r="26" spans="2:2" x14ac:dyDescent="0.45">
      <c r="B26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61A6-E26A-43E1-AF22-B7076CE31E21}">
  <dimension ref="A1:Z501"/>
  <sheetViews>
    <sheetView topLeftCell="A473" zoomScale="130" zoomScaleNormal="130" workbookViewId="0">
      <selection activeCell="I2" sqref="I2:I501"/>
    </sheetView>
  </sheetViews>
  <sheetFormatPr defaultRowHeight="14.25" x14ac:dyDescent="0.45"/>
  <cols>
    <col min="1" max="1" width="15.06640625" bestFit="1" customWidth="1"/>
    <col min="2" max="2" width="9.265625" bestFit="1" customWidth="1"/>
    <col min="3" max="3" width="14.46484375" bestFit="1" customWidth="1"/>
    <col min="4" max="4" width="11.3984375" bestFit="1" customWidth="1"/>
    <col min="5" max="5" width="12.86328125" bestFit="1" customWidth="1"/>
    <col min="6" max="6" width="19" bestFit="1" customWidth="1"/>
    <col min="7" max="7" width="11.6640625" bestFit="1" customWidth="1"/>
    <col min="8" max="8" width="6.59765625" bestFit="1" customWidth="1"/>
    <col min="9" max="9" width="8.33203125" bestFit="1" customWidth="1"/>
    <col min="10" max="10" width="19" bestFit="1" customWidth="1"/>
    <col min="11" max="11" width="20.19921875" bestFit="1" customWidth="1"/>
    <col min="12" max="12" width="19" bestFit="1" customWidth="1"/>
    <col min="13" max="13" width="19.53125" bestFit="1" customWidth="1"/>
    <col min="14" max="14" width="20.73046875" bestFit="1" customWidth="1"/>
    <col min="15" max="16" width="20.73046875" customWidth="1"/>
    <col min="17" max="17" width="13.265625" bestFit="1" customWidth="1"/>
    <col min="18" max="18" width="12.86328125" bestFit="1" customWidth="1"/>
    <col min="19" max="19" width="9.53125" bestFit="1" customWidth="1"/>
    <col min="20" max="20" width="5.796875" bestFit="1" customWidth="1"/>
    <col min="21" max="21" width="5.53125" customWidth="1"/>
    <col min="22" max="22" width="5.9296875" bestFit="1" customWidth="1"/>
    <col min="23" max="24" width="5.53125" bestFit="1" customWidth="1"/>
    <col min="25" max="25" width="7.53125" bestFit="1" customWidth="1"/>
  </cols>
  <sheetData>
    <row r="1" spans="1:26" x14ac:dyDescent="0.45">
      <c r="A1" s="7" t="s">
        <v>95</v>
      </c>
      <c r="B1" s="7" t="s">
        <v>96</v>
      </c>
      <c r="C1" s="7" t="s">
        <v>97</v>
      </c>
      <c r="D1" s="7" t="s">
        <v>98</v>
      </c>
      <c r="E1" s="7" t="s">
        <v>99</v>
      </c>
      <c r="F1" s="7" t="s">
        <v>100</v>
      </c>
      <c r="G1" s="7" t="s">
        <v>94</v>
      </c>
      <c r="H1" s="7" t="s">
        <v>101</v>
      </c>
      <c r="I1" s="7" t="s">
        <v>102</v>
      </c>
      <c r="J1" s="7" t="s">
        <v>103</v>
      </c>
      <c r="K1" s="7" t="s">
        <v>104</v>
      </c>
      <c r="L1" s="7" t="s">
        <v>105</v>
      </c>
      <c r="M1" s="7" t="s">
        <v>106</v>
      </c>
      <c r="N1" s="7" t="s">
        <v>107</v>
      </c>
      <c r="O1" s="12" t="s">
        <v>424</v>
      </c>
      <c r="P1" s="12" t="s">
        <v>423</v>
      </c>
      <c r="Q1" s="12" t="s">
        <v>416</v>
      </c>
      <c r="R1" s="12" t="s">
        <v>415</v>
      </c>
      <c r="S1" s="12" t="s">
        <v>405</v>
      </c>
      <c r="T1" s="12" t="s">
        <v>402</v>
      </c>
      <c r="U1" s="12" t="s">
        <v>400</v>
      </c>
      <c r="V1" s="12" t="s">
        <v>398</v>
      </c>
      <c r="W1" s="12" t="s">
        <v>397</v>
      </c>
      <c r="X1" s="12" t="s">
        <v>395</v>
      </c>
      <c r="Y1" s="12" t="s">
        <v>389</v>
      </c>
      <c r="Z1" s="12" t="s">
        <v>399</v>
      </c>
    </row>
    <row r="2" spans="1:26" x14ac:dyDescent="0.45">
      <c r="A2" s="10" t="s">
        <v>115</v>
      </c>
      <c r="B2" s="10" t="s">
        <v>116</v>
      </c>
      <c r="C2" s="10" t="s">
        <v>117</v>
      </c>
      <c r="D2" s="10" t="s">
        <v>122</v>
      </c>
      <c r="E2" s="10" t="s">
        <v>112</v>
      </c>
      <c r="F2" s="10" t="s">
        <v>119</v>
      </c>
      <c r="G2" s="10" t="s">
        <v>137</v>
      </c>
      <c r="H2" s="10">
        <v>43</v>
      </c>
      <c r="I2" s="10">
        <v>73949</v>
      </c>
      <c r="J2" s="10">
        <v>39</v>
      </c>
      <c r="K2" s="10">
        <v>7</v>
      </c>
      <c r="L2" s="10">
        <v>12</v>
      </c>
      <c r="M2" s="10">
        <v>7</v>
      </c>
      <c r="N2" s="10">
        <v>52</v>
      </c>
      <c r="O2" s="8" t="str" cm="1">
        <f t="array" ref="O2">IF(AND(G2:G501=$G$5,L2:L501&gt;10),'Logical Functions'!$H$85,'Logical Functions'!$H$86)</f>
        <v>Manageable in Boston</v>
      </c>
      <c r="P2" s="8" t="str">
        <f>IF(AND(G2=$G$5,L2&gt;10),'Logical Functions'!$H$85,'Logical Functions'!$H$86)</f>
        <v>Manageable in Boston</v>
      </c>
      <c r="Q2" s="8" t="str" cm="1">
        <f t="array" ref="Q2:Q501">IF(M2:M501&gt;=7,"High Performer","Low Performer")</f>
        <v>High Performer</v>
      </c>
      <c r="R2" s="8" t="str">
        <f>IF(M2&gt;=7,"High Performer","Low Performer")</f>
        <v>High Performer</v>
      </c>
      <c r="S2" s="8" t="b">
        <f>AND(C2=$C$21,L2&gt;7)</f>
        <v>0</v>
      </c>
      <c r="T2" s="8" t="b">
        <f>AND(A2=$A$37,M2&gt;7)</f>
        <v>0</v>
      </c>
      <c r="U2" s="8" t="b">
        <f>OR(D2=$D$2,D2=$D$3)</f>
        <v>1</v>
      </c>
      <c r="V2" s="8" t="b" cm="1">
        <f t="array" ref="V2">OR(I2:I501&gt;100000,M2:M501&gt;=9)</f>
        <v>1</v>
      </c>
      <c r="W2" s="8" t="b">
        <f>OR(I2&gt;1000000,M2&gt;=9)</f>
        <v>0</v>
      </c>
      <c r="X2" s="8" t="b">
        <f>OR(A2=$A$12,A2=$A$37)</f>
        <v>0</v>
      </c>
      <c r="Y2" t="b">
        <f>NOT(N2&gt;40)</f>
        <v>0</v>
      </c>
      <c r="Z2" t="b" cm="1">
        <f t="array" ref="Z2:Z501">NOT(N2:N501&gt;40)</f>
        <v>0</v>
      </c>
    </row>
    <row r="3" spans="1:26" x14ac:dyDescent="0.45">
      <c r="A3" s="9" t="s">
        <v>140</v>
      </c>
      <c r="B3" s="9" t="s">
        <v>125</v>
      </c>
      <c r="C3" s="9" t="s">
        <v>110</v>
      </c>
      <c r="D3" s="9" t="s">
        <v>111</v>
      </c>
      <c r="E3" s="9" t="s">
        <v>134</v>
      </c>
      <c r="F3" s="9" t="s">
        <v>113</v>
      </c>
      <c r="G3" s="9" t="s">
        <v>141</v>
      </c>
      <c r="H3" s="9">
        <v>23</v>
      </c>
      <c r="I3" s="9">
        <v>106021</v>
      </c>
      <c r="J3" s="9">
        <v>39</v>
      </c>
      <c r="K3" s="9">
        <v>11</v>
      </c>
      <c r="L3" s="9">
        <v>3</v>
      </c>
      <c r="M3" s="9">
        <v>2</v>
      </c>
      <c r="N3" s="9">
        <v>43</v>
      </c>
      <c r="O3" s="9"/>
      <c r="P3" s="8" t="str">
        <f>IF(AND(G3=$G$5,L3&gt;10),'Logical Functions'!$H$85,'Logical Functions'!$H$86)</f>
        <v>Manageable in Boston</v>
      </c>
      <c r="Q3" s="9" t="str">
        <v>Low Performer</v>
      </c>
      <c r="R3" s="8" t="str">
        <f t="shared" ref="R3:R66" si="0">IF(M3&gt;=7,"High Performer","Low Performer")</f>
        <v>Low Performer</v>
      </c>
      <c r="S3" s="8" t="b">
        <f t="shared" ref="S3:S66" si="1">AND(C3=$C$21,L3&gt;7)</f>
        <v>0</v>
      </c>
      <c r="T3" s="8" t="b">
        <f t="shared" ref="T3:T66" si="2">AND(A3=$A$37,M3&gt;7)</f>
        <v>0</v>
      </c>
      <c r="U3" s="8" t="b">
        <f t="shared" ref="U3:U66" si="3">OR(D3=$D$2,D3=$D$3)</f>
        <v>1</v>
      </c>
      <c r="V3" s="9"/>
      <c r="W3" s="8" t="b">
        <f t="shared" ref="W3:W66" si="4">OR(I3&gt;1000000,M3&gt;=9)</f>
        <v>0</v>
      </c>
      <c r="X3" s="8" t="b">
        <f t="shared" ref="X3:X66" si="5">OR(A3=$A$12,A3=$A$37)</f>
        <v>0</v>
      </c>
      <c r="Y3" t="b">
        <f t="shared" ref="Y3:Y66" si="6">NOT(N3&gt;40)</f>
        <v>0</v>
      </c>
      <c r="Z3" t="b">
        <v>0</v>
      </c>
    </row>
    <row r="4" spans="1:26" x14ac:dyDescent="0.45">
      <c r="A4" s="8" t="s">
        <v>108</v>
      </c>
      <c r="B4" s="8" t="s">
        <v>109</v>
      </c>
      <c r="C4" s="8" t="s">
        <v>138</v>
      </c>
      <c r="D4" s="8" t="s">
        <v>111</v>
      </c>
      <c r="E4" s="8" t="s">
        <v>123</v>
      </c>
      <c r="F4" s="8" t="s">
        <v>113</v>
      </c>
      <c r="G4" s="8" t="s">
        <v>141</v>
      </c>
      <c r="H4" s="8">
        <v>26</v>
      </c>
      <c r="I4" s="8">
        <v>78456</v>
      </c>
      <c r="J4" s="8">
        <v>39</v>
      </c>
      <c r="K4" s="8">
        <v>19</v>
      </c>
      <c r="L4" s="8">
        <v>8</v>
      </c>
      <c r="M4" s="8">
        <v>3</v>
      </c>
      <c r="N4" s="8">
        <v>38</v>
      </c>
      <c r="O4" s="8"/>
      <c r="P4" s="8" t="str">
        <f>IF(AND(G4=$G$5,L4&gt;10),'Logical Functions'!$H$85,'Logical Functions'!$H$86)</f>
        <v>Manageable in Boston</v>
      </c>
      <c r="Q4" s="8" t="str">
        <v>Low Performer</v>
      </c>
      <c r="R4" s="8" t="str">
        <f t="shared" si="0"/>
        <v>Low Performer</v>
      </c>
      <c r="S4" s="8" t="b">
        <f t="shared" si="1"/>
        <v>0</v>
      </c>
      <c r="T4" s="8" t="b">
        <f t="shared" si="2"/>
        <v>0</v>
      </c>
      <c r="U4" s="8" t="b">
        <f t="shared" si="3"/>
        <v>1</v>
      </c>
      <c r="V4" s="8"/>
      <c r="W4" s="8" t="b">
        <f t="shared" si="4"/>
        <v>0</v>
      </c>
      <c r="X4" s="8" t="b">
        <f t="shared" si="5"/>
        <v>0</v>
      </c>
      <c r="Y4" t="b">
        <f t="shared" si="6"/>
        <v>1</v>
      </c>
      <c r="Z4" t="b">
        <v>1</v>
      </c>
    </row>
    <row r="5" spans="1:26" x14ac:dyDescent="0.45">
      <c r="A5" s="9" t="s">
        <v>135</v>
      </c>
      <c r="B5" s="9" t="s">
        <v>109</v>
      </c>
      <c r="C5" s="9" t="s">
        <v>110</v>
      </c>
      <c r="D5" s="9" t="s">
        <v>111</v>
      </c>
      <c r="E5" s="9" t="s">
        <v>118</v>
      </c>
      <c r="F5" s="9" t="s">
        <v>119</v>
      </c>
      <c r="G5" s="9" t="s">
        <v>124</v>
      </c>
      <c r="H5" s="9">
        <v>62</v>
      </c>
      <c r="I5" s="9">
        <v>41944</v>
      </c>
      <c r="J5" s="9">
        <v>39</v>
      </c>
      <c r="K5" s="9">
        <v>9</v>
      </c>
      <c r="L5" s="9">
        <v>10</v>
      </c>
      <c r="M5" s="9">
        <v>9</v>
      </c>
      <c r="N5" s="9">
        <v>34</v>
      </c>
      <c r="O5" s="9"/>
      <c r="P5" s="8" t="str">
        <f>IF(AND(G5=$G$5,L5&gt;10),'Logical Functions'!$H$85,'Logical Functions'!$H$86)</f>
        <v>Manageable in Boston</v>
      </c>
      <c r="Q5" s="9" t="str">
        <v>High Performer</v>
      </c>
      <c r="R5" s="8" t="str">
        <f t="shared" si="0"/>
        <v>High Performer</v>
      </c>
      <c r="S5" s="8" t="b">
        <f t="shared" si="1"/>
        <v>0</v>
      </c>
      <c r="T5" s="8" t="b">
        <f t="shared" si="2"/>
        <v>0</v>
      </c>
      <c r="U5" s="8" t="b">
        <f t="shared" si="3"/>
        <v>1</v>
      </c>
      <c r="V5" s="9"/>
      <c r="W5" s="8" t="b">
        <f t="shared" si="4"/>
        <v>1</v>
      </c>
      <c r="X5" s="8" t="b">
        <f t="shared" si="5"/>
        <v>0</v>
      </c>
      <c r="Y5" t="b">
        <f t="shared" si="6"/>
        <v>1</v>
      </c>
      <c r="Z5" t="b">
        <v>1</v>
      </c>
    </row>
    <row r="6" spans="1:26" x14ac:dyDescent="0.45">
      <c r="A6" s="9" t="s">
        <v>108</v>
      </c>
      <c r="B6" s="9" t="s">
        <v>109</v>
      </c>
      <c r="C6" s="9" t="s">
        <v>110</v>
      </c>
      <c r="D6" s="9" t="s">
        <v>122</v>
      </c>
      <c r="E6" s="9" t="s">
        <v>134</v>
      </c>
      <c r="F6" s="9" t="s">
        <v>127</v>
      </c>
      <c r="G6" s="9" t="s">
        <v>141</v>
      </c>
      <c r="H6" s="9">
        <v>60</v>
      </c>
      <c r="I6" s="9">
        <v>72727</v>
      </c>
      <c r="J6" s="9">
        <v>39</v>
      </c>
      <c r="K6" s="9">
        <v>10</v>
      </c>
      <c r="L6" s="9">
        <v>9</v>
      </c>
      <c r="M6" s="9">
        <v>2</v>
      </c>
      <c r="N6" s="9">
        <v>29</v>
      </c>
      <c r="O6" s="9"/>
      <c r="P6" s="8" t="str">
        <f>IF(AND(G6=$G$5,L6&gt;10),'Logical Functions'!$H$85,'Logical Functions'!$H$86)</f>
        <v>Manageable in Boston</v>
      </c>
      <c r="Q6" s="9" t="str">
        <v>Low Performer</v>
      </c>
      <c r="R6" s="8" t="str">
        <f t="shared" si="0"/>
        <v>Low Performer</v>
      </c>
      <c r="S6" s="8" t="b">
        <f t="shared" si="1"/>
        <v>0</v>
      </c>
      <c r="T6" s="8" t="b">
        <f t="shared" si="2"/>
        <v>0</v>
      </c>
      <c r="U6" s="8" t="b">
        <f t="shared" si="3"/>
        <v>1</v>
      </c>
      <c r="V6" s="9"/>
      <c r="W6" s="8" t="b">
        <f t="shared" si="4"/>
        <v>0</v>
      </c>
      <c r="X6" s="8" t="b">
        <f t="shared" si="5"/>
        <v>0</v>
      </c>
      <c r="Y6" t="b">
        <f t="shared" si="6"/>
        <v>1</v>
      </c>
      <c r="Z6" t="b">
        <v>1</v>
      </c>
    </row>
    <row r="7" spans="1:26" x14ac:dyDescent="0.45">
      <c r="A7" s="8" t="s">
        <v>142</v>
      </c>
      <c r="B7" s="8" t="s">
        <v>125</v>
      </c>
      <c r="C7" s="8" t="s">
        <v>117</v>
      </c>
      <c r="D7" s="8" t="s">
        <v>133</v>
      </c>
      <c r="E7" s="8" t="s">
        <v>139</v>
      </c>
      <c r="F7" s="8" t="s">
        <v>119</v>
      </c>
      <c r="G7" s="8" t="s">
        <v>137</v>
      </c>
      <c r="H7" s="8">
        <v>35</v>
      </c>
      <c r="I7" s="8">
        <v>101312</v>
      </c>
      <c r="J7" s="8">
        <v>39</v>
      </c>
      <c r="K7" s="8">
        <v>1</v>
      </c>
      <c r="L7" s="8">
        <v>6</v>
      </c>
      <c r="M7" s="8">
        <v>6</v>
      </c>
      <c r="N7" s="8">
        <v>39</v>
      </c>
      <c r="O7" s="8"/>
      <c r="P7" s="8" t="str">
        <f>IF(AND(G7=$G$5,L7&gt;10),'Logical Functions'!$H$85,'Logical Functions'!$H$86)</f>
        <v>Manageable in Boston</v>
      </c>
      <c r="Q7" s="8" t="str">
        <v>Low Performer</v>
      </c>
      <c r="R7" s="8" t="str">
        <f t="shared" si="0"/>
        <v>Low Performer</v>
      </c>
      <c r="S7" s="8" t="b">
        <f t="shared" si="1"/>
        <v>0</v>
      </c>
      <c r="T7" s="8" t="b">
        <f t="shared" si="2"/>
        <v>0</v>
      </c>
      <c r="U7" s="8" t="b">
        <f t="shared" si="3"/>
        <v>0</v>
      </c>
      <c r="V7" s="8"/>
      <c r="W7" s="8" t="b">
        <f t="shared" si="4"/>
        <v>0</v>
      </c>
      <c r="X7" s="8" t="b">
        <f t="shared" si="5"/>
        <v>0</v>
      </c>
      <c r="Y7" t="b">
        <f t="shared" si="6"/>
        <v>1</v>
      </c>
      <c r="Z7" t="b">
        <v>1</v>
      </c>
    </row>
    <row r="8" spans="1:26" x14ac:dyDescent="0.45">
      <c r="A8" s="8" t="s">
        <v>128</v>
      </c>
      <c r="B8" s="8" t="s">
        <v>109</v>
      </c>
      <c r="C8" s="8" t="s">
        <v>110</v>
      </c>
      <c r="D8" s="8" t="s">
        <v>133</v>
      </c>
      <c r="E8" s="8" t="s">
        <v>139</v>
      </c>
      <c r="F8" s="8" t="s">
        <v>127</v>
      </c>
      <c r="G8" s="8" t="s">
        <v>129</v>
      </c>
      <c r="H8" s="8">
        <v>40</v>
      </c>
      <c r="I8" s="8">
        <v>86699</v>
      </c>
      <c r="J8" s="8">
        <v>39</v>
      </c>
      <c r="K8" s="8">
        <v>6</v>
      </c>
      <c r="L8" s="8">
        <v>14</v>
      </c>
      <c r="M8" s="8">
        <v>7</v>
      </c>
      <c r="N8" s="8">
        <v>32</v>
      </c>
      <c r="O8" s="8"/>
      <c r="P8" s="8" t="str">
        <f>IF(AND(G8=$G$5,L8&gt;10),'Logical Functions'!$H$85,'Logical Functions'!$H$86)</f>
        <v>Manageable in Boston</v>
      </c>
      <c r="Q8" s="8" t="str">
        <v>High Performer</v>
      </c>
      <c r="R8" s="8" t="str">
        <f t="shared" si="0"/>
        <v>High Performer</v>
      </c>
      <c r="S8" s="8" t="b">
        <f t="shared" si="1"/>
        <v>0</v>
      </c>
      <c r="T8" s="8" t="b">
        <f t="shared" si="2"/>
        <v>0</v>
      </c>
      <c r="U8" s="8" t="b">
        <f t="shared" si="3"/>
        <v>0</v>
      </c>
      <c r="V8" s="8"/>
      <c r="W8" s="8" t="b">
        <f t="shared" si="4"/>
        <v>0</v>
      </c>
      <c r="X8" s="8" t="b">
        <f t="shared" si="5"/>
        <v>1</v>
      </c>
      <c r="Y8" t="b">
        <f t="shared" si="6"/>
        <v>1</v>
      </c>
      <c r="Z8" t="b">
        <v>1</v>
      </c>
    </row>
    <row r="9" spans="1:26" x14ac:dyDescent="0.45">
      <c r="A9" s="8" t="s">
        <v>142</v>
      </c>
      <c r="B9" s="8" t="s">
        <v>125</v>
      </c>
      <c r="C9" s="8" t="s">
        <v>138</v>
      </c>
      <c r="D9" s="8" t="s">
        <v>111</v>
      </c>
      <c r="E9" s="8" t="s">
        <v>139</v>
      </c>
      <c r="F9" s="8" t="s">
        <v>113</v>
      </c>
      <c r="G9" s="8" t="s">
        <v>132</v>
      </c>
      <c r="H9" s="8">
        <v>59</v>
      </c>
      <c r="I9" s="8">
        <v>32224</v>
      </c>
      <c r="J9" s="8">
        <v>39</v>
      </c>
      <c r="K9" s="8">
        <v>1</v>
      </c>
      <c r="L9" s="8">
        <v>8</v>
      </c>
      <c r="M9" s="8">
        <v>8</v>
      </c>
      <c r="N9" s="8">
        <v>26</v>
      </c>
      <c r="O9" s="8"/>
      <c r="P9" s="8" t="str">
        <f>IF(AND(G9=$G$5,L9&gt;10),'Logical Functions'!$H$85,'Logical Functions'!$H$86)</f>
        <v>Manageable in Boston</v>
      </c>
      <c r="Q9" s="8" t="str">
        <v>High Performer</v>
      </c>
      <c r="R9" s="8" t="str">
        <f t="shared" si="0"/>
        <v>High Performer</v>
      </c>
      <c r="S9" s="8" t="b">
        <f t="shared" si="1"/>
        <v>0</v>
      </c>
      <c r="T9" s="8" t="b">
        <f t="shared" si="2"/>
        <v>0</v>
      </c>
      <c r="U9" s="8" t="b">
        <f t="shared" si="3"/>
        <v>1</v>
      </c>
      <c r="V9" s="8"/>
      <c r="W9" s="8" t="b">
        <f t="shared" si="4"/>
        <v>0</v>
      </c>
      <c r="X9" s="8" t="b">
        <f t="shared" si="5"/>
        <v>0</v>
      </c>
      <c r="Y9" t="b">
        <f t="shared" si="6"/>
        <v>1</v>
      </c>
      <c r="Z9" t="b">
        <v>1</v>
      </c>
    </row>
    <row r="10" spans="1:26" x14ac:dyDescent="0.45">
      <c r="A10" s="9" t="s">
        <v>140</v>
      </c>
      <c r="B10" s="9" t="s">
        <v>125</v>
      </c>
      <c r="C10" s="9" t="s">
        <v>110</v>
      </c>
      <c r="D10" s="9" t="s">
        <v>122</v>
      </c>
      <c r="E10" s="9" t="s">
        <v>139</v>
      </c>
      <c r="F10" s="9" t="s">
        <v>127</v>
      </c>
      <c r="G10" s="9" t="s">
        <v>120</v>
      </c>
      <c r="H10" s="9">
        <v>54</v>
      </c>
      <c r="I10" s="9">
        <v>59320</v>
      </c>
      <c r="J10" s="9">
        <v>39</v>
      </c>
      <c r="K10" s="9">
        <v>16</v>
      </c>
      <c r="L10" s="9">
        <v>1</v>
      </c>
      <c r="M10" s="9">
        <v>4</v>
      </c>
      <c r="N10" s="9">
        <v>48</v>
      </c>
      <c r="O10" s="9"/>
      <c r="P10" s="8" t="str">
        <f>IF(AND(G10=$G$5,L10&gt;10),'Logical Functions'!$H$85,'Logical Functions'!$H$86)</f>
        <v>Manageable in Boston</v>
      </c>
      <c r="Q10" s="9" t="str">
        <v>Low Performer</v>
      </c>
      <c r="R10" s="8" t="str">
        <f t="shared" si="0"/>
        <v>Low Performer</v>
      </c>
      <c r="S10" s="8" t="b">
        <f t="shared" si="1"/>
        <v>0</v>
      </c>
      <c r="T10" s="8" t="b">
        <f t="shared" si="2"/>
        <v>0</v>
      </c>
      <c r="U10" s="8" t="b">
        <f t="shared" si="3"/>
        <v>1</v>
      </c>
      <c r="V10" s="9"/>
      <c r="W10" s="8" t="b">
        <f t="shared" si="4"/>
        <v>0</v>
      </c>
      <c r="X10" s="8" t="b">
        <f t="shared" si="5"/>
        <v>0</v>
      </c>
      <c r="Y10" t="b">
        <f t="shared" si="6"/>
        <v>0</v>
      </c>
      <c r="Z10" t="b">
        <v>0</v>
      </c>
    </row>
    <row r="11" spans="1:26" x14ac:dyDescent="0.45">
      <c r="A11" s="9" t="s">
        <v>142</v>
      </c>
      <c r="B11" s="9" t="s">
        <v>109</v>
      </c>
      <c r="C11" s="9" t="s">
        <v>138</v>
      </c>
      <c r="D11" s="9" t="s">
        <v>122</v>
      </c>
      <c r="E11" s="9" t="s">
        <v>112</v>
      </c>
      <c r="F11" s="9" t="s">
        <v>119</v>
      </c>
      <c r="G11" s="9" t="s">
        <v>120</v>
      </c>
      <c r="H11" s="9">
        <v>24</v>
      </c>
      <c r="I11" s="9">
        <v>59336</v>
      </c>
      <c r="J11" s="9">
        <v>39</v>
      </c>
      <c r="K11" s="9">
        <v>17</v>
      </c>
      <c r="L11" s="9">
        <v>7</v>
      </c>
      <c r="M11" s="9">
        <v>5</v>
      </c>
      <c r="N11" s="9">
        <v>56</v>
      </c>
      <c r="O11" s="9"/>
      <c r="P11" s="8" t="str">
        <f>IF(AND(G11=$G$5,L11&gt;10),'Logical Functions'!$H$85,'Logical Functions'!$H$86)</f>
        <v>Manageable in Boston</v>
      </c>
      <c r="Q11" s="9" t="str">
        <v>Low Performer</v>
      </c>
      <c r="R11" s="8" t="str">
        <f t="shared" si="0"/>
        <v>Low Performer</v>
      </c>
      <c r="S11" s="8" t="b">
        <f t="shared" si="1"/>
        <v>0</v>
      </c>
      <c r="T11" s="8" t="b">
        <f t="shared" si="2"/>
        <v>0</v>
      </c>
      <c r="U11" s="8" t="b">
        <f t="shared" si="3"/>
        <v>1</v>
      </c>
      <c r="V11" s="9"/>
      <c r="W11" s="8" t="b">
        <f t="shared" si="4"/>
        <v>0</v>
      </c>
      <c r="X11" s="8" t="b">
        <f t="shared" si="5"/>
        <v>0</v>
      </c>
      <c r="Y11" t="b">
        <f t="shared" si="6"/>
        <v>0</v>
      </c>
      <c r="Z11" t="b">
        <v>0</v>
      </c>
    </row>
    <row r="12" spans="1:26" x14ac:dyDescent="0.45">
      <c r="A12" s="8" t="s">
        <v>128</v>
      </c>
      <c r="B12" s="8" t="s">
        <v>109</v>
      </c>
      <c r="C12" s="8" t="s">
        <v>138</v>
      </c>
      <c r="D12" s="8" t="s">
        <v>122</v>
      </c>
      <c r="E12" s="8" t="s">
        <v>112</v>
      </c>
      <c r="F12" s="8" t="s">
        <v>127</v>
      </c>
      <c r="G12" s="8" t="s">
        <v>114</v>
      </c>
      <c r="H12" s="8">
        <v>64</v>
      </c>
      <c r="I12" s="8">
        <v>61131</v>
      </c>
      <c r="J12" s="8">
        <v>39</v>
      </c>
      <c r="K12" s="8">
        <v>17</v>
      </c>
      <c r="L12" s="8">
        <v>13</v>
      </c>
      <c r="M12" s="8">
        <v>7</v>
      </c>
      <c r="N12" s="8">
        <v>27</v>
      </c>
      <c r="O12" s="8"/>
      <c r="P12" s="8" t="str">
        <f>IF(AND(G12=$G$5,L12&gt;10),'Logical Functions'!$H$85,'Logical Functions'!$H$86)</f>
        <v>Manageable in Boston</v>
      </c>
      <c r="Q12" s="8" t="str">
        <v>High Performer</v>
      </c>
      <c r="R12" s="8" t="str">
        <f t="shared" si="0"/>
        <v>High Performer</v>
      </c>
      <c r="S12" s="8" t="b">
        <f t="shared" si="1"/>
        <v>0</v>
      </c>
      <c r="T12" s="8" t="b">
        <f t="shared" si="2"/>
        <v>0</v>
      </c>
      <c r="U12" s="8" t="b">
        <f t="shared" si="3"/>
        <v>1</v>
      </c>
      <c r="V12" s="8"/>
      <c r="W12" s="8" t="b">
        <f t="shared" si="4"/>
        <v>0</v>
      </c>
      <c r="X12" s="8" t="b">
        <f t="shared" si="5"/>
        <v>1</v>
      </c>
      <c r="Y12" t="b">
        <f t="shared" si="6"/>
        <v>1</v>
      </c>
      <c r="Z12" t="b">
        <v>1</v>
      </c>
    </row>
    <row r="13" spans="1:26" x14ac:dyDescent="0.45">
      <c r="A13" s="9" t="s">
        <v>108</v>
      </c>
      <c r="B13" s="9" t="s">
        <v>109</v>
      </c>
      <c r="C13" s="9" t="s">
        <v>110</v>
      </c>
      <c r="D13" s="9" t="s">
        <v>111</v>
      </c>
      <c r="E13" s="9" t="s">
        <v>112</v>
      </c>
      <c r="F13" s="9" t="s">
        <v>113</v>
      </c>
      <c r="G13" s="9" t="s">
        <v>114</v>
      </c>
      <c r="H13" s="9">
        <v>26</v>
      </c>
      <c r="I13" s="9">
        <v>107487</v>
      </c>
      <c r="J13" s="9">
        <v>38</v>
      </c>
      <c r="K13" s="9">
        <v>1</v>
      </c>
      <c r="L13" s="9">
        <v>2</v>
      </c>
      <c r="M13" s="9">
        <v>7</v>
      </c>
      <c r="N13" s="9">
        <v>31</v>
      </c>
      <c r="O13" s="9"/>
      <c r="P13" s="8" t="str">
        <f>IF(AND(G13=$G$5,L13&gt;10),'Logical Functions'!$H$85,'Logical Functions'!$H$86)</f>
        <v>Manageable in Boston</v>
      </c>
      <c r="Q13" s="9" t="str">
        <v>High Performer</v>
      </c>
      <c r="R13" s="8" t="str">
        <f t="shared" si="0"/>
        <v>High Performer</v>
      </c>
      <c r="S13" s="8" t="b">
        <f t="shared" si="1"/>
        <v>0</v>
      </c>
      <c r="T13" s="8" t="b">
        <f t="shared" si="2"/>
        <v>0</v>
      </c>
      <c r="U13" s="8" t="b">
        <f t="shared" si="3"/>
        <v>1</v>
      </c>
      <c r="V13" s="9"/>
      <c r="W13" s="8" t="b">
        <f t="shared" si="4"/>
        <v>0</v>
      </c>
      <c r="X13" s="8" t="b">
        <f t="shared" si="5"/>
        <v>0</v>
      </c>
      <c r="Y13" t="b">
        <f t="shared" si="6"/>
        <v>1</v>
      </c>
      <c r="Z13" t="b">
        <v>1</v>
      </c>
    </row>
    <row r="14" spans="1:26" x14ac:dyDescent="0.45">
      <c r="A14" s="9" t="s">
        <v>135</v>
      </c>
      <c r="B14" s="9" t="s">
        <v>116</v>
      </c>
      <c r="C14" s="9" t="s">
        <v>110</v>
      </c>
      <c r="D14" s="9" t="s">
        <v>122</v>
      </c>
      <c r="E14" s="9" t="s">
        <v>136</v>
      </c>
      <c r="F14" s="9" t="s">
        <v>127</v>
      </c>
      <c r="G14" s="9" t="s">
        <v>132</v>
      </c>
      <c r="H14" s="9">
        <v>42</v>
      </c>
      <c r="I14" s="9">
        <v>49799</v>
      </c>
      <c r="J14" s="9">
        <v>38</v>
      </c>
      <c r="K14" s="9">
        <v>14</v>
      </c>
      <c r="L14" s="9">
        <v>10</v>
      </c>
      <c r="M14" s="9">
        <v>5</v>
      </c>
      <c r="N14" s="9">
        <v>24</v>
      </c>
      <c r="O14" s="9"/>
      <c r="P14" s="8" t="str">
        <f>IF(AND(G14=$G$5,L14&gt;10),'Logical Functions'!$H$85,'Logical Functions'!$H$86)</f>
        <v>Manageable in Boston</v>
      </c>
      <c r="Q14" s="9" t="str">
        <v>Low Performer</v>
      </c>
      <c r="R14" s="8" t="str">
        <f t="shared" si="0"/>
        <v>Low Performer</v>
      </c>
      <c r="S14" s="8" t="b">
        <f t="shared" si="1"/>
        <v>0</v>
      </c>
      <c r="T14" s="8" t="b">
        <f t="shared" si="2"/>
        <v>0</v>
      </c>
      <c r="U14" s="8" t="b">
        <f t="shared" si="3"/>
        <v>1</v>
      </c>
      <c r="V14" s="9"/>
      <c r="W14" s="8" t="b">
        <f t="shared" si="4"/>
        <v>0</v>
      </c>
      <c r="X14" s="8" t="b">
        <f t="shared" si="5"/>
        <v>0</v>
      </c>
      <c r="Y14" t="b">
        <f t="shared" si="6"/>
        <v>1</v>
      </c>
      <c r="Z14" t="b">
        <v>1</v>
      </c>
    </row>
    <row r="15" spans="1:26" x14ac:dyDescent="0.45">
      <c r="A15" s="9" t="s">
        <v>140</v>
      </c>
      <c r="B15" s="9" t="s">
        <v>116</v>
      </c>
      <c r="C15" s="9" t="s">
        <v>117</v>
      </c>
      <c r="D15" s="9" t="s">
        <v>131</v>
      </c>
      <c r="E15" s="9" t="s">
        <v>112</v>
      </c>
      <c r="F15" s="9" t="s">
        <v>119</v>
      </c>
      <c r="G15" s="9" t="s">
        <v>114</v>
      </c>
      <c r="H15" s="9">
        <v>60</v>
      </c>
      <c r="I15" s="9">
        <v>89500</v>
      </c>
      <c r="J15" s="9">
        <v>38</v>
      </c>
      <c r="K15" s="9">
        <v>5</v>
      </c>
      <c r="L15" s="9">
        <v>9</v>
      </c>
      <c r="M15" s="9">
        <v>4</v>
      </c>
      <c r="N15" s="9">
        <v>21</v>
      </c>
      <c r="O15" s="9"/>
      <c r="P15" s="8" t="str">
        <f>IF(AND(G15=$G$5,L15&gt;10),'Logical Functions'!$H$85,'Logical Functions'!$H$86)</f>
        <v>Manageable in Boston</v>
      </c>
      <c r="Q15" s="9" t="str">
        <v>Low Performer</v>
      </c>
      <c r="R15" s="8" t="str">
        <f t="shared" si="0"/>
        <v>Low Performer</v>
      </c>
      <c r="S15" s="8" t="b">
        <f t="shared" si="1"/>
        <v>0</v>
      </c>
      <c r="T15" s="8" t="b">
        <f t="shared" si="2"/>
        <v>0</v>
      </c>
      <c r="U15" s="8" t="b">
        <f t="shared" si="3"/>
        <v>0</v>
      </c>
      <c r="V15" s="9"/>
      <c r="W15" s="8" t="b">
        <f t="shared" si="4"/>
        <v>0</v>
      </c>
      <c r="X15" s="8" t="b">
        <f t="shared" si="5"/>
        <v>0</v>
      </c>
      <c r="Y15" t="b">
        <f t="shared" si="6"/>
        <v>1</v>
      </c>
      <c r="Z15" t="b">
        <v>1</v>
      </c>
    </row>
    <row r="16" spans="1:26" x14ac:dyDescent="0.45">
      <c r="A16" s="8" t="s">
        <v>115</v>
      </c>
      <c r="B16" s="8" t="s">
        <v>109</v>
      </c>
      <c r="C16" s="8" t="s">
        <v>130</v>
      </c>
      <c r="D16" s="8" t="s">
        <v>131</v>
      </c>
      <c r="E16" s="8" t="s">
        <v>139</v>
      </c>
      <c r="F16" s="8" t="s">
        <v>113</v>
      </c>
      <c r="G16" s="8" t="s">
        <v>120</v>
      </c>
      <c r="H16" s="8">
        <v>39</v>
      </c>
      <c r="I16" s="8">
        <v>82887</v>
      </c>
      <c r="J16" s="8">
        <v>38</v>
      </c>
      <c r="K16" s="8">
        <v>6</v>
      </c>
      <c r="L16" s="8">
        <v>8</v>
      </c>
      <c r="M16" s="8">
        <v>9</v>
      </c>
      <c r="N16" s="8">
        <v>23</v>
      </c>
      <c r="O16" s="8"/>
      <c r="P16" s="8" t="str">
        <f>IF(AND(G16=$G$5,L16&gt;10),'Logical Functions'!$H$85,'Logical Functions'!$H$86)</f>
        <v>Manageable in Boston</v>
      </c>
      <c r="Q16" s="8" t="str">
        <v>High Performer</v>
      </c>
      <c r="R16" s="8" t="str">
        <f t="shared" si="0"/>
        <v>High Performer</v>
      </c>
      <c r="S16" s="8" t="b">
        <f t="shared" si="1"/>
        <v>1</v>
      </c>
      <c r="T16" s="8" t="b">
        <f t="shared" si="2"/>
        <v>0</v>
      </c>
      <c r="U16" s="8" t="b">
        <f t="shared" si="3"/>
        <v>0</v>
      </c>
      <c r="V16" s="8"/>
      <c r="W16" s="8" t="b">
        <f t="shared" si="4"/>
        <v>1</v>
      </c>
      <c r="X16" s="8" t="b">
        <f t="shared" si="5"/>
        <v>0</v>
      </c>
      <c r="Y16" t="b">
        <f t="shared" si="6"/>
        <v>1</v>
      </c>
      <c r="Z16" t="b">
        <v>1</v>
      </c>
    </row>
    <row r="17" spans="1:26" x14ac:dyDescent="0.45">
      <c r="A17" s="8" t="s">
        <v>115</v>
      </c>
      <c r="B17" s="8" t="s">
        <v>125</v>
      </c>
      <c r="C17" s="8" t="s">
        <v>117</v>
      </c>
      <c r="D17" s="8" t="s">
        <v>131</v>
      </c>
      <c r="E17" s="8" t="s">
        <v>126</v>
      </c>
      <c r="F17" s="8" t="s">
        <v>127</v>
      </c>
      <c r="G17" s="8" t="s">
        <v>132</v>
      </c>
      <c r="H17" s="8">
        <v>36</v>
      </c>
      <c r="I17" s="8">
        <v>40503</v>
      </c>
      <c r="J17" s="8">
        <v>38</v>
      </c>
      <c r="K17" s="8">
        <v>12</v>
      </c>
      <c r="L17" s="8">
        <v>10</v>
      </c>
      <c r="M17" s="8">
        <v>8</v>
      </c>
      <c r="N17" s="8">
        <v>34</v>
      </c>
      <c r="O17" s="8"/>
      <c r="P17" s="8" t="str">
        <f>IF(AND(G17=$G$5,L17&gt;10),'Logical Functions'!$H$85,'Logical Functions'!$H$86)</f>
        <v>Manageable in Boston</v>
      </c>
      <c r="Q17" s="8" t="str">
        <v>High Performer</v>
      </c>
      <c r="R17" s="8" t="str">
        <f t="shared" si="0"/>
        <v>High Performer</v>
      </c>
      <c r="S17" s="8" t="b">
        <f t="shared" si="1"/>
        <v>0</v>
      </c>
      <c r="T17" s="8" t="b">
        <f t="shared" si="2"/>
        <v>0</v>
      </c>
      <c r="U17" s="8" t="b">
        <f t="shared" si="3"/>
        <v>0</v>
      </c>
      <c r="V17" s="8"/>
      <c r="W17" s="8" t="b">
        <f t="shared" si="4"/>
        <v>0</v>
      </c>
      <c r="X17" s="8" t="b">
        <f t="shared" si="5"/>
        <v>0</v>
      </c>
      <c r="Y17" t="b">
        <f t="shared" si="6"/>
        <v>1</v>
      </c>
      <c r="Z17" t="b">
        <v>1</v>
      </c>
    </row>
    <row r="18" spans="1:26" x14ac:dyDescent="0.45">
      <c r="A18" s="9" t="s">
        <v>115</v>
      </c>
      <c r="B18" s="9" t="s">
        <v>109</v>
      </c>
      <c r="C18" s="9" t="s">
        <v>138</v>
      </c>
      <c r="D18" s="9" t="s">
        <v>133</v>
      </c>
      <c r="E18" s="9" t="s">
        <v>134</v>
      </c>
      <c r="F18" s="9" t="s">
        <v>127</v>
      </c>
      <c r="G18" s="9" t="s">
        <v>132</v>
      </c>
      <c r="H18" s="9">
        <v>36</v>
      </c>
      <c r="I18" s="9">
        <v>40207</v>
      </c>
      <c r="J18" s="9">
        <v>38</v>
      </c>
      <c r="K18" s="9">
        <v>7</v>
      </c>
      <c r="L18" s="9">
        <v>4</v>
      </c>
      <c r="M18" s="9">
        <v>8</v>
      </c>
      <c r="N18" s="9">
        <v>40</v>
      </c>
      <c r="O18" s="9"/>
      <c r="P18" s="8" t="str">
        <f>IF(AND(G18=$G$5,L18&gt;10),'Logical Functions'!$H$85,'Logical Functions'!$H$86)</f>
        <v>Manageable in Boston</v>
      </c>
      <c r="Q18" s="9" t="str">
        <v>High Performer</v>
      </c>
      <c r="R18" s="8" t="str">
        <f t="shared" si="0"/>
        <v>High Performer</v>
      </c>
      <c r="S18" s="8" t="b">
        <f t="shared" si="1"/>
        <v>0</v>
      </c>
      <c r="T18" s="8" t="b">
        <f t="shared" si="2"/>
        <v>0</v>
      </c>
      <c r="U18" s="8" t="b">
        <f t="shared" si="3"/>
        <v>0</v>
      </c>
      <c r="V18" s="9"/>
      <c r="W18" s="8" t="b">
        <f t="shared" si="4"/>
        <v>0</v>
      </c>
      <c r="X18" s="8" t="b">
        <f t="shared" si="5"/>
        <v>0</v>
      </c>
      <c r="Y18" t="b">
        <f t="shared" si="6"/>
        <v>1</v>
      </c>
      <c r="Z18" t="b">
        <v>1</v>
      </c>
    </row>
    <row r="19" spans="1:26" x14ac:dyDescent="0.45">
      <c r="A19" s="8" t="s">
        <v>115</v>
      </c>
      <c r="B19" s="8" t="s">
        <v>109</v>
      </c>
      <c r="C19" s="8" t="s">
        <v>110</v>
      </c>
      <c r="D19" s="8" t="s">
        <v>111</v>
      </c>
      <c r="E19" s="8" t="s">
        <v>123</v>
      </c>
      <c r="F19" s="8" t="s">
        <v>113</v>
      </c>
      <c r="G19" s="8" t="s">
        <v>120</v>
      </c>
      <c r="H19" s="8">
        <v>29</v>
      </c>
      <c r="I19" s="8">
        <v>56654</v>
      </c>
      <c r="J19" s="8">
        <v>38</v>
      </c>
      <c r="K19" s="8">
        <v>16</v>
      </c>
      <c r="L19" s="8">
        <v>5</v>
      </c>
      <c r="M19" s="8">
        <v>6</v>
      </c>
      <c r="N19" s="8">
        <v>53</v>
      </c>
      <c r="O19" s="8"/>
      <c r="P19" s="8" t="str">
        <f>IF(AND(G19=$G$5,L19&gt;10),'Logical Functions'!$H$85,'Logical Functions'!$H$86)</f>
        <v>Manageable in Boston</v>
      </c>
      <c r="Q19" s="8" t="str">
        <v>Low Performer</v>
      </c>
      <c r="R19" s="8" t="str">
        <f t="shared" si="0"/>
        <v>Low Performer</v>
      </c>
      <c r="S19" s="8" t="b">
        <f t="shared" si="1"/>
        <v>0</v>
      </c>
      <c r="T19" s="8" t="b">
        <f t="shared" si="2"/>
        <v>0</v>
      </c>
      <c r="U19" s="8" t="b">
        <f t="shared" si="3"/>
        <v>1</v>
      </c>
      <c r="V19" s="8"/>
      <c r="W19" s="8" t="b">
        <f t="shared" si="4"/>
        <v>0</v>
      </c>
      <c r="X19" s="8" t="b">
        <f t="shared" si="5"/>
        <v>0</v>
      </c>
      <c r="Y19" t="b">
        <f t="shared" si="6"/>
        <v>0</v>
      </c>
      <c r="Z19" t="b">
        <v>0</v>
      </c>
    </row>
    <row r="20" spans="1:26" x14ac:dyDescent="0.45">
      <c r="A20" s="8" t="s">
        <v>142</v>
      </c>
      <c r="B20" s="8" t="s">
        <v>116</v>
      </c>
      <c r="C20" s="8" t="s">
        <v>110</v>
      </c>
      <c r="D20" s="8" t="s">
        <v>111</v>
      </c>
      <c r="E20" s="8" t="s">
        <v>136</v>
      </c>
      <c r="F20" s="8" t="s">
        <v>127</v>
      </c>
      <c r="G20" s="8" t="s">
        <v>141</v>
      </c>
      <c r="H20" s="8">
        <v>42</v>
      </c>
      <c r="I20" s="8">
        <v>64773</v>
      </c>
      <c r="J20" s="8">
        <v>38</v>
      </c>
      <c r="K20" s="8">
        <v>19</v>
      </c>
      <c r="L20" s="8">
        <v>2</v>
      </c>
      <c r="M20" s="8">
        <v>9</v>
      </c>
      <c r="N20" s="8">
        <v>57</v>
      </c>
      <c r="O20" s="8"/>
      <c r="P20" s="8" t="str">
        <f>IF(AND(G20=$G$5,L20&gt;10),'Logical Functions'!$H$85,'Logical Functions'!$H$86)</f>
        <v>Manageable in Boston</v>
      </c>
      <c r="Q20" s="8" t="str">
        <v>High Performer</v>
      </c>
      <c r="R20" s="8" t="str">
        <f t="shared" si="0"/>
        <v>High Performer</v>
      </c>
      <c r="S20" s="8" t="b">
        <f t="shared" si="1"/>
        <v>0</v>
      </c>
      <c r="T20" s="8" t="b">
        <f t="shared" si="2"/>
        <v>0</v>
      </c>
      <c r="U20" s="8" t="b">
        <f t="shared" si="3"/>
        <v>1</v>
      </c>
      <c r="V20" s="8"/>
      <c r="W20" s="8" t="b">
        <f t="shared" si="4"/>
        <v>1</v>
      </c>
      <c r="X20" s="8" t="b">
        <f t="shared" si="5"/>
        <v>0</v>
      </c>
      <c r="Y20" t="b">
        <f t="shared" si="6"/>
        <v>0</v>
      </c>
      <c r="Z20" t="b">
        <v>0</v>
      </c>
    </row>
    <row r="21" spans="1:26" x14ac:dyDescent="0.45">
      <c r="A21" s="9" t="s">
        <v>115</v>
      </c>
      <c r="B21" s="9" t="s">
        <v>109</v>
      </c>
      <c r="C21" s="9" t="s">
        <v>130</v>
      </c>
      <c r="D21" s="9" t="s">
        <v>122</v>
      </c>
      <c r="E21" s="9" t="s">
        <v>134</v>
      </c>
      <c r="F21" s="9" t="s">
        <v>113</v>
      </c>
      <c r="G21" s="9" t="s">
        <v>132</v>
      </c>
      <c r="H21" s="9">
        <v>54</v>
      </c>
      <c r="I21" s="9">
        <v>50307</v>
      </c>
      <c r="J21" s="9">
        <v>38</v>
      </c>
      <c r="K21" s="9">
        <v>10</v>
      </c>
      <c r="L21" s="9">
        <v>12</v>
      </c>
      <c r="M21" s="9">
        <v>6</v>
      </c>
      <c r="N21" s="9">
        <v>20</v>
      </c>
      <c r="O21" s="9"/>
      <c r="P21" s="8" t="str">
        <f>IF(AND(G21=$G$5,L21&gt;10),'Logical Functions'!$H$85,'Logical Functions'!$H$86)</f>
        <v>Manageable in Boston</v>
      </c>
      <c r="Q21" s="9" t="str">
        <v>Low Performer</v>
      </c>
      <c r="R21" s="8" t="str">
        <f t="shared" si="0"/>
        <v>Low Performer</v>
      </c>
      <c r="S21" s="8" t="b">
        <f t="shared" si="1"/>
        <v>1</v>
      </c>
      <c r="T21" s="8" t="b">
        <f t="shared" si="2"/>
        <v>0</v>
      </c>
      <c r="U21" s="8" t="b">
        <f t="shared" si="3"/>
        <v>1</v>
      </c>
      <c r="V21" s="9"/>
      <c r="W21" s="8" t="b">
        <f t="shared" si="4"/>
        <v>0</v>
      </c>
      <c r="X21" s="8" t="b">
        <f t="shared" si="5"/>
        <v>0</v>
      </c>
      <c r="Y21" t="b">
        <f t="shared" si="6"/>
        <v>1</v>
      </c>
      <c r="Z21" t="b">
        <v>1</v>
      </c>
    </row>
    <row r="22" spans="1:26" x14ac:dyDescent="0.45">
      <c r="A22" s="8" t="s">
        <v>140</v>
      </c>
      <c r="B22" s="8" t="s">
        <v>125</v>
      </c>
      <c r="C22" s="8" t="s">
        <v>138</v>
      </c>
      <c r="D22" s="8" t="s">
        <v>122</v>
      </c>
      <c r="E22" s="8" t="s">
        <v>118</v>
      </c>
      <c r="F22" s="8" t="s">
        <v>113</v>
      </c>
      <c r="G22" s="8" t="s">
        <v>120</v>
      </c>
      <c r="H22" s="8">
        <v>56</v>
      </c>
      <c r="I22" s="8">
        <v>94110</v>
      </c>
      <c r="J22" s="8">
        <v>38</v>
      </c>
      <c r="K22" s="8">
        <v>12</v>
      </c>
      <c r="L22" s="8">
        <v>5</v>
      </c>
      <c r="M22" s="8">
        <v>4</v>
      </c>
      <c r="N22" s="8">
        <v>41</v>
      </c>
      <c r="O22" s="8"/>
      <c r="P22" s="8" t="str">
        <f>IF(AND(G22=$G$5,L22&gt;10),'Logical Functions'!$H$85,'Logical Functions'!$H$86)</f>
        <v>Manageable in Boston</v>
      </c>
      <c r="Q22" s="8" t="str">
        <v>Low Performer</v>
      </c>
      <c r="R22" s="8" t="str">
        <f t="shared" si="0"/>
        <v>Low Performer</v>
      </c>
      <c r="S22" s="8" t="b">
        <f t="shared" si="1"/>
        <v>0</v>
      </c>
      <c r="T22" s="8" t="b">
        <f t="shared" si="2"/>
        <v>0</v>
      </c>
      <c r="U22" s="8" t="b">
        <f t="shared" si="3"/>
        <v>1</v>
      </c>
      <c r="V22" s="8"/>
      <c r="W22" s="8" t="b">
        <f t="shared" si="4"/>
        <v>0</v>
      </c>
      <c r="X22" s="8" t="b">
        <f t="shared" si="5"/>
        <v>0</v>
      </c>
      <c r="Y22" t="b">
        <f t="shared" si="6"/>
        <v>0</v>
      </c>
      <c r="Z22" t="b">
        <v>0</v>
      </c>
    </row>
    <row r="23" spans="1:26" x14ac:dyDescent="0.45">
      <c r="A23" s="8" t="s">
        <v>108</v>
      </c>
      <c r="B23" s="8" t="s">
        <v>109</v>
      </c>
      <c r="C23" s="8" t="s">
        <v>138</v>
      </c>
      <c r="D23" s="8" t="s">
        <v>111</v>
      </c>
      <c r="E23" s="8" t="s">
        <v>139</v>
      </c>
      <c r="F23" s="8" t="s">
        <v>119</v>
      </c>
      <c r="G23" s="8" t="s">
        <v>132</v>
      </c>
      <c r="H23" s="8">
        <v>42</v>
      </c>
      <c r="I23" s="8">
        <v>77832</v>
      </c>
      <c r="J23" s="8">
        <v>38</v>
      </c>
      <c r="K23" s="8">
        <v>18</v>
      </c>
      <c r="L23" s="8">
        <v>14</v>
      </c>
      <c r="M23" s="8">
        <v>6</v>
      </c>
      <c r="N23" s="8">
        <v>33</v>
      </c>
      <c r="O23" s="8"/>
      <c r="P23" s="8" t="str">
        <f>IF(AND(G23=$G$5,L23&gt;10),'Logical Functions'!$H$85,'Logical Functions'!$H$86)</f>
        <v>Manageable in Boston</v>
      </c>
      <c r="Q23" s="8" t="str">
        <v>Low Performer</v>
      </c>
      <c r="R23" s="8" t="str">
        <f t="shared" si="0"/>
        <v>Low Performer</v>
      </c>
      <c r="S23" s="8" t="b">
        <f t="shared" si="1"/>
        <v>0</v>
      </c>
      <c r="T23" s="8" t="b">
        <f t="shared" si="2"/>
        <v>0</v>
      </c>
      <c r="U23" s="8" t="b">
        <f t="shared" si="3"/>
        <v>1</v>
      </c>
      <c r="V23" s="8"/>
      <c r="W23" s="8" t="b">
        <f t="shared" si="4"/>
        <v>0</v>
      </c>
      <c r="X23" s="8" t="b">
        <f t="shared" si="5"/>
        <v>0</v>
      </c>
      <c r="Y23" t="b">
        <f t="shared" si="6"/>
        <v>1</v>
      </c>
      <c r="Z23" t="b">
        <v>1</v>
      </c>
    </row>
    <row r="24" spans="1:26" x14ac:dyDescent="0.45">
      <c r="A24" s="8" t="s">
        <v>135</v>
      </c>
      <c r="B24" s="8" t="s">
        <v>109</v>
      </c>
      <c r="C24" s="8" t="s">
        <v>117</v>
      </c>
      <c r="D24" s="8" t="s">
        <v>133</v>
      </c>
      <c r="E24" s="8" t="s">
        <v>134</v>
      </c>
      <c r="F24" s="8" t="s">
        <v>127</v>
      </c>
      <c r="G24" s="8" t="s">
        <v>141</v>
      </c>
      <c r="H24" s="8">
        <v>53</v>
      </c>
      <c r="I24" s="8">
        <v>56423</v>
      </c>
      <c r="J24" s="8">
        <v>38</v>
      </c>
      <c r="K24" s="8">
        <v>8</v>
      </c>
      <c r="L24" s="8">
        <v>2</v>
      </c>
      <c r="M24" s="8">
        <v>7</v>
      </c>
      <c r="N24" s="8">
        <v>48</v>
      </c>
      <c r="O24" s="8"/>
      <c r="P24" s="8" t="str">
        <f>IF(AND(G24=$G$5,L24&gt;10),'Logical Functions'!$H$85,'Logical Functions'!$H$86)</f>
        <v>Manageable in Boston</v>
      </c>
      <c r="Q24" s="8" t="str">
        <v>High Performer</v>
      </c>
      <c r="R24" s="8" t="str">
        <f t="shared" si="0"/>
        <v>High Performer</v>
      </c>
      <c r="S24" s="8" t="b">
        <f t="shared" si="1"/>
        <v>0</v>
      </c>
      <c r="T24" s="8" t="b">
        <f t="shared" si="2"/>
        <v>0</v>
      </c>
      <c r="U24" s="8" t="b">
        <f t="shared" si="3"/>
        <v>0</v>
      </c>
      <c r="V24" s="8"/>
      <c r="W24" s="8" t="b">
        <f t="shared" si="4"/>
        <v>0</v>
      </c>
      <c r="X24" s="8" t="b">
        <f t="shared" si="5"/>
        <v>0</v>
      </c>
      <c r="Y24" t="b">
        <f t="shared" si="6"/>
        <v>0</v>
      </c>
      <c r="Z24" t="b">
        <v>0</v>
      </c>
    </row>
    <row r="25" spans="1:26" x14ac:dyDescent="0.45">
      <c r="A25" s="8" t="s">
        <v>108</v>
      </c>
      <c r="B25" s="8" t="s">
        <v>125</v>
      </c>
      <c r="C25" s="8" t="s">
        <v>130</v>
      </c>
      <c r="D25" s="8" t="s">
        <v>131</v>
      </c>
      <c r="E25" s="8" t="s">
        <v>136</v>
      </c>
      <c r="F25" s="8" t="s">
        <v>119</v>
      </c>
      <c r="G25" s="8" t="s">
        <v>129</v>
      </c>
      <c r="H25" s="8">
        <v>22</v>
      </c>
      <c r="I25" s="8">
        <v>104218</v>
      </c>
      <c r="J25" s="8">
        <v>38</v>
      </c>
      <c r="K25" s="8">
        <v>9</v>
      </c>
      <c r="L25" s="8">
        <v>5</v>
      </c>
      <c r="M25" s="8">
        <v>9</v>
      </c>
      <c r="N25" s="8">
        <v>54</v>
      </c>
      <c r="O25" s="8"/>
      <c r="P25" s="8" t="str">
        <f>IF(AND(G25=$G$5,L25&gt;10),'Logical Functions'!$H$85,'Logical Functions'!$H$86)</f>
        <v>Manageable in Boston</v>
      </c>
      <c r="Q25" s="8" t="str">
        <v>High Performer</v>
      </c>
      <c r="R25" s="8" t="str">
        <f t="shared" si="0"/>
        <v>High Performer</v>
      </c>
      <c r="S25" s="8" t="b">
        <f t="shared" si="1"/>
        <v>0</v>
      </c>
      <c r="T25" s="8" t="b">
        <f t="shared" si="2"/>
        <v>0</v>
      </c>
      <c r="U25" s="8" t="b">
        <f t="shared" si="3"/>
        <v>0</v>
      </c>
      <c r="V25" s="8"/>
      <c r="W25" s="8" t="b">
        <f t="shared" si="4"/>
        <v>1</v>
      </c>
      <c r="X25" s="8" t="b">
        <f t="shared" si="5"/>
        <v>0</v>
      </c>
      <c r="Y25" t="b">
        <f t="shared" si="6"/>
        <v>0</v>
      </c>
      <c r="Z25" t="b">
        <v>0</v>
      </c>
    </row>
    <row r="26" spans="1:26" x14ac:dyDescent="0.45">
      <c r="A26" s="8" t="s">
        <v>140</v>
      </c>
      <c r="B26" s="8" t="s">
        <v>125</v>
      </c>
      <c r="C26" s="8" t="s">
        <v>110</v>
      </c>
      <c r="D26" s="8" t="s">
        <v>122</v>
      </c>
      <c r="E26" s="8" t="s">
        <v>112</v>
      </c>
      <c r="F26" s="8" t="s">
        <v>119</v>
      </c>
      <c r="G26" s="8" t="s">
        <v>137</v>
      </c>
      <c r="H26" s="8">
        <v>41</v>
      </c>
      <c r="I26" s="8">
        <v>63840</v>
      </c>
      <c r="J26" s="8">
        <v>38</v>
      </c>
      <c r="K26" s="8">
        <v>4</v>
      </c>
      <c r="L26" s="8">
        <v>8</v>
      </c>
      <c r="M26" s="8">
        <v>9</v>
      </c>
      <c r="N26" s="8">
        <v>40</v>
      </c>
      <c r="O26" s="8"/>
      <c r="P26" s="8" t="str">
        <f>IF(AND(G26=$G$5,L26&gt;10),'Logical Functions'!$H$85,'Logical Functions'!$H$86)</f>
        <v>Manageable in Boston</v>
      </c>
      <c r="Q26" s="8" t="str">
        <v>High Performer</v>
      </c>
      <c r="R26" s="8" t="str">
        <f t="shared" si="0"/>
        <v>High Performer</v>
      </c>
      <c r="S26" s="8" t="b">
        <f t="shared" si="1"/>
        <v>0</v>
      </c>
      <c r="T26" s="8" t="b">
        <f t="shared" si="2"/>
        <v>0</v>
      </c>
      <c r="U26" s="8" t="b">
        <f t="shared" si="3"/>
        <v>1</v>
      </c>
      <c r="V26" s="8"/>
      <c r="W26" s="8" t="b">
        <f t="shared" si="4"/>
        <v>1</v>
      </c>
      <c r="X26" s="8" t="b">
        <f t="shared" si="5"/>
        <v>0</v>
      </c>
      <c r="Y26" t="b">
        <f t="shared" si="6"/>
        <v>1</v>
      </c>
      <c r="Z26" t="b">
        <v>1</v>
      </c>
    </row>
    <row r="27" spans="1:26" x14ac:dyDescent="0.45">
      <c r="A27" s="9" t="s">
        <v>128</v>
      </c>
      <c r="B27" s="9" t="s">
        <v>109</v>
      </c>
      <c r="C27" s="9" t="s">
        <v>138</v>
      </c>
      <c r="D27" s="9" t="s">
        <v>133</v>
      </c>
      <c r="E27" s="9" t="s">
        <v>126</v>
      </c>
      <c r="F27" s="9" t="s">
        <v>113</v>
      </c>
      <c r="G27" s="9" t="s">
        <v>114</v>
      </c>
      <c r="H27" s="9">
        <v>40</v>
      </c>
      <c r="I27" s="9">
        <v>62430</v>
      </c>
      <c r="J27" s="9">
        <v>38</v>
      </c>
      <c r="K27" s="9">
        <v>13</v>
      </c>
      <c r="L27" s="9">
        <v>6</v>
      </c>
      <c r="M27" s="9">
        <v>7</v>
      </c>
      <c r="N27" s="9">
        <v>48</v>
      </c>
      <c r="O27" s="9"/>
      <c r="P27" s="8" t="str">
        <f>IF(AND(G27=$G$5,L27&gt;10),'Logical Functions'!$H$85,'Logical Functions'!$H$86)</f>
        <v>Manageable in Boston</v>
      </c>
      <c r="Q27" s="9" t="str">
        <v>High Performer</v>
      </c>
      <c r="R27" s="8" t="str">
        <f t="shared" si="0"/>
        <v>High Performer</v>
      </c>
      <c r="S27" s="8" t="b">
        <f t="shared" si="1"/>
        <v>0</v>
      </c>
      <c r="T27" s="8" t="b">
        <f t="shared" si="2"/>
        <v>0</v>
      </c>
      <c r="U27" s="8" t="b">
        <f t="shared" si="3"/>
        <v>0</v>
      </c>
      <c r="V27" s="9"/>
      <c r="W27" s="8" t="b">
        <f t="shared" si="4"/>
        <v>0</v>
      </c>
      <c r="X27" s="8" t="b">
        <f t="shared" si="5"/>
        <v>1</v>
      </c>
      <c r="Y27" t="b">
        <f t="shared" si="6"/>
        <v>0</v>
      </c>
      <c r="Z27" t="b">
        <v>0</v>
      </c>
    </row>
    <row r="28" spans="1:26" x14ac:dyDescent="0.45">
      <c r="A28" s="8" t="s">
        <v>108</v>
      </c>
      <c r="B28" s="8" t="s">
        <v>116</v>
      </c>
      <c r="C28" s="8" t="s">
        <v>138</v>
      </c>
      <c r="D28" s="8" t="s">
        <v>111</v>
      </c>
      <c r="E28" s="8" t="s">
        <v>112</v>
      </c>
      <c r="F28" s="8" t="s">
        <v>113</v>
      </c>
      <c r="G28" s="8" t="s">
        <v>120</v>
      </c>
      <c r="H28" s="8">
        <v>43</v>
      </c>
      <c r="I28" s="8">
        <v>91516</v>
      </c>
      <c r="J28" s="8">
        <v>37</v>
      </c>
      <c r="K28" s="8">
        <v>16</v>
      </c>
      <c r="L28" s="8">
        <v>7</v>
      </c>
      <c r="M28" s="8">
        <v>2</v>
      </c>
      <c r="N28" s="8">
        <v>24</v>
      </c>
      <c r="O28" s="8"/>
      <c r="P28" s="8" t="str">
        <f>IF(AND(G28=$G$5,L28&gt;10),'Logical Functions'!$H$85,'Logical Functions'!$H$86)</f>
        <v>Manageable in Boston</v>
      </c>
      <c r="Q28" s="8" t="str">
        <v>Low Performer</v>
      </c>
      <c r="R28" s="8" t="str">
        <f t="shared" si="0"/>
        <v>Low Performer</v>
      </c>
      <c r="S28" s="8" t="b">
        <f t="shared" si="1"/>
        <v>0</v>
      </c>
      <c r="T28" s="8" t="b">
        <f t="shared" si="2"/>
        <v>0</v>
      </c>
      <c r="U28" s="8" t="b">
        <f t="shared" si="3"/>
        <v>1</v>
      </c>
      <c r="V28" s="8"/>
      <c r="W28" s="8" t="b">
        <f t="shared" si="4"/>
        <v>0</v>
      </c>
      <c r="X28" s="8" t="b">
        <f t="shared" si="5"/>
        <v>0</v>
      </c>
      <c r="Y28" t="b">
        <f t="shared" si="6"/>
        <v>1</v>
      </c>
      <c r="Z28" t="b">
        <v>1</v>
      </c>
    </row>
    <row r="29" spans="1:26" x14ac:dyDescent="0.45">
      <c r="A29" s="8" t="s">
        <v>115</v>
      </c>
      <c r="B29" s="8" t="s">
        <v>116</v>
      </c>
      <c r="C29" s="8" t="s">
        <v>138</v>
      </c>
      <c r="D29" s="8" t="s">
        <v>131</v>
      </c>
      <c r="E29" s="8" t="s">
        <v>123</v>
      </c>
      <c r="F29" s="8" t="s">
        <v>127</v>
      </c>
      <c r="G29" s="8" t="s">
        <v>141</v>
      </c>
      <c r="H29" s="8">
        <v>23</v>
      </c>
      <c r="I29" s="8">
        <v>60654</v>
      </c>
      <c r="J29" s="8">
        <v>37</v>
      </c>
      <c r="K29" s="8">
        <v>1</v>
      </c>
      <c r="L29" s="8">
        <v>11</v>
      </c>
      <c r="M29" s="8">
        <v>5</v>
      </c>
      <c r="N29" s="8">
        <v>59</v>
      </c>
      <c r="O29" s="8"/>
      <c r="P29" s="8" t="str">
        <f>IF(AND(G29=$G$5,L29&gt;10),'Logical Functions'!$H$85,'Logical Functions'!$H$86)</f>
        <v>Manageable in Boston</v>
      </c>
      <c r="Q29" s="8" t="str">
        <v>Low Performer</v>
      </c>
      <c r="R29" s="8" t="str">
        <f t="shared" si="0"/>
        <v>Low Performer</v>
      </c>
      <c r="S29" s="8" t="b">
        <f t="shared" si="1"/>
        <v>0</v>
      </c>
      <c r="T29" s="8" t="b">
        <f t="shared" si="2"/>
        <v>0</v>
      </c>
      <c r="U29" s="8" t="b">
        <f t="shared" si="3"/>
        <v>0</v>
      </c>
      <c r="V29" s="8"/>
      <c r="W29" s="8" t="b">
        <f t="shared" si="4"/>
        <v>0</v>
      </c>
      <c r="X29" s="8" t="b">
        <f t="shared" si="5"/>
        <v>0</v>
      </c>
      <c r="Y29" t="b">
        <f t="shared" si="6"/>
        <v>0</v>
      </c>
      <c r="Z29" t="b">
        <v>0</v>
      </c>
    </row>
    <row r="30" spans="1:26" x14ac:dyDescent="0.45">
      <c r="A30" s="9" t="s">
        <v>115</v>
      </c>
      <c r="B30" s="9" t="s">
        <v>109</v>
      </c>
      <c r="C30" s="9" t="s">
        <v>130</v>
      </c>
      <c r="D30" s="9" t="s">
        <v>133</v>
      </c>
      <c r="E30" s="9" t="s">
        <v>139</v>
      </c>
      <c r="F30" s="9" t="s">
        <v>113</v>
      </c>
      <c r="G30" s="9" t="s">
        <v>120</v>
      </c>
      <c r="H30" s="9">
        <v>29</v>
      </c>
      <c r="I30" s="9">
        <v>85778</v>
      </c>
      <c r="J30" s="9">
        <v>37</v>
      </c>
      <c r="K30" s="9">
        <v>3</v>
      </c>
      <c r="L30" s="9">
        <v>1</v>
      </c>
      <c r="M30" s="9">
        <v>4</v>
      </c>
      <c r="N30" s="9">
        <v>32</v>
      </c>
      <c r="O30" s="9"/>
      <c r="P30" s="8" t="str">
        <f>IF(AND(G30=$G$5,L30&gt;10),'Logical Functions'!$H$85,'Logical Functions'!$H$86)</f>
        <v>Manageable in Boston</v>
      </c>
      <c r="Q30" s="9" t="str">
        <v>Low Performer</v>
      </c>
      <c r="R30" s="8" t="str">
        <f t="shared" si="0"/>
        <v>Low Performer</v>
      </c>
      <c r="S30" s="8" t="b">
        <f t="shared" si="1"/>
        <v>0</v>
      </c>
      <c r="T30" s="8" t="b">
        <f t="shared" si="2"/>
        <v>0</v>
      </c>
      <c r="U30" s="8" t="b">
        <f t="shared" si="3"/>
        <v>0</v>
      </c>
      <c r="V30" s="9"/>
      <c r="W30" s="8" t="b">
        <f t="shared" si="4"/>
        <v>0</v>
      </c>
      <c r="X30" s="8" t="b">
        <f t="shared" si="5"/>
        <v>0</v>
      </c>
      <c r="Y30" t="b">
        <f t="shared" si="6"/>
        <v>1</v>
      </c>
      <c r="Z30" t="b">
        <v>1</v>
      </c>
    </row>
    <row r="31" spans="1:26" x14ac:dyDescent="0.45">
      <c r="A31" s="8" t="s">
        <v>135</v>
      </c>
      <c r="B31" s="8" t="s">
        <v>125</v>
      </c>
      <c r="C31" s="8" t="s">
        <v>110</v>
      </c>
      <c r="D31" s="8" t="s">
        <v>122</v>
      </c>
      <c r="E31" s="8" t="s">
        <v>126</v>
      </c>
      <c r="F31" s="8" t="s">
        <v>119</v>
      </c>
      <c r="G31" s="8" t="s">
        <v>114</v>
      </c>
      <c r="H31" s="8">
        <v>40</v>
      </c>
      <c r="I31" s="8">
        <v>115090</v>
      </c>
      <c r="J31" s="8">
        <v>37</v>
      </c>
      <c r="K31" s="8">
        <v>13</v>
      </c>
      <c r="L31" s="8">
        <v>1</v>
      </c>
      <c r="M31" s="8">
        <v>4</v>
      </c>
      <c r="N31" s="8">
        <v>45</v>
      </c>
      <c r="O31" s="8"/>
      <c r="P31" s="8" t="str">
        <f>IF(AND(G31=$G$5,L31&gt;10),'Logical Functions'!$H$85,'Logical Functions'!$H$86)</f>
        <v>Manageable in Boston</v>
      </c>
      <c r="Q31" s="8" t="str">
        <v>Low Performer</v>
      </c>
      <c r="R31" s="8" t="str">
        <f t="shared" si="0"/>
        <v>Low Performer</v>
      </c>
      <c r="S31" s="8" t="b">
        <f t="shared" si="1"/>
        <v>0</v>
      </c>
      <c r="T31" s="8" t="b">
        <f t="shared" si="2"/>
        <v>0</v>
      </c>
      <c r="U31" s="8" t="b">
        <f t="shared" si="3"/>
        <v>1</v>
      </c>
      <c r="V31" s="8"/>
      <c r="W31" s="8" t="b">
        <f t="shared" si="4"/>
        <v>0</v>
      </c>
      <c r="X31" s="8" t="b">
        <f t="shared" si="5"/>
        <v>0</v>
      </c>
      <c r="Y31" t="b">
        <f t="shared" si="6"/>
        <v>0</v>
      </c>
      <c r="Z31" t="b">
        <v>0</v>
      </c>
    </row>
    <row r="32" spans="1:26" x14ac:dyDescent="0.45">
      <c r="A32" s="8" t="s">
        <v>140</v>
      </c>
      <c r="B32" s="8" t="s">
        <v>125</v>
      </c>
      <c r="C32" s="8" t="s">
        <v>110</v>
      </c>
      <c r="D32" s="8" t="s">
        <v>133</v>
      </c>
      <c r="E32" s="8" t="s">
        <v>136</v>
      </c>
      <c r="F32" s="8" t="s">
        <v>113</v>
      </c>
      <c r="G32" s="8" t="s">
        <v>137</v>
      </c>
      <c r="H32" s="8">
        <v>27</v>
      </c>
      <c r="I32" s="8">
        <v>110018</v>
      </c>
      <c r="J32" s="8">
        <v>37</v>
      </c>
      <c r="K32" s="8">
        <v>11</v>
      </c>
      <c r="L32" s="8">
        <v>2</v>
      </c>
      <c r="M32" s="8">
        <v>6</v>
      </c>
      <c r="N32" s="8">
        <v>20</v>
      </c>
      <c r="O32" s="8"/>
      <c r="P32" s="8" t="str">
        <f>IF(AND(G32=$G$5,L32&gt;10),'Logical Functions'!$H$85,'Logical Functions'!$H$86)</f>
        <v>Manageable in Boston</v>
      </c>
      <c r="Q32" s="8" t="str">
        <v>Low Performer</v>
      </c>
      <c r="R32" s="8" t="str">
        <f t="shared" si="0"/>
        <v>Low Performer</v>
      </c>
      <c r="S32" s="8" t="b">
        <f t="shared" si="1"/>
        <v>0</v>
      </c>
      <c r="T32" s="8" t="b">
        <f t="shared" si="2"/>
        <v>0</v>
      </c>
      <c r="U32" s="8" t="b">
        <f t="shared" si="3"/>
        <v>0</v>
      </c>
      <c r="V32" s="8"/>
      <c r="W32" s="8" t="b">
        <f t="shared" si="4"/>
        <v>0</v>
      </c>
      <c r="X32" s="8" t="b">
        <f t="shared" si="5"/>
        <v>0</v>
      </c>
      <c r="Y32" t="b">
        <f t="shared" si="6"/>
        <v>1</v>
      </c>
      <c r="Z32" t="b">
        <v>1</v>
      </c>
    </row>
    <row r="33" spans="1:26" x14ac:dyDescent="0.45">
      <c r="A33" s="8" t="s">
        <v>108</v>
      </c>
      <c r="B33" s="8" t="s">
        <v>125</v>
      </c>
      <c r="C33" s="8" t="s">
        <v>110</v>
      </c>
      <c r="D33" s="8" t="s">
        <v>131</v>
      </c>
      <c r="E33" s="8" t="s">
        <v>112</v>
      </c>
      <c r="F33" s="8" t="s">
        <v>119</v>
      </c>
      <c r="G33" s="8" t="s">
        <v>141</v>
      </c>
      <c r="H33" s="8">
        <v>42</v>
      </c>
      <c r="I33" s="8">
        <v>30276</v>
      </c>
      <c r="J33" s="8">
        <v>37</v>
      </c>
      <c r="K33" s="8">
        <v>19</v>
      </c>
      <c r="L33" s="8">
        <v>9</v>
      </c>
      <c r="M33" s="8">
        <v>2</v>
      </c>
      <c r="N33" s="8">
        <v>43</v>
      </c>
      <c r="O33" s="8"/>
      <c r="P33" s="8" t="str">
        <f>IF(AND(G33=$G$5,L33&gt;10),'Logical Functions'!$H$85,'Logical Functions'!$H$86)</f>
        <v>Manageable in Boston</v>
      </c>
      <c r="Q33" s="8" t="str">
        <v>Low Performer</v>
      </c>
      <c r="R33" s="8" t="str">
        <f t="shared" si="0"/>
        <v>Low Performer</v>
      </c>
      <c r="S33" s="8" t="b">
        <f t="shared" si="1"/>
        <v>0</v>
      </c>
      <c r="T33" s="8" t="b">
        <f t="shared" si="2"/>
        <v>0</v>
      </c>
      <c r="U33" s="8" t="b">
        <f t="shared" si="3"/>
        <v>0</v>
      </c>
      <c r="V33" s="8"/>
      <c r="W33" s="8" t="b">
        <f t="shared" si="4"/>
        <v>0</v>
      </c>
      <c r="X33" s="8" t="b">
        <f t="shared" si="5"/>
        <v>0</v>
      </c>
      <c r="Y33" t="b">
        <f t="shared" si="6"/>
        <v>0</v>
      </c>
      <c r="Z33" t="b">
        <v>0</v>
      </c>
    </row>
    <row r="34" spans="1:26" x14ac:dyDescent="0.45">
      <c r="A34" s="8" t="s">
        <v>108</v>
      </c>
      <c r="B34" s="8" t="s">
        <v>125</v>
      </c>
      <c r="C34" s="8" t="s">
        <v>130</v>
      </c>
      <c r="D34" s="8" t="s">
        <v>131</v>
      </c>
      <c r="E34" s="8" t="s">
        <v>112</v>
      </c>
      <c r="F34" s="8" t="s">
        <v>127</v>
      </c>
      <c r="G34" s="8" t="s">
        <v>114</v>
      </c>
      <c r="H34" s="8">
        <v>55</v>
      </c>
      <c r="I34" s="8">
        <v>96624</v>
      </c>
      <c r="J34" s="8">
        <v>37</v>
      </c>
      <c r="K34" s="8">
        <v>8</v>
      </c>
      <c r="L34" s="8">
        <v>10</v>
      </c>
      <c r="M34" s="8">
        <v>4</v>
      </c>
      <c r="N34" s="8">
        <v>37</v>
      </c>
      <c r="O34" s="8"/>
      <c r="P34" s="8" t="str">
        <f>IF(AND(G34=$G$5,L34&gt;10),'Logical Functions'!$H$85,'Logical Functions'!$H$86)</f>
        <v>Manageable in Boston</v>
      </c>
      <c r="Q34" s="8" t="str">
        <v>Low Performer</v>
      </c>
      <c r="R34" s="8" t="str">
        <f t="shared" si="0"/>
        <v>Low Performer</v>
      </c>
      <c r="S34" s="8" t="b">
        <f t="shared" si="1"/>
        <v>1</v>
      </c>
      <c r="T34" s="8" t="b">
        <f t="shared" si="2"/>
        <v>0</v>
      </c>
      <c r="U34" s="8" t="b">
        <f t="shared" si="3"/>
        <v>0</v>
      </c>
      <c r="V34" s="8"/>
      <c r="W34" s="8" t="b">
        <f t="shared" si="4"/>
        <v>0</v>
      </c>
      <c r="X34" s="8" t="b">
        <f t="shared" si="5"/>
        <v>0</v>
      </c>
      <c r="Y34" t="b">
        <f t="shared" si="6"/>
        <v>1</v>
      </c>
      <c r="Z34" t="b">
        <v>1</v>
      </c>
    </row>
    <row r="35" spans="1:26" s="8" customFormat="1" x14ac:dyDescent="0.45">
      <c r="A35" s="8" t="s">
        <v>108</v>
      </c>
      <c r="B35" s="8" t="s">
        <v>116</v>
      </c>
      <c r="C35" s="8" t="s">
        <v>138</v>
      </c>
      <c r="D35" s="8" t="s">
        <v>122</v>
      </c>
      <c r="E35" s="8" t="s">
        <v>126</v>
      </c>
      <c r="F35" s="8" t="s">
        <v>127</v>
      </c>
      <c r="G35" s="8" t="s">
        <v>120</v>
      </c>
      <c r="H35" s="8">
        <v>34</v>
      </c>
      <c r="I35" s="8">
        <v>91388</v>
      </c>
      <c r="J35" s="8">
        <v>37</v>
      </c>
      <c r="K35" s="8">
        <v>4</v>
      </c>
      <c r="L35" s="8">
        <v>9</v>
      </c>
      <c r="M35" s="8">
        <v>5</v>
      </c>
      <c r="N35" s="8">
        <v>58</v>
      </c>
      <c r="P35" s="8" t="str">
        <f>IF(AND(G35=$G$5,L35&gt;10),'Logical Functions'!$H$85,'Logical Functions'!$H$86)</f>
        <v>Manageable in Boston</v>
      </c>
      <c r="Q35" s="8" t="str">
        <v>Low Performer</v>
      </c>
      <c r="R35" s="8" t="str">
        <f t="shared" si="0"/>
        <v>Low Performer</v>
      </c>
      <c r="S35" s="8" t="b">
        <f t="shared" si="1"/>
        <v>0</v>
      </c>
      <c r="T35" s="8" t="b">
        <f t="shared" si="2"/>
        <v>0</v>
      </c>
      <c r="U35" s="8" t="b">
        <f t="shared" si="3"/>
        <v>1</v>
      </c>
      <c r="W35" s="8" t="b">
        <f t="shared" si="4"/>
        <v>0</v>
      </c>
      <c r="X35" s="8" t="b">
        <f t="shared" si="5"/>
        <v>0</v>
      </c>
      <c r="Y35" t="b">
        <f t="shared" si="6"/>
        <v>0</v>
      </c>
      <c r="Z35" s="8" t="b">
        <v>0</v>
      </c>
    </row>
    <row r="36" spans="1:26" x14ac:dyDescent="0.45">
      <c r="A36" s="9" t="s">
        <v>108</v>
      </c>
      <c r="B36" s="9" t="s">
        <v>125</v>
      </c>
      <c r="C36" s="9" t="s">
        <v>138</v>
      </c>
      <c r="D36" s="9" t="s">
        <v>122</v>
      </c>
      <c r="E36" s="9" t="s">
        <v>123</v>
      </c>
      <c r="F36" s="9" t="s">
        <v>119</v>
      </c>
      <c r="G36" s="9" t="s">
        <v>124</v>
      </c>
      <c r="H36" s="9">
        <v>42</v>
      </c>
      <c r="I36" s="9">
        <v>78688</v>
      </c>
      <c r="J36" s="9">
        <v>37</v>
      </c>
      <c r="K36" s="9">
        <v>2</v>
      </c>
      <c r="L36" s="9">
        <v>14</v>
      </c>
      <c r="M36" s="9">
        <v>6</v>
      </c>
      <c r="N36" s="9">
        <v>53</v>
      </c>
      <c r="O36" s="9"/>
      <c r="P36" s="8" t="str">
        <f>IF(AND(G36=$G$5,L36&gt;10),'Logical Functions'!$H$85,'Logical Functions'!$H$86)</f>
        <v>Busy In Boston</v>
      </c>
      <c r="Q36" s="9" t="str">
        <v>Low Performer</v>
      </c>
      <c r="R36" s="8" t="str">
        <f t="shared" si="0"/>
        <v>Low Performer</v>
      </c>
      <c r="S36" s="8" t="b">
        <f t="shared" si="1"/>
        <v>0</v>
      </c>
      <c r="T36" s="8" t="b">
        <f t="shared" si="2"/>
        <v>0</v>
      </c>
      <c r="U36" s="8" t="b">
        <f t="shared" si="3"/>
        <v>1</v>
      </c>
      <c r="V36" s="9"/>
      <c r="W36" s="8" t="b">
        <f t="shared" si="4"/>
        <v>0</v>
      </c>
      <c r="X36" s="8" t="b">
        <f t="shared" si="5"/>
        <v>0</v>
      </c>
      <c r="Y36" t="b">
        <f t="shared" si="6"/>
        <v>0</v>
      </c>
      <c r="Z36" t="b">
        <v>0</v>
      </c>
    </row>
    <row r="37" spans="1:26" x14ac:dyDescent="0.45">
      <c r="A37" s="9" t="s">
        <v>121</v>
      </c>
      <c r="B37" s="9" t="s">
        <v>125</v>
      </c>
      <c r="C37" s="9" t="s">
        <v>110</v>
      </c>
      <c r="D37" s="9" t="s">
        <v>133</v>
      </c>
      <c r="E37" s="9" t="s">
        <v>126</v>
      </c>
      <c r="F37" s="9" t="s">
        <v>119</v>
      </c>
      <c r="G37" s="9" t="s">
        <v>124</v>
      </c>
      <c r="H37" s="9">
        <v>56</v>
      </c>
      <c r="I37" s="9">
        <v>79067</v>
      </c>
      <c r="J37" s="9">
        <v>37</v>
      </c>
      <c r="K37" s="9">
        <v>19</v>
      </c>
      <c r="L37" s="9">
        <v>4</v>
      </c>
      <c r="M37" s="9">
        <v>6</v>
      </c>
      <c r="N37" s="9">
        <v>26</v>
      </c>
      <c r="O37" s="9"/>
      <c r="P37" s="8" t="str">
        <f>IF(AND(G37=$G$5,L37&gt;10),'Logical Functions'!$H$85,'Logical Functions'!$H$86)</f>
        <v>Manageable in Boston</v>
      </c>
      <c r="Q37" s="9" t="str">
        <v>Low Performer</v>
      </c>
      <c r="R37" s="8" t="str">
        <f t="shared" si="0"/>
        <v>Low Performer</v>
      </c>
      <c r="S37" s="8" t="b">
        <f t="shared" si="1"/>
        <v>0</v>
      </c>
      <c r="T37" s="8" t="b">
        <f t="shared" si="2"/>
        <v>0</v>
      </c>
      <c r="U37" s="8" t="b">
        <f t="shared" si="3"/>
        <v>0</v>
      </c>
      <c r="V37" s="9"/>
      <c r="W37" s="8" t="b">
        <f t="shared" si="4"/>
        <v>0</v>
      </c>
      <c r="X37" s="8" t="b">
        <f t="shared" si="5"/>
        <v>1</v>
      </c>
      <c r="Y37" t="b">
        <f t="shared" si="6"/>
        <v>1</v>
      </c>
      <c r="Z37" t="b">
        <v>1</v>
      </c>
    </row>
    <row r="38" spans="1:26" x14ac:dyDescent="0.45">
      <c r="A38" s="8" t="s">
        <v>121</v>
      </c>
      <c r="B38" s="8" t="s">
        <v>125</v>
      </c>
      <c r="C38" s="8" t="s">
        <v>117</v>
      </c>
      <c r="D38" s="8" t="s">
        <v>122</v>
      </c>
      <c r="E38" s="8" t="s">
        <v>126</v>
      </c>
      <c r="F38" s="8" t="s">
        <v>113</v>
      </c>
      <c r="G38" s="8" t="s">
        <v>124</v>
      </c>
      <c r="H38" s="8">
        <v>24</v>
      </c>
      <c r="I38" s="8">
        <v>108257</v>
      </c>
      <c r="J38" s="8">
        <v>37</v>
      </c>
      <c r="K38" s="8">
        <v>6</v>
      </c>
      <c r="L38" s="8">
        <v>10</v>
      </c>
      <c r="M38" s="8">
        <v>3</v>
      </c>
      <c r="N38" s="8">
        <v>30</v>
      </c>
      <c r="O38" s="8"/>
      <c r="P38" s="8" t="str">
        <f>IF(AND(G38=$G$5,L38&gt;10),'Logical Functions'!$H$85,'Logical Functions'!$H$86)</f>
        <v>Manageable in Boston</v>
      </c>
      <c r="Q38" s="8" t="str">
        <v>Low Performer</v>
      </c>
      <c r="R38" s="8" t="str">
        <f t="shared" si="0"/>
        <v>Low Performer</v>
      </c>
      <c r="S38" s="8" t="b">
        <f t="shared" si="1"/>
        <v>0</v>
      </c>
      <c r="T38" s="8" t="b">
        <f t="shared" si="2"/>
        <v>0</v>
      </c>
      <c r="U38" s="8" t="b">
        <f t="shared" si="3"/>
        <v>1</v>
      </c>
      <c r="V38" s="8"/>
      <c r="W38" s="8" t="b">
        <f t="shared" si="4"/>
        <v>0</v>
      </c>
      <c r="X38" s="8" t="b">
        <f t="shared" si="5"/>
        <v>1</v>
      </c>
      <c r="Y38" t="b">
        <f t="shared" si="6"/>
        <v>1</v>
      </c>
      <c r="Z38" t="b">
        <v>1</v>
      </c>
    </row>
    <row r="39" spans="1:26" x14ac:dyDescent="0.45">
      <c r="A39" s="9" t="s">
        <v>135</v>
      </c>
      <c r="B39" s="9" t="s">
        <v>116</v>
      </c>
      <c r="C39" s="9" t="s">
        <v>138</v>
      </c>
      <c r="D39" s="9" t="s">
        <v>111</v>
      </c>
      <c r="E39" s="9" t="s">
        <v>126</v>
      </c>
      <c r="F39" s="9" t="s">
        <v>113</v>
      </c>
      <c r="G39" s="9" t="s">
        <v>120</v>
      </c>
      <c r="H39" s="9">
        <v>61</v>
      </c>
      <c r="I39" s="9">
        <v>86882</v>
      </c>
      <c r="J39" s="9">
        <v>36</v>
      </c>
      <c r="K39" s="9">
        <v>10</v>
      </c>
      <c r="L39" s="9">
        <v>11</v>
      </c>
      <c r="M39" s="9">
        <v>6</v>
      </c>
      <c r="N39" s="9">
        <v>31</v>
      </c>
      <c r="O39" s="9"/>
      <c r="P39" s="8" t="str">
        <f>IF(AND(G39=$G$5,L39&gt;10),'Logical Functions'!$H$85,'Logical Functions'!$H$86)</f>
        <v>Manageable in Boston</v>
      </c>
      <c r="Q39" s="9" t="str">
        <v>Low Performer</v>
      </c>
      <c r="R39" s="8" t="str">
        <f t="shared" si="0"/>
        <v>Low Performer</v>
      </c>
      <c r="S39" s="8" t="b">
        <f t="shared" si="1"/>
        <v>0</v>
      </c>
      <c r="T39" s="8" t="b">
        <f t="shared" si="2"/>
        <v>0</v>
      </c>
      <c r="U39" s="8" t="b">
        <f t="shared" si="3"/>
        <v>1</v>
      </c>
      <c r="V39" s="9"/>
      <c r="W39" s="8" t="b">
        <f t="shared" si="4"/>
        <v>0</v>
      </c>
      <c r="X39" s="8" t="b">
        <f t="shared" si="5"/>
        <v>0</v>
      </c>
      <c r="Y39" t="b">
        <f t="shared" si="6"/>
        <v>1</v>
      </c>
      <c r="Z39" t="b">
        <v>1</v>
      </c>
    </row>
    <row r="40" spans="1:26" x14ac:dyDescent="0.45">
      <c r="A40" s="8" t="s">
        <v>108</v>
      </c>
      <c r="B40" s="8" t="s">
        <v>125</v>
      </c>
      <c r="C40" s="8" t="s">
        <v>117</v>
      </c>
      <c r="D40" s="8" t="s">
        <v>111</v>
      </c>
      <c r="E40" s="8" t="s">
        <v>136</v>
      </c>
      <c r="F40" s="8" t="s">
        <v>127</v>
      </c>
      <c r="G40" s="8" t="s">
        <v>137</v>
      </c>
      <c r="H40" s="8">
        <v>24</v>
      </c>
      <c r="I40" s="8">
        <v>111532</v>
      </c>
      <c r="J40" s="8">
        <v>36</v>
      </c>
      <c r="K40" s="8">
        <v>19</v>
      </c>
      <c r="L40" s="8">
        <v>12</v>
      </c>
      <c r="M40" s="8">
        <v>4</v>
      </c>
      <c r="N40" s="8">
        <v>57</v>
      </c>
      <c r="O40" s="8"/>
      <c r="P40" s="8" t="str">
        <f>IF(AND(G40=$G$5,L40&gt;10),'Logical Functions'!$H$85,'Logical Functions'!$H$86)</f>
        <v>Manageable in Boston</v>
      </c>
      <c r="Q40" s="8" t="str">
        <v>Low Performer</v>
      </c>
      <c r="R40" s="8" t="str">
        <f t="shared" si="0"/>
        <v>Low Performer</v>
      </c>
      <c r="S40" s="8" t="b">
        <f t="shared" si="1"/>
        <v>0</v>
      </c>
      <c r="T40" s="8" t="b">
        <f t="shared" si="2"/>
        <v>0</v>
      </c>
      <c r="U40" s="8" t="b">
        <f t="shared" si="3"/>
        <v>1</v>
      </c>
      <c r="V40" s="8"/>
      <c r="W40" s="8" t="b">
        <f t="shared" si="4"/>
        <v>0</v>
      </c>
      <c r="X40" s="8" t="b">
        <f t="shared" si="5"/>
        <v>0</v>
      </c>
      <c r="Y40" t="b">
        <f t="shared" si="6"/>
        <v>0</v>
      </c>
      <c r="Z40" t="b">
        <v>0</v>
      </c>
    </row>
    <row r="41" spans="1:26" x14ac:dyDescent="0.45">
      <c r="A41" s="8" t="s">
        <v>135</v>
      </c>
      <c r="B41" s="8" t="s">
        <v>116</v>
      </c>
      <c r="C41" s="8" t="s">
        <v>138</v>
      </c>
      <c r="D41" s="8" t="s">
        <v>111</v>
      </c>
      <c r="E41" s="8" t="s">
        <v>118</v>
      </c>
      <c r="F41" s="8" t="s">
        <v>127</v>
      </c>
      <c r="G41" s="8" t="s">
        <v>129</v>
      </c>
      <c r="H41" s="8">
        <v>45</v>
      </c>
      <c r="I41" s="8">
        <v>114754</v>
      </c>
      <c r="J41" s="8">
        <v>36</v>
      </c>
      <c r="K41" s="8">
        <v>16</v>
      </c>
      <c r="L41" s="8">
        <v>8</v>
      </c>
      <c r="M41" s="8">
        <v>6</v>
      </c>
      <c r="N41" s="8">
        <v>42</v>
      </c>
      <c r="O41" s="8"/>
      <c r="P41" s="8" t="str">
        <f>IF(AND(G41=$G$5,L41&gt;10),'Logical Functions'!$H$85,'Logical Functions'!$H$86)</f>
        <v>Manageable in Boston</v>
      </c>
      <c r="Q41" s="8" t="str">
        <v>Low Performer</v>
      </c>
      <c r="R41" s="8" t="str">
        <f t="shared" si="0"/>
        <v>Low Performer</v>
      </c>
      <c r="S41" s="8" t="b">
        <f t="shared" si="1"/>
        <v>0</v>
      </c>
      <c r="T41" s="8" t="b">
        <f t="shared" si="2"/>
        <v>0</v>
      </c>
      <c r="U41" s="8" t="b">
        <f t="shared" si="3"/>
        <v>1</v>
      </c>
      <c r="V41" s="8"/>
      <c r="W41" s="8" t="b">
        <f t="shared" si="4"/>
        <v>0</v>
      </c>
      <c r="X41" s="8" t="b">
        <f t="shared" si="5"/>
        <v>0</v>
      </c>
      <c r="Y41" t="b">
        <f t="shared" si="6"/>
        <v>0</v>
      </c>
      <c r="Z41" t="b">
        <v>0</v>
      </c>
    </row>
    <row r="42" spans="1:26" x14ac:dyDescent="0.45">
      <c r="A42" s="9" t="s">
        <v>121</v>
      </c>
      <c r="B42" s="9" t="s">
        <v>116</v>
      </c>
      <c r="C42" s="9" t="s">
        <v>117</v>
      </c>
      <c r="D42" s="9" t="s">
        <v>122</v>
      </c>
      <c r="E42" s="9" t="s">
        <v>118</v>
      </c>
      <c r="F42" s="9" t="s">
        <v>127</v>
      </c>
      <c r="G42" s="9" t="s">
        <v>137</v>
      </c>
      <c r="H42" s="9">
        <v>42</v>
      </c>
      <c r="I42" s="9">
        <v>55518</v>
      </c>
      <c r="J42" s="9">
        <v>36</v>
      </c>
      <c r="K42" s="9">
        <v>2</v>
      </c>
      <c r="L42" s="9">
        <v>8</v>
      </c>
      <c r="M42" s="9">
        <v>1</v>
      </c>
      <c r="N42" s="9">
        <v>59</v>
      </c>
      <c r="O42" s="9"/>
      <c r="P42" s="8" t="str">
        <f>IF(AND(G42=$G$5,L42&gt;10),'Logical Functions'!$H$85,'Logical Functions'!$H$86)</f>
        <v>Manageable in Boston</v>
      </c>
      <c r="Q42" s="9" t="str">
        <v>Low Performer</v>
      </c>
      <c r="R42" s="8" t="str">
        <f t="shared" si="0"/>
        <v>Low Performer</v>
      </c>
      <c r="S42" s="8" t="b">
        <f t="shared" si="1"/>
        <v>0</v>
      </c>
      <c r="T42" s="8" t="b">
        <f t="shared" si="2"/>
        <v>0</v>
      </c>
      <c r="U42" s="8" t="b">
        <f t="shared" si="3"/>
        <v>1</v>
      </c>
      <c r="V42" s="9"/>
      <c r="W42" s="8" t="b">
        <f t="shared" si="4"/>
        <v>0</v>
      </c>
      <c r="X42" s="8" t="b">
        <f t="shared" si="5"/>
        <v>1</v>
      </c>
      <c r="Y42" t="b">
        <f t="shared" si="6"/>
        <v>0</v>
      </c>
      <c r="Z42" t="b">
        <v>0</v>
      </c>
    </row>
    <row r="43" spans="1:26" x14ac:dyDescent="0.45">
      <c r="A43" s="9" t="s">
        <v>140</v>
      </c>
      <c r="B43" s="9" t="s">
        <v>125</v>
      </c>
      <c r="C43" s="9" t="s">
        <v>117</v>
      </c>
      <c r="D43" s="9" t="s">
        <v>122</v>
      </c>
      <c r="E43" s="9" t="s">
        <v>139</v>
      </c>
      <c r="F43" s="9" t="s">
        <v>119</v>
      </c>
      <c r="G43" s="9" t="s">
        <v>120</v>
      </c>
      <c r="H43" s="9">
        <v>48</v>
      </c>
      <c r="I43" s="9">
        <v>114761</v>
      </c>
      <c r="J43" s="9">
        <v>36</v>
      </c>
      <c r="K43" s="9">
        <v>10</v>
      </c>
      <c r="L43" s="9">
        <v>3</v>
      </c>
      <c r="M43" s="9">
        <v>6</v>
      </c>
      <c r="N43" s="9">
        <v>54</v>
      </c>
      <c r="O43" s="9"/>
      <c r="P43" s="8" t="str">
        <f>IF(AND(G43=$G$5,L43&gt;10),'Logical Functions'!$H$85,'Logical Functions'!$H$86)</f>
        <v>Manageable in Boston</v>
      </c>
      <c r="Q43" s="9" t="str">
        <v>Low Performer</v>
      </c>
      <c r="R43" s="8" t="str">
        <f t="shared" si="0"/>
        <v>Low Performer</v>
      </c>
      <c r="S43" s="8" t="b">
        <f t="shared" si="1"/>
        <v>0</v>
      </c>
      <c r="T43" s="8" t="b">
        <f t="shared" si="2"/>
        <v>0</v>
      </c>
      <c r="U43" s="8" t="b">
        <f t="shared" si="3"/>
        <v>1</v>
      </c>
      <c r="V43" s="9"/>
      <c r="W43" s="8" t="b">
        <f t="shared" si="4"/>
        <v>0</v>
      </c>
      <c r="X43" s="8" t="b">
        <f t="shared" si="5"/>
        <v>0</v>
      </c>
      <c r="Y43" t="b">
        <f t="shared" si="6"/>
        <v>0</v>
      </c>
      <c r="Z43" t="b">
        <v>0</v>
      </c>
    </row>
    <row r="44" spans="1:26" x14ac:dyDescent="0.45">
      <c r="A44" s="8" t="s">
        <v>121</v>
      </c>
      <c r="B44" s="8" t="s">
        <v>116</v>
      </c>
      <c r="C44" s="8" t="s">
        <v>130</v>
      </c>
      <c r="D44" s="8" t="s">
        <v>133</v>
      </c>
      <c r="E44" s="8" t="s">
        <v>139</v>
      </c>
      <c r="F44" s="8" t="s">
        <v>119</v>
      </c>
      <c r="G44" s="8" t="s">
        <v>129</v>
      </c>
      <c r="H44" s="8">
        <v>49</v>
      </c>
      <c r="I44" s="8">
        <v>116156</v>
      </c>
      <c r="J44" s="8">
        <v>36</v>
      </c>
      <c r="K44" s="8">
        <v>12</v>
      </c>
      <c r="L44" s="8">
        <v>12</v>
      </c>
      <c r="M44" s="8">
        <v>5</v>
      </c>
      <c r="N44" s="8">
        <v>23</v>
      </c>
      <c r="O44" s="8"/>
      <c r="P44" s="8" t="str">
        <f>IF(AND(G44=$G$5,L44&gt;10),'Logical Functions'!$H$85,'Logical Functions'!$H$86)</f>
        <v>Manageable in Boston</v>
      </c>
      <c r="Q44" s="8" t="str">
        <v>Low Performer</v>
      </c>
      <c r="R44" s="8" t="str">
        <f t="shared" si="0"/>
        <v>Low Performer</v>
      </c>
      <c r="S44" s="8" t="b">
        <f t="shared" si="1"/>
        <v>1</v>
      </c>
      <c r="T44" s="8" t="b">
        <f t="shared" si="2"/>
        <v>0</v>
      </c>
      <c r="U44" s="8" t="b">
        <f t="shared" si="3"/>
        <v>0</v>
      </c>
      <c r="V44" s="8"/>
      <c r="W44" s="8" t="b">
        <f t="shared" si="4"/>
        <v>0</v>
      </c>
      <c r="X44" s="8" t="b">
        <f t="shared" si="5"/>
        <v>1</v>
      </c>
      <c r="Y44" t="b">
        <f t="shared" si="6"/>
        <v>1</v>
      </c>
      <c r="Z44" t="b">
        <v>1</v>
      </c>
    </row>
    <row r="45" spans="1:26" x14ac:dyDescent="0.45">
      <c r="A45" s="8" t="s">
        <v>140</v>
      </c>
      <c r="B45" s="8" t="s">
        <v>125</v>
      </c>
      <c r="C45" s="8" t="s">
        <v>130</v>
      </c>
      <c r="D45" s="8" t="s">
        <v>133</v>
      </c>
      <c r="E45" s="8" t="s">
        <v>126</v>
      </c>
      <c r="F45" s="8" t="s">
        <v>113</v>
      </c>
      <c r="G45" s="8" t="s">
        <v>137</v>
      </c>
      <c r="H45" s="8">
        <v>27</v>
      </c>
      <c r="I45" s="8">
        <v>58220</v>
      </c>
      <c r="J45" s="8">
        <v>36</v>
      </c>
      <c r="K45" s="8">
        <v>15</v>
      </c>
      <c r="L45" s="8">
        <v>6</v>
      </c>
      <c r="M45" s="8">
        <v>6</v>
      </c>
      <c r="N45" s="8">
        <v>33</v>
      </c>
      <c r="O45" s="8"/>
      <c r="P45" s="8" t="str">
        <f>IF(AND(G45=$G$5,L45&gt;10),'Logical Functions'!$H$85,'Logical Functions'!$H$86)</f>
        <v>Manageable in Boston</v>
      </c>
      <c r="Q45" s="8" t="str">
        <v>Low Performer</v>
      </c>
      <c r="R45" s="8" t="str">
        <f t="shared" si="0"/>
        <v>Low Performer</v>
      </c>
      <c r="S45" s="8" t="b">
        <f t="shared" si="1"/>
        <v>0</v>
      </c>
      <c r="T45" s="8" t="b">
        <f t="shared" si="2"/>
        <v>0</v>
      </c>
      <c r="U45" s="8" t="b">
        <f t="shared" si="3"/>
        <v>0</v>
      </c>
      <c r="V45" s="8"/>
      <c r="W45" s="8" t="b">
        <f t="shared" si="4"/>
        <v>0</v>
      </c>
      <c r="X45" s="8" t="b">
        <f t="shared" si="5"/>
        <v>0</v>
      </c>
      <c r="Y45" t="b">
        <f t="shared" si="6"/>
        <v>1</v>
      </c>
      <c r="Z45" t="b">
        <v>1</v>
      </c>
    </row>
    <row r="46" spans="1:26" x14ac:dyDescent="0.45">
      <c r="A46" s="9" t="s">
        <v>140</v>
      </c>
      <c r="B46" s="9" t="s">
        <v>125</v>
      </c>
      <c r="C46" s="9" t="s">
        <v>117</v>
      </c>
      <c r="D46" s="9" t="s">
        <v>111</v>
      </c>
      <c r="E46" s="9" t="s">
        <v>112</v>
      </c>
      <c r="F46" s="9" t="s">
        <v>127</v>
      </c>
      <c r="G46" s="9" t="s">
        <v>129</v>
      </c>
      <c r="H46" s="9">
        <v>49</v>
      </c>
      <c r="I46" s="9">
        <v>64324</v>
      </c>
      <c r="J46" s="9">
        <v>36</v>
      </c>
      <c r="K46" s="9">
        <v>11</v>
      </c>
      <c r="L46" s="9">
        <v>5</v>
      </c>
      <c r="M46" s="9">
        <v>2</v>
      </c>
      <c r="N46" s="9">
        <v>44</v>
      </c>
      <c r="O46" s="9"/>
      <c r="P46" s="8" t="str">
        <f>IF(AND(G46=$G$5,L46&gt;10),'Logical Functions'!$H$85,'Logical Functions'!$H$86)</f>
        <v>Manageable in Boston</v>
      </c>
      <c r="Q46" s="9" t="str">
        <v>Low Performer</v>
      </c>
      <c r="R46" s="8" t="str">
        <f t="shared" si="0"/>
        <v>Low Performer</v>
      </c>
      <c r="S46" s="8" t="b">
        <f t="shared" si="1"/>
        <v>0</v>
      </c>
      <c r="T46" s="8" t="b">
        <f t="shared" si="2"/>
        <v>0</v>
      </c>
      <c r="U46" s="8" t="b">
        <f t="shared" si="3"/>
        <v>1</v>
      </c>
      <c r="V46" s="9"/>
      <c r="W46" s="8" t="b">
        <f t="shared" si="4"/>
        <v>0</v>
      </c>
      <c r="X46" s="8" t="b">
        <f t="shared" si="5"/>
        <v>0</v>
      </c>
      <c r="Y46" t="b">
        <f t="shared" si="6"/>
        <v>0</v>
      </c>
      <c r="Z46" t="b">
        <v>0</v>
      </c>
    </row>
    <row r="47" spans="1:26" x14ac:dyDescent="0.45">
      <c r="A47" s="8" t="s">
        <v>142</v>
      </c>
      <c r="B47" s="8" t="s">
        <v>125</v>
      </c>
      <c r="C47" s="8" t="s">
        <v>130</v>
      </c>
      <c r="D47" s="8" t="s">
        <v>133</v>
      </c>
      <c r="E47" s="8" t="s">
        <v>136</v>
      </c>
      <c r="F47" s="8" t="s">
        <v>113</v>
      </c>
      <c r="G47" s="8" t="s">
        <v>120</v>
      </c>
      <c r="H47" s="8">
        <v>61</v>
      </c>
      <c r="I47" s="8">
        <v>63002</v>
      </c>
      <c r="J47" s="8">
        <v>36</v>
      </c>
      <c r="K47" s="8">
        <v>2</v>
      </c>
      <c r="L47" s="8">
        <v>11</v>
      </c>
      <c r="M47" s="8">
        <v>4</v>
      </c>
      <c r="N47" s="8">
        <v>23</v>
      </c>
      <c r="O47" s="8"/>
      <c r="P47" s="8" t="str">
        <f>IF(AND(G47=$G$5,L47&gt;10),'Logical Functions'!$H$85,'Logical Functions'!$H$86)</f>
        <v>Manageable in Boston</v>
      </c>
      <c r="Q47" s="8" t="str">
        <v>Low Performer</v>
      </c>
      <c r="R47" s="8" t="str">
        <f t="shared" si="0"/>
        <v>Low Performer</v>
      </c>
      <c r="S47" s="8" t="b">
        <f t="shared" si="1"/>
        <v>1</v>
      </c>
      <c r="T47" s="8" t="b">
        <f t="shared" si="2"/>
        <v>0</v>
      </c>
      <c r="U47" s="8" t="b">
        <f t="shared" si="3"/>
        <v>0</v>
      </c>
      <c r="V47" s="8"/>
      <c r="W47" s="8" t="b">
        <f t="shared" si="4"/>
        <v>0</v>
      </c>
      <c r="X47" s="8" t="b">
        <f t="shared" si="5"/>
        <v>0</v>
      </c>
      <c r="Y47" t="b">
        <f t="shared" si="6"/>
        <v>1</v>
      </c>
      <c r="Z47" t="b">
        <v>1</v>
      </c>
    </row>
    <row r="48" spans="1:26" x14ac:dyDescent="0.45">
      <c r="A48" s="9" t="s">
        <v>140</v>
      </c>
      <c r="B48" s="9" t="s">
        <v>125</v>
      </c>
      <c r="C48" s="9" t="s">
        <v>117</v>
      </c>
      <c r="D48" s="9" t="s">
        <v>133</v>
      </c>
      <c r="E48" s="9" t="s">
        <v>126</v>
      </c>
      <c r="F48" s="9" t="s">
        <v>127</v>
      </c>
      <c r="G48" s="9" t="s">
        <v>141</v>
      </c>
      <c r="H48" s="9">
        <v>48</v>
      </c>
      <c r="I48" s="9">
        <v>48199</v>
      </c>
      <c r="J48" s="9">
        <v>36</v>
      </c>
      <c r="K48" s="9">
        <v>11</v>
      </c>
      <c r="L48" s="9">
        <v>13</v>
      </c>
      <c r="M48" s="9">
        <v>2</v>
      </c>
      <c r="N48" s="9">
        <v>56</v>
      </c>
      <c r="O48" s="9"/>
      <c r="P48" s="8" t="str">
        <f>IF(AND(G48=$G$5,L48&gt;10),'Logical Functions'!$H$85,'Logical Functions'!$H$86)</f>
        <v>Manageable in Boston</v>
      </c>
      <c r="Q48" s="9" t="str">
        <v>Low Performer</v>
      </c>
      <c r="R48" s="8" t="str">
        <f t="shared" si="0"/>
        <v>Low Performer</v>
      </c>
      <c r="S48" s="8" t="b">
        <f t="shared" si="1"/>
        <v>0</v>
      </c>
      <c r="T48" s="8" t="b">
        <f t="shared" si="2"/>
        <v>0</v>
      </c>
      <c r="U48" s="8" t="b">
        <f t="shared" si="3"/>
        <v>0</v>
      </c>
      <c r="V48" s="9"/>
      <c r="W48" s="8" t="b">
        <f t="shared" si="4"/>
        <v>0</v>
      </c>
      <c r="X48" s="8" t="b">
        <f t="shared" si="5"/>
        <v>0</v>
      </c>
      <c r="Y48" t="b">
        <f t="shared" si="6"/>
        <v>0</v>
      </c>
      <c r="Z48" t="b">
        <v>0</v>
      </c>
    </row>
    <row r="49" spans="1:26" x14ac:dyDescent="0.45">
      <c r="A49" s="8" t="s">
        <v>142</v>
      </c>
      <c r="B49" s="8" t="s">
        <v>109</v>
      </c>
      <c r="C49" s="8" t="s">
        <v>110</v>
      </c>
      <c r="D49" s="8" t="s">
        <v>131</v>
      </c>
      <c r="E49" s="8" t="s">
        <v>118</v>
      </c>
      <c r="F49" s="8" t="s">
        <v>119</v>
      </c>
      <c r="G49" s="8" t="s">
        <v>124</v>
      </c>
      <c r="H49" s="8">
        <v>51</v>
      </c>
      <c r="I49" s="8">
        <v>66021</v>
      </c>
      <c r="J49" s="8">
        <v>36</v>
      </c>
      <c r="K49" s="8">
        <v>5</v>
      </c>
      <c r="L49" s="8">
        <v>13</v>
      </c>
      <c r="M49" s="8">
        <v>6</v>
      </c>
      <c r="N49" s="8">
        <v>41</v>
      </c>
      <c r="O49" s="8"/>
      <c r="P49" s="8" t="str">
        <f>IF(AND(G49=$G$5,L49&gt;10),'Logical Functions'!$H$85,'Logical Functions'!$H$86)</f>
        <v>Busy In Boston</v>
      </c>
      <c r="Q49" s="8" t="str">
        <v>Low Performer</v>
      </c>
      <c r="R49" s="8" t="str">
        <f t="shared" si="0"/>
        <v>Low Performer</v>
      </c>
      <c r="S49" s="8" t="b">
        <f t="shared" si="1"/>
        <v>0</v>
      </c>
      <c r="T49" s="8" t="b">
        <f t="shared" si="2"/>
        <v>0</v>
      </c>
      <c r="U49" s="8" t="b">
        <f t="shared" si="3"/>
        <v>0</v>
      </c>
      <c r="V49" s="8"/>
      <c r="W49" s="8" t="b">
        <f t="shared" si="4"/>
        <v>0</v>
      </c>
      <c r="X49" s="8" t="b">
        <f t="shared" si="5"/>
        <v>0</v>
      </c>
      <c r="Y49" t="b">
        <f t="shared" si="6"/>
        <v>0</v>
      </c>
      <c r="Z49" t="b">
        <v>0</v>
      </c>
    </row>
    <row r="50" spans="1:26" x14ac:dyDescent="0.45">
      <c r="A50" s="8" t="s">
        <v>128</v>
      </c>
      <c r="B50" s="8" t="s">
        <v>125</v>
      </c>
      <c r="C50" s="8" t="s">
        <v>138</v>
      </c>
      <c r="D50" s="8" t="s">
        <v>133</v>
      </c>
      <c r="E50" s="8" t="s">
        <v>123</v>
      </c>
      <c r="F50" s="8" t="s">
        <v>127</v>
      </c>
      <c r="G50" s="8" t="s">
        <v>124</v>
      </c>
      <c r="H50" s="8">
        <v>58</v>
      </c>
      <c r="I50" s="8">
        <v>91610</v>
      </c>
      <c r="J50" s="8">
        <v>36</v>
      </c>
      <c r="K50" s="8">
        <v>2</v>
      </c>
      <c r="L50" s="8">
        <v>5</v>
      </c>
      <c r="M50" s="8">
        <v>5</v>
      </c>
      <c r="N50" s="8">
        <v>52</v>
      </c>
      <c r="O50" s="8"/>
      <c r="P50" s="8" t="str">
        <f>IF(AND(G50=$G$5,L50&gt;10),'Logical Functions'!$H$85,'Logical Functions'!$H$86)</f>
        <v>Manageable in Boston</v>
      </c>
      <c r="Q50" s="8" t="str">
        <v>Low Performer</v>
      </c>
      <c r="R50" s="8" t="str">
        <f t="shared" si="0"/>
        <v>Low Performer</v>
      </c>
      <c r="S50" s="8" t="b">
        <f t="shared" si="1"/>
        <v>0</v>
      </c>
      <c r="T50" s="8" t="b">
        <f t="shared" si="2"/>
        <v>0</v>
      </c>
      <c r="U50" s="8" t="b">
        <f t="shared" si="3"/>
        <v>0</v>
      </c>
      <c r="V50" s="8"/>
      <c r="W50" s="8" t="b">
        <f t="shared" si="4"/>
        <v>0</v>
      </c>
      <c r="X50" s="8" t="b">
        <f t="shared" si="5"/>
        <v>1</v>
      </c>
      <c r="Y50" t="b">
        <f t="shared" si="6"/>
        <v>0</v>
      </c>
      <c r="Z50" t="b">
        <v>0</v>
      </c>
    </row>
    <row r="51" spans="1:26" x14ac:dyDescent="0.45">
      <c r="A51" s="8" t="s">
        <v>108</v>
      </c>
      <c r="B51" s="8" t="s">
        <v>109</v>
      </c>
      <c r="C51" s="8" t="s">
        <v>117</v>
      </c>
      <c r="D51" s="8" t="s">
        <v>133</v>
      </c>
      <c r="E51" s="8" t="s">
        <v>139</v>
      </c>
      <c r="F51" s="8" t="s">
        <v>113</v>
      </c>
      <c r="G51" s="8" t="s">
        <v>129</v>
      </c>
      <c r="H51" s="8">
        <v>22</v>
      </c>
      <c r="I51" s="8">
        <v>50936</v>
      </c>
      <c r="J51" s="8">
        <v>36</v>
      </c>
      <c r="K51" s="8">
        <v>19</v>
      </c>
      <c r="L51" s="8">
        <v>7</v>
      </c>
      <c r="M51" s="8">
        <v>2</v>
      </c>
      <c r="N51" s="8">
        <v>23</v>
      </c>
      <c r="O51" s="8"/>
      <c r="P51" s="8" t="str">
        <f>IF(AND(G51=$G$5,L51&gt;10),'Logical Functions'!$H$85,'Logical Functions'!$H$86)</f>
        <v>Manageable in Boston</v>
      </c>
      <c r="Q51" s="8" t="str">
        <v>Low Performer</v>
      </c>
      <c r="R51" s="8" t="str">
        <f t="shared" si="0"/>
        <v>Low Performer</v>
      </c>
      <c r="S51" s="8" t="b">
        <f t="shared" si="1"/>
        <v>0</v>
      </c>
      <c r="T51" s="8" t="b">
        <f t="shared" si="2"/>
        <v>0</v>
      </c>
      <c r="U51" s="8" t="b">
        <f t="shared" si="3"/>
        <v>0</v>
      </c>
      <c r="V51" s="8"/>
      <c r="W51" s="8" t="b">
        <f t="shared" si="4"/>
        <v>0</v>
      </c>
      <c r="X51" s="8" t="b">
        <f t="shared" si="5"/>
        <v>0</v>
      </c>
      <c r="Y51" t="b">
        <f t="shared" si="6"/>
        <v>1</v>
      </c>
      <c r="Z51" t="b">
        <v>1</v>
      </c>
    </row>
    <row r="52" spans="1:26" x14ac:dyDescent="0.45">
      <c r="A52" s="9" t="s">
        <v>142</v>
      </c>
      <c r="B52" s="9" t="s">
        <v>125</v>
      </c>
      <c r="C52" s="9" t="s">
        <v>110</v>
      </c>
      <c r="D52" s="9" t="s">
        <v>133</v>
      </c>
      <c r="E52" s="9" t="s">
        <v>118</v>
      </c>
      <c r="F52" s="9" t="s">
        <v>127</v>
      </c>
      <c r="G52" s="9" t="s">
        <v>132</v>
      </c>
      <c r="H52" s="9">
        <v>24</v>
      </c>
      <c r="I52" s="9">
        <v>104707</v>
      </c>
      <c r="J52" s="9">
        <v>36</v>
      </c>
      <c r="K52" s="9">
        <v>13</v>
      </c>
      <c r="L52" s="9">
        <v>8</v>
      </c>
      <c r="M52" s="9">
        <v>7</v>
      </c>
      <c r="N52" s="9">
        <v>41</v>
      </c>
      <c r="O52" s="9"/>
      <c r="P52" s="8" t="str">
        <f>IF(AND(G52=$G$5,L52&gt;10),'Logical Functions'!$H$85,'Logical Functions'!$H$86)</f>
        <v>Manageable in Boston</v>
      </c>
      <c r="Q52" s="9" t="str">
        <v>High Performer</v>
      </c>
      <c r="R52" s="8" t="str">
        <f t="shared" si="0"/>
        <v>High Performer</v>
      </c>
      <c r="S52" s="8" t="b">
        <f t="shared" si="1"/>
        <v>0</v>
      </c>
      <c r="T52" s="8" t="b">
        <f t="shared" si="2"/>
        <v>0</v>
      </c>
      <c r="U52" s="8" t="b">
        <f t="shared" si="3"/>
        <v>0</v>
      </c>
      <c r="V52" s="9"/>
      <c r="W52" s="8" t="b">
        <f t="shared" si="4"/>
        <v>0</v>
      </c>
      <c r="X52" s="8" t="b">
        <f t="shared" si="5"/>
        <v>0</v>
      </c>
      <c r="Y52" t="b">
        <f t="shared" si="6"/>
        <v>0</v>
      </c>
      <c r="Z52" t="b">
        <v>0</v>
      </c>
    </row>
    <row r="53" spans="1:26" x14ac:dyDescent="0.45">
      <c r="A53" s="8" t="s">
        <v>142</v>
      </c>
      <c r="B53" s="8" t="s">
        <v>125</v>
      </c>
      <c r="C53" s="8" t="s">
        <v>117</v>
      </c>
      <c r="D53" s="8" t="s">
        <v>133</v>
      </c>
      <c r="E53" s="8" t="s">
        <v>112</v>
      </c>
      <c r="F53" s="8" t="s">
        <v>127</v>
      </c>
      <c r="G53" s="8" t="s">
        <v>132</v>
      </c>
      <c r="H53" s="8">
        <v>31</v>
      </c>
      <c r="I53" s="8">
        <v>101675</v>
      </c>
      <c r="J53" s="8">
        <v>35</v>
      </c>
      <c r="K53" s="8">
        <v>5</v>
      </c>
      <c r="L53" s="8">
        <v>11</v>
      </c>
      <c r="M53" s="8">
        <v>2</v>
      </c>
      <c r="N53" s="8">
        <v>43</v>
      </c>
      <c r="O53" s="8"/>
      <c r="P53" s="8" t="str">
        <f>IF(AND(G53=$G$5,L53&gt;10),'Logical Functions'!$H$85,'Logical Functions'!$H$86)</f>
        <v>Manageable in Boston</v>
      </c>
      <c r="Q53" s="8" t="str">
        <v>Low Performer</v>
      </c>
      <c r="R53" s="8" t="str">
        <f t="shared" si="0"/>
        <v>Low Performer</v>
      </c>
      <c r="S53" s="8" t="b">
        <f t="shared" si="1"/>
        <v>0</v>
      </c>
      <c r="T53" s="8" t="b">
        <f t="shared" si="2"/>
        <v>0</v>
      </c>
      <c r="U53" s="8" t="b">
        <f t="shared" si="3"/>
        <v>0</v>
      </c>
      <c r="V53" s="8"/>
      <c r="W53" s="8" t="b">
        <f t="shared" si="4"/>
        <v>0</v>
      </c>
      <c r="X53" s="8" t="b">
        <f t="shared" si="5"/>
        <v>0</v>
      </c>
      <c r="Y53" t="b">
        <f t="shared" si="6"/>
        <v>0</v>
      </c>
      <c r="Z53" t="b">
        <v>0</v>
      </c>
    </row>
    <row r="54" spans="1:26" x14ac:dyDescent="0.45">
      <c r="A54" s="9" t="s">
        <v>108</v>
      </c>
      <c r="B54" s="9" t="s">
        <v>109</v>
      </c>
      <c r="C54" s="9" t="s">
        <v>130</v>
      </c>
      <c r="D54" s="9" t="s">
        <v>133</v>
      </c>
      <c r="E54" s="9" t="s">
        <v>118</v>
      </c>
      <c r="F54" s="9" t="s">
        <v>113</v>
      </c>
      <c r="G54" s="9" t="s">
        <v>129</v>
      </c>
      <c r="H54" s="9">
        <v>27</v>
      </c>
      <c r="I54" s="9">
        <v>33630</v>
      </c>
      <c r="J54" s="9">
        <v>35</v>
      </c>
      <c r="K54" s="9">
        <v>17</v>
      </c>
      <c r="L54" s="9">
        <v>1</v>
      </c>
      <c r="M54" s="9">
        <v>9</v>
      </c>
      <c r="N54" s="9">
        <v>46</v>
      </c>
      <c r="O54" s="9"/>
      <c r="P54" s="8" t="str">
        <f>IF(AND(G54=$G$5,L54&gt;10),'Logical Functions'!$H$85,'Logical Functions'!$H$86)</f>
        <v>Manageable in Boston</v>
      </c>
      <c r="Q54" s="9" t="str">
        <v>High Performer</v>
      </c>
      <c r="R54" s="8" t="str">
        <f t="shared" si="0"/>
        <v>High Performer</v>
      </c>
      <c r="S54" s="8" t="b">
        <f t="shared" si="1"/>
        <v>0</v>
      </c>
      <c r="T54" s="8" t="b">
        <f t="shared" si="2"/>
        <v>0</v>
      </c>
      <c r="U54" s="8" t="b">
        <f t="shared" si="3"/>
        <v>0</v>
      </c>
      <c r="V54" s="9"/>
      <c r="W54" s="8" t="b">
        <f t="shared" si="4"/>
        <v>1</v>
      </c>
      <c r="X54" s="8" t="b">
        <f t="shared" si="5"/>
        <v>0</v>
      </c>
      <c r="Y54" t="b">
        <f t="shared" si="6"/>
        <v>0</v>
      </c>
      <c r="Z54" t="b">
        <v>0</v>
      </c>
    </row>
    <row r="55" spans="1:26" x14ac:dyDescent="0.45">
      <c r="A55" s="8" t="s">
        <v>108</v>
      </c>
      <c r="B55" s="8" t="s">
        <v>109</v>
      </c>
      <c r="C55" s="8" t="s">
        <v>117</v>
      </c>
      <c r="D55" s="8" t="s">
        <v>111</v>
      </c>
      <c r="E55" s="8" t="s">
        <v>123</v>
      </c>
      <c r="F55" s="8" t="s">
        <v>119</v>
      </c>
      <c r="G55" s="8" t="s">
        <v>114</v>
      </c>
      <c r="H55" s="8">
        <v>33</v>
      </c>
      <c r="I55" s="8">
        <v>49595</v>
      </c>
      <c r="J55" s="8">
        <v>35</v>
      </c>
      <c r="K55" s="8">
        <v>17</v>
      </c>
      <c r="L55" s="8">
        <v>3</v>
      </c>
      <c r="M55" s="8">
        <v>4</v>
      </c>
      <c r="N55" s="8">
        <v>37</v>
      </c>
      <c r="O55" s="8"/>
      <c r="P55" s="8" t="str">
        <f>IF(AND(G55=$G$5,L55&gt;10),'Logical Functions'!$H$85,'Logical Functions'!$H$86)</f>
        <v>Manageable in Boston</v>
      </c>
      <c r="Q55" s="8" t="str">
        <v>Low Performer</v>
      </c>
      <c r="R55" s="8" t="str">
        <f t="shared" si="0"/>
        <v>Low Performer</v>
      </c>
      <c r="S55" s="8" t="b">
        <f t="shared" si="1"/>
        <v>0</v>
      </c>
      <c r="T55" s="8" t="b">
        <f t="shared" si="2"/>
        <v>0</v>
      </c>
      <c r="U55" s="8" t="b">
        <f t="shared" si="3"/>
        <v>1</v>
      </c>
      <c r="V55" s="8"/>
      <c r="W55" s="8" t="b">
        <f t="shared" si="4"/>
        <v>0</v>
      </c>
      <c r="X55" s="8" t="b">
        <f t="shared" si="5"/>
        <v>0</v>
      </c>
      <c r="Y55" t="b">
        <f t="shared" si="6"/>
        <v>1</v>
      </c>
      <c r="Z55" t="b">
        <v>1</v>
      </c>
    </row>
    <row r="56" spans="1:26" x14ac:dyDescent="0.45">
      <c r="A56" s="9" t="s">
        <v>128</v>
      </c>
      <c r="B56" s="9" t="s">
        <v>125</v>
      </c>
      <c r="C56" s="9" t="s">
        <v>130</v>
      </c>
      <c r="D56" s="9" t="s">
        <v>111</v>
      </c>
      <c r="E56" s="9" t="s">
        <v>136</v>
      </c>
      <c r="F56" s="9" t="s">
        <v>113</v>
      </c>
      <c r="G56" s="9" t="s">
        <v>129</v>
      </c>
      <c r="H56" s="9">
        <v>51</v>
      </c>
      <c r="I56" s="9">
        <v>92154</v>
      </c>
      <c r="J56" s="9">
        <v>35</v>
      </c>
      <c r="K56" s="9">
        <v>2</v>
      </c>
      <c r="L56" s="9">
        <v>11</v>
      </c>
      <c r="M56" s="9">
        <v>7</v>
      </c>
      <c r="N56" s="9">
        <v>59</v>
      </c>
      <c r="O56" s="9"/>
      <c r="P56" s="8" t="str">
        <f>IF(AND(G56=$G$5,L56&gt;10),'Logical Functions'!$H$85,'Logical Functions'!$H$86)</f>
        <v>Manageable in Boston</v>
      </c>
      <c r="Q56" s="9" t="str">
        <v>High Performer</v>
      </c>
      <c r="R56" s="8" t="str">
        <f t="shared" si="0"/>
        <v>High Performer</v>
      </c>
      <c r="S56" s="8" t="b">
        <f t="shared" si="1"/>
        <v>1</v>
      </c>
      <c r="T56" s="8" t="b">
        <f t="shared" si="2"/>
        <v>0</v>
      </c>
      <c r="U56" s="8" t="b">
        <f t="shared" si="3"/>
        <v>1</v>
      </c>
      <c r="V56" s="9"/>
      <c r="W56" s="8" t="b">
        <f t="shared" si="4"/>
        <v>0</v>
      </c>
      <c r="X56" s="8" t="b">
        <f t="shared" si="5"/>
        <v>1</v>
      </c>
      <c r="Y56" t="b">
        <f t="shared" si="6"/>
        <v>0</v>
      </c>
      <c r="Z56" t="b">
        <v>0</v>
      </c>
    </row>
    <row r="57" spans="1:26" x14ac:dyDescent="0.45">
      <c r="A57" s="9" t="s">
        <v>115</v>
      </c>
      <c r="B57" s="9" t="s">
        <v>109</v>
      </c>
      <c r="C57" s="9" t="s">
        <v>130</v>
      </c>
      <c r="D57" s="9" t="s">
        <v>111</v>
      </c>
      <c r="E57" s="9" t="s">
        <v>123</v>
      </c>
      <c r="F57" s="9" t="s">
        <v>127</v>
      </c>
      <c r="G57" s="9" t="s">
        <v>137</v>
      </c>
      <c r="H57" s="9">
        <v>59</v>
      </c>
      <c r="I57" s="9">
        <v>45072</v>
      </c>
      <c r="J57" s="9">
        <v>35</v>
      </c>
      <c r="K57" s="9">
        <v>11</v>
      </c>
      <c r="L57" s="9">
        <v>10</v>
      </c>
      <c r="M57" s="9">
        <v>2</v>
      </c>
      <c r="N57" s="9">
        <v>28</v>
      </c>
      <c r="O57" s="9"/>
      <c r="P57" s="8" t="str">
        <f>IF(AND(G57=$G$5,L57&gt;10),'Logical Functions'!$H$85,'Logical Functions'!$H$86)</f>
        <v>Manageable in Boston</v>
      </c>
      <c r="Q57" s="9" t="str">
        <v>Low Performer</v>
      </c>
      <c r="R57" s="8" t="str">
        <f t="shared" si="0"/>
        <v>Low Performer</v>
      </c>
      <c r="S57" s="8" t="b">
        <f t="shared" si="1"/>
        <v>1</v>
      </c>
      <c r="T57" s="8" t="b">
        <f t="shared" si="2"/>
        <v>0</v>
      </c>
      <c r="U57" s="8" t="b">
        <f t="shared" si="3"/>
        <v>1</v>
      </c>
      <c r="V57" s="9"/>
      <c r="W57" s="8" t="b">
        <f t="shared" si="4"/>
        <v>0</v>
      </c>
      <c r="X57" s="8" t="b">
        <f t="shared" si="5"/>
        <v>0</v>
      </c>
      <c r="Y57" t="b">
        <f t="shared" si="6"/>
        <v>1</v>
      </c>
      <c r="Z57" t="b">
        <v>1</v>
      </c>
    </row>
    <row r="58" spans="1:26" x14ac:dyDescent="0.45">
      <c r="A58" s="9" t="s">
        <v>108</v>
      </c>
      <c r="B58" s="9" t="s">
        <v>125</v>
      </c>
      <c r="C58" s="9" t="s">
        <v>117</v>
      </c>
      <c r="D58" s="9" t="s">
        <v>122</v>
      </c>
      <c r="E58" s="9" t="s">
        <v>123</v>
      </c>
      <c r="F58" s="9" t="s">
        <v>119</v>
      </c>
      <c r="G58" s="9" t="s">
        <v>141</v>
      </c>
      <c r="H58" s="9">
        <v>35</v>
      </c>
      <c r="I58" s="9">
        <v>37190</v>
      </c>
      <c r="J58" s="9">
        <v>35</v>
      </c>
      <c r="K58" s="9">
        <v>10</v>
      </c>
      <c r="L58" s="9">
        <v>3</v>
      </c>
      <c r="M58" s="9">
        <v>4</v>
      </c>
      <c r="N58" s="9">
        <v>26</v>
      </c>
      <c r="O58" s="9"/>
      <c r="P58" s="8" t="str">
        <f>IF(AND(G58=$G$5,L58&gt;10),'Logical Functions'!$H$85,'Logical Functions'!$H$86)</f>
        <v>Manageable in Boston</v>
      </c>
      <c r="Q58" s="9" t="str">
        <v>Low Performer</v>
      </c>
      <c r="R58" s="8" t="str">
        <f t="shared" si="0"/>
        <v>Low Performer</v>
      </c>
      <c r="S58" s="8" t="b">
        <f t="shared" si="1"/>
        <v>0</v>
      </c>
      <c r="T58" s="8" t="b">
        <f t="shared" si="2"/>
        <v>0</v>
      </c>
      <c r="U58" s="8" t="b">
        <f t="shared" si="3"/>
        <v>1</v>
      </c>
      <c r="V58" s="9"/>
      <c r="W58" s="8" t="b">
        <f t="shared" si="4"/>
        <v>0</v>
      </c>
      <c r="X58" s="8" t="b">
        <f t="shared" si="5"/>
        <v>0</v>
      </c>
      <c r="Y58" t="b">
        <f t="shared" si="6"/>
        <v>1</v>
      </c>
      <c r="Z58" t="b">
        <v>1</v>
      </c>
    </row>
    <row r="59" spans="1:26" x14ac:dyDescent="0.45">
      <c r="A59" s="9" t="s">
        <v>140</v>
      </c>
      <c r="B59" s="9" t="s">
        <v>109</v>
      </c>
      <c r="C59" s="9" t="s">
        <v>110</v>
      </c>
      <c r="D59" s="9" t="s">
        <v>133</v>
      </c>
      <c r="E59" s="9" t="s">
        <v>118</v>
      </c>
      <c r="F59" s="9" t="s">
        <v>113</v>
      </c>
      <c r="G59" s="9" t="s">
        <v>141</v>
      </c>
      <c r="H59" s="9">
        <v>49</v>
      </c>
      <c r="I59" s="9">
        <v>86071</v>
      </c>
      <c r="J59" s="9">
        <v>35</v>
      </c>
      <c r="K59" s="9">
        <v>4</v>
      </c>
      <c r="L59" s="9">
        <v>11</v>
      </c>
      <c r="M59" s="9">
        <v>1</v>
      </c>
      <c r="N59" s="9">
        <v>44</v>
      </c>
      <c r="O59" s="9"/>
      <c r="P59" s="8" t="str">
        <f>IF(AND(G59=$G$5,L59&gt;10),'Logical Functions'!$H$85,'Logical Functions'!$H$86)</f>
        <v>Manageable in Boston</v>
      </c>
      <c r="Q59" s="9" t="str">
        <v>Low Performer</v>
      </c>
      <c r="R59" s="8" t="str">
        <f t="shared" si="0"/>
        <v>Low Performer</v>
      </c>
      <c r="S59" s="8" t="b">
        <f t="shared" si="1"/>
        <v>0</v>
      </c>
      <c r="T59" s="8" t="b">
        <f t="shared" si="2"/>
        <v>0</v>
      </c>
      <c r="U59" s="8" t="b">
        <f t="shared" si="3"/>
        <v>0</v>
      </c>
      <c r="V59" s="9"/>
      <c r="W59" s="8" t="b">
        <f t="shared" si="4"/>
        <v>0</v>
      </c>
      <c r="X59" s="8" t="b">
        <f t="shared" si="5"/>
        <v>0</v>
      </c>
      <c r="Y59" t="b">
        <f t="shared" si="6"/>
        <v>0</v>
      </c>
      <c r="Z59" t="b">
        <v>0</v>
      </c>
    </row>
    <row r="60" spans="1:26" x14ac:dyDescent="0.45">
      <c r="A60" s="9" t="s">
        <v>115</v>
      </c>
      <c r="B60" s="9" t="s">
        <v>125</v>
      </c>
      <c r="C60" s="9" t="s">
        <v>138</v>
      </c>
      <c r="D60" s="9" t="s">
        <v>133</v>
      </c>
      <c r="E60" s="9" t="s">
        <v>126</v>
      </c>
      <c r="F60" s="9" t="s">
        <v>127</v>
      </c>
      <c r="G60" s="9" t="s">
        <v>124</v>
      </c>
      <c r="H60" s="9">
        <v>35</v>
      </c>
      <c r="I60" s="9">
        <v>115992</v>
      </c>
      <c r="J60" s="9">
        <v>35</v>
      </c>
      <c r="K60" s="9">
        <v>17</v>
      </c>
      <c r="L60" s="9">
        <v>5</v>
      </c>
      <c r="M60" s="9">
        <v>3</v>
      </c>
      <c r="N60" s="9">
        <v>20</v>
      </c>
      <c r="O60" s="9"/>
      <c r="P60" s="8" t="str">
        <f>IF(AND(G60=$G$5,L60&gt;10),'Logical Functions'!$H$85,'Logical Functions'!$H$86)</f>
        <v>Manageable in Boston</v>
      </c>
      <c r="Q60" s="9" t="str">
        <v>Low Performer</v>
      </c>
      <c r="R60" s="8" t="str">
        <f t="shared" si="0"/>
        <v>Low Performer</v>
      </c>
      <c r="S60" s="8" t="b">
        <f t="shared" si="1"/>
        <v>0</v>
      </c>
      <c r="T60" s="8" t="b">
        <f t="shared" si="2"/>
        <v>0</v>
      </c>
      <c r="U60" s="8" t="b">
        <f t="shared" si="3"/>
        <v>0</v>
      </c>
      <c r="V60" s="9"/>
      <c r="W60" s="8" t="b">
        <f t="shared" si="4"/>
        <v>0</v>
      </c>
      <c r="X60" s="8" t="b">
        <f t="shared" si="5"/>
        <v>0</v>
      </c>
      <c r="Y60" t="b">
        <f t="shared" si="6"/>
        <v>1</v>
      </c>
      <c r="Z60" t="b">
        <v>1</v>
      </c>
    </row>
    <row r="61" spans="1:26" x14ac:dyDescent="0.45">
      <c r="A61" s="8" t="s">
        <v>140</v>
      </c>
      <c r="B61" s="8" t="s">
        <v>125</v>
      </c>
      <c r="C61" s="8" t="s">
        <v>110</v>
      </c>
      <c r="D61" s="8" t="s">
        <v>131</v>
      </c>
      <c r="E61" s="8" t="s">
        <v>123</v>
      </c>
      <c r="F61" s="8" t="s">
        <v>127</v>
      </c>
      <c r="G61" s="8" t="s">
        <v>141</v>
      </c>
      <c r="H61" s="8">
        <v>58</v>
      </c>
      <c r="I61" s="8">
        <v>115896</v>
      </c>
      <c r="J61" s="8">
        <v>35</v>
      </c>
      <c r="K61" s="8">
        <v>15</v>
      </c>
      <c r="L61" s="8">
        <v>6</v>
      </c>
      <c r="M61" s="8">
        <v>9</v>
      </c>
      <c r="N61" s="8">
        <v>56</v>
      </c>
      <c r="O61" s="8"/>
      <c r="P61" s="8" t="str">
        <f>IF(AND(G61=$G$5,L61&gt;10),'Logical Functions'!$H$85,'Logical Functions'!$H$86)</f>
        <v>Manageable in Boston</v>
      </c>
      <c r="Q61" s="8" t="str">
        <v>High Performer</v>
      </c>
      <c r="R61" s="8" t="str">
        <f t="shared" si="0"/>
        <v>High Performer</v>
      </c>
      <c r="S61" s="8" t="b">
        <f t="shared" si="1"/>
        <v>0</v>
      </c>
      <c r="T61" s="8" t="b">
        <f t="shared" si="2"/>
        <v>0</v>
      </c>
      <c r="U61" s="8" t="b">
        <f t="shared" si="3"/>
        <v>0</v>
      </c>
      <c r="V61" s="8"/>
      <c r="W61" s="8" t="b">
        <f t="shared" si="4"/>
        <v>1</v>
      </c>
      <c r="X61" s="8" t="b">
        <f t="shared" si="5"/>
        <v>0</v>
      </c>
      <c r="Y61" t="b">
        <f t="shared" si="6"/>
        <v>0</v>
      </c>
      <c r="Z61" t="b">
        <v>0</v>
      </c>
    </row>
    <row r="62" spans="1:26" x14ac:dyDescent="0.45">
      <c r="A62" s="9" t="s">
        <v>140</v>
      </c>
      <c r="B62" s="9" t="s">
        <v>116</v>
      </c>
      <c r="C62" s="9" t="s">
        <v>117</v>
      </c>
      <c r="D62" s="9" t="s">
        <v>133</v>
      </c>
      <c r="E62" s="9" t="s">
        <v>134</v>
      </c>
      <c r="F62" s="9" t="s">
        <v>127</v>
      </c>
      <c r="G62" s="9" t="s">
        <v>124</v>
      </c>
      <c r="H62" s="9">
        <v>60</v>
      </c>
      <c r="I62" s="9">
        <v>106240</v>
      </c>
      <c r="J62" s="9">
        <v>35</v>
      </c>
      <c r="K62" s="9">
        <v>12</v>
      </c>
      <c r="L62" s="9">
        <v>10</v>
      </c>
      <c r="M62" s="9">
        <v>3</v>
      </c>
      <c r="N62" s="9">
        <v>37</v>
      </c>
      <c r="O62" s="9"/>
      <c r="P62" s="8" t="str">
        <f>IF(AND(G62=$G$5,L62&gt;10),'Logical Functions'!$H$85,'Logical Functions'!$H$86)</f>
        <v>Manageable in Boston</v>
      </c>
      <c r="Q62" s="9" t="str">
        <v>Low Performer</v>
      </c>
      <c r="R62" s="8" t="str">
        <f t="shared" si="0"/>
        <v>Low Performer</v>
      </c>
      <c r="S62" s="8" t="b">
        <f t="shared" si="1"/>
        <v>0</v>
      </c>
      <c r="T62" s="8" t="b">
        <f t="shared" si="2"/>
        <v>0</v>
      </c>
      <c r="U62" s="8" t="b">
        <f t="shared" si="3"/>
        <v>0</v>
      </c>
      <c r="V62" s="9"/>
      <c r="W62" s="8" t="b">
        <f t="shared" si="4"/>
        <v>0</v>
      </c>
      <c r="X62" s="8" t="b">
        <f t="shared" si="5"/>
        <v>0</v>
      </c>
      <c r="Y62" t="b">
        <f t="shared" si="6"/>
        <v>1</v>
      </c>
      <c r="Z62" t="b">
        <v>1</v>
      </c>
    </row>
    <row r="63" spans="1:26" x14ac:dyDescent="0.45">
      <c r="A63" s="8" t="s">
        <v>115</v>
      </c>
      <c r="B63" s="8" t="s">
        <v>125</v>
      </c>
      <c r="C63" s="8" t="s">
        <v>117</v>
      </c>
      <c r="D63" s="8" t="s">
        <v>131</v>
      </c>
      <c r="E63" s="8" t="s">
        <v>126</v>
      </c>
      <c r="F63" s="8" t="s">
        <v>113</v>
      </c>
      <c r="G63" s="8" t="s">
        <v>137</v>
      </c>
      <c r="H63" s="8">
        <v>26</v>
      </c>
      <c r="I63" s="8">
        <v>77562</v>
      </c>
      <c r="J63" s="8">
        <v>35</v>
      </c>
      <c r="K63" s="8">
        <v>13</v>
      </c>
      <c r="L63" s="8">
        <v>3</v>
      </c>
      <c r="M63" s="8">
        <v>8</v>
      </c>
      <c r="N63" s="8">
        <v>47</v>
      </c>
      <c r="O63" s="8"/>
      <c r="P63" s="8" t="str">
        <f>IF(AND(G63=$G$5,L63&gt;10),'Logical Functions'!$H$85,'Logical Functions'!$H$86)</f>
        <v>Manageable in Boston</v>
      </c>
      <c r="Q63" s="8" t="str">
        <v>High Performer</v>
      </c>
      <c r="R63" s="8" t="str">
        <f t="shared" si="0"/>
        <v>High Performer</v>
      </c>
      <c r="S63" s="8" t="b">
        <f t="shared" si="1"/>
        <v>0</v>
      </c>
      <c r="T63" s="8" t="b">
        <f t="shared" si="2"/>
        <v>0</v>
      </c>
      <c r="U63" s="8" t="b">
        <f t="shared" si="3"/>
        <v>0</v>
      </c>
      <c r="V63" s="8"/>
      <c r="W63" s="8" t="b">
        <f t="shared" si="4"/>
        <v>0</v>
      </c>
      <c r="X63" s="8" t="b">
        <f t="shared" si="5"/>
        <v>0</v>
      </c>
      <c r="Y63" t="b">
        <f t="shared" si="6"/>
        <v>0</v>
      </c>
      <c r="Z63" t="b">
        <v>0</v>
      </c>
    </row>
    <row r="64" spans="1:26" x14ac:dyDescent="0.45">
      <c r="A64" s="9" t="s">
        <v>121</v>
      </c>
      <c r="B64" s="9" t="s">
        <v>109</v>
      </c>
      <c r="C64" s="9" t="s">
        <v>117</v>
      </c>
      <c r="D64" s="9" t="s">
        <v>122</v>
      </c>
      <c r="E64" s="9" t="s">
        <v>123</v>
      </c>
      <c r="F64" s="9" t="s">
        <v>119</v>
      </c>
      <c r="G64" s="9" t="s">
        <v>124</v>
      </c>
      <c r="H64" s="9">
        <v>44</v>
      </c>
      <c r="I64" s="9">
        <v>78515</v>
      </c>
      <c r="J64" s="9">
        <v>34</v>
      </c>
      <c r="K64" s="9">
        <v>12</v>
      </c>
      <c r="L64" s="9">
        <v>13</v>
      </c>
      <c r="M64" s="9">
        <v>2</v>
      </c>
      <c r="N64" s="9">
        <v>36</v>
      </c>
      <c r="O64" s="9"/>
      <c r="P64" s="8" t="str">
        <f>IF(AND(G64=$G$5,L64&gt;10),'Logical Functions'!$H$85,'Logical Functions'!$H$86)</f>
        <v>Busy In Boston</v>
      </c>
      <c r="Q64" s="9" t="str">
        <v>Low Performer</v>
      </c>
      <c r="R64" s="8" t="str">
        <f t="shared" si="0"/>
        <v>Low Performer</v>
      </c>
      <c r="S64" s="8" t="b">
        <f t="shared" si="1"/>
        <v>0</v>
      </c>
      <c r="T64" s="8" t="b">
        <f t="shared" si="2"/>
        <v>0</v>
      </c>
      <c r="U64" s="8" t="b">
        <f t="shared" si="3"/>
        <v>1</v>
      </c>
      <c r="V64" s="9"/>
      <c r="W64" s="8" t="b">
        <f t="shared" si="4"/>
        <v>0</v>
      </c>
      <c r="X64" s="8" t="b">
        <f t="shared" si="5"/>
        <v>1</v>
      </c>
      <c r="Y64" t="b">
        <f t="shared" si="6"/>
        <v>1</v>
      </c>
      <c r="Z64" t="b">
        <v>1</v>
      </c>
    </row>
    <row r="65" spans="1:26" x14ac:dyDescent="0.45">
      <c r="A65" s="9" t="s">
        <v>108</v>
      </c>
      <c r="B65" s="9" t="s">
        <v>109</v>
      </c>
      <c r="C65" s="9" t="s">
        <v>130</v>
      </c>
      <c r="D65" s="9" t="s">
        <v>131</v>
      </c>
      <c r="E65" s="9" t="s">
        <v>136</v>
      </c>
      <c r="F65" s="9" t="s">
        <v>113</v>
      </c>
      <c r="G65" s="9" t="s">
        <v>137</v>
      </c>
      <c r="H65" s="9">
        <v>31</v>
      </c>
      <c r="I65" s="9">
        <v>32352</v>
      </c>
      <c r="J65" s="9">
        <v>34</v>
      </c>
      <c r="K65" s="9">
        <v>11</v>
      </c>
      <c r="L65" s="9">
        <v>4</v>
      </c>
      <c r="M65" s="9">
        <v>7</v>
      </c>
      <c r="N65" s="9">
        <v>54</v>
      </c>
      <c r="O65" s="9"/>
      <c r="P65" s="8" t="str">
        <f>IF(AND(G65=$G$5,L65&gt;10),'Logical Functions'!$H$85,'Logical Functions'!$H$86)</f>
        <v>Manageable in Boston</v>
      </c>
      <c r="Q65" s="9" t="str">
        <v>High Performer</v>
      </c>
      <c r="R65" s="8" t="str">
        <f t="shared" si="0"/>
        <v>High Performer</v>
      </c>
      <c r="S65" s="8" t="b">
        <f t="shared" si="1"/>
        <v>0</v>
      </c>
      <c r="T65" s="8" t="b">
        <f t="shared" si="2"/>
        <v>0</v>
      </c>
      <c r="U65" s="8" t="b">
        <f t="shared" si="3"/>
        <v>0</v>
      </c>
      <c r="V65" s="9"/>
      <c r="W65" s="8" t="b">
        <f t="shared" si="4"/>
        <v>0</v>
      </c>
      <c r="X65" s="8" t="b">
        <f t="shared" si="5"/>
        <v>0</v>
      </c>
      <c r="Y65" t="b">
        <f t="shared" si="6"/>
        <v>0</v>
      </c>
      <c r="Z65" t="b">
        <v>0</v>
      </c>
    </row>
    <row r="66" spans="1:26" x14ac:dyDescent="0.45">
      <c r="A66" s="9" t="s">
        <v>121</v>
      </c>
      <c r="B66" s="9" t="s">
        <v>125</v>
      </c>
      <c r="C66" s="9" t="s">
        <v>138</v>
      </c>
      <c r="D66" s="9" t="s">
        <v>111</v>
      </c>
      <c r="E66" s="9" t="s">
        <v>136</v>
      </c>
      <c r="F66" s="9" t="s">
        <v>127</v>
      </c>
      <c r="G66" s="9" t="s">
        <v>120</v>
      </c>
      <c r="H66" s="9">
        <v>42</v>
      </c>
      <c r="I66" s="9">
        <v>116836</v>
      </c>
      <c r="J66" s="9">
        <v>34</v>
      </c>
      <c r="K66" s="9">
        <v>10</v>
      </c>
      <c r="L66" s="9">
        <v>4</v>
      </c>
      <c r="M66" s="9">
        <v>8</v>
      </c>
      <c r="N66" s="9">
        <v>43</v>
      </c>
      <c r="O66" s="9"/>
      <c r="P66" s="8" t="str">
        <f>IF(AND(G66=$G$5,L66&gt;10),'Logical Functions'!$H$85,'Logical Functions'!$H$86)</f>
        <v>Manageable in Boston</v>
      </c>
      <c r="Q66" s="9" t="str">
        <v>High Performer</v>
      </c>
      <c r="R66" s="8" t="str">
        <f t="shared" si="0"/>
        <v>High Performer</v>
      </c>
      <c r="S66" s="8" t="b">
        <f t="shared" si="1"/>
        <v>0</v>
      </c>
      <c r="T66" s="8" t="b">
        <f t="shared" si="2"/>
        <v>1</v>
      </c>
      <c r="U66" s="8" t="b">
        <f t="shared" si="3"/>
        <v>1</v>
      </c>
      <c r="V66" s="9"/>
      <c r="W66" s="8" t="b">
        <f t="shared" si="4"/>
        <v>0</v>
      </c>
      <c r="X66" s="8" t="b">
        <f t="shared" si="5"/>
        <v>1</v>
      </c>
      <c r="Y66" t="b">
        <f t="shared" si="6"/>
        <v>0</v>
      </c>
      <c r="Z66" t="b">
        <v>0</v>
      </c>
    </row>
    <row r="67" spans="1:26" x14ac:dyDescent="0.45">
      <c r="A67" s="9" t="s">
        <v>121</v>
      </c>
      <c r="B67" s="9" t="s">
        <v>125</v>
      </c>
      <c r="C67" s="9" t="s">
        <v>138</v>
      </c>
      <c r="D67" s="9" t="s">
        <v>133</v>
      </c>
      <c r="E67" s="9" t="s">
        <v>134</v>
      </c>
      <c r="F67" s="9" t="s">
        <v>127</v>
      </c>
      <c r="G67" s="9" t="s">
        <v>129</v>
      </c>
      <c r="H67" s="9">
        <v>57</v>
      </c>
      <c r="I67" s="9">
        <v>48951</v>
      </c>
      <c r="J67" s="9">
        <v>34</v>
      </c>
      <c r="K67" s="9">
        <v>17</v>
      </c>
      <c r="L67" s="9">
        <v>6</v>
      </c>
      <c r="M67" s="9">
        <v>4</v>
      </c>
      <c r="N67" s="9">
        <v>51</v>
      </c>
      <c r="O67" s="9"/>
      <c r="P67" s="8" t="str">
        <f>IF(AND(G67=$G$5,L67&gt;10),'Logical Functions'!$H$85,'Logical Functions'!$H$86)</f>
        <v>Manageable in Boston</v>
      </c>
      <c r="Q67" s="9" t="str">
        <v>Low Performer</v>
      </c>
      <c r="R67" s="8" t="str">
        <f t="shared" ref="R67:R130" si="7">IF(M67&gt;=7,"High Performer","Low Performer")</f>
        <v>Low Performer</v>
      </c>
      <c r="S67" s="8" t="b">
        <f t="shared" ref="S67:S130" si="8">AND(C67=$C$21,L67&gt;7)</f>
        <v>0</v>
      </c>
      <c r="T67" s="8" t="b">
        <f t="shared" ref="T67:T130" si="9">AND(A67=$A$37,M67&gt;7)</f>
        <v>0</v>
      </c>
      <c r="U67" s="8" t="b">
        <f t="shared" ref="U67:U130" si="10">OR(D67=$D$2,D67=$D$3)</f>
        <v>0</v>
      </c>
      <c r="V67" s="9"/>
      <c r="W67" s="8" t="b">
        <f t="shared" ref="W67:W130" si="11">OR(I67&gt;1000000,M67&gt;=9)</f>
        <v>0</v>
      </c>
      <c r="X67" s="8" t="b">
        <f t="shared" ref="X67:X130" si="12">OR(A67=$A$12,A67=$A$37)</f>
        <v>1</v>
      </c>
      <c r="Y67" t="b">
        <f t="shared" ref="Y67:Y130" si="13">NOT(N67&gt;40)</f>
        <v>0</v>
      </c>
      <c r="Z67" t="b">
        <v>0</v>
      </c>
    </row>
    <row r="68" spans="1:26" x14ac:dyDescent="0.45">
      <c r="A68" s="9" t="s">
        <v>108</v>
      </c>
      <c r="B68" s="9" t="s">
        <v>116</v>
      </c>
      <c r="C68" s="9" t="s">
        <v>130</v>
      </c>
      <c r="D68" s="9" t="s">
        <v>111</v>
      </c>
      <c r="E68" s="9" t="s">
        <v>123</v>
      </c>
      <c r="F68" s="9" t="s">
        <v>113</v>
      </c>
      <c r="G68" s="9" t="s">
        <v>132</v>
      </c>
      <c r="H68" s="9">
        <v>30</v>
      </c>
      <c r="I68" s="9">
        <v>88954</v>
      </c>
      <c r="J68" s="9">
        <v>34</v>
      </c>
      <c r="K68" s="9">
        <v>11</v>
      </c>
      <c r="L68" s="9">
        <v>3</v>
      </c>
      <c r="M68" s="9">
        <v>8</v>
      </c>
      <c r="N68" s="9">
        <v>30</v>
      </c>
      <c r="O68" s="9"/>
      <c r="P68" s="8" t="str">
        <f>IF(AND(G68=$G$5,L68&gt;10),'Logical Functions'!$H$85,'Logical Functions'!$H$86)</f>
        <v>Manageable in Boston</v>
      </c>
      <c r="Q68" s="9" t="str">
        <v>High Performer</v>
      </c>
      <c r="R68" s="8" t="str">
        <f t="shared" si="7"/>
        <v>High Performer</v>
      </c>
      <c r="S68" s="8" t="b">
        <f t="shared" si="8"/>
        <v>0</v>
      </c>
      <c r="T68" s="8" t="b">
        <f t="shared" si="9"/>
        <v>0</v>
      </c>
      <c r="U68" s="8" t="b">
        <f t="shared" si="10"/>
        <v>1</v>
      </c>
      <c r="V68" s="9"/>
      <c r="W68" s="8" t="b">
        <f t="shared" si="11"/>
        <v>0</v>
      </c>
      <c r="X68" s="8" t="b">
        <f t="shared" si="12"/>
        <v>0</v>
      </c>
      <c r="Y68" t="b">
        <f t="shared" si="13"/>
        <v>1</v>
      </c>
      <c r="Z68" t="b">
        <v>1</v>
      </c>
    </row>
    <row r="69" spans="1:26" x14ac:dyDescent="0.45">
      <c r="A69" s="8" t="s">
        <v>108</v>
      </c>
      <c r="B69" s="8" t="s">
        <v>125</v>
      </c>
      <c r="C69" s="8" t="s">
        <v>110</v>
      </c>
      <c r="D69" s="8" t="s">
        <v>131</v>
      </c>
      <c r="E69" s="8" t="s">
        <v>134</v>
      </c>
      <c r="F69" s="8" t="s">
        <v>113</v>
      </c>
      <c r="G69" s="8" t="s">
        <v>124</v>
      </c>
      <c r="H69" s="8">
        <v>45</v>
      </c>
      <c r="I69" s="8">
        <v>54045</v>
      </c>
      <c r="J69" s="8">
        <v>34</v>
      </c>
      <c r="K69" s="8">
        <v>15</v>
      </c>
      <c r="L69" s="8">
        <v>2</v>
      </c>
      <c r="M69" s="8">
        <v>8</v>
      </c>
      <c r="N69" s="8">
        <v>37</v>
      </c>
      <c r="O69" s="8"/>
      <c r="P69" s="8" t="str">
        <f>IF(AND(G69=$G$5,L69&gt;10),'Logical Functions'!$H$85,'Logical Functions'!$H$86)</f>
        <v>Manageable in Boston</v>
      </c>
      <c r="Q69" s="8" t="str">
        <v>High Performer</v>
      </c>
      <c r="R69" s="8" t="str">
        <f t="shared" si="7"/>
        <v>High Performer</v>
      </c>
      <c r="S69" s="8" t="b">
        <f t="shared" si="8"/>
        <v>0</v>
      </c>
      <c r="T69" s="8" t="b">
        <f t="shared" si="9"/>
        <v>0</v>
      </c>
      <c r="U69" s="8" t="b">
        <f t="shared" si="10"/>
        <v>0</v>
      </c>
      <c r="V69" s="8"/>
      <c r="W69" s="8" t="b">
        <f t="shared" si="11"/>
        <v>0</v>
      </c>
      <c r="X69" s="8" t="b">
        <f t="shared" si="12"/>
        <v>0</v>
      </c>
      <c r="Y69" t="b">
        <f t="shared" si="13"/>
        <v>1</v>
      </c>
      <c r="Z69" t="b">
        <v>1</v>
      </c>
    </row>
    <row r="70" spans="1:26" x14ac:dyDescent="0.45">
      <c r="A70" s="8" t="s">
        <v>108</v>
      </c>
      <c r="B70" s="8" t="s">
        <v>109</v>
      </c>
      <c r="C70" s="8" t="s">
        <v>130</v>
      </c>
      <c r="D70" s="8" t="s">
        <v>122</v>
      </c>
      <c r="E70" s="8" t="s">
        <v>126</v>
      </c>
      <c r="F70" s="8" t="s">
        <v>127</v>
      </c>
      <c r="G70" s="8" t="s">
        <v>114</v>
      </c>
      <c r="H70" s="8">
        <v>51</v>
      </c>
      <c r="I70" s="8">
        <v>116698</v>
      </c>
      <c r="J70" s="8">
        <v>34</v>
      </c>
      <c r="K70" s="8">
        <v>16</v>
      </c>
      <c r="L70" s="8">
        <v>8</v>
      </c>
      <c r="M70" s="8">
        <v>9</v>
      </c>
      <c r="N70" s="8">
        <v>51</v>
      </c>
      <c r="O70" s="8"/>
      <c r="P70" s="8" t="str">
        <f>IF(AND(G70=$G$5,L70&gt;10),'Logical Functions'!$H$85,'Logical Functions'!$H$86)</f>
        <v>Manageable in Boston</v>
      </c>
      <c r="Q70" s="8" t="str">
        <v>High Performer</v>
      </c>
      <c r="R70" s="8" t="str">
        <f t="shared" si="7"/>
        <v>High Performer</v>
      </c>
      <c r="S70" s="8" t="b">
        <f t="shared" si="8"/>
        <v>1</v>
      </c>
      <c r="T70" s="8" t="b">
        <f t="shared" si="9"/>
        <v>0</v>
      </c>
      <c r="U70" s="8" t="b">
        <f t="shared" si="10"/>
        <v>1</v>
      </c>
      <c r="V70" s="8"/>
      <c r="W70" s="8" t="b">
        <f t="shared" si="11"/>
        <v>1</v>
      </c>
      <c r="X70" s="8" t="b">
        <f t="shared" si="12"/>
        <v>0</v>
      </c>
      <c r="Y70" t="b">
        <f t="shared" si="13"/>
        <v>0</v>
      </c>
      <c r="Z70" t="b">
        <v>0</v>
      </c>
    </row>
    <row r="71" spans="1:26" x14ac:dyDescent="0.45">
      <c r="A71" s="9" t="s">
        <v>121</v>
      </c>
      <c r="B71" s="9" t="s">
        <v>125</v>
      </c>
      <c r="C71" s="9" t="s">
        <v>117</v>
      </c>
      <c r="D71" s="9" t="s">
        <v>111</v>
      </c>
      <c r="E71" s="9" t="s">
        <v>112</v>
      </c>
      <c r="F71" s="9" t="s">
        <v>119</v>
      </c>
      <c r="G71" s="9" t="s">
        <v>124</v>
      </c>
      <c r="H71" s="9">
        <v>59</v>
      </c>
      <c r="I71" s="9">
        <v>107064</v>
      </c>
      <c r="J71" s="9">
        <v>34</v>
      </c>
      <c r="K71" s="9">
        <v>18</v>
      </c>
      <c r="L71" s="9">
        <v>4</v>
      </c>
      <c r="M71" s="9">
        <v>8</v>
      </c>
      <c r="N71" s="9">
        <v>55</v>
      </c>
      <c r="O71" s="9"/>
      <c r="P71" s="8" t="str">
        <f>IF(AND(G71=$G$5,L71&gt;10),'Logical Functions'!$H$85,'Logical Functions'!$H$86)</f>
        <v>Manageable in Boston</v>
      </c>
      <c r="Q71" s="9" t="str">
        <v>High Performer</v>
      </c>
      <c r="R71" s="8" t="str">
        <f t="shared" si="7"/>
        <v>High Performer</v>
      </c>
      <c r="S71" s="8" t="b">
        <f t="shared" si="8"/>
        <v>0</v>
      </c>
      <c r="T71" s="8" t="b">
        <f t="shared" si="9"/>
        <v>1</v>
      </c>
      <c r="U71" s="8" t="b">
        <f t="shared" si="10"/>
        <v>1</v>
      </c>
      <c r="V71" s="9"/>
      <c r="W71" s="8" t="b">
        <f t="shared" si="11"/>
        <v>0</v>
      </c>
      <c r="X71" s="8" t="b">
        <f t="shared" si="12"/>
        <v>1</v>
      </c>
      <c r="Y71" t="b">
        <f t="shared" si="13"/>
        <v>0</v>
      </c>
      <c r="Z71" t="b">
        <v>0</v>
      </c>
    </row>
    <row r="72" spans="1:26" x14ac:dyDescent="0.45">
      <c r="A72" s="8" t="s">
        <v>140</v>
      </c>
      <c r="B72" s="8" t="s">
        <v>125</v>
      </c>
      <c r="C72" s="8" t="s">
        <v>138</v>
      </c>
      <c r="D72" s="8" t="s">
        <v>133</v>
      </c>
      <c r="E72" s="8" t="s">
        <v>118</v>
      </c>
      <c r="F72" s="8" t="s">
        <v>127</v>
      </c>
      <c r="G72" s="8" t="s">
        <v>132</v>
      </c>
      <c r="H72" s="8">
        <v>35</v>
      </c>
      <c r="I72" s="8">
        <v>76092</v>
      </c>
      <c r="J72" s="8">
        <v>34</v>
      </c>
      <c r="K72" s="8">
        <v>15</v>
      </c>
      <c r="L72" s="8">
        <v>14</v>
      </c>
      <c r="M72" s="8">
        <v>1</v>
      </c>
      <c r="N72" s="8">
        <v>47</v>
      </c>
      <c r="O72" s="8"/>
      <c r="P72" s="8" t="str">
        <f>IF(AND(G72=$G$5,L72&gt;10),'Logical Functions'!$H$85,'Logical Functions'!$H$86)</f>
        <v>Manageable in Boston</v>
      </c>
      <c r="Q72" s="8" t="str">
        <v>Low Performer</v>
      </c>
      <c r="R72" s="8" t="str">
        <f t="shared" si="7"/>
        <v>Low Performer</v>
      </c>
      <c r="S72" s="8" t="b">
        <f t="shared" si="8"/>
        <v>0</v>
      </c>
      <c r="T72" s="8" t="b">
        <f t="shared" si="9"/>
        <v>0</v>
      </c>
      <c r="U72" s="8" t="b">
        <f t="shared" si="10"/>
        <v>0</v>
      </c>
      <c r="V72" s="8"/>
      <c r="W72" s="8" t="b">
        <f t="shared" si="11"/>
        <v>0</v>
      </c>
      <c r="X72" s="8" t="b">
        <f t="shared" si="12"/>
        <v>0</v>
      </c>
      <c r="Y72" t="b">
        <f t="shared" si="13"/>
        <v>0</v>
      </c>
      <c r="Z72" t="b">
        <v>0</v>
      </c>
    </row>
    <row r="73" spans="1:26" x14ac:dyDescent="0.45">
      <c r="A73" s="9" t="s">
        <v>121</v>
      </c>
      <c r="B73" s="9" t="s">
        <v>125</v>
      </c>
      <c r="C73" s="9" t="s">
        <v>138</v>
      </c>
      <c r="D73" s="9" t="s">
        <v>133</v>
      </c>
      <c r="E73" s="9" t="s">
        <v>139</v>
      </c>
      <c r="F73" s="9" t="s">
        <v>113</v>
      </c>
      <c r="G73" s="9" t="s">
        <v>141</v>
      </c>
      <c r="H73" s="9">
        <v>38</v>
      </c>
      <c r="I73" s="9">
        <v>119571</v>
      </c>
      <c r="J73" s="9">
        <v>34</v>
      </c>
      <c r="K73" s="9">
        <v>15</v>
      </c>
      <c r="L73" s="9">
        <v>9</v>
      </c>
      <c r="M73" s="9">
        <v>8</v>
      </c>
      <c r="N73" s="9">
        <v>35</v>
      </c>
      <c r="O73" s="9"/>
      <c r="P73" s="8" t="str">
        <f>IF(AND(G73=$G$5,L73&gt;10),'Logical Functions'!$H$85,'Logical Functions'!$H$86)</f>
        <v>Manageable in Boston</v>
      </c>
      <c r="Q73" s="9" t="str">
        <v>High Performer</v>
      </c>
      <c r="R73" s="8" t="str">
        <f t="shared" si="7"/>
        <v>High Performer</v>
      </c>
      <c r="S73" s="8" t="b">
        <f t="shared" si="8"/>
        <v>0</v>
      </c>
      <c r="T73" s="8" t="b">
        <f t="shared" si="9"/>
        <v>1</v>
      </c>
      <c r="U73" s="8" t="b">
        <f t="shared" si="10"/>
        <v>0</v>
      </c>
      <c r="V73" s="9"/>
      <c r="W73" s="8" t="b">
        <f t="shared" si="11"/>
        <v>0</v>
      </c>
      <c r="X73" s="8" t="b">
        <f t="shared" si="12"/>
        <v>1</v>
      </c>
      <c r="Y73" t="b">
        <f t="shared" si="13"/>
        <v>1</v>
      </c>
      <c r="Z73" t="b">
        <v>1</v>
      </c>
    </row>
    <row r="74" spans="1:26" x14ac:dyDescent="0.45">
      <c r="A74" s="9" t="s">
        <v>140</v>
      </c>
      <c r="B74" s="9" t="s">
        <v>125</v>
      </c>
      <c r="C74" s="9" t="s">
        <v>130</v>
      </c>
      <c r="D74" s="9" t="s">
        <v>133</v>
      </c>
      <c r="E74" s="9" t="s">
        <v>126</v>
      </c>
      <c r="F74" s="9" t="s">
        <v>113</v>
      </c>
      <c r="G74" s="9" t="s">
        <v>132</v>
      </c>
      <c r="H74" s="9">
        <v>56</v>
      </c>
      <c r="I74" s="9">
        <v>104619</v>
      </c>
      <c r="J74" s="9">
        <v>34</v>
      </c>
      <c r="K74" s="9">
        <v>8</v>
      </c>
      <c r="L74" s="9">
        <v>13</v>
      </c>
      <c r="M74" s="9">
        <v>3</v>
      </c>
      <c r="N74" s="9">
        <v>49</v>
      </c>
      <c r="O74" s="9"/>
      <c r="P74" s="8" t="str">
        <f>IF(AND(G74=$G$5,L74&gt;10),'Logical Functions'!$H$85,'Logical Functions'!$H$86)</f>
        <v>Manageable in Boston</v>
      </c>
      <c r="Q74" s="9" t="str">
        <v>Low Performer</v>
      </c>
      <c r="R74" s="8" t="str">
        <f t="shared" si="7"/>
        <v>Low Performer</v>
      </c>
      <c r="S74" s="8" t="b">
        <f t="shared" si="8"/>
        <v>1</v>
      </c>
      <c r="T74" s="8" t="b">
        <f t="shared" si="9"/>
        <v>0</v>
      </c>
      <c r="U74" s="8" t="b">
        <f t="shared" si="10"/>
        <v>0</v>
      </c>
      <c r="V74" s="9"/>
      <c r="W74" s="8" t="b">
        <f t="shared" si="11"/>
        <v>0</v>
      </c>
      <c r="X74" s="8" t="b">
        <f t="shared" si="12"/>
        <v>0</v>
      </c>
      <c r="Y74" t="b">
        <f t="shared" si="13"/>
        <v>0</v>
      </c>
      <c r="Z74" t="b">
        <v>0</v>
      </c>
    </row>
    <row r="75" spans="1:26" x14ac:dyDescent="0.45">
      <c r="A75" s="9" t="s">
        <v>142</v>
      </c>
      <c r="B75" s="9" t="s">
        <v>109</v>
      </c>
      <c r="C75" s="9" t="s">
        <v>138</v>
      </c>
      <c r="D75" s="9" t="s">
        <v>122</v>
      </c>
      <c r="E75" s="9" t="s">
        <v>112</v>
      </c>
      <c r="F75" s="9" t="s">
        <v>113</v>
      </c>
      <c r="G75" s="9" t="s">
        <v>114</v>
      </c>
      <c r="H75" s="9">
        <v>45</v>
      </c>
      <c r="I75" s="9">
        <v>53554</v>
      </c>
      <c r="J75" s="9">
        <v>34</v>
      </c>
      <c r="K75" s="9">
        <v>12</v>
      </c>
      <c r="L75" s="9">
        <v>2</v>
      </c>
      <c r="M75" s="9">
        <v>2</v>
      </c>
      <c r="N75" s="9">
        <v>49</v>
      </c>
      <c r="O75" s="9"/>
      <c r="P75" s="8" t="str">
        <f>IF(AND(G75=$G$5,L75&gt;10),'Logical Functions'!$H$85,'Logical Functions'!$H$86)</f>
        <v>Manageable in Boston</v>
      </c>
      <c r="Q75" s="9" t="str">
        <v>Low Performer</v>
      </c>
      <c r="R75" s="8" t="str">
        <f t="shared" si="7"/>
        <v>Low Performer</v>
      </c>
      <c r="S75" s="8" t="b">
        <f t="shared" si="8"/>
        <v>0</v>
      </c>
      <c r="T75" s="8" t="b">
        <f t="shared" si="9"/>
        <v>0</v>
      </c>
      <c r="U75" s="8" t="b">
        <f t="shared" si="10"/>
        <v>1</v>
      </c>
      <c r="V75" s="9"/>
      <c r="W75" s="8" t="b">
        <f t="shared" si="11"/>
        <v>0</v>
      </c>
      <c r="X75" s="8" t="b">
        <f t="shared" si="12"/>
        <v>0</v>
      </c>
      <c r="Y75" t="b">
        <f t="shared" si="13"/>
        <v>0</v>
      </c>
      <c r="Z75" t="b">
        <v>0</v>
      </c>
    </row>
    <row r="76" spans="1:26" x14ac:dyDescent="0.45">
      <c r="A76" s="8" t="s">
        <v>128</v>
      </c>
      <c r="B76" s="8" t="s">
        <v>116</v>
      </c>
      <c r="C76" s="8" t="s">
        <v>110</v>
      </c>
      <c r="D76" s="8" t="s">
        <v>111</v>
      </c>
      <c r="E76" s="8" t="s">
        <v>136</v>
      </c>
      <c r="F76" s="8" t="s">
        <v>113</v>
      </c>
      <c r="G76" s="8" t="s">
        <v>120</v>
      </c>
      <c r="H76" s="8">
        <v>44</v>
      </c>
      <c r="I76" s="8">
        <v>66609</v>
      </c>
      <c r="J76" s="8">
        <v>34</v>
      </c>
      <c r="K76" s="8">
        <v>14</v>
      </c>
      <c r="L76" s="8">
        <v>13</v>
      </c>
      <c r="M76" s="8">
        <v>3</v>
      </c>
      <c r="N76" s="8">
        <v>59</v>
      </c>
      <c r="O76" s="8"/>
      <c r="P76" s="8" t="str">
        <f>IF(AND(G76=$G$5,L76&gt;10),'Logical Functions'!$H$85,'Logical Functions'!$H$86)</f>
        <v>Manageable in Boston</v>
      </c>
      <c r="Q76" s="8" t="str">
        <v>Low Performer</v>
      </c>
      <c r="R76" s="8" t="str">
        <f t="shared" si="7"/>
        <v>Low Performer</v>
      </c>
      <c r="S76" s="8" t="b">
        <f t="shared" si="8"/>
        <v>0</v>
      </c>
      <c r="T76" s="8" t="b">
        <f t="shared" si="9"/>
        <v>0</v>
      </c>
      <c r="U76" s="8" t="b">
        <f t="shared" si="10"/>
        <v>1</v>
      </c>
      <c r="V76" s="8"/>
      <c r="W76" s="8" t="b">
        <f t="shared" si="11"/>
        <v>0</v>
      </c>
      <c r="X76" s="8" t="b">
        <f t="shared" si="12"/>
        <v>1</v>
      </c>
      <c r="Y76" t="b">
        <f t="shared" si="13"/>
        <v>0</v>
      </c>
      <c r="Z76" t="b">
        <v>0</v>
      </c>
    </row>
    <row r="77" spans="1:26" x14ac:dyDescent="0.45">
      <c r="A77" s="8" t="s">
        <v>108</v>
      </c>
      <c r="B77" s="8" t="s">
        <v>125</v>
      </c>
      <c r="C77" s="8" t="s">
        <v>110</v>
      </c>
      <c r="D77" s="8" t="s">
        <v>133</v>
      </c>
      <c r="E77" s="8" t="s">
        <v>123</v>
      </c>
      <c r="F77" s="8" t="s">
        <v>127</v>
      </c>
      <c r="G77" s="8" t="s">
        <v>114</v>
      </c>
      <c r="H77" s="8">
        <v>50</v>
      </c>
      <c r="I77" s="8">
        <v>91240</v>
      </c>
      <c r="J77" s="8">
        <v>34</v>
      </c>
      <c r="K77" s="8">
        <v>7</v>
      </c>
      <c r="L77" s="8">
        <v>10</v>
      </c>
      <c r="M77" s="8">
        <v>6</v>
      </c>
      <c r="N77" s="8">
        <v>42</v>
      </c>
      <c r="O77" s="8"/>
      <c r="P77" s="8" t="str">
        <f>IF(AND(G77=$G$5,L77&gt;10),'Logical Functions'!$H$85,'Logical Functions'!$H$86)</f>
        <v>Manageable in Boston</v>
      </c>
      <c r="Q77" s="8" t="str">
        <v>Low Performer</v>
      </c>
      <c r="R77" s="8" t="str">
        <f t="shared" si="7"/>
        <v>Low Performer</v>
      </c>
      <c r="S77" s="8" t="b">
        <f t="shared" si="8"/>
        <v>0</v>
      </c>
      <c r="T77" s="8" t="b">
        <f t="shared" si="9"/>
        <v>0</v>
      </c>
      <c r="U77" s="8" t="b">
        <f t="shared" si="10"/>
        <v>0</v>
      </c>
      <c r="V77" s="8"/>
      <c r="W77" s="8" t="b">
        <f t="shared" si="11"/>
        <v>0</v>
      </c>
      <c r="X77" s="8" t="b">
        <f t="shared" si="12"/>
        <v>0</v>
      </c>
      <c r="Y77" t="b">
        <f t="shared" si="13"/>
        <v>0</v>
      </c>
      <c r="Z77" t="b">
        <v>0</v>
      </c>
    </row>
    <row r="78" spans="1:26" x14ac:dyDescent="0.45">
      <c r="A78" s="8" t="s">
        <v>142</v>
      </c>
      <c r="B78" s="8" t="s">
        <v>116</v>
      </c>
      <c r="C78" s="8" t="s">
        <v>138</v>
      </c>
      <c r="D78" s="8" t="s">
        <v>133</v>
      </c>
      <c r="E78" s="8" t="s">
        <v>134</v>
      </c>
      <c r="F78" s="8" t="s">
        <v>127</v>
      </c>
      <c r="G78" s="8" t="s">
        <v>120</v>
      </c>
      <c r="H78" s="8">
        <v>44</v>
      </c>
      <c r="I78" s="8">
        <v>112152</v>
      </c>
      <c r="J78" s="8">
        <v>34</v>
      </c>
      <c r="K78" s="8">
        <v>13</v>
      </c>
      <c r="L78" s="8">
        <v>4</v>
      </c>
      <c r="M78" s="8">
        <v>6</v>
      </c>
      <c r="N78" s="8">
        <v>20</v>
      </c>
      <c r="O78" s="8"/>
      <c r="P78" s="8" t="str">
        <f>IF(AND(G78=$G$5,L78&gt;10),'Logical Functions'!$H$85,'Logical Functions'!$H$86)</f>
        <v>Manageable in Boston</v>
      </c>
      <c r="Q78" s="8" t="str">
        <v>Low Performer</v>
      </c>
      <c r="R78" s="8" t="str">
        <f t="shared" si="7"/>
        <v>Low Performer</v>
      </c>
      <c r="S78" s="8" t="b">
        <f t="shared" si="8"/>
        <v>0</v>
      </c>
      <c r="T78" s="8" t="b">
        <f t="shared" si="9"/>
        <v>0</v>
      </c>
      <c r="U78" s="8" t="b">
        <f t="shared" si="10"/>
        <v>0</v>
      </c>
      <c r="V78" s="8"/>
      <c r="W78" s="8" t="b">
        <f t="shared" si="11"/>
        <v>0</v>
      </c>
      <c r="X78" s="8" t="b">
        <f t="shared" si="12"/>
        <v>0</v>
      </c>
      <c r="Y78" t="b">
        <f t="shared" si="13"/>
        <v>1</v>
      </c>
      <c r="Z78" t="b">
        <v>1</v>
      </c>
    </row>
    <row r="79" spans="1:26" x14ac:dyDescent="0.45">
      <c r="A79" s="8" t="s">
        <v>140</v>
      </c>
      <c r="B79" s="8" t="s">
        <v>109</v>
      </c>
      <c r="C79" s="8" t="s">
        <v>117</v>
      </c>
      <c r="D79" s="8" t="s">
        <v>122</v>
      </c>
      <c r="E79" s="8" t="s">
        <v>126</v>
      </c>
      <c r="F79" s="8" t="s">
        <v>113</v>
      </c>
      <c r="G79" s="8" t="s">
        <v>137</v>
      </c>
      <c r="H79" s="8">
        <v>64</v>
      </c>
      <c r="I79" s="8">
        <v>114092</v>
      </c>
      <c r="J79" s="8">
        <v>33</v>
      </c>
      <c r="K79" s="8">
        <v>7</v>
      </c>
      <c r="L79" s="8">
        <v>1</v>
      </c>
      <c r="M79" s="8">
        <v>2</v>
      </c>
      <c r="N79" s="8">
        <v>39</v>
      </c>
      <c r="O79" s="8"/>
      <c r="P79" s="8" t="str">
        <f>IF(AND(G79=$G$5,L79&gt;10),'Logical Functions'!$H$85,'Logical Functions'!$H$86)</f>
        <v>Manageable in Boston</v>
      </c>
      <c r="Q79" s="8" t="str">
        <v>Low Performer</v>
      </c>
      <c r="R79" s="8" t="str">
        <f t="shared" si="7"/>
        <v>Low Performer</v>
      </c>
      <c r="S79" s="8" t="b">
        <f t="shared" si="8"/>
        <v>0</v>
      </c>
      <c r="T79" s="8" t="b">
        <f t="shared" si="9"/>
        <v>0</v>
      </c>
      <c r="U79" s="8" t="b">
        <f t="shared" si="10"/>
        <v>1</v>
      </c>
      <c r="V79" s="8"/>
      <c r="W79" s="8" t="b">
        <f t="shared" si="11"/>
        <v>0</v>
      </c>
      <c r="X79" s="8" t="b">
        <f t="shared" si="12"/>
        <v>0</v>
      </c>
      <c r="Y79" t="b">
        <f t="shared" si="13"/>
        <v>1</v>
      </c>
      <c r="Z79" t="b">
        <v>1</v>
      </c>
    </row>
    <row r="80" spans="1:26" x14ac:dyDescent="0.45">
      <c r="A80" s="9" t="s">
        <v>128</v>
      </c>
      <c r="B80" s="9" t="s">
        <v>125</v>
      </c>
      <c r="C80" s="9" t="s">
        <v>130</v>
      </c>
      <c r="D80" s="9" t="s">
        <v>133</v>
      </c>
      <c r="E80" s="9" t="s">
        <v>134</v>
      </c>
      <c r="F80" s="9" t="s">
        <v>113</v>
      </c>
      <c r="G80" s="9" t="s">
        <v>132</v>
      </c>
      <c r="H80" s="9">
        <v>57</v>
      </c>
      <c r="I80" s="9">
        <v>68333</v>
      </c>
      <c r="J80" s="9">
        <v>33</v>
      </c>
      <c r="K80" s="9">
        <v>13</v>
      </c>
      <c r="L80" s="9">
        <v>2</v>
      </c>
      <c r="M80" s="9">
        <v>7</v>
      </c>
      <c r="N80" s="9">
        <v>38</v>
      </c>
      <c r="O80" s="9"/>
      <c r="P80" s="8" t="str">
        <f>IF(AND(G80=$G$5,L80&gt;10),'Logical Functions'!$H$85,'Logical Functions'!$H$86)</f>
        <v>Manageable in Boston</v>
      </c>
      <c r="Q80" s="9" t="str">
        <v>High Performer</v>
      </c>
      <c r="R80" s="8" t="str">
        <f t="shared" si="7"/>
        <v>High Performer</v>
      </c>
      <c r="S80" s="8" t="b">
        <f t="shared" si="8"/>
        <v>0</v>
      </c>
      <c r="T80" s="8" t="b">
        <f t="shared" si="9"/>
        <v>0</v>
      </c>
      <c r="U80" s="8" t="b">
        <f t="shared" si="10"/>
        <v>0</v>
      </c>
      <c r="V80" s="9"/>
      <c r="W80" s="8" t="b">
        <f t="shared" si="11"/>
        <v>0</v>
      </c>
      <c r="X80" s="8" t="b">
        <f t="shared" si="12"/>
        <v>1</v>
      </c>
      <c r="Y80" t="b">
        <f t="shared" si="13"/>
        <v>1</v>
      </c>
      <c r="Z80" t="b">
        <v>1</v>
      </c>
    </row>
    <row r="81" spans="1:26" x14ac:dyDescent="0.45">
      <c r="A81" s="9" t="s">
        <v>135</v>
      </c>
      <c r="B81" s="9" t="s">
        <v>125</v>
      </c>
      <c r="C81" s="9" t="s">
        <v>130</v>
      </c>
      <c r="D81" s="9" t="s">
        <v>131</v>
      </c>
      <c r="E81" s="9" t="s">
        <v>139</v>
      </c>
      <c r="F81" s="9" t="s">
        <v>113</v>
      </c>
      <c r="G81" s="9" t="s">
        <v>141</v>
      </c>
      <c r="H81" s="9">
        <v>32</v>
      </c>
      <c r="I81" s="9">
        <v>61921</v>
      </c>
      <c r="J81" s="9">
        <v>33</v>
      </c>
      <c r="K81" s="9">
        <v>19</v>
      </c>
      <c r="L81" s="9">
        <v>13</v>
      </c>
      <c r="M81" s="9">
        <v>5</v>
      </c>
      <c r="N81" s="9">
        <v>38</v>
      </c>
      <c r="O81" s="9"/>
      <c r="P81" s="8" t="str">
        <f>IF(AND(G81=$G$5,L81&gt;10),'Logical Functions'!$H$85,'Logical Functions'!$H$86)</f>
        <v>Manageable in Boston</v>
      </c>
      <c r="Q81" s="9" t="str">
        <v>Low Performer</v>
      </c>
      <c r="R81" s="8" t="str">
        <f t="shared" si="7"/>
        <v>Low Performer</v>
      </c>
      <c r="S81" s="8" t="b">
        <f t="shared" si="8"/>
        <v>1</v>
      </c>
      <c r="T81" s="8" t="b">
        <f t="shared" si="9"/>
        <v>0</v>
      </c>
      <c r="U81" s="8" t="b">
        <f t="shared" si="10"/>
        <v>0</v>
      </c>
      <c r="V81" s="9"/>
      <c r="W81" s="8" t="b">
        <f t="shared" si="11"/>
        <v>0</v>
      </c>
      <c r="X81" s="8" t="b">
        <f t="shared" si="12"/>
        <v>0</v>
      </c>
      <c r="Y81" t="b">
        <f t="shared" si="13"/>
        <v>1</v>
      </c>
      <c r="Z81" t="b">
        <v>1</v>
      </c>
    </row>
    <row r="82" spans="1:26" x14ac:dyDescent="0.45">
      <c r="A82" s="9" t="s">
        <v>142</v>
      </c>
      <c r="B82" s="9" t="s">
        <v>125</v>
      </c>
      <c r="C82" s="9" t="s">
        <v>130</v>
      </c>
      <c r="D82" s="9" t="s">
        <v>133</v>
      </c>
      <c r="E82" s="9" t="s">
        <v>139</v>
      </c>
      <c r="F82" s="9" t="s">
        <v>119</v>
      </c>
      <c r="G82" s="9" t="s">
        <v>129</v>
      </c>
      <c r="H82" s="9">
        <v>56</v>
      </c>
      <c r="I82" s="9">
        <v>52736</v>
      </c>
      <c r="J82" s="9">
        <v>33</v>
      </c>
      <c r="K82" s="9">
        <v>19</v>
      </c>
      <c r="L82" s="9">
        <v>13</v>
      </c>
      <c r="M82" s="9">
        <v>3</v>
      </c>
      <c r="N82" s="9">
        <v>27</v>
      </c>
      <c r="O82" s="9"/>
      <c r="P82" s="8" t="str">
        <f>IF(AND(G82=$G$5,L82&gt;10),'Logical Functions'!$H$85,'Logical Functions'!$H$86)</f>
        <v>Manageable in Boston</v>
      </c>
      <c r="Q82" s="9" t="str">
        <v>Low Performer</v>
      </c>
      <c r="R82" s="8" t="str">
        <f t="shared" si="7"/>
        <v>Low Performer</v>
      </c>
      <c r="S82" s="8" t="b">
        <f t="shared" si="8"/>
        <v>1</v>
      </c>
      <c r="T82" s="8" t="b">
        <f t="shared" si="9"/>
        <v>0</v>
      </c>
      <c r="U82" s="8" t="b">
        <f t="shared" si="10"/>
        <v>0</v>
      </c>
      <c r="V82" s="9"/>
      <c r="W82" s="8" t="b">
        <f t="shared" si="11"/>
        <v>0</v>
      </c>
      <c r="X82" s="8" t="b">
        <f t="shared" si="12"/>
        <v>0</v>
      </c>
      <c r="Y82" t="b">
        <f t="shared" si="13"/>
        <v>1</v>
      </c>
      <c r="Z82" t="b">
        <v>1</v>
      </c>
    </row>
    <row r="83" spans="1:26" x14ac:dyDescent="0.45">
      <c r="A83" s="9" t="s">
        <v>128</v>
      </c>
      <c r="B83" s="9" t="s">
        <v>116</v>
      </c>
      <c r="C83" s="9" t="s">
        <v>138</v>
      </c>
      <c r="D83" s="9" t="s">
        <v>122</v>
      </c>
      <c r="E83" s="9" t="s">
        <v>123</v>
      </c>
      <c r="F83" s="9" t="s">
        <v>113</v>
      </c>
      <c r="G83" s="9" t="s">
        <v>120</v>
      </c>
      <c r="H83" s="9">
        <v>61</v>
      </c>
      <c r="I83" s="9">
        <v>85103</v>
      </c>
      <c r="J83" s="9">
        <v>33</v>
      </c>
      <c r="K83" s="9">
        <v>11</v>
      </c>
      <c r="L83" s="9">
        <v>10</v>
      </c>
      <c r="M83" s="9">
        <v>7</v>
      </c>
      <c r="N83" s="9">
        <v>27</v>
      </c>
      <c r="O83" s="9"/>
      <c r="P83" s="8" t="str">
        <f>IF(AND(G83=$G$5,L83&gt;10),'Logical Functions'!$H$85,'Logical Functions'!$H$86)</f>
        <v>Manageable in Boston</v>
      </c>
      <c r="Q83" s="9" t="str">
        <v>High Performer</v>
      </c>
      <c r="R83" s="8" t="str">
        <f t="shared" si="7"/>
        <v>High Performer</v>
      </c>
      <c r="S83" s="8" t="b">
        <f t="shared" si="8"/>
        <v>0</v>
      </c>
      <c r="T83" s="8" t="b">
        <f t="shared" si="9"/>
        <v>0</v>
      </c>
      <c r="U83" s="8" t="b">
        <f t="shared" si="10"/>
        <v>1</v>
      </c>
      <c r="V83" s="9"/>
      <c r="W83" s="8" t="b">
        <f t="shared" si="11"/>
        <v>0</v>
      </c>
      <c r="X83" s="8" t="b">
        <f t="shared" si="12"/>
        <v>1</v>
      </c>
      <c r="Y83" t="b">
        <f t="shared" si="13"/>
        <v>1</v>
      </c>
      <c r="Z83" t="b">
        <v>1</v>
      </c>
    </row>
    <row r="84" spans="1:26" x14ac:dyDescent="0.45">
      <c r="A84" s="8" t="s">
        <v>108</v>
      </c>
      <c r="B84" s="8" t="s">
        <v>109</v>
      </c>
      <c r="C84" s="8" t="s">
        <v>110</v>
      </c>
      <c r="D84" s="8" t="s">
        <v>131</v>
      </c>
      <c r="E84" s="8" t="s">
        <v>126</v>
      </c>
      <c r="F84" s="8" t="s">
        <v>127</v>
      </c>
      <c r="G84" s="8" t="s">
        <v>137</v>
      </c>
      <c r="H84" s="8">
        <v>40</v>
      </c>
      <c r="I84" s="8">
        <v>62402</v>
      </c>
      <c r="J84" s="8">
        <v>33</v>
      </c>
      <c r="K84" s="8">
        <v>12</v>
      </c>
      <c r="L84" s="8">
        <v>4</v>
      </c>
      <c r="M84" s="8">
        <v>4</v>
      </c>
      <c r="N84" s="8">
        <v>26</v>
      </c>
      <c r="O84" s="8"/>
      <c r="P84" s="8" t="str">
        <f>IF(AND(G84=$G$5,L84&gt;10),'Logical Functions'!$H$85,'Logical Functions'!$H$86)</f>
        <v>Manageable in Boston</v>
      </c>
      <c r="Q84" s="8" t="str">
        <v>Low Performer</v>
      </c>
      <c r="R84" s="8" t="str">
        <f t="shared" si="7"/>
        <v>Low Performer</v>
      </c>
      <c r="S84" s="8" t="b">
        <f t="shared" si="8"/>
        <v>0</v>
      </c>
      <c r="T84" s="8" t="b">
        <f t="shared" si="9"/>
        <v>0</v>
      </c>
      <c r="U84" s="8" t="b">
        <f t="shared" si="10"/>
        <v>0</v>
      </c>
      <c r="V84" s="8"/>
      <c r="W84" s="8" t="b">
        <f t="shared" si="11"/>
        <v>0</v>
      </c>
      <c r="X84" s="8" t="b">
        <f t="shared" si="12"/>
        <v>0</v>
      </c>
      <c r="Y84" t="b">
        <f t="shared" si="13"/>
        <v>1</v>
      </c>
      <c r="Z84" t="b">
        <v>1</v>
      </c>
    </row>
    <row r="85" spans="1:26" x14ac:dyDescent="0.45">
      <c r="A85" s="8" t="s">
        <v>135</v>
      </c>
      <c r="B85" s="8" t="s">
        <v>116</v>
      </c>
      <c r="C85" s="8" t="s">
        <v>117</v>
      </c>
      <c r="D85" s="8" t="s">
        <v>111</v>
      </c>
      <c r="E85" s="8" t="s">
        <v>139</v>
      </c>
      <c r="F85" s="8" t="s">
        <v>113</v>
      </c>
      <c r="G85" s="8" t="s">
        <v>124</v>
      </c>
      <c r="H85" s="8">
        <v>50</v>
      </c>
      <c r="I85" s="8">
        <v>62441</v>
      </c>
      <c r="J85" s="8">
        <v>33</v>
      </c>
      <c r="K85" s="8">
        <v>4</v>
      </c>
      <c r="L85" s="8">
        <v>1</v>
      </c>
      <c r="M85" s="8">
        <v>6</v>
      </c>
      <c r="N85" s="8">
        <v>30</v>
      </c>
      <c r="O85" s="8"/>
      <c r="P85" s="8" t="str">
        <f>IF(AND(G85=$G$5,L85&gt;10),'Logical Functions'!$H$85,'Logical Functions'!$H$86)</f>
        <v>Manageable in Boston</v>
      </c>
      <c r="Q85" s="8" t="str">
        <v>Low Performer</v>
      </c>
      <c r="R85" s="8" t="str">
        <f t="shared" si="7"/>
        <v>Low Performer</v>
      </c>
      <c r="S85" s="8" t="b">
        <f t="shared" si="8"/>
        <v>0</v>
      </c>
      <c r="T85" s="8" t="b">
        <f t="shared" si="9"/>
        <v>0</v>
      </c>
      <c r="U85" s="8" t="b">
        <f t="shared" si="10"/>
        <v>1</v>
      </c>
      <c r="V85" s="8"/>
      <c r="W85" s="8" t="b">
        <f t="shared" si="11"/>
        <v>0</v>
      </c>
      <c r="X85" s="8" t="b">
        <f t="shared" si="12"/>
        <v>0</v>
      </c>
      <c r="Y85" t="b">
        <f t="shared" si="13"/>
        <v>1</v>
      </c>
      <c r="Z85" t="b">
        <v>1</v>
      </c>
    </row>
    <row r="86" spans="1:26" x14ac:dyDescent="0.45">
      <c r="A86" s="9" t="s">
        <v>108</v>
      </c>
      <c r="B86" s="9" t="s">
        <v>125</v>
      </c>
      <c r="C86" s="9" t="s">
        <v>117</v>
      </c>
      <c r="D86" s="9" t="s">
        <v>111</v>
      </c>
      <c r="E86" s="9" t="s">
        <v>112</v>
      </c>
      <c r="F86" s="9" t="s">
        <v>119</v>
      </c>
      <c r="G86" s="9" t="s">
        <v>141</v>
      </c>
      <c r="H86" s="9">
        <v>32</v>
      </c>
      <c r="I86" s="9">
        <v>84336</v>
      </c>
      <c r="J86" s="9">
        <v>33</v>
      </c>
      <c r="K86" s="9">
        <v>18</v>
      </c>
      <c r="L86" s="9">
        <v>12</v>
      </c>
      <c r="M86" s="9">
        <v>1</v>
      </c>
      <c r="N86" s="9">
        <v>36</v>
      </c>
      <c r="O86" s="9"/>
      <c r="P86" s="8" t="str">
        <f>IF(AND(G86=$G$5,L86&gt;10),'Logical Functions'!$H$85,'Logical Functions'!$H$86)</f>
        <v>Manageable in Boston</v>
      </c>
      <c r="Q86" s="9" t="str">
        <v>Low Performer</v>
      </c>
      <c r="R86" s="8" t="str">
        <f t="shared" si="7"/>
        <v>Low Performer</v>
      </c>
      <c r="S86" s="8" t="b">
        <f t="shared" si="8"/>
        <v>0</v>
      </c>
      <c r="T86" s="8" t="b">
        <f t="shared" si="9"/>
        <v>0</v>
      </c>
      <c r="U86" s="8" t="b">
        <f t="shared" si="10"/>
        <v>1</v>
      </c>
      <c r="V86" s="9"/>
      <c r="W86" s="8" t="b">
        <f t="shared" si="11"/>
        <v>0</v>
      </c>
      <c r="X86" s="8" t="b">
        <f t="shared" si="12"/>
        <v>0</v>
      </c>
      <c r="Y86" t="b">
        <f t="shared" si="13"/>
        <v>1</v>
      </c>
      <c r="Z86" t="b">
        <v>1</v>
      </c>
    </row>
    <row r="87" spans="1:26" x14ac:dyDescent="0.45">
      <c r="A87" s="8" t="s">
        <v>121</v>
      </c>
      <c r="B87" s="8" t="s">
        <v>125</v>
      </c>
      <c r="C87" s="8" t="s">
        <v>130</v>
      </c>
      <c r="D87" s="8" t="s">
        <v>122</v>
      </c>
      <c r="E87" s="8" t="s">
        <v>139</v>
      </c>
      <c r="F87" s="8" t="s">
        <v>127</v>
      </c>
      <c r="G87" s="8" t="s">
        <v>129</v>
      </c>
      <c r="H87" s="8">
        <v>48</v>
      </c>
      <c r="I87" s="8">
        <v>99561</v>
      </c>
      <c r="J87" s="8">
        <v>33</v>
      </c>
      <c r="K87" s="8">
        <v>15</v>
      </c>
      <c r="L87" s="8">
        <v>3</v>
      </c>
      <c r="M87" s="8">
        <v>7</v>
      </c>
      <c r="N87" s="8">
        <v>34</v>
      </c>
      <c r="O87" s="8"/>
      <c r="P87" s="8" t="str">
        <f>IF(AND(G87=$G$5,L87&gt;10),'Logical Functions'!$H$85,'Logical Functions'!$H$86)</f>
        <v>Manageable in Boston</v>
      </c>
      <c r="Q87" s="8" t="str">
        <v>High Performer</v>
      </c>
      <c r="R87" s="8" t="str">
        <f t="shared" si="7"/>
        <v>High Performer</v>
      </c>
      <c r="S87" s="8" t="b">
        <f t="shared" si="8"/>
        <v>0</v>
      </c>
      <c r="T87" s="8" t="b">
        <f t="shared" si="9"/>
        <v>0</v>
      </c>
      <c r="U87" s="8" t="b">
        <f t="shared" si="10"/>
        <v>1</v>
      </c>
      <c r="V87" s="8"/>
      <c r="W87" s="8" t="b">
        <f t="shared" si="11"/>
        <v>0</v>
      </c>
      <c r="X87" s="8" t="b">
        <f t="shared" si="12"/>
        <v>1</v>
      </c>
      <c r="Y87" t="b">
        <f t="shared" si="13"/>
        <v>1</v>
      </c>
      <c r="Z87" t="b">
        <v>1</v>
      </c>
    </row>
    <row r="88" spans="1:26" x14ac:dyDescent="0.45">
      <c r="A88" s="9" t="s">
        <v>135</v>
      </c>
      <c r="B88" s="9" t="s">
        <v>116</v>
      </c>
      <c r="C88" s="9" t="s">
        <v>138</v>
      </c>
      <c r="D88" s="9" t="s">
        <v>122</v>
      </c>
      <c r="E88" s="9" t="s">
        <v>139</v>
      </c>
      <c r="F88" s="9" t="s">
        <v>119</v>
      </c>
      <c r="G88" s="9" t="s">
        <v>120</v>
      </c>
      <c r="H88" s="9">
        <v>37</v>
      </c>
      <c r="I88" s="9">
        <v>76607</v>
      </c>
      <c r="J88" s="9">
        <v>33</v>
      </c>
      <c r="K88" s="9">
        <v>9</v>
      </c>
      <c r="L88" s="9">
        <v>3</v>
      </c>
      <c r="M88" s="9">
        <v>7</v>
      </c>
      <c r="N88" s="9">
        <v>23</v>
      </c>
      <c r="O88" s="9"/>
      <c r="P88" s="8" t="str">
        <f>IF(AND(G88=$G$5,L88&gt;10),'Logical Functions'!$H$85,'Logical Functions'!$H$86)</f>
        <v>Manageable in Boston</v>
      </c>
      <c r="Q88" s="9" t="str">
        <v>High Performer</v>
      </c>
      <c r="R88" s="8" t="str">
        <f t="shared" si="7"/>
        <v>High Performer</v>
      </c>
      <c r="S88" s="8" t="b">
        <f t="shared" si="8"/>
        <v>0</v>
      </c>
      <c r="T88" s="8" t="b">
        <f t="shared" si="9"/>
        <v>0</v>
      </c>
      <c r="U88" s="8" t="b">
        <f t="shared" si="10"/>
        <v>1</v>
      </c>
      <c r="V88" s="9"/>
      <c r="W88" s="8" t="b">
        <f t="shared" si="11"/>
        <v>0</v>
      </c>
      <c r="X88" s="8" t="b">
        <f t="shared" si="12"/>
        <v>0</v>
      </c>
      <c r="Y88" t="b">
        <f t="shared" si="13"/>
        <v>1</v>
      </c>
      <c r="Z88" t="b">
        <v>1</v>
      </c>
    </row>
    <row r="89" spans="1:26" x14ac:dyDescent="0.45">
      <c r="A89" s="8" t="s">
        <v>108</v>
      </c>
      <c r="B89" s="8" t="s">
        <v>109</v>
      </c>
      <c r="C89" s="8" t="s">
        <v>138</v>
      </c>
      <c r="D89" s="8" t="s">
        <v>111</v>
      </c>
      <c r="E89" s="8" t="s">
        <v>118</v>
      </c>
      <c r="F89" s="8" t="s">
        <v>119</v>
      </c>
      <c r="G89" s="8" t="s">
        <v>120</v>
      </c>
      <c r="H89" s="8">
        <v>57</v>
      </c>
      <c r="I89" s="8">
        <v>63870</v>
      </c>
      <c r="J89" s="8">
        <v>33</v>
      </c>
      <c r="K89" s="8">
        <v>6</v>
      </c>
      <c r="L89" s="8">
        <v>12</v>
      </c>
      <c r="M89" s="8">
        <v>9</v>
      </c>
      <c r="N89" s="8">
        <v>43</v>
      </c>
      <c r="O89" s="8"/>
      <c r="P89" s="8" t="str">
        <f>IF(AND(G89=$G$5,L89&gt;10),'Logical Functions'!$H$85,'Logical Functions'!$H$86)</f>
        <v>Manageable in Boston</v>
      </c>
      <c r="Q89" s="8" t="str">
        <v>High Performer</v>
      </c>
      <c r="R89" s="8" t="str">
        <f t="shared" si="7"/>
        <v>High Performer</v>
      </c>
      <c r="S89" s="8" t="b">
        <f t="shared" si="8"/>
        <v>0</v>
      </c>
      <c r="T89" s="8" t="b">
        <f t="shared" si="9"/>
        <v>0</v>
      </c>
      <c r="U89" s="8" t="b">
        <f t="shared" si="10"/>
        <v>1</v>
      </c>
      <c r="V89" s="8"/>
      <c r="W89" s="8" t="b">
        <f t="shared" si="11"/>
        <v>1</v>
      </c>
      <c r="X89" s="8" t="b">
        <f t="shared" si="12"/>
        <v>0</v>
      </c>
      <c r="Y89" t="b">
        <f t="shared" si="13"/>
        <v>0</v>
      </c>
      <c r="Z89" t="b">
        <v>0</v>
      </c>
    </row>
    <row r="90" spans="1:26" x14ac:dyDescent="0.45">
      <c r="A90" s="9" t="s">
        <v>128</v>
      </c>
      <c r="B90" s="9" t="s">
        <v>125</v>
      </c>
      <c r="C90" s="9" t="s">
        <v>110</v>
      </c>
      <c r="D90" s="9" t="s">
        <v>111</v>
      </c>
      <c r="E90" s="9" t="s">
        <v>123</v>
      </c>
      <c r="F90" s="9" t="s">
        <v>119</v>
      </c>
      <c r="G90" s="9" t="s">
        <v>129</v>
      </c>
      <c r="H90" s="9">
        <v>58</v>
      </c>
      <c r="I90" s="9">
        <v>113820</v>
      </c>
      <c r="J90" s="9">
        <v>32</v>
      </c>
      <c r="K90" s="9">
        <v>13</v>
      </c>
      <c r="L90" s="9">
        <v>14</v>
      </c>
      <c r="M90" s="9">
        <v>9</v>
      </c>
      <c r="N90" s="9">
        <v>33</v>
      </c>
      <c r="O90" s="9"/>
      <c r="P90" s="8" t="str">
        <f>IF(AND(G90=$G$5,L90&gt;10),'Logical Functions'!$H$85,'Logical Functions'!$H$86)</f>
        <v>Manageable in Boston</v>
      </c>
      <c r="Q90" s="9" t="str">
        <v>High Performer</v>
      </c>
      <c r="R90" s="8" t="str">
        <f t="shared" si="7"/>
        <v>High Performer</v>
      </c>
      <c r="S90" s="8" t="b">
        <f t="shared" si="8"/>
        <v>0</v>
      </c>
      <c r="T90" s="8" t="b">
        <f t="shared" si="9"/>
        <v>0</v>
      </c>
      <c r="U90" s="8" t="b">
        <f t="shared" si="10"/>
        <v>1</v>
      </c>
      <c r="V90" s="9"/>
      <c r="W90" s="8" t="b">
        <f t="shared" si="11"/>
        <v>1</v>
      </c>
      <c r="X90" s="8" t="b">
        <f t="shared" si="12"/>
        <v>1</v>
      </c>
      <c r="Y90" t="b">
        <f t="shared" si="13"/>
        <v>1</v>
      </c>
      <c r="Z90" t="b">
        <v>1</v>
      </c>
    </row>
    <row r="91" spans="1:26" x14ac:dyDescent="0.45">
      <c r="A91" s="8" t="s">
        <v>108</v>
      </c>
      <c r="B91" s="8" t="s">
        <v>125</v>
      </c>
      <c r="C91" s="8" t="s">
        <v>117</v>
      </c>
      <c r="D91" s="8" t="s">
        <v>122</v>
      </c>
      <c r="E91" s="8" t="s">
        <v>139</v>
      </c>
      <c r="F91" s="8" t="s">
        <v>127</v>
      </c>
      <c r="G91" s="8" t="s">
        <v>132</v>
      </c>
      <c r="H91" s="8">
        <v>36</v>
      </c>
      <c r="I91" s="8">
        <v>39569</v>
      </c>
      <c r="J91" s="8">
        <v>32</v>
      </c>
      <c r="K91" s="8">
        <v>9</v>
      </c>
      <c r="L91" s="8">
        <v>3</v>
      </c>
      <c r="M91" s="8">
        <v>4</v>
      </c>
      <c r="N91" s="8">
        <v>37</v>
      </c>
      <c r="O91" s="8"/>
      <c r="P91" s="8" t="str">
        <f>IF(AND(G91=$G$5,L91&gt;10),'Logical Functions'!$H$85,'Logical Functions'!$H$86)</f>
        <v>Manageable in Boston</v>
      </c>
      <c r="Q91" s="8" t="str">
        <v>Low Performer</v>
      </c>
      <c r="R91" s="8" t="str">
        <f t="shared" si="7"/>
        <v>Low Performer</v>
      </c>
      <c r="S91" s="8" t="b">
        <f t="shared" si="8"/>
        <v>0</v>
      </c>
      <c r="T91" s="8" t="b">
        <f t="shared" si="9"/>
        <v>0</v>
      </c>
      <c r="U91" s="8" t="b">
        <f t="shared" si="10"/>
        <v>1</v>
      </c>
      <c r="V91" s="8"/>
      <c r="W91" s="8" t="b">
        <f t="shared" si="11"/>
        <v>0</v>
      </c>
      <c r="X91" s="8" t="b">
        <f t="shared" si="12"/>
        <v>0</v>
      </c>
      <c r="Y91" t="b">
        <f t="shared" si="13"/>
        <v>1</v>
      </c>
      <c r="Z91" t="b">
        <v>1</v>
      </c>
    </row>
    <row r="92" spans="1:26" x14ac:dyDescent="0.45">
      <c r="A92" s="9" t="s">
        <v>135</v>
      </c>
      <c r="B92" s="9" t="s">
        <v>116</v>
      </c>
      <c r="C92" s="9" t="s">
        <v>130</v>
      </c>
      <c r="D92" s="9" t="s">
        <v>133</v>
      </c>
      <c r="E92" s="9" t="s">
        <v>126</v>
      </c>
      <c r="F92" s="9" t="s">
        <v>119</v>
      </c>
      <c r="G92" s="9" t="s">
        <v>114</v>
      </c>
      <c r="H92" s="9">
        <v>42</v>
      </c>
      <c r="I92" s="9">
        <v>110388</v>
      </c>
      <c r="J92" s="9">
        <v>32</v>
      </c>
      <c r="K92" s="9">
        <v>13</v>
      </c>
      <c r="L92" s="9">
        <v>2</v>
      </c>
      <c r="M92" s="9">
        <v>7</v>
      </c>
      <c r="N92" s="9">
        <v>32</v>
      </c>
      <c r="O92" s="9"/>
      <c r="P92" s="8" t="str">
        <f>IF(AND(G92=$G$5,L92&gt;10),'Logical Functions'!$H$85,'Logical Functions'!$H$86)</f>
        <v>Manageable in Boston</v>
      </c>
      <c r="Q92" s="9" t="str">
        <v>High Performer</v>
      </c>
      <c r="R92" s="8" t="str">
        <f t="shared" si="7"/>
        <v>High Performer</v>
      </c>
      <c r="S92" s="8" t="b">
        <f t="shared" si="8"/>
        <v>0</v>
      </c>
      <c r="T92" s="8" t="b">
        <f t="shared" si="9"/>
        <v>0</v>
      </c>
      <c r="U92" s="8" t="b">
        <f t="shared" si="10"/>
        <v>0</v>
      </c>
      <c r="V92" s="9"/>
      <c r="W92" s="8" t="b">
        <f t="shared" si="11"/>
        <v>0</v>
      </c>
      <c r="X92" s="8" t="b">
        <f t="shared" si="12"/>
        <v>0</v>
      </c>
      <c r="Y92" t="b">
        <f t="shared" si="13"/>
        <v>1</v>
      </c>
      <c r="Z92" t="b">
        <v>1</v>
      </c>
    </row>
    <row r="93" spans="1:26" x14ac:dyDescent="0.45">
      <c r="A93" s="8" t="s">
        <v>142</v>
      </c>
      <c r="B93" s="8" t="s">
        <v>109</v>
      </c>
      <c r="C93" s="8" t="s">
        <v>110</v>
      </c>
      <c r="D93" s="8" t="s">
        <v>111</v>
      </c>
      <c r="E93" s="8" t="s">
        <v>126</v>
      </c>
      <c r="F93" s="8" t="s">
        <v>119</v>
      </c>
      <c r="G93" s="8" t="s">
        <v>124</v>
      </c>
      <c r="H93" s="8">
        <v>46</v>
      </c>
      <c r="I93" s="8">
        <v>82327</v>
      </c>
      <c r="J93" s="8">
        <v>32</v>
      </c>
      <c r="K93" s="8">
        <v>19</v>
      </c>
      <c r="L93" s="8">
        <v>7</v>
      </c>
      <c r="M93" s="8">
        <v>4</v>
      </c>
      <c r="N93" s="8">
        <v>32</v>
      </c>
      <c r="O93" s="8"/>
      <c r="P93" s="8" t="str">
        <f>IF(AND(G93=$G$5,L93&gt;10),'Logical Functions'!$H$85,'Logical Functions'!$H$86)</f>
        <v>Manageable in Boston</v>
      </c>
      <c r="Q93" s="8" t="str">
        <v>Low Performer</v>
      </c>
      <c r="R93" s="8" t="str">
        <f t="shared" si="7"/>
        <v>Low Performer</v>
      </c>
      <c r="S93" s="8" t="b">
        <f t="shared" si="8"/>
        <v>0</v>
      </c>
      <c r="T93" s="8" t="b">
        <f t="shared" si="9"/>
        <v>0</v>
      </c>
      <c r="U93" s="8" t="b">
        <f t="shared" si="10"/>
        <v>1</v>
      </c>
      <c r="V93" s="8"/>
      <c r="W93" s="8" t="b">
        <f t="shared" si="11"/>
        <v>0</v>
      </c>
      <c r="X93" s="8" t="b">
        <f t="shared" si="12"/>
        <v>0</v>
      </c>
      <c r="Y93" t="b">
        <f t="shared" si="13"/>
        <v>1</v>
      </c>
      <c r="Z93" t="b">
        <v>1</v>
      </c>
    </row>
    <row r="94" spans="1:26" x14ac:dyDescent="0.45">
      <c r="A94" s="9" t="s">
        <v>115</v>
      </c>
      <c r="B94" s="9" t="s">
        <v>125</v>
      </c>
      <c r="C94" s="9" t="s">
        <v>110</v>
      </c>
      <c r="D94" s="9" t="s">
        <v>111</v>
      </c>
      <c r="E94" s="9" t="s">
        <v>118</v>
      </c>
      <c r="F94" s="9" t="s">
        <v>113</v>
      </c>
      <c r="G94" s="9" t="s">
        <v>120</v>
      </c>
      <c r="H94" s="9">
        <v>35</v>
      </c>
      <c r="I94" s="9">
        <v>38605</v>
      </c>
      <c r="J94" s="9">
        <v>32</v>
      </c>
      <c r="K94" s="9">
        <v>3</v>
      </c>
      <c r="L94" s="9">
        <v>6</v>
      </c>
      <c r="M94" s="9">
        <v>4</v>
      </c>
      <c r="N94" s="9">
        <v>29</v>
      </c>
      <c r="O94" s="9"/>
      <c r="P94" s="8" t="str">
        <f>IF(AND(G94=$G$5,L94&gt;10),'Logical Functions'!$H$85,'Logical Functions'!$H$86)</f>
        <v>Manageable in Boston</v>
      </c>
      <c r="Q94" s="9" t="str">
        <v>Low Performer</v>
      </c>
      <c r="R94" s="8" t="str">
        <f t="shared" si="7"/>
        <v>Low Performer</v>
      </c>
      <c r="S94" s="8" t="b">
        <f t="shared" si="8"/>
        <v>0</v>
      </c>
      <c r="T94" s="8" t="b">
        <f t="shared" si="9"/>
        <v>0</v>
      </c>
      <c r="U94" s="8" t="b">
        <f t="shared" si="10"/>
        <v>1</v>
      </c>
      <c r="V94" s="9"/>
      <c r="W94" s="8" t="b">
        <f t="shared" si="11"/>
        <v>0</v>
      </c>
      <c r="X94" s="8" t="b">
        <f t="shared" si="12"/>
        <v>0</v>
      </c>
      <c r="Y94" t="b">
        <f t="shared" si="13"/>
        <v>1</v>
      </c>
      <c r="Z94" t="b">
        <v>1</v>
      </c>
    </row>
    <row r="95" spans="1:26" x14ac:dyDescent="0.45">
      <c r="A95" s="9" t="s">
        <v>140</v>
      </c>
      <c r="B95" s="9" t="s">
        <v>125</v>
      </c>
      <c r="C95" s="9" t="s">
        <v>117</v>
      </c>
      <c r="D95" s="9" t="s">
        <v>111</v>
      </c>
      <c r="E95" s="9" t="s">
        <v>126</v>
      </c>
      <c r="F95" s="9" t="s">
        <v>113</v>
      </c>
      <c r="G95" s="9" t="s">
        <v>114</v>
      </c>
      <c r="H95" s="9">
        <v>59</v>
      </c>
      <c r="I95" s="9">
        <v>110807</v>
      </c>
      <c r="J95" s="9">
        <v>32</v>
      </c>
      <c r="K95" s="9">
        <v>12</v>
      </c>
      <c r="L95" s="9">
        <v>4</v>
      </c>
      <c r="M95" s="9">
        <v>9</v>
      </c>
      <c r="N95" s="9">
        <v>50</v>
      </c>
      <c r="O95" s="9"/>
      <c r="P95" s="8" t="str">
        <f>IF(AND(G95=$G$5,L95&gt;10),'Logical Functions'!$H$85,'Logical Functions'!$H$86)</f>
        <v>Manageable in Boston</v>
      </c>
      <c r="Q95" s="9" t="str">
        <v>High Performer</v>
      </c>
      <c r="R95" s="8" t="str">
        <f t="shared" si="7"/>
        <v>High Performer</v>
      </c>
      <c r="S95" s="8" t="b">
        <f t="shared" si="8"/>
        <v>0</v>
      </c>
      <c r="T95" s="8" t="b">
        <f t="shared" si="9"/>
        <v>0</v>
      </c>
      <c r="U95" s="8" t="b">
        <f t="shared" si="10"/>
        <v>1</v>
      </c>
      <c r="V95" s="9"/>
      <c r="W95" s="8" t="b">
        <f t="shared" si="11"/>
        <v>1</v>
      </c>
      <c r="X95" s="8" t="b">
        <f t="shared" si="12"/>
        <v>0</v>
      </c>
      <c r="Y95" t="b">
        <f t="shared" si="13"/>
        <v>0</v>
      </c>
      <c r="Z95" t="b">
        <v>0</v>
      </c>
    </row>
    <row r="96" spans="1:26" x14ac:dyDescent="0.45">
      <c r="A96" s="8" t="s">
        <v>142</v>
      </c>
      <c r="B96" s="8" t="s">
        <v>116</v>
      </c>
      <c r="C96" s="8" t="s">
        <v>117</v>
      </c>
      <c r="D96" s="8" t="s">
        <v>111</v>
      </c>
      <c r="E96" s="8" t="s">
        <v>136</v>
      </c>
      <c r="F96" s="8" t="s">
        <v>113</v>
      </c>
      <c r="G96" s="8" t="s">
        <v>141</v>
      </c>
      <c r="H96" s="8">
        <v>41</v>
      </c>
      <c r="I96" s="8">
        <v>91202</v>
      </c>
      <c r="J96" s="8">
        <v>32</v>
      </c>
      <c r="K96" s="8">
        <v>1</v>
      </c>
      <c r="L96" s="8">
        <v>12</v>
      </c>
      <c r="M96" s="8">
        <v>5</v>
      </c>
      <c r="N96" s="8">
        <v>54</v>
      </c>
      <c r="O96" s="8"/>
      <c r="P96" s="8" t="str">
        <f>IF(AND(G96=$G$5,L96&gt;10),'Logical Functions'!$H$85,'Logical Functions'!$H$86)</f>
        <v>Manageable in Boston</v>
      </c>
      <c r="Q96" s="8" t="str">
        <v>Low Performer</v>
      </c>
      <c r="R96" s="8" t="str">
        <f t="shared" si="7"/>
        <v>Low Performer</v>
      </c>
      <c r="S96" s="8" t="b">
        <f t="shared" si="8"/>
        <v>0</v>
      </c>
      <c r="T96" s="8" t="b">
        <f t="shared" si="9"/>
        <v>0</v>
      </c>
      <c r="U96" s="8" t="b">
        <f t="shared" si="10"/>
        <v>1</v>
      </c>
      <c r="V96" s="8"/>
      <c r="W96" s="8" t="b">
        <f t="shared" si="11"/>
        <v>0</v>
      </c>
      <c r="X96" s="8" t="b">
        <f t="shared" si="12"/>
        <v>0</v>
      </c>
      <c r="Y96" t="b">
        <f t="shared" si="13"/>
        <v>0</v>
      </c>
      <c r="Z96" t="b">
        <v>0</v>
      </c>
    </row>
    <row r="97" spans="1:26" x14ac:dyDescent="0.45">
      <c r="A97" s="9" t="s">
        <v>135</v>
      </c>
      <c r="B97" s="9" t="s">
        <v>116</v>
      </c>
      <c r="C97" s="9" t="s">
        <v>138</v>
      </c>
      <c r="D97" s="9" t="s">
        <v>131</v>
      </c>
      <c r="E97" s="9" t="s">
        <v>118</v>
      </c>
      <c r="F97" s="9" t="s">
        <v>127</v>
      </c>
      <c r="G97" s="9" t="s">
        <v>132</v>
      </c>
      <c r="H97" s="9">
        <v>28</v>
      </c>
      <c r="I97" s="9">
        <v>119400</v>
      </c>
      <c r="J97" s="9">
        <v>32</v>
      </c>
      <c r="K97" s="9">
        <v>6</v>
      </c>
      <c r="L97" s="9">
        <v>3</v>
      </c>
      <c r="M97" s="9">
        <v>9</v>
      </c>
      <c r="N97" s="9">
        <v>33</v>
      </c>
      <c r="O97" s="9"/>
      <c r="P97" s="8" t="str">
        <f>IF(AND(G97=$G$5,L97&gt;10),'Logical Functions'!$H$85,'Logical Functions'!$H$86)</f>
        <v>Manageable in Boston</v>
      </c>
      <c r="Q97" s="9" t="str">
        <v>High Performer</v>
      </c>
      <c r="R97" s="8" t="str">
        <f t="shared" si="7"/>
        <v>High Performer</v>
      </c>
      <c r="S97" s="8" t="b">
        <f t="shared" si="8"/>
        <v>0</v>
      </c>
      <c r="T97" s="8" t="b">
        <f t="shared" si="9"/>
        <v>0</v>
      </c>
      <c r="U97" s="8" t="b">
        <f t="shared" si="10"/>
        <v>0</v>
      </c>
      <c r="V97" s="9"/>
      <c r="W97" s="8" t="b">
        <f t="shared" si="11"/>
        <v>1</v>
      </c>
      <c r="X97" s="8" t="b">
        <f t="shared" si="12"/>
        <v>0</v>
      </c>
      <c r="Y97" t="b">
        <f t="shared" si="13"/>
        <v>1</v>
      </c>
      <c r="Z97" t="b">
        <v>1</v>
      </c>
    </row>
    <row r="98" spans="1:26" x14ac:dyDescent="0.45">
      <c r="A98" s="8" t="s">
        <v>128</v>
      </c>
      <c r="B98" s="8" t="s">
        <v>125</v>
      </c>
      <c r="C98" s="8" t="s">
        <v>117</v>
      </c>
      <c r="D98" s="8" t="s">
        <v>133</v>
      </c>
      <c r="E98" s="8" t="s">
        <v>112</v>
      </c>
      <c r="F98" s="8" t="s">
        <v>113</v>
      </c>
      <c r="G98" s="8" t="s">
        <v>124</v>
      </c>
      <c r="H98" s="8">
        <v>34</v>
      </c>
      <c r="I98" s="8">
        <v>104083</v>
      </c>
      <c r="J98" s="8">
        <v>32</v>
      </c>
      <c r="K98" s="8">
        <v>7</v>
      </c>
      <c r="L98" s="8">
        <v>7</v>
      </c>
      <c r="M98" s="8">
        <v>4</v>
      </c>
      <c r="N98" s="8">
        <v>35</v>
      </c>
      <c r="O98" s="8"/>
      <c r="P98" s="8" t="str">
        <f>IF(AND(G98=$G$5,L98&gt;10),'Logical Functions'!$H$85,'Logical Functions'!$H$86)</f>
        <v>Manageable in Boston</v>
      </c>
      <c r="Q98" s="8" t="str">
        <v>Low Performer</v>
      </c>
      <c r="R98" s="8" t="str">
        <f t="shared" si="7"/>
        <v>Low Performer</v>
      </c>
      <c r="S98" s="8" t="b">
        <f t="shared" si="8"/>
        <v>0</v>
      </c>
      <c r="T98" s="8" t="b">
        <f t="shared" si="9"/>
        <v>0</v>
      </c>
      <c r="U98" s="8" t="b">
        <f t="shared" si="10"/>
        <v>0</v>
      </c>
      <c r="V98" s="8"/>
      <c r="W98" s="8" t="b">
        <f t="shared" si="11"/>
        <v>0</v>
      </c>
      <c r="X98" s="8" t="b">
        <f t="shared" si="12"/>
        <v>1</v>
      </c>
      <c r="Y98" t="b">
        <f t="shared" si="13"/>
        <v>1</v>
      </c>
      <c r="Z98" t="b">
        <v>1</v>
      </c>
    </row>
    <row r="99" spans="1:26" x14ac:dyDescent="0.45">
      <c r="A99" s="8" t="s">
        <v>128</v>
      </c>
      <c r="B99" s="8" t="s">
        <v>116</v>
      </c>
      <c r="C99" s="8" t="s">
        <v>117</v>
      </c>
      <c r="D99" s="8" t="s">
        <v>133</v>
      </c>
      <c r="E99" s="8" t="s">
        <v>123</v>
      </c>
      <c r="F99" s="8" t="s">
        <v>119</v>
      </c>
      <c r="G99" s="8" t="s">
        <v>114</v>
      </c>
      <c r="H99" s="8">
        <v>49</v>
      </c>
      <c r="I99" s="8">
        <v>115179</v>
      </c>
      <c r="J99" s="8">
        <v>32</v>
      </c>
      <c r="K99" s="8">
        <v>14</v>
      </c>
      <c r="L99" s="8">
        <v>4</v>
      </c>
      <c r="M99" s="8">
        <v>1</v>
      </c>
      <c r="N99" s="8">
        <v>26</v>
      </c>
      <c r="O99" s="8"/>
      <c r="P99" s="8" t="str">
        <f>IF(AND(G99=$G$5,L99&gt;10),'Logical Functions'!$H$85,'Logical Functions'!$H$86)</f>
        <v>Manageable in Boston</v>
      </c>
      <c r="Q99" s="8" t="str">
        <v>Low Performer</v>
      </c>
      <c r="R99" s="8" t="str">
        <f t="shared" si="7"/>
        <v>Low Performer</v>
      </c>
      <c r="S99" s="8" t="b">
        <f t="shared" si="8"/>
        <v>0</v>
      </c>
      <c r="T99" s="8" t="b">
        <f t="shared" si="9"/>
        <v>0</v>
      </c>
      <c r="U99" s="8" t="b">
        <f t="shared" si="10"/>
        <v>0</v>
      </c>
      <c r="V99" s="8"/>
      <c r="W99" s="8" t="b">
        <f t="shared" si="11"/>
        <v>0</v>
      </c>
      <c r="X99" s="8" t="b">
        <f t="shared" si="12"/>
        <v>1</v>
      </c>
      <c r="Y99" t="b">
        <f t="shared" si="13"/>
        <v>1</v>
      </c>
      <c r="Z99" t="b">
        <v>1</v>
      </c>
    </row>
    <row r="100" spans="1:26" x14ac:dyDescent="0.45">
      <c r="A100" s="9" t="s">
        <v>142</v>
      </c>
      <c r="B100" s="9" t="s">
        <v>109</v>
      </c>
      <c r="C100" s="9" t="s">
        <v>110</v>
      </c>
      <c r="D100" s="9" t="s">
        <v>133</v>
      </c>
      <c r="E100" s="9" t="s">
        <v>126</v>
      </c>
      <c r="F100" s="9" t="s">
        <v>119</v>
      </c>
      <c r="G100" s="9" t="s">
        <v>132</v>
      </c>
      <c r="H100" s="9">
        <v>61</v>
      </c>
      <c r="I100" s="9">
        <v>45193</v>
      </c>
      <c r="J100" s="9">
        <v>32</v>
      </c>
      <c r="K100" s="9">
        <v>5</v>
      </c>
      <c r="L100" s="9">
        <v>8</v>
      </c>
      <c r="M100" s="9">
        <v>7</v>
      </c>
      <c r="N100" s="9">
        <v>20</v>
      </c>
      <c r="O100" s="9"/>
      <c r="P100" s="8" t="str">
        <f>IF(AND(G100=$G$5,L100&gt;10),'Logical Functions'!$H$85,'Logical Functions'!$H$86)</f>
        <v>Manageable in Boston</v>
      </c>
      <c r="Q100" s="9" t="str">
        <v>High Performer</v>
      </c>
      <c r="R100" s="8" t="str">
        <f t="shared" si="7"/>
        <v>High Performer</v>
      </c>
      <c r="S100" s="8" t="b">
        <f t="shared" si="8"/>
        <v>0</v>
      </c>
      <c r="T100" s="8" t="b">
        <f t="shared" si="9"/>
        <v>0</v>
      </c>
      <c r="U100" s="8" t="b">
        <f t="shared" si="10"/>
        <v>0</v>
      </c>
      <c r="V100" s="9"/>
      <c r="W100" s="8" t="b">
        <f t="shared" si="11"/>
        <v>0</v>
      </c>
      <c r="X100" s="8" t="b">
        <f t="shared" si="12"/>
        <v>0</v>
      </c>
      <c r="Y100" t="b">
        <f t="shared" si="13"/>
        <v>1</v>
      </c>
      <c r="Z100" t="b">
        <v>1</v>
      </c>
    </row>
    <row r="101" spans="1:26" x14ac:dyDescent="0.45">
      <c r="A101" s="9" t="s">
        <v>108</v>
      </c>
      <c r="B101" s="9" t="s">
        <v>109</v>
      </c>
      <c r="C101" s="9" t="s">
        <v>110</v>
      </c>
      <c r="D101" s="9" t="s">
        <v>131</v>
      </c>
      <c r="E101" s="9" t="s">
        <v>126</v>
      </c>
      <c r="F101" s="9" t="s">
        <v>113</v>
      </c>
      <c r="G101" s="9" t="s">
        <v>129</v>
      </c>
      <c r="H101" s="9">
        <v>27</v>
      </c>
      <c r="I101" s="9">
        <v>85350</v>
      </c>
      <c r="J101" s="9">
        <v>32</v>
      </c>
      <c r="K101" s="9">
        <v>10</v>
      </c>
      <c r="L101" s="9">
        <v>12</v>
      </c>
      <c r="M101" s="9">
        <v>4</v>
      </c>
      <c r="N101" s="9">
        <v>36</v>
      </c>
      <c r="O101" s="9"/>
      <c r="P101" s="8" t="str">
        <f>IF(AND(G101=$G$5,L101&gt;10),'Logical Functions'!$H$85,'Logical Functions'!$H$86)</f>
        <v>Manageable in Boston</v>
      </c>
      <c r="Q101" s="9" t="str">
        <v>Low Performer</v>
      </c>
      <c r="R101" s="8" t="str">
        <f t="shared" si="7"/>
        <v>Low Performer</v>
      </c>
      <c r="S101" s="8" t="b">
        <f t="shared" si="8"/>
        <v>0</v>
      </c>
      <c r="T101" s="8" t="b">
        <f t="shared" si="9"/>
        <v>0</v>
      </c>
      <c r="U101" s="8" t="b">
        <f t="shared" si="10"/>
        <v>0</v>
      </c>
      <c r="V101" s="9"/>
      <c r="W101" s="8" t="b">
        <f t="shared" si="11"/>
        <v>0</v>
      </c>
      <c r="X101" s="8" t="b">
        <f t="shared" si="12"/>
        <v>0</v>
      </c>
      <c r="Y101" t="b">
        <f t="shared" si="13"/>
        <v>1</v>
      </c>
      <c r="Z101" t="b">
        <v>1</v>
      </c>
    </row>
    <row r="102" spans="1:26" x14ac:dyDescent="0.45">
      <c r="A102" s="9" t="s">
        <v>115</v>
      </c>
      <c r="B102" s="9" t="s">
        <v>125</v>
      </c>
      <c r="C102" s="9" t="s">
        <v>130</v>
      </c>
      <c r="D102" s="9" t="s">
        <v>131</v>
      </c>
      <c r="E102" s="9" t="s">
        <v>139</v>
      </c>
      <c r="F102" s="9" t="s">
        <v>113</v>
      </c>
      <c r="G102" s="9" t="s">
        <v>132</v>
      </c>
      <c r="H102" s="9">
        <v>28</v>
      </c>
      <c r="I102" s="9">
        <v>102127</v>
      </c>
      <c r="J102" s="9">
        <v>31</v>
      </c>
      <c r="K102" s="9">
        <v>1</v>
      </c>
      <c r="L102" s="9">
        <v>12</v>
      </c>
      <c r="M102" s="9">
        <v>9</v>
      </c>
      <c r="N102" s="9">
        <v>37</v>
      </c>
      <c r="O102" s="9"/>
      <c r="P102" s="8" t="str">
        <f>IF(AND(G102=$G$5,L102&gt;10),'Logical Functions'!$H$85,'Logical Functions'!$H$86)</f>
        <v>Manageable in Boston</v>
      </c>
      <c r="Q102" s="9" t="str">
        <v>High Performer</v>
      </c>
      <c r="R102" s="8" t="str">
        <f t="shared" si="7"/>
        <v>High Performer</v>
      </c>
      <c r="S102" s="8" t="b">
        <f t="shared" si="8"/>
        <v>1</v>
      </c>
      <c r="T102" s="8" t="b">
        <f t="shared" si="9"/>
        <v>0</v>
      </c>
      <c r="U102" s="8" t="b">
        <f t="shared" si="10"/>
        <v>0</v>
      </c>
      <c r="V102" s="9"/>
      <c r="W102" s="8" t="b">
        <f t="shared" si="11"/>
        <v>1</v>
      </c>
      <c r="X102" s="8" t="b">
        <f t="shared" si="12"/>
        <v>0</v>
      </c>
      <c r="Y102" t="b">
        <f t="shared" si="13"/>
        <v>1</v>
      </c>
      <c r="Z102" t="b">
        <v>1</v>
      </c>
    </row>
    <row r="103" spans="1:26" x14ac:dyDescent="0.45">
      <c r="A103" s="9" t="s">
        <v>115</v>
      </c>
      <c r="B103" s="9" t="s">
        <v>116</v>
      </c>
      <c r="C103" s="9" t="s">
        <v>110</v>
      </c>
      <c r="D103" s="9" t="s">
        <v>133</v>
      </c>
      <c r="E103" s="9" t="s">
        <v>118</v>
      </c>
      <c r="F103" s="9" t="s">
        <v>127</v>
      </c>
      <c r="G103" s="9" t="s">
        <v>132</v>
      </c>
      <c r="H103" s="9">
        <v>55</v>
      </c>
      <c r="I103" s="9">
        <v>61778</v>
      </c>
      <c r="J103" s="9">
        <v>31</v>
      </c>
      <c r="K103" s="9">
        <v>12</v>
      </c>
      <c r="L103" s="9">
        <v>13</v>
      </c>
      <c r="M103" s="9">
        <v>7</v>
      </c>
      <c r="N103" s="9">
        <v>22</v>
      </c>
      <c r="O103" s="9"/>
      <c r="P103" s="8" t="str">
        <f>IF(AND(G103=$G$5,L103&gt;10),'Logical Functions'!$H$85,'Logical Functions'!$H$86)</f>
        <v>Manageable in Boston</v>
      </c>
      <c r="Q103" s="9" t="str">
        <v>High Performer</v>
      </c>
      <c r="R103" s="8" t="str">
        <f t="shared" si="7"/>
        <v>High Performer</v>
      </c>
      <c r="S103" s="8" t="b">
        <f t="shared" si="8"/>
        <v>0</v>
      </c>
      <c r="T103" s="8" t="b">
        <f t="shared" si="9"/>
        <v>0</v>
      </c>
      <c r="U103" s="8" t="b">
        <f t="shared" si="10"/>
        <v>0</v>
      </c>
      <c r="V103" s="9"/>
      <c r="W103" s="8" t="b">
        <f t="shared" si="11"/>
        <v>0</v>
      </c>
      <c r="X103" s="8" t="b">
        <f t="shared" si="12"/>
        <v>0</v>
      </c>
      <c r="Y103" t="b">
        <f t="shared" si="13"/>
        <v>1</v>
      </c>
      <c r="Z103" t="b">
        <v>1</v>
      </c>
    </row>
    <row r="104" spans="1:26" x14ac:dyDescent="0.45">
      <c r="A104" s="8" t="s">
        <v>128</v>
      </c>
      <c r="B104" s="8" t="s">
        <v>125</v>
      </c>
      <c r="C104" s="8" t="s">
        <v>117</v>
      </c>
      <c r="D104" s="8" t="s">
        <v>111</v>
      </c>
      <c r="E104" s="8" t="s">
        <v>126</v>
      </c>
      <c r="F104" s="8" t="s">
        <v>113</v>
      </c>
      <c r="G104" s="8" t="s">
        <v>137</v>
      </c>
      <c r="H104" s="8">
        <v>47</v>
      </c>
      <c r="I104" s="8">
        <v>56943</v>
      </c>
      <c r="J104" s="8">
        <v>31</v>
      </c>
      <c r="K104" s="8">
        <v>3</v>
      </c>
      <c r="L104" s="8">
        <v>14</v>
      </c>
      <c r="M104" s="8">
        <v>2</v>
      </c>
      <c r="N104" s="8">
        <v>49</v>
      </c>
      <c r="O104" s="8"/>
      <c r="P104" s="8" t="str">
        <f>IF(AND(G104=$G$5,L104&gt;10),'Logical Functions'!$H$85,'Logical Functions'!$H$86)</f>
        <v>Manageable in Boston</v>
      </c>
      <c r="Q104" s="8" t="str">
        <v>Low Performer</v>
      </c>
      <c r="R104" s="8" t="str">
        <f t="shared" si="7"/>
        <v>Low Performer</v>
      </c>
      <c r="S104" s="8" t="b">
        <f t="shared" si="8"/>
        <v>0</v>
      </c>
      <c r="T104" s="8" t="b">
        <f t="shared" si="9"/>
        <v>0</v>
      </c>
      <c r="U104" s="8" t="b">
        <f t="shared" si="10"/>
        <v>1</v>
      </c>
      <c r="V104" s="8"/>
      <c r="W104" s="8" t="b">
        <f t="shared" si="11"/>
        <v>0</v>
      </c>
      <c r="X104" s="8" t="b">
        <f t="shared" si="12"/>
        <v>1</v>
      </c>
      <c r="Y104" t="b">
        <f t="shared" si="13"/>
        <v>0</v>
      </c>
      <c r="Z104" t="b">
        <v>0</v>
      </c>
    </row>
    <row r="105" spans="1:26" x14ac:dyDescent="0.45">
      <c r="A105" s="8" t="s">
        <v>121</v>
      </c>
      <c r="B105" s="8" t="s">
        <v>109</v>
      </c>
      <c r="C105" s="8" t="s">
        <v>138</v>
      </c>
      <c r="D105" s="8" t="s">
        <v>122</v>
      </c>
      <c r="E105" s="8" t="s">
        <v>123</v>
      </c>
      <c r="F105" s="8" t="s">
        <v>113</v>
      </c>
      <c r="G105" s="8" t="s">
        <v>124</v>
      </c>
      <c r="H105" s="8">
        <v>24</v>
      </c>
      <c r="I105" s="8">
        <v>105969</v>
      </c>
      <c r="J105" s="8">
        <v>31</v>
      </c>
      <c r="K105" s="8">
        <v>18</v>
      </c>
      <c r="L105" s="8">
        <v>4</v>
      </c>
      <c r="M105" s="8">
        <v>4</v>
      </c>
      <c r="N105" s="8">
        <v>54</v>
      </c>
      <c r="O105" s="8"/>
      <c r="P105" s="8" t="str">
        <f>IF(AND(G105=$G$5,L105&gt;10),'Logical Functions'!$H$85,'Logical Functions'!$H$86)</f>
        <v>Manageable in Boston</v>
      </c>
      <c r="Q105" s="8" t="str">
        <v>Low Performer</v>
      </c>
      <c r="R105" s="8" t="str">
        <f t="shared" si="7"/>
        <v>Low Performer</v>
      </c>
      <c r="S105" s="8" t="b">
        <f t="shared" si="8"/>
        <v>0</v>
      </c>
      <c r="T105" s="8" t="b">
        <f t="shared" si="9"/>
        <v>0</v>
      </c>
      <c r="U105" s="8" t="b">
        <f t="shared" si="10"/>
        <v>1</v>
      </c>
      <c r="V105" s="8"/>
      <c r="W105" s="8" t="b">
        <f t="shared" si="11"/>
        <v>0</v>
      </c>
      <c r="X105" s="8" t="b">
        <f t="shared" si="12"/>
        <v>1</v>
      </c>
      <c r="Y105" t="b">
        <f t="shared" si="13"/>
        <v>0</v>
      </c>
      <c r="Z105" t="b">
        <v>0</v>
      </c>
    </row>
    <row r="106" spans="1:26" x14ac:dyDescent="0.45">
      <c r="A106" s="8" t="s">
        <v>115</v>
      </c>
      <c r="B106" s="8" t="s">
        <v>109</v>
      </c>
      <c r="C106" s="8" t="s">
        <v>117</v>
      </c>
      <c r="D106" s="8" t="s">
        <v>133</v>
      </c>
      <c r="E106" s="8" t="s">
        <v>118</v>
      </c>
      <c r="F106" s="8" t="s">
        <v>127</v>
      </c>
      <c r="G106" s="8" t="s">
        <v>137</v>
      </c>
      <c r="H106" s="8">
        <v>50</v>
      </c>
      <c r="I106" s="8">
        <v>75409</v>
      </c>
      <c r="J106" s="8">
        <v>31</v>
      </c>
      <c r="K106" s="8">
        <v>10</v>
      </c>
      <c r="L106" s="8">
        <v>2</v>
      </c>
      <c r="M106" s="8">
        <v>7</v>
      </c>
      <c r="N106" s="8">
        <v>44</v>
      </c>
      <c r="O106" s="8"/>
      <c r="P106" s="8" t="str">
        <f>IF(AND(G106=$G$5,L106&gt;10),'Logical Functions'!$H$85,'Logical Functions'!$H$86)</f>
        <v>Manageable in Boston</v>
      </c>
      <c r="Q106" s="8" t="str">
        <v>High Performer</v>
      </c>
      <c r="R106" s="8" t="str">
        <f t="shared" si="7"/>
        <v>High Performer</v>
      </c>
      <c r="S106" s="8" t="b">
        <f t="shared" si="8"/>
        <v>0</v>
      </c>
      <c r="T106" s="8" t="b">
        <f t="shared" si="9"/>
        <v>0</v>
      </c>
      <c r="U106" s="8" t="b">
        <f t="shared" si="10"/>
        <v>0</v>
      </c>
      <c r="V106" s="8"/>
      <c r="W106" s="8" t="b">
        <f t="shared" si="11"/>
        <v>0</v>
      </c>
      <c r="X106" s="8" t="b">
        <f t="shared" si="12"/>
        <v>0</v>
      </c>
      <c r="Y106" t="b">
        <f t="shared" si="13"/>
        <v>0</v>
      </c>
      <c r="Z106" t="b">
        <v>0</v>
      </c>
    </row>
    <row r="107" spans="1:26" x14ac:dyDescent="0.45">
      <c r="A107" s="8" t="s">
        <v>128</v>
      </c>
      <c r="B107" s="8" t="s">
        <v>116</v>
      </c>
      <c r="C107" s="8" t="s">
        <v>130</v>
      </c>
      <c r="D107" s="8" t="s">
        <v>133</v>
      </c>
      <c r="E107" s="8" t="s">
        <v>112</v>
      </c>
      <c r="F107" s="8" t="s">
        <v>119</v>
      </c>
      <c r="G107" s="8" t="s">
        <v>124</v>
      </c>
      <c r="H107" s="8">
        <v>43</v>
      </c>
      <c r="I107" s="8">
        <v>107362</v>
      </c>
      <c r="J107" s="8">
        <v>30</v>
      </c>
      <c r="K107" s="8">
        <v>17</v>
      </c>
      <c r="L107" s="8">
        <v>9</v>
      </c>
      <c r="M107" s="8">
        <v>9</v>
      </c>
      <c r="N107" s="8">
        <v>47</v>
      </c>
      <c r="O107" s="8"/>
      <c r="P107" s="8" t="str">
        <f>IF(AND(G107=$G$5,L107&gt;10),'Logical Functions'!$H$85,'Logical Functions'!$H$86)</f>
        <v>Manageable in Boston</v>
      </c>
      <c r="Q107" s="8" t="str">
        <v>High Performer</v>
      </c>
      <c r="R107" s="8" t="str">
        <f t="shared" si="7"/>
        <v>High Performer</v>
      </c>
      <c r="S107" s="8" t="b">
        <f t="shared" si="8"/>
        <v>1</v>
      </c>
      <c r="T107" s="8" t="b">
        <f t="shared" si="9"/>
        <v>0</v>
      </c>
      <c r="U107" s="8" t="b">
        <f t="shared" si="10"/>
        <v>0</v>
      </c>
      <c r="V107" s="8"/>
      <c r="W107" s="8" t="b">
        <f t="shared" si="11"/>
        <v>1</v>
      </c>
      <c r="X107" s="8" t="b">
        <f t="shared" si="12"/>
        <v>1</v>
      </c>
      <c r="Y107" t="b">
        <f t="shared" si="13"/>
        <v>0</v>
      </c>
      <c r="Z107" t="b">
        <v>0</v>
      </c>
    </row>
    <row r="108" spans="1:26" x14ac:dyDescent="0.45">
      <c r="A108" s="8" t="s">
        <v>121</v>
      </c>
      <c r="B108" s="8" t="s">
        <v>116</v>
      </c>
      <c r="C108" s="8" t="s">
        <v>110</v>
      </c>
      <c r="D108" s="8" t="s">
        <v>122</v>
      </c>
      <c r="E108" s="8" t="s">
        <v>123</v>
      </c>
      <c r="F108" s="8" t="s">
        <v>127</v>
      </c>
      <c r="G108" s="8" t="s">
        <v>129</v>
      </c>
      <c r="H108" s="8">
        <v>38</v>
      </c>
      <c r="I108" s="8">
        <v>48693</v>
      </c>
      <c r="J108" s="8">
        <v>30</v>
      </c>
      <c r="K108" s="8">
        <v>6</v>
      </c>
      <c r="L108" s="8">
        <v>7</v>
      </c>
      <c r="M108" s="8">
        <v>9</v>
      </c>
      <c r="N108" s="8">
        <v>51</v>
      </c>
      <c r="O108" s="8"/>
      <c r="P108" s="8" t="str">
        <f>IF(AND(G108=$G$5,L108&gt;10),'Logical Functions'!$H$85,'Logical Functions'!$H$86)</f>
        <v>Manageable in Boston</v>
      </c>
      <c r="Q108" s="8" t="str">
        <v>High Performer</v>
      </c>
      <c r="R108" s="8" t="str">
        <f t="shared" si="7"/>
        <v>High Performer</v>
      </c>
      <c r="S108" s="8" t="b">
        <f t="shared" si="8"/>
        <v>0</v>
      </c>
      <c r="T108" s="8" t="b">
        <f t="shared" si="9"/>
        <v>1</v>
      </c>
      <c r="U108" s="8" t="b">
        <f t="shared" si="10"/>
        <v>1</v>
      </c>
      <c r="V108" s="8"/>
      <c r="W108" s="8" t="b">
        <f t="shared" si="11"/>
        <v>1</v>
      </c>
      <c r="X108" s="8" t="b">
        <f t="shared" si="12"/>
        <v>1</v>
      </c>
      <c r="Y108" t="b">
        <f t="shared" si="13"/>
        <v>0</v>
      </c>
      <c r="Z108" t="b">
        <v>0</v>
      </c>
    </row>
    <row r="109" spans="1:26" x14ac:dyDescent="0.45">
      <c r="A109" s="9" t="s">
        <v>142</v>
      </c>
      <c r="B109" s="9" t="s">
        <v>109</v>
      </c>
      <c r="C109" s="9" t="s">
        <v>130</v>
      </c>
      <c r="D109" s="9" t="s">
        <v>111</v>
      </c>
      <c r="E109" s="9" t="s">
        <v>112</v>
      </c>
      <c r="F109" s="9" t="s">
        <v>113</v>
      </c>
      <c r="G109" s="9" t="s">
        <v>141</v>
      </c>
      <c r="H109" s="9">
        <v>43</v>
      </c>
      <c r="I109" s="9">
        <v>94386</v>
      </c>
      <c r="J109" s="9">
        <v>30</v>
      </c>
      <c r="K109" s="9">
        <v>2</v>
      </c>
      <c r="L109" s="9">
        <v>12</v>
      </c>
      <c r="M109" s="9">
        <v>5</v>
      </c>
      <c r="N109" s="9">
        <v>38</v>
      </c>
      <c r="O109" s="9"/>
      <c r="P109" s="8" t="str">
        <f>IF(AND(G109=$G$5,L109&gt;10),'Logical Functions'!$H$85,'Logical Functions'!$H$86)</f>
        <v>Manageable in Boston</v>
      </c>
      <c r="Q109" s="9" t="str">
        <v>Low Performer</v>
      </c>
      <c r="R109" s="8" t="str">
        <f t="shared" si="7"/>
        <v>Low Performer</v>
      </c>
      <c r="S109" s="8" t="b">
        <f t="shared" si="8"/>
        <v>1</v>
      </c>
      <c r="T109" s="8" t="b">
        <f t="shared" si="9"/>
        <v>0</v>
      </c>
      <c r="U109" s="8" t="b">
        <f t="shared" si="10"/>
        <v>1</v>
      </c>
      <c r="V109" s="9"/>
      <c r="W109" s="8" t="b">
        <f t="shared" si="11"/>
        <v>0</v>
      </c>
      <c r="X109" s="8" t="b">
        <f t="shared" si="12"/>
        <v>0</v>
      </c>
      <c r="Y109" t="b">
        <f t="shared" si="13"/>
        <v>1</v>
      </c>
      <c r="Z109" t="b">
        <v>1</v>
      </c>
    </row>
    <row r="110" spans="1:26" x14ac:dyDescent="0.45">
      <c r="A110" s="8" t="s">
        <v>115</v>
      </c>
      <c r="B110" s="8" t="s">
        <v>125</v>
      </c>
      <c r="C110" s="8" t="s">
        <v>138</v>
      </c>
      <c r="D110" s="8" t="s">
        <v>122</v>
      </c>
      <c r="E110" s="8" t="s">
        <v>134</v>
      </c>
      <c r="F110" s="8" t="s">
        <v>119</v>
      </c>
      <c r="G110" s="8" t="s">
        <v>132</v>
      </c>
      <c r="H110" s="8">
        <v>42</v>
      </c>
      <c r="I110" s="8">
        <v>100393</v>
      </c>
      <c r="J110" s="8">
        <v>30</v>
      </c>
      <c r="K110" s="8">
        <v>11</v>
      </c>
      <c r="L110" s="8">
        <v>2</v>
      </c>
      <c r="M110" s="8">
        <v>5</v>
      </c>
      <c r="N110" s="8">
        <v>47</v>
      </c>
      <c r="O110" s="8"/>
      <c r="P110" s="8" t="str">
        <f>IF(AND(G110=$G$5,L110&gt;10),'Logical Functions'!$H$85,'Logical Functions'!$H$86)</f>
        <v>Manageable in Boston</v>
      </c>
      <c r="Q110" s="8" t="str">
        <v>Low Performer</v>
      </c>
      <c r="R110" s="8" t="str">
        <f t="shared" si="7"/>
        <v>Low Performer</v>
      </c>
      <c r="S110" s="8" t="b">
        <f t="shared" si="8"/>
        <v>0</v>
      </c>
      <c r="T110" s="8" t="b">
        <f t="shared" si="9"/>
        <v>0</v>
      </c>
      <c r="U110" s="8" t="b">
        <f t="shared" si="10"/>
        <v>1</v>
      </c>
      <c r="V110" s="8"/>
      <c r="W110" s="8" t="b">
        <f t="shared" si="11"/>
        <v>0</v>
      </c>
      <c r="X110" s="8" t="b">
        <f t="shared" si="12"/>
        <v>0</v>
      </c>
      <c r="Y110" t="b">
        <f t="shared" si="13"/>
        <v>0</v>
      </c>
      <c r="Z110" t="b">
        <v>0</v>
      </c>
    </row>
    <row r="111" spans="1:26" x14ac:dyDescent="0.45">
      <c r="A111" s="8" t="s">
        <v>140</v>
      </c>
      <c r="B111" s="8" t="s">
        <v>125</v>
      </c>
      <c r="C111" s="8" t="s">
        <v>130</v>
      </c>
      <c r="D111" s="8" t="s">
        <v>131</v>
      </c>
      <c r="E111" s="8" t="s">
        <v>123</v>
      </c>
      <c r="F111" s="8" t="s">
        <v>113</v>
      </c>
      <c r="G111" s="8" t="s">
        <v>141</v>
      </c>
      <c r="H111" s="8">
        <v>41</v>
      </c>
      <c r="I111" s="8">
        <v>31708</v>
      </c>
      <c r="J111" s="8">
        <v>30</v>
      </c>
      <c r="K111" s="8">
        <v>1</v>
      </c>
      <c r="L111" s="8">
        <v>9</v>
      </c>
      <c r="M111" s="8">
        <v>4</v>
      </c>
      <c r="N111" s="8">
        <v>42</v>
      </c>
      <c r="O111" s="8"/>
      <c r="P111" s="8" t="str">
        <f>IF(AND(G111=$G$5,L111&gt;10),'Logical Functions'!$H$85,'Logical Functions'!$H$86)</f>
        <v>Manageable in Boston</v>
      </c>
      <c r="Q111" s="8" t="str">
        <v>Low Performer</v>
      </c>
      <c r="R111" s="8" t="str">
        <f t="shared" si="7"/>
        <v>Low Performer</v>
      </c>
      <c r="S111" s="8" t="b">
        <f t="shared" si="8"/>
        <v>1</v>
      </c>
      <c r="T111" s="8" t="b">
        <f t="shared" si="9"/>
        <v>0</v>
      </c>
      <c r="U111" s="8" t="b">
        <f t="shared" si="10"/>
        <v>0</v>
      </c>
      <c r="V111" s="8"/>
      <c r="W111" s="8" t="b">
        <f t="shared" si="11"/>
        <v>0</v>
      </c>
      <c r="X111" s="8" t="b">
        <f t="shared" si="12"/>
        <v>0</v>
      </c>
      <c r="Y111" t="b">
        <f t="shared" si="13"/>
        <v>0</v>
      </c>
      <c r="Z111" t="b">
        <v>0</v>
      </c>
    </row>
    <row r="112" spans="1:26" x14ac:dyDescent="0.45">
      <c r="A112" s="9" t="s">
        <v>121</v>
      </c>
      <c r="B112" s="9" t="s">
        <v>125</v>
      </c>
      <c r="C112" s="9" t="s">
        <v>117</v>
      </c>
      <c r="D112" s="9" t="s">
        <v>122</v>
      </c>
      <c r="E112" s="9" t="s">
        <v>112</v>
      </c>
      <c r="F112" s="9" t="s">
        <v>113</v>
      </c>
      <c r="G112" s="9" t="s">
        <v>132</v>
      </c>
      <c r="H112" s="9">
        <v>37</v>
      </c>
      <c r="I112" s="9">
        <v>42866</v>
      </c>
      <c r="J112" s="9">
        <v>30</v>
      </c>
      <c r="K112" s="9">
        <v>8</v>
      </c>
      <c r="L112" s="9">
        <v>3</v>
      </c>
      <c r="M112" s="9">
        <v>5</v>
      </c>
      <c r="N112" s="9">
        <v>34</v>
      </c>
      <c r="O112" s="9"/>
      <c r="P112" s="8" t="str">
        <f>IF(AND(G112=$G$5,L112&gt;10),'Logical Functions'!$H$85,'Logical Functions'!$H$86)</f>
        <v>Manageable in Boston</v>
      </c>
      <c r="Q112" s="9" t="str">
        <v>Low Performer</v>
      </c>
      <c r="R112" s="8" t="str">
        <f t="shared" si="7"/>
        <v>Low Performer</v>
      </c>
      <c r="S112" s="8" t="b">
        <f t="shared" si="8"/>
        <v>0</v>
      </c>
      <c r="T112" s="8" t="b">
        <f t="shared" si="9"/>
        <v>0</v>
      </c>
      <c r="U112" s="8" t="b">
        <f t="shared" si="10"/>
        <v>1</v>
      </c>
      <c r="V112" s="9"/>
      <c r="W112" s="8" t="b">
        <f t="shared" si="11"/>
        <v>0</v>
      </c>
      <c r="X112" s="8" t="b">
        <f t="shared" si="12"/>
        <v>1</v>
      </c>
      <c r="Y112" t="b">
        <f t="shared" si="13"/>
        <v>1</v>
      </c>
      <c r="Z112" t="b">
        <v>1</v>
      </c>
    </row>
    <row r="113" spans="1:26" x14ac:dyDescent="0.45">
      <c r="A113" s="9" t="s">
        <v>142</v>
      </c>
      <c r="B113" s="9" t="s">
        <v>125</v>
      </c>
      <c r="C113" s="9" t="s">
        <v>110</v>
      </c>
      <c r="D113" s="9" t="s">
        <v>133</v>
      </c>
      <c r="E113" s="9" t="s">
        <v>112</v>
      </c>
      <c r="F113" s="9" t="s">
        <v>127</v>
      </c>
      <c r="G113" s="9" t="s">
        <v>129</v>
      </c>
      <c r="H113" s="9">
        <v>42</v>
      </c>
      <c r="I113" s="9">
        <v>73148</v>
      </c>
      <c r="J113" s="9">
        <v>30</v>
      </c>
      <c r="K113" s="9">
        <v>19</v>
      </c>
      <c r="L113" s="9">
        <v>6</v>
      </c>
      <c r="M113" s="9">
        <v>8</v>
      </c>
      <c r="N113" s="9">
        <v>57</v>
      </c>
      <c r="O113" s="9"/>
      <c r="P113" s="8" t="str">
        <f>IF(AND(G113=$G$5,L113&gt;10),'Logical Functions'!$H$85,'Logical Functions'!$H$86)</f>
        <v>Manageable in Boston</v>
      </c>
      <c r="Q113" s="9" t="str">
        <v>High Performer</v>
      </c>
      <c r="R113" s="8" t="str">
        <f t="shared" si="7"/>
        <v>High Performer</v>
      </c>
      <c r="S113" s="8" t="b">
        <f t="shared" si="8"/>
        <v>0</v>
      </c>
      <c r="T113" s="8" t="b">
        <f t="shared" si="9"/>
        <v>0</v>
      </c>
      <c r="U113" s="8" t="b">
        <f t="shared" si="10"/>
        <v>0</v>
      </c>
      <c r="V113" s="9"/>
      <c r="W113" s="8" t="b">
        <f t="shared" si="11"/>
        <v>0</v>
      </c>
      <c r="X113" s="8" t="b">
        <f t="shared" si="12"/>
        <v>0</v>
      </c>
      <c r="Y113" t="b">
        <f t="shared" si="13"/>
        <v>0</v>
      </c>
      <c r="Z113" t="b">
        <v>0</v>
      </c>
    </row>
    <row r="114" spans="1:26" x14ac:dyDescent="0.45">
      <c r="A114" s="8" t="s">
        <v>121</v>
      </c>
      <c r="B114" s="8" t="s">
        <v>116</v>
      </c>
      <c r="C114" s="8" t="s">
        <v>130</v>
      </c>
      <c r="D114" s="8" t="s">
        <v>122</v>
      </c>
      <c r="E114" s="8" t="s">
        <v>123</v>
      </c>
      <c r="F114" s="8" t="s">
        <v>127</v>
      </c>
      <c r="G114" s="8" t="s">
        <v>120</v>
      </c>
      <c r="H114" s="8">
        <v>38</v>
      </c>
      <c r="I114" s="8">
        <v>77377</v>
      </c>
      <c r="J114" s="8">
        <v>30</v>
      </c>
      <c r="K114" s="8">
        <v>7</v>
      </c>
      <c r="L114" s="8">
        <v>2</v>
      </c>
      <c r="M114" s="8">
        <v>7</v>
      </c>
      <c r="N114" s="8">
        <v>44</v>
      </c>
      <c r="O114" s="8"/>
      <c r="P114" s="8" t="str">
        <f>IF(AND(G114=$G$5,L114&gt;10),'Logical Functions'!$H$85,'Logical Functions'!$H$86)</f>
        <v>Manageable in Boston</v>
      </c>
      <c r="Q114" s="8" t="str">
        <v>High Performer</v>
      </c>
      <c r="R114" s="8" t="str">
        <f t="shared" si="7"/>
        <v>High Performer</v>
      </c>
      <c r="S114" s="8" t="b">
        <f t="shared" si="8"/>
        <v>0</v>
      </c>
      <c r="T114" s="8" t="b">
        <f t="shared" si="9"/>
        <v>0</v>
      </c>
      <c r="U114" s="8" t="b">
        <f t="shared" si="10"/>
        <v>1</v>
      </c>
      <c r="V114" s="8"/>
      <c r="W114" s="8" t="b">
        <f t="shared" si="11"/>
        <v>0</v>
      </c>
      <c r="X114" s="8" t="b">
        <f t="shared" si="12"/>
        <v>1</v>
      </c>
      <c r="Y114" t="b">
        <f t="shared" si="13"/>
        <v>0</v>
      </c>
      <c r="Z114" t="b">
        <v>0</v>
      </c>
    </row>
    <row r="115" spans="1:26" x14ac:dyDescent="0.45">
      <c r="A115" s="9" t="s">
        <v>128</v>
      </c>
      <c r="B115" s="9" t="s">
        <v>125</v>
      </c>
      <c r="C115" s="9" t="s">
        <v>117</v>
      </c>
      <c r="D115" s="9" t="s">
        <v>133</v>
      </c>
      <c r="E115" s="9" t="s">
        <v>126</v>
      </c>
      <c r="F115" s="9" t="s">
        <v>127</v>
      </c>
      <c r="G115" s="9" t="s">
        <v>132</v>
      </c>
      <c r="H115" s="9">
        <v>51</v>
      </c>
      <c r="I115" s="9">
        <v>72965</v>
      </c>
      <c r="J115" s="9">
        <v>30</v>
      </c>
      <c r="K115" s="9">
        <v>8</v>
      </c>
      <c r="L115" s="9">
        <v>1</v>
      </c>
      <c r="M115" s="9">
        <v>4</v>
      </c>
      <c r="N115" s="9">
        <v>28</v>
      </c>
      <c r="O115" s="9"/>
      <c r="P115" s="8" t="str">
        <f>IF(AND(G115=$G$5,L115&gt;10),'Logical Functions'!$H$85,'Logical Functions'!$H$86)</f>
        <v>Manageable in Boston</v>
      </c>
      <c r="Q115" s="9" t="str">
        <v>Low Performer</v>
      </c>
      <c r="R115" s="8" t="str">
        <f t="shared" si="7"/>
        <v>Low Performer</v>
      </c>
      <c r="S115" s="8" t="b">
        <f t="shared" si="8"/>
        <v>0</v>
      </c>
      <c r="T115" s="8" t="b">
        <f t="shared" si="9"/>
        <v>0</v>
      </c>
      <c r="U115" s="8" t="b">
        <f t="shared" si="10"/>
        <v>0</v>
      </c>
      <c r="V115" s="9"/>
      <c r="W115" s="8" t="b">
        <f t="shared" si="11"/>
        <v>0</v>
      </c>
      <c r="X115" s="8" t="b">
        <f t="shared" si="12"/>
        <v>1</v>
      </c>
      <c r="Y115" t="b">
        <f t="shared" si="13"/>
        <v>1</v>
      </c>
      <c r="Z115" t="b">
        <v>1</v>
      </c>
    </row>
    <row r="116" spans="1:26" x14ac:dyDescent="0.45">
      <c r="A116" s="9" t="s">
        <v>140</v>
      </c>
      <c r="B116" s="9" t="s">
        <v>116</v>
      </c>
      <c r="C116" s="9" t="s">
        <v>130</v>
      </c>
      <c r="D116" s="9" t="s">
        <v>131</v>
      </c>
      <c r="E116" s="9" t="s">
        <v>136</v>
      </c>
      <c r="F116" s="9" t="s">
        <v>113</v>
      </c>
      <c r="G116" s="9" t="s">
        <v>124</v>
      </c>
      <c r="H116" s="9">
        <v>38</v>
      </c>
      <c r="I116" s="9">
        <v>80124</v>
      </c>
      <c r="J116" s="9">
        <v>30</v>
      </c>
      <c r="K116" s="9">
        <v>16</v>
      </c>
      <c r="L116" s="9">
        <v>2</v>
      </c>
      <c r="M116" s="9">
        <v>1</v>
      </c>
      <c r="N116" s="9">
        <v>26</v>
      </c>
      <c r="O116" s="9"/>
      <c r="P116" s="8" t="str">
        <f>IF(AND(G116=$G$5,L116&gt;10),'Logical Functions'!$H$85,'Logical Functions'!$H$86)</f>
        <v>Manageable in Boston</v>
      </c>
      <c r="Q116" s="9" t="str">
        <v>Low Performer</v>
      </c>
      <c r="R116" s="8" t="str">
        <f t="shared" si="7"/>
        <v>Low Performer</v>
      </c>
      <c r="S116" s="8" t="b">
        <f t="shared" si="8"/>
        <v>0</v>
      </c>
      <c r="T116" s="8" t="b">
        <f t="shared" si="9"/>
        <v>0</v>
      </c>
      <c r="U116" s="8" t="b">
        <f t="shared" si="10"/>
        <v>0</v>
      </c>
      <c r="V116" s="9"/>
      <c r="W116" s="8" t="b">
        <f t="shared" si="11"/>
        <v>0</v>
      </c>
      <c r="X116" s="8" t="b">
        <f t="shared" si="12"/>
        <v>0</v>
      </c>
      <c r="Y116" t="b">
        <f t="shared" si="13"/>
        <v>1</v>
      </c>
      <c r="Z116" t="b">
        <v>1</v>
      </c>
    </row>
    <row r="117" spans="1:26" x14ac:dyDescent="0.45">
      <c r="A117" s="8" t="s">
        <v>115</v>
      </c>
      <c r="B117" s="8" t="s">
        <v>125</v>
      </c>
      <c r="C117" s="8" t="s">
        <v>117</v>
      </c>
      <c r="D117" s="8" t="s">
        <v>131</v>
      </c>
      <c r="E117" s="8" t="s">
        <v>139</v>
      </c>
      <c r="F117" s="8" t="s">
        <v>113</v>
      </c>
      <c r="G117" s="8" t="s">
        <v>137</v>
      </c>
      <c r="H117" s="8">
        <v>55</v>
      </c>
      <c r="I117" s="8">
        <v>83161</v>
      </c>
      <c r="J117" s="8">
        <v>29</v>
      </c>
      <c r="K117" s="8">
        <v>13</v>
      </c>
      <c r="L117" s="8">
        <v>6</v>
      </c>
      <c r="M117" s="8">
        <v>3</v>
      </c>
      <c r="N117" s="8">
        <v>59</v>
      </c>
      <c r="O117" s="8"/>
      <c r="P117" s="8" t="str">
        <f>IF(AND(G117=$G$5,L117&gt;10),'Logical Functions'!$H$85,'Logical Functions'!$H$86)</f>
        <v>Manageable in Boston</v>
      </c>
      <c r="Q117" s="8" t="str">
        <v>Low Performer</v>
      </c>
      <c r="R117" s="8" t="str">
        <f t="shared" si="7"/>
        <v>Low Performer</v>
      </c>
      <c r="S117" s="8" t="b">
        <f t="shared" si="8"/>
        <v>0</v>
      </c>
      <c r="T117" s="8" t="b">
        <f t="shared" si="9"/>
        <v>0</v>
      </c>
      <c r="U117" s="8" t="b">
        <f t="shared" si="10"/>
        <v>0</v>
      </c>
      <c r="V117" s="8"/>
      <c r="W117" s="8" t="b">
        <f t="shared" si="11"/>
        <v>0</v>
      </c>
      <c r="X117" s="8" t="b">
        <f t="shared" si="12"/>
        <v>0</v>
      </c>
      <c r="Y117" t="b">
        <f t="shared" si="13"/>
        <v>0</v>
      </c>
      <c r="Z117" t="b">
        <v>0</v>
      </c>
    </row>
    <row r="118" spans="1:26" x14ac:dyDescent="0.45">
      <c r="A118" s="8" t="s">
        <v>115</v>
      </c>
      <c r="B118" s="8" t="s">
        <v>125</v>
      </c>
      <c r="C118" s="8" t="s">
        <v>130</v>
      </c>
      <c r="D118" s="8" t="s">
        <v>131</v>
      </c>
      <c r="E118" s="8" t="s">
        <v>118</v>
      </c>
      <c r="F118" s="8" t="s">
        <v>127</v>
      </c>
      <c r="G118" s="8" t="s">
        <v>132</v>
      </c>
      <c r="H118" s="8">
        <v>59</v>
      </c>
      <c r="I118" s="8">
        <v>45848</v>
      </c>
      <c r="J118" s="8">
        <v>29</v>
      </c>
      <c r="K118" s="8">
        <v>17</v>
      </c>
      <c r="L118" s="8">
        <v>7</v>
      </c>
      <c r="M118" s="8">
        <v>7</v>
      </c>
      <c r="N118" s="8">
        <v>38</v>
      </c>
      <c r="O118" s="8"/>
      <c r="P118" s="8" t="str">
        <f>IF(AND(G118=$G$5,L118&gt;10),'Logical Functions'!$H$85,'Logical Functions'!$H$86)</f>
        <v>Manageable in Boston</v>
      </c>
      <c r="Q118" s="8" t="str">
        <v>High Performer</v>
      </c>
      <c r="R118" s="8" t="str">
        <f t="shared" si="7"/>
        <v>High Performer</v>
      </c>
      <c r="S118" s="8" t="b">
        <f t="shared" si="8"/>
        <v>0</v>
      </c>
      <c r="T118" s="8" t="b">
        <f t="shared" si="9"/>
        <v>0</v>
      </c>
      <c r="U118" s="8" t="b">
        <f t="shared" si="10"/>
        <v>0</v>
      </c>
      <c r="V118" s="8"/>
      <c r="W118" s="8" t="b">
        <f t="shared" si="11"/>
        <v>0</v>
      </c>
      <c r="X118" s="8" t="b">
        <f t="shared" si="12"/>
        <v>0</v>
      </c>
      <c r="Y118" t="b">
        <f t="shared" si="13"/>
        <v>1</v>
      </c>
      <c r="Z118" t="b">
        <v>1</v>
      </c>
    </row>
    <row r="119" spans="1:26" x14ac:dyDescent="0.45">
      <c r="A119" s="9" t="s">
        <v>135</v>
      </c>
      <c r="B119" s="9" t="s">
        <v>116</v>
      </c>
      <c r="C119" s="9" t="s">
        <v>117</v>
      </c>
      <c r="D119" s="9" t="s">
        <v>122</v>
      </c>
      <c r="E119" s="9" t="s">
        <v>134</v>
      </c>
      <c r="F119" s="9" t="s">
        <v>127</v>
      </c>
      <c r="G119" s="9" t="s">
        <v>141</v>
      </c>
      <c r="H119" s="9">
        <v>61</v>
      </c>
      <c r="I119" s="9">
        <v>30358</v>
      </c>
      <c r="J119" s="9">
        <v>29</v>
      </c>
      <c r="K119" s="9">
        <v>11</v>
      </c>
      <c r="L119" s="9">
        <v>9</v>
      </c>
      <c r="M119" s="9">
        <v>4</v>
      </c>
      <c r="N119" s="9">
        <v>54</v>
      </c>
      <c r="O119" s="9"/>
      <c r="P119" s="8" t="str">
        <f>IF(AND(G119=$G$5,L119&gt;10),'Logical Functions'!$H$85,'Logical Functions'!$H$86)</f>
        <v>Manageable in Boston</v>
      </c>
      <c r="Q119" s="9" t="str">
        <v>Low Performer</v>
      </c>
      <c r="R119" s="8" t="str">
        <f t="shared" si="7"/>
        <v>Low Performer</v>
      </c>
      <c r="S119" s="8" t="b">
        <f t="shared" si="8"/>
        <v>0</v>
      </c>
      <c r="T119" s="8" t="b">
        <f t="shared" si="9"/>
        <v>0</v>
      </c>
      <c r="U119" s="8" t="b">
        <f t="shared" si="10"/>
        <v>1</v>
      </c>
      <c r="V119" s="9"/>
      <c r="W119" s="8" t="b">
        <f t="shared" si="11"/>
        <v>0</v>
      </c>
      <c r="X119" s="8" t="b">
        <f t="shared" si="12"/>
        <v>0</v>
      </c>
      <c r="Y119" t="b">
        <f t="shared" si="13"/>
        <v>0</v>
      </c>
      <c r="Z119" t="b">
        <v>0</v>
      </c>
    </row>
    <row r="120" spans="1:26" x14ac:dyDescent="0.45">
      <c r="A120" s="8" t="s">
        <v>135</v>
      </c>
      <c r="B120" s="8" t="s">
        <v>109</v>
      </c>
      <c r="C120" s="8" t="s">
        <v>138</v>
      </c>
      <c r="D120" s="8" t="s">
        <v>131</v>
      </c>
      <c r="E120" s="8" t="s">
        <v>123</v>
      </c>
      <c r="F120" s="8" t="s">
        <v>127</v>
      </c>
      <c r="G120" s="8" t="s">
        <v>137</v>
      </c>
      <c r="H120" s="8">
        <v>32</v>
      </c>
      <c r="I120" s="8">
        <v>87169</v>
      </c>
      <c r="J120" s="8">
        <v>29</v>
      </c>
      <c r="K120" s="8">
        <v>2</v>
      </c>
      <c r="L120" s="8">
        <v>10</v>
      </c>
      <c r="M120" s="8">
        <v>7</v>
      </c>
      <c r="N120" s="8">
        <v>40</v>
      </c>
      <c r="O120" s="8"/>
      <c r="P120" s="8" t="str">
        <f>IF(AND(G120=$G$5,L120&gt;10),'Logical Functions'!$H$85,'Logical Functions'!$H$86)</f>
        <v>Manageable in Boston</v>
      </c>
      <c r="Q120" s="8" t="str">
        <v>High Performer</v>
      </c>
      <c r="R120" s="8" t="str">
        <f t="shared" si="7"/>
        <v>High Performer</v>
      </c>
      <c r="S120" s="8" t="b">
        <f t="shared" si="8"/>
        <v>0</v>
      </c>
      <c r="T120" s="8" t="b">
        <f t="shared" si="9"/>
        <v>0</v>
      </c>
      <c r="U120" s="8" t="b">
        <f t="shared" si="10"/>
        <v>0</v>
      </c>
      <c r="V120" s="8"/>
      <c r="W120" s="8" t="b">
        <f t="shared" si="11"/>
        <v>0</v>
      </c>
      <c r="X120" s="8" t="b">
        <f t="shared" si="12"/>
        <v>0</v>
      </c>
      <c r="Y120" t="b">
        <f t="shared" si="13"/>
        <v>1</v>
      </c>
      <c r="Z120" t="b">
        <v>1</v>
      </c>
    </row>
    <row r="121" spans="1:26" x14ac:dyDescent="0.45">
      <c r="A121" s="9" t="s">
        <v>115</v>
      </c>
      <c r="B121" s="9" t="s">
        <v>109</v>
      </c>
      <c r="C121" s="9" t="s">
        <v>110</v>
      </c>
      <c r="D121" s="9" t="s">
        <v>122</v>
      </c>
      <c r="E121" s="9" t="s">
        <v>112</v>
      </c>
      <c r="F121" s="9" t="s">
        <v>113</v>
      </c>
      <c r="G121" s="9" t="s">
        <v>120</v>
      </c>
      <c r="H121" s="9">
        <v>30</v>
      </c>
      <c r="I121" s="9">
        <v>105774</v>
      </c>
      <c r="J121" s="9">
        <v>29</v>
      </c>
      <c r="K121" s="9">
        <v>17</v>
      </c>
      <c r="L121" s="9">
        <v>5</v>
      </c>
      <c r="M121" s="9">
        <v>3</v>
      </c>
      <c r="N121" s="9">
        <v>42</v>
      </c>
      <c r="O121" s="9"/>
      <c r="P121" s="8" t="str">
        <f>IF(AND(G121=$G$5,L121&gt;10),'Logical Functions'!$H$85,'Logical Functions'!$H$86)</f>
        <v>Manageable in Boston</v>
      </c>
      <c r="Q121" s="9" t="str">
        <v>Low Performer</v>
      </c>
      <c r="R121" s="8" t="str">
        <f t="shared" si="7"/>
        <v>Low Performer</v>
      </c>
      <c r="S121" s="8" t="b">
        <f t="shared" si="8"/>
        <v>0</v>
      </c>
      <c r="T121" s="8" t="b">
        <f t="shared" si="9"/>
        <v>0</v>
      </c>
      <c r="U121" s="8" t="b">
        <f t="shared" si="10"/>
        <v>1</v>
      </c>
      <c r="V121" s="9"/>
      <c r="W121" s="8" t="b">
        <f t="shared" si="11"/>
        <v>0</v>
      </c>
      <c r="X121" s="8" t="b">
        <f t="shared" si="12"/>
        <v>0</v>
      </c>
      <c r="Y121" t="b">
        <f t="shared" si="13"/>
        <v>0</v>
      </c>
      <c r="Z121" t="b">
        <v>0</v>
      </c>
    </row>
    <row r="122" spans="1:26" x14ac:dyDescent="0.45">
      <c r="A122" s="9" t="s">
        <v>121</v>
      </c>
      <c r="B122" s="9" t="s">
        <v>125</v>
      </c>
      <c r="C122" s="9" t="s">
        <v>117</v>
      </c>
      <c r="D122" s="9" t="s">
        <v>131</v>
      </c>
      <c r="E122" s="9" t="s">
        <v>136</v>
      </c>
      <c r="F122" s="9" t="s">
        <v>127</v>
      </c>
      <c r="G122" s="9" t="s">
        <v>120</v>
      </c>
      <c r="H122" s="9">
        <v>64</v>
      </c>
      <c r="I122" s="9">
        <v>37684</v>
      </c>
      <c r="J122" s="9">
        <v>29</v>
      </c>
      <c r="K122" s="9">
        <v>1</v>
      </c>
      <c r="L122" s="9">
        <v>2</v>
      </c>
      <c r="M122" s="9">
        <v>6</v>
      </c>
      <c r="N122" s="9">
        <v>46</v>
      </c>
      <c r="O122" s="9"/>
      <c r="P122" s="8" t="str">
        <f>IF(AND(G122=$G$5,L122&gt;10),'Logical Functions'!$H$85,'Logical Functions'!$H$86)</f>
        <v>Manageable in Boston</v>
      </c>
      <c r="Q122" s="9" t="str">
        <v>Low Performer</v>
      </c>
      <c r="R122" s="8" t="str">
        <f t="shared" si="7"/>
        <v>Low Performer</v>
      </c>
      <c r="S122" s="8" t="b">
        <f t="shared" si="8"/>
        <v>0</v>
      </c>
      <c r="T122" s="8" t="b">
        <f t="shared" si="9"/>
        <v>0</v>
      </c>
      <c r="U122" s="8" t="b">
        <f t="shared" si="10"/>
        <v>0</v>
      </c>
      <c r="V122" s="9"/>
      <c r="W122" s="8" t="b">
        <f t="shared" si="11"/>
        <v>0</v>
      </c>
      <c r="X122" s="8" t="b">
        <f t="shared" si="12"/>
        <v>1</v>
      </c>
      <c r="Y122" t="b">
        <f t="shared" si="13"/>
        <v>0</v>
      </c>
      <c r="Z122" t="b">
        <v>0</v>
      </c>
    </row>
    <row r="123" spans="1:26" x14ac:dyDescent="0.45">
      <c r="A123" s="8" t="s">
        <v>142</v>
      </c>
      <c r="B123" s="8" t="s">
        <v>116</v>
      </c>
      <c r="C123" s="8" t="s">
        <v>110</v>
      </c>
      <c r="D123" s="8" t="s">
        <v>131</v>
      </c>
      <c r="E123" s="8" t="s">
        <v>112</v>
      </c>
      <c r="F123" s="8" t="s">
        <v>119</v>
      </c>
      <c r="G123" s="8" t="s">
        <v>132</v>
      </c>
      <c r="H123" s="8">
        <v>33</v>
      </c>
      <c r="I123" s="8">
        <v>58064</v>
      </c>
      <c r="J123" s="8">
        <v>29</v>
      </c>
      <c r="K123" s="8">
        <v>14</v>
      </c>
      <c r="L123" s="8">
        <v>4</v>
      </c>
      <c r="M123" s="8">
        <v>1</v>
      </c>
      <c r="N123" s="8">
        <v>57</v>
      </c>
      <c r="O123" s="8"/>
      <c r="P123" s="8" t="str">
        <f>IF(AND(G123=$G$5,L123&gt;10),'Logical Functions'!$H$85,'Logical Functions'!$H$86)</f>
        <v>Manageable in Boston</v>
      </c>
      <c r="Q123" s="8" t="str">
        <v>Low Performer</v>
      </c>
      <c r="R123" s="8" t="str">
        <f t="shared" si="7"/>
        <v>Low Performer</v>
      </c>
      <c r="S123" s="8" t="b">
        <f t="shared" si="8"/>
        <v>0</v>
      </c>
      <c r="T123" s="8" t="b">
        <f t="shared" si="9"/>
        <v>0</v>
      </c>
      <c r="U123" s="8" t="b">
        <f t="shared" si="10"/>
        <v>0</v>
      </c>
      <c r="V123" s="8"/>
      <c r="W123" s="8" t="b">
        <f t="shared" si="11"/>
        <v>0</v>
      </c>
      <c r="X123" s="8" t="b">
        <f t="shared" si="12"/>
        <v>0</v>
      </c>
      <c r="Y123" t="b">
        <f t="shared" si="13"/>
        <v>0</v>
      </c>
      <c r="Z123" t="b">
        <v>0</v>
      </c>
    </row>
    <row r="124" spans="1:26" x14ac:dyDescent="0.45">
      <c r="A124" s="9" t="s">
        <v>115</v>
      </c>
      <c r="B124" s="9" t="s">
        <v>109</v>
      </c>
      <c r="C124" s="9" t="s">
        <v>110</v>
      </c>
      <c r="D124" s="9" t="s">
        <v>133</v>
      </c>
      <c r="E124" s="9" t="s">
        <v>134</v>
      </c>
      <c r="F124" s="9" t="s">
        <v>127</v>
      </c>
      <c r="G124" s="9" t="s">
        <v>124</v>
      </c>
      <c r="H124" s="9">
        <v>41</v>
      </c>
      <c r="I124" s="9">
        <v>71862</v>
      </c>
      <c r="J124" s="9">
        <v>29</v>
      </c>
      <c r="K124" s="9">
        <v>15</v>
      </c>
      <c r="L124" s="9">
        <v>12</v>
      </c>
      <c r="M124" s="9">
        <v>8</v>
      </c>
      <c r="N124" s="9">
        <v>35</v>
      </c>
      <c r="O124" s="9"/>
      <c r="P124" s="8" t="str">
        <f>IF(AND(G124=$G$5,L124&gt;10),'Logical Functions'!$H$85,'Logical Functions'!$H$86)</f>
        <v>Busy In Boston</v>
      </c>
      <c r="Q124" s="9" t="str">
        <v>High Performer</v>
      </c>
      <c r="R124" s="8" t="str">
        <f t="shared" si="7"/>
        <v>High Performer</v>
      </c>
      <c r="S124" s="8" t="b">
        <f t="shared" si="8"/>
        <v>0</v>
      </c>
      <c r="T124" s="8" t="b">
        <f t="shared" si="9"/>
        <v>0</v>
      </c>
      <c r="U124" s="8" t="b">
        <f t="shared" si="10"/>
        <v>0</v>
      </c>
      <c r="V124" s="9"/>
      <c r="W124" s="8" t="b">
        <f t="shared" si="11"/>
        <v>0</v>
      </c>
      <c r="X124" s="8" t="b">
        <f t="shared" si="12"/>
        <v>0</v>
      </c>
      <c r="Y124" t="b">
        <f t="shared" si="13"/>
        <v>1</v>
      </c>
      <c r="Z124" t="b">
        <v>1</v>
      </c>
    </row>
    <row r="125" spans="1:26" x14ac:dyDescent="0.45">
      <c r="A125" s="9" t="s">
        <v>140</v>
      </c>
      <c r="B125" s="9" t="s">
        <v>125</v>
      </c>
      <c r="C125" s="9" t="s">
        <v>138</v>
      </c>
      <c r="D125" s="9" t="s">
        <v>111</v>
      </c>
      <c r="E125" s="9" t="s">
        <v>134</v>
      </c>
      <c r="F125" s="9" t="s">
        <v>119</v>
      </c>
      <c r="G125" s="9" t="s">
        <v>132</v>
      </c>
      <c r="H125" s="9">
        <v>55</v>
      </c>
      <c r="I125" s="9">
        <v>80876</v>
      </c>
      <c r="J125" s="9">
        <v>29</v>
      </c>
      <c r="K125" s="9">
        <v>16</v>
      </c>
      <c r="L125" s="9">
        <v>4</v>
      </c>
      <c r="M125" s="9">
        <v>9</v>
      </c>
      <c r="N125" s="9">
        <v>53</v>
      </c>
      <c r="O125" s="9"/>
      <c r="P125" s="8" t="str">
        <f>IF(AND(G125=$G$5,L125&gt;10),'Logical Functions'!$H$85,'Logical Functions'!$H$86)</f>
        <v>Manageable in Boston</v>
      </c>
      <c r="Q125" s="9" t="str">
        <v>High Performer</v>
      </c>
      <c r="R125" s="8" t="str">
        <f t="shared" si="7"/>
        <v>High Performer</v>
      </c>
      <c r="S125" s="8" t="b">
        <f t="shared" si="8"/>
        <v>0</v>
      </c>
      <c r="T125" s="8" t="b">
        <f t="shared" si="9"/>
        <v>0</v>
      </c>
      <c r="U125" s="8" t="b">
        <f t="shared" si="10"/>
        <v>1</v>
      </c>
      <c r="V125" s="9"/>
      <c r="W125" s="8" t="b">
        <f t="shared" si="11"/>
        <v>1</v>
      </c>
      <c r="X125" s="8" t="b">
        <f t="shared" si="12"/>
        <v>0</v>
      </c>
      <c r="Y125" t="b">
        <f t="shared" si="13"/>
        <v>0</v>
      </c>
      <c r="Z125" t="b">
        <v>0</v>
      </c>
    </row>
    <row r="126" spans="1:26" x14ac:dyDescent="0.45">
      <c r="A126" s="9" t="s">
        <v>128</v>
      </c>
      <c r="B126" s="9" t="s">
        <v>116</v>
      </c>
      <c r="C126" s="9" t="s">
        <v>130</v>
      </c>
      <c r="D126" s="9" t="s">
        <v>133</v>
      </c>
      <c r="E126" s="9" t="s">
        <v>139</v>
      </c>
      <c r="F126" s="9" t="s">
        <v>113</v>
      </c>
      <c r="G126" s="9" t="s">
        <v>124</v>
      </c>
      <c r="H126" s="9">
        <v>41</v>
      </c>
      <c r="I126" s="9">
        <v>93671</v>
      </c>
      <c r="J126" s="9">
        <v>29</v>
      </c>
      <c r="K126" s="9">
        <v>5</v>
      </c>
      <c r="L126" s="9">
        <v>9</v>
      </c>
      <c r="M126" s="9">
        <v>5</v>
      </c>
      <c r="N126" s="9">
        <v>25</v>
      </c>
      <c r="O126" s="9"/>
      <c r="P126" s="8" t="str">
        <f>IF(AND(G126=$G$5,L126&gt;10),'Logical Functions'!$H$85,'Logical Functions'!$H$86)</f>
        <v>Manageable in Boston</v>
      </c>
      <c r="Q126" s="9" t="str">
        <v>Low Performer</v>
      </c>
      <c r="R126" s="8" t="str">
        <f t="shared" si="7"/>
        <v>Low Performer</v>
      </c>
      <c r="S126" s="8" t="b">
        <f t="shared" si="8"/>
        <v>1</v>
      </c>
      <c r="T126" s="8" t="b">
        <f t="shared" si="9"/>
        <v>0</v>
      </c>
      <c r="U126" s="8" t="b">
        <f t="shared" si="10"/>
        <v>0</v>
      </c>
      <c r="V126" s="9"/>
      <c r="W126" s="8" t="b">
        <f t="shared" si="11"/>
        <v>0</v>
      </c>
      <c r="X126" s="8" t="b">
        <f t="shared" si="12"/>
        <v>1</v>
      </c>
      <c r="Y126" t="b">
        <f t="shared" si="13"/>
        <v>1</v>
      </c>
      <c r="Z126" t="b">
        <v>1</v>
      </c>
    </row>
    <row r="127" spans="1:26" x14ac:dyDescent="0.45">
      <c r="A127" s="8" t="s">
        <v>128</v>
      </c>
      <c r="B127" s="8" t="s">
        <v>109</v>
      </c>
      <c r="C127" s="8" t="s">
        <v>117</v>
      </c>
      <c r="D127" s="8" t="s">
        <v>122</v>
      </c>
      <c r="E127" s="8" t="s">
        <v>118</v>
      </c>
      <c r="F127" s="8" t="s">
        <v>113</v>
      </c>
      <c r="G127" s="8" t="s">
        <v>137</v>
      </c>
      <c r="H127" s="8">
        <v>54</v>
      </c>
      <c r="I127" s="8">
        <v>30159</v>
      </c>
      <c r="J127" s="8">
        <v>29</v>
      </c>
      <c r="K127" s="8">
        <v>17</v>
      </c>
      <c r="L127" s="8">
        <v>8</v>
      </c>
      <c r="M127" s="8">
        <v>4</v>
      </c>
      <c r="N127" s="8">
        <v>37</v>
      </c>
      <c r="O127" s="8"/>
      <c r="P127" s="8" t="str">
        <f>IF(AND(G127=$G$5,L127&gt;10),'Logical Functions'!$H$85,'Logical Functions'!$H$86)</f>
        <v>Manageable in Boston</v>
      </c>
      <c r="Q127" s="8" t="str">
        <v>Low Performer</v>
      </c>
      <c r="R127" s="8" t="str">
        <f t="shared" si="7"/>
        <v>Low Performer</v>
      </c>
      <c r="S127" s="8" t="b">
        <f t="shared" si="8"/>
        <v>0</v>
      </c>
      <c r="T127" s="8" t="b">
        <f t="shared" si="9"/>
        <v>0</v>
      </c>
      <c r="U127" s="8" t="b">
        <f t="shared" si="10"/>
        <v>1</v>
      </c>
      <c r="V127" s="8"/>
      <c r="W127" s="8" t="b">
        <f t="shared" si="11"/>
        <v>0</v>
      </c>
      <c r="X127" s="8" t="b">
        <f t="shared" si="12"/>
        <v>1</v>
      </c>
      <c r="Y127" t="b">
        <f t="shared" si="13"/>
        <v>1</v>
      </c>
      <c r="Z127" t="b">
        <v>1</v>
      </c>
    </row>
    <row r="128" spans="1:26" x14ac:dyDescent="0.45">
      <c r="A128" s="9" t="s">
        <v>140</v>
      </c>
      <c r="B128" s="9" t="s">
        <v>116</v>
      </c>
      <c r="C128" s="9" t="s">
        <v>110</v>
      </c>
      <c r="D128" s="9" t="s">
        <v>111</v>
      </c>
      <c r="E128" s="9" t="s">
        <v>139</v>
      </c>
      <c r="F128" s="9" t="s">
        <v>127</v>
      </c>
      <c r="G128" s="9" t="s">
        <v>129</v>
      </c>
      <c r="H128" s="9">
        <v>43</v>
      </c>
      <c r="I128" s="9">
        <v>59796</v>
      </c>
      <c r="J128" s="9">
        <v>29</v>
      </c>
      <c r="K128" s="9">
        <v>14</v>
      </c>
      <c r="L128" s="9">
        <v>6</v>
      </c>
      <c r="M128" s="9">
        <v>5</v>
      </c>
      <c r="N128" s="9">
        <v>54</v>
      </c>
      <c r="O128" s="9"/>
      <c r="P128" s="8" t="str">
        <f>IF(AND(G128=$G$5,L128&gt;10),'Logical Functions'!$H$85,'Logical Functions'!$H$86)</f>
        <v>Manageable in Boston</v>
      </c>
      <c r="Q128" s="9" t="str">
        <v>Low Performer</v>
      </c>
      <c r="R128" s="8" t="str">
        <f t="shared" si="7"/>
        <v>Low Performer</v>
      </c>
      <c r="S128" s="8" t="b">
        <f t="shared" si="8"/>
        <v>0</v>
      </c>
      <c r="T128" s="8" t="b">
        <f t="shared" si="9"/>
        <v>0</v>
      </c>
      <c r="U128" s="8" t="b">
        <f t="shared" si="10"/>
        <v>1</v>
      </c>
      <c r="V128" s="9"/>
      <c r="W128" s="8" t="b">
        <f t="shared" si="11"/>
        <v>0</v>
      </c>
      <c r="X128" s="8" t="b">
        <f t="shared" si="12"/>
        <v>0</v>
      </c>
      <c r="Y128" t="b">
        <f t="shared" si="13"/>
        <v>0</v>
      </c>
      <c r="Z128" t="b">
        <v>0</v>
      </c>
    </row>
    <row r="129" spans="1:26" x14ac:dyDescent="0.45">
      <c r="A129" s="9" t="s">
        <v>128</v>
      </c>
      <c r="B129" s="9" t="s">
        <v>116</v>
      </c>
      <c r="C129" s="9" t="s">
        <v>130</v>
      </c>
      <c r="D129" s="9" t="s">
        <v>131</v>
      </c>
      <c r="E129" s="9" t="s">
        <v>139</v>
      </c>
      <c r="F129" s="9" t="s">
        <v>119</v>
      </c>
      <c r="G129" s="9" t="s">
        <v>132</v>
      </c>
      <c r="H129" s="9">
        <v>45</v>
      </c>
      <c r="I129" s="9">
        <v>119963</v>
      </c>
      <c r="J129" s="9">
        <v>29</v>
      </c>
      <c r="K129" s="9">
        <v>18</v>
      </c>
      <c r="L129" s="9">
        <v>13</v>
      </c>
      <c r="M129" s="9">
        <v>8</v>
      </c>
      <c r="N129" s="9">
        <v>50</v>
      </c>
      <c r="O129" s="9"/>
      <c r="P129" s="8" t="str">
        <f>IF(AND(G129=$G$5,L129&gt;10),'Logical Functions'!$H$85,'Logical Functions'!$H$86)</f>
        <v>Manageable in Boston</v>
      </c>
      <c r="Q129" s="9" t="str">
        <v>High Performer</v>
      </c>
      <c r="R129" s="8" t="str">
        <f t="shared" si="7"/>
        <v>High Performer</v>
      </c>
      <c r="S129" s="8" t="b">
        <f t="shared" si="8"/>
        <v>1</v>
      </c>
      <c r="T129" s="8" t="b">
        <f t="shared" si="9"/>
        <v>0</v>
      </c>
      <c r="U129" s="8" t="b">
        <f t="shared" si="10"/>
        <v>0</v>
      </c>
      <c r="V129" s="9"/>
      <c r="W129" s="8" t="b">
        <f t="shared" si="11"/>
        <v>0</v>
      </c>
      <c r="X129" s="8" t="b">
        <f t="shared" si="12"/>
        <v>1</v>
      </c>
      <c r="Y129" t="b">
        <f t="shared" si="13"/>
        <v>0</v>
      </c>
      <c r="Z129" t="b">
        <v>0</v>
      </c>
    </row>
    <row r="130" spans="1:26" x14ac:dyDescent="0.45">
      <c r="A130" s="9" t="s">
        <v>115</v>
      </c>
      <c r="B130" s="9" t="s">
        <v>125</v>
      </c>
      <c r="C130" s="9" t="s">
        <v>130</v>
      </c>
      <c r="D130" s="9" t="s">
        <v>122</v>
      </c>
      <c r="E130" s="9" t="s">
        <v>126</v>
      </c>
      <c r="F130" s="9" t="s">
        <v>119</v>
      </c>
      <c r="G130" s="9" t="s">
        <v>120</v>
      </c>
      <c r="H130" s="9">
        <v>44</v>
      </c>
      <c r="I130" s="9">
        <v>35842</v>
      </c>
      <c r="J130" s="9">
        <v>29</v>
      </c>
      <c r="K130" s="9">
        <v>8</v>
      </c>
      <c r="L130" s="9">
        <v>10</v>
      </c>
      <c r="M130" s="9">
        <v>4</v>
      </c>
      <c r="N130" s="9">
        <v>33</v>
      </c>
      <c r="O130" s="9"/>
      <c r="P130" s="8" t="str">
        <f>IF(AND(G130=$G$5,L130&gt;10),'Logical Functions'!$H$85,'Logical Functions'!$H$86)</f>
        <v>Manageable in Boston</v>
      </c>
      <c r="Q130" s="9" t="str">
        <v>Low Performer</v>
      </c>
      <c r="R130" s="8" t="str">
        <f t="shared" si="7"/>
        <v>Low Performer</v>
      </c>
      <c r="S130" s="8" t="b">
        <f t="shared" si="8"/>
        <v>1</v>
      </c>
      <c r="T130" s="8" t="b">
        <f t="shared" si="9"/>
        <v>0</v>
      </c>
      <c r="U130" s="8" t="b">
        <f t="shared" si="10"/>
        <v>1</v>
      </c>
      <c r="V130" s="9"/>
      <c r="W130" s="8" t="b">
        <f t="shared" si="11"/>
        <v>0</v>
      </c>
      <c r="X130" s="8" t="b">
        <f t="shared" si="12"/>
        <v>0</v>
      </c>
      <c r="Y130" t="b">
        <f t="shared" si="13"/>
        <v>1</v>
      </c>
      <c r="Z130" t="b">
        <v>1</v>
      </c>
    </row>
    <row r="131" spans="1:26" x14ac:dyDescent="0.45">
      <c r="A131" s="9" t="s">
        <v>128</v>
      </c>
      <c r="B131" s="9" t="s">
        <v>125</v>
      </c>
      <c r="C131" s="9" t="s">
        <v>138</v>
      </c>
      <c r="D131" s="9" t="s">
        <v>111</v>
      </c>
      <c r="E131" s="9" t="s">
        <v>136</v>
      </c>
      <c r="F131" s="9" t="s">
        <v>127</v>
      </c>
      <c r="G131" s="9" t="s">
        <v>129</v>
      </c>
      <c r="H131" s="9">
        <v>60</v>
      </c>
      <c r="I131" s="9">
        <v>82389</v>
      </c>
      <c r="J131" s="9">
        <v>29</v>
      </c>
      <c r="K131" s="9">
        <v>3</v>
      </c>
      <c r="L131" s="9">
        <v>9</v>
      </c>
      <c r="M131" s="9">
        <v>7</v>
      </c>
      <c r="N131" s="9">
        <v>44</v>
      </c>
      <c r="O131" s="9"/>
      <c r="P131" s="8" t="str">
        <f>IF(AND(G131=$G$5,L131&gt;10),'Logical Functions'!$H$85,'Logical Functions'!$H$86)</f>
        <v>Manageable in Boston</v>
      </c>
      <c r="Q131" s="9" t="str">
        <v>High Performer</v>
      </c>
      <c r="R131" s="8" t="str">
        <f t="shared" ref="R131:R194" si="14">IF(M131&gt;=7,"High Performer","Low Performer")</f>
        <v>High Performer</v>
      </c>
      <c r="S131" s="8" t="b">
        <f t="shared" ref="S131:S194" si="15">AND(C131=$C$21,L131&gt;7)</f>
        <v>0</v>
      </c>
      <c r="T131" s="8" t="b">
        <f t="shared" ref="T131:T194" si="16">AND(A131=$A$37,M131&gt;7)</f>
        <v>0</v>
      </c>
      <c r="U131" s="8" t="b">
        <f t="shared" ref="U131:U194" si="17">OR(D131=$D$2,D131=$D$3)</f>
        <v>1</v>
      </c>
      <c r="V131" s="9"/>
      <c r="W131" s="8" t="b">
        <f t="shared" ref="W131:W194" si="18">OR(I131&gt;1000000,M131&gt;=9)</f>
        <v>0</v>
      </c>
      <c r="X131" s="8" t="b">
        <f t="shared" ref="X131:X194" si="19">OR(A131=$A$12,A131=$A$37)</f>
        <v>1</v>
      </c>
      <c r="Y131" t="b">
        <f t="shared" ref="Y131:Y194" si="20">NOT(N131&gt;40)</f>
        <v>0</v>
      </c>
      <c r="Z131" t="b">
        <v>0</v>
      </c>
    </row>
    <row r="132" spans="1:26" x14ac:dyDescent="0.45">
      <c r="A132" s="8" t="s">
        <v>128</v>
      </c>
      <c r="B132" s="8" t="s">
        <v>116</v>
      </c>
      <c r="C132" s="8" t="s">
        <v>138</v>
      </c>
      <c r="D132" s="8" t="s">
        <v>131</v>
      </c>
      <c r="E132" s="8" t="s">
        <v>134</v>
      </c>
      <c r="F132" s="8" t="s">
        <v>119</v>
      </c>
      <c r="G132" s="8" t="s">
        <v>114</v>
      </c>
      <c r="H132" s="8">
        <v>33</v>
      </c>
      <c r="I132" s="8">
        <v>103016</v>
      </c>
      <c r="J132" s="8">
        <v>29</v>
      </c>
      <c r="K132" s="8">
        <v>6</v>
      </c>
      <c r="L132" s="8">
        <v>3</v>
      </c>
      <c r="M132" s="8">
        <v>7</v>
      </c>
      <c r="N132" s="8">
        <v>58</v>
      </c>
      <c r="O132" s="8"/>
      <c r="P132" s="8" t="str">
        <f>IF(AND(G132=$G$5,L132&gt;10),'Logical Functions'!$H$85,'Logical Functions'!$H$86)</f>
        <v>Manageable in Boston</v>
      </c>
      <c r="Q132" s="8" t="str">
        <v>High Performer</v>
      </c>
      <c r="R132" s="8" t="str">
        <f t="shared" si="14"/>
        <v>High Performer</v>
      </c>
      <c r="S132" s="8" t="b">
        <f t="shared" si="15"/>
        <v>0</v>
      </c>
      <c r="T132" s="8" t="b">
        <f t="shared" si="16"/>
        <v>0</v>
      </c>
      <c r="U132" s="8" t="b">
        <f t="shared" si="17"/>
        <v>0</v>
      </c>
      <c r="V132" s="8"/>
      <c r="W132" s="8" t="b">
        <f t="shared" si="18"/>
        <v>0</v>
      </c>
      <c r="X132" s="8" t="b">
        <f t="shared" si="19"/>
        <v>1</v>
      </c>
      <c r="Y132" t="b">
        <f t="shared" si="20"/>
        <v>0</v>
      </c>
      <c r="Z132" t="b">
        <v>0</v>
      </c>
    </row>
    <row r="133" spans="1:26" x14ac:dyDescent="0.45">
      <c r="A133" s="9" t="s">
        <v>121</v>
      </c>
      <c r="B133" s="9" t="s">
        <v>109</v>
      </c>
      <c r="C133" s="9" t="s">
        <v>110</v>
      </c>
      <c r="D133" s="9" t="s">
        <v>133</v>
      </c>
      <c r="E133" s="9" t="s">
        <v>136</v>
      </c>
      <c r="F133" s="9" t="s">
        <v>127</v>
      </c>
      <c r="G133" s="9" t="s">
        <v>120</v>
      </c>
      <c r="H133" s="9">
        <v>32</v>
      </c>
      <c r="I133" s="9">
        <v>74724</v>
      </c>
      <c r="J133" s="9">
        <v>29</v>
      </c>
      <c r="K133" s="9">
        <v>2</v>
      </c>
      <c r="L133" s="9">
        <v>8</v>
      </c>
      <c r="M133" s="9">
        <v>5</v>
      </c>
      <c r="N133" s="9">
        <v>25</v>
      </c>
      <c r="O133" s="9"/>
      <c r="P133" s="8" t="str">
        <f>IF(AND(G133=$G$5,L133&gt;10),'Logical Functions'!$H$85,'Logical Functions'!$H$86)</f>
        <v>Manageable in Boston</v>
      </c>
      <c r="Q133" s="9" t="str">
        <v>Low Performer</v>
      </c>
      <c r="R133" s="8" t="str">
        <f t="shared" si="14"/>
        <v>Low Performer</v>
      </c>
      <c r="S133" s="8" t="b">
        <f t="shared" si="15"/>
        <v>0</v>
      </c>
      <c r="T133" s="8" t="b">
        <f t="shared" si="16"/>
        <v>0</v>
      </c>
      <c r="U133" s="8" t="b">
        <f t="shared" si="17"/>
        <v>0</v>
      </c>
      <c r="V133" s="9"/>
      <c r="W133" s="8" t="b">
        <f t="shared" si="18"/>
        <v>0</v>
      </c>
      <c r="X133" s="8" t="b">
        <f t="shared" si="19"/>
        <v>1</v>
      </c>
      <c r="Y133" t="b">
        <f t="shared" si="20"/>
        <v>1</v>
      </c>
      <c r="Z133" t="b">
        <v>1</v>
      </c>
    </row>
    <row r="134" spans="1:26" x14ac:dyDescent="0.45">
      <c r="A134" s="9" t="s">
        <v>135</v>
      </c>
      <c r="B134" s="9" t="s">
        <v>116</v>
      </c>
      <c r="C134" s="9" t="s">
        <v>130</v>
      </c>
      <c r="D134" s="9" t="s">
        <v>131</v>
      </c>
      <c r="E134" s="9" t="s">
        <v>118</v>
      </c>
      <c r="F134" s="9" t="s">
        <v>119</v>
      </c>
      <c r="G134" s="9" t="s">
        <v>129</v>
      </c>
      <c r="H134" s="9">
        <v>31</v>
      </c>
      <c r="I134" s="9">
        <v>62983</v>
      </c>
      <c r="J134" s="9">
        <v>29</v>
      </c>
      <c r="K134" s="9">
        <v>10</v>
      </c>
      <c r="L134" s="9">
        <v>6</v>
      </c>
      <c r="M134" s="9">
        <v>6</v>
      </c>
      <c r="N134" s="9">
        <v>56</v>
      </c>
      <c r="O134" s="9"/>
      <c r="P134" s="8" t="str">
        <f>IF(AND(G134=$G$5,L134&gt;10),'Logical Functions'!$H$85,'Logical Functions'!$H$86)</f>
        <v>Manageable in Boston</v>
      </c>
      <c r="Q134" s="9" t="str">
        <v>Low Performer</v>
      </c>
      <c r="R134" s="8" t="str">
        <f t="shared" si="14"/>
        <v>Low Performer</v>
      </c>
      <c r="S134" s="8" t="b">
        <f t="shared" si="15"/>
        <v>0</v>
      </c>
      <c r="T134" s="8" t="b">
        <f t="shared" si="16"/>
        <v>0</v>
      </c>
      <c r="U134" s="8" t="b">
        <f t="shared" si="17"/>
        <v>0</v>
      </c>
      <c r="V134" s="9"/>
      <c r="W134" s="8" t="b">
        <f t="shared" si="18"/>
        <v>0</v>
      </c>
      <c r="X134" s="8" t="b">
        <f t="shared" si="19"/>
        <v>0</v>
      </c>
      <c r="Y134" t="b">
        <f t="shared" si="20"/>
        <v>0</v>
      </c>
      <c r="Z134" t="b">
        <v>0</v>
      </c>
    </row>
    <row r="135" spans="1:26" x14ac:dyDescent="0.45">
      <c r="A135" s="8" t="s">
        <v>135</v>
      </c>
      <c r="B135" s="8" t="s">
        <v>125</v>
      </c>
      <c r="C135" s="8" t="s">
        <v>138</v>
      </c>
      <c r="D135" s="8" t="s">
        <v>122</v>
      </c>
      <c r="E135" s="8" t="s">
        <v>123</v>
      </c>
      <c r="F135" s="8" t="s">
        <v>113</v>
      </c>
      <c r="G135" s="8" t="s">
        <v>137</v>
      </c>
      <c r="H135" s="8">
        <v>27</v>
      </c>
      <c r="I135" s="8">
        <v>57734</v>
      </c>
      <c r="J135" s="8">
        <v>28</v>
      </c>
      <c r="K135" s="8">
        <v>16</v>
      </c>
      <c r="L135" s="8">
        <v>14</v>
      </c>
      <c r="M135" s="8">
        <v>7</v>
      </c>
      <c r="N135" s="8">
        <v>45</v>
      </c>
      <c r="O135" s="8"/>
      <c r="P135" s="8" t="str">
        <f>IF(AND(G135=$G$5,L135&gt;10),'Logical Functions'!$H$85,'Logical Functions'!$H$86)</f>
        <v>Manageable in Boston</v>
      </c>
      <c r="Q135" s="8" t="str">
        <v>High Performer</v>
      </c>
      <c r="R135" s="8" t="str">
        <f t="shared" si="14"/>
        <v>High Performer</v>
      </c>
      <c r="S135" s="8" t="b">
        <f t="shared" si="15"/>
        <v>0</v>
      </c>
      <c r="T135" s="8" t="b">
        <f t="shared" si="16"/>
        <v>0</v>
      </c>
      <c r="U135" s="8" t="b">
        <f t="shared" si="17"/>
        <v>1</v>
      </c>
      <c r="V135" s="8"/>
      <c r="W135" s="8" t="b">
        <f t="shared" si="18"/>
        <v>0</v>
      </c>
      <c r="X135" s="8" t="b">
        <f t="shared" si="19"/>
        <v>0</v>
      </c>
      <c r="Y135" t="b">
        <f t="shared" si="20"/>
        <v>0</v>
      </c>
      <c r="Z135" t="b">
        <v>0</v>
      </c>
    </row>
    <row r="136" spans="1:26" x14ac:dyDescent="0.45">
      <c r="A136" s="8" t="s">
        <v>108</v>
      </c>
      <c r="B136" s="8" t="s">
        <v>125</v>
      </c>
      <c r="C136" s="8" t="s">
        <v>138</v>
      </c>
      <c r="D136" s="8" t="s">
        <v>122</v>
      </c>
      <c r="E136" s="8" t="s">
        <v>134</v>
      </c>
      <c r="F136" s="8" t="s">
        <v>127</v>
      </c>
      <c r="G136" s="8" t="s">
        <v>132</v>
      </c>
      <c r="H136" s="8">
        <v>54</v>
      </c>
      <c r="I136" s="8">
        <v>67772</v>
      </c>
      <c r="J136" s="8">
        <v>28</v>
      </c>
      <c r="K136" s="8">
        <v>10</v>
      </c>
      <c r="L136" s="8">
        <v>11</v>
      </c>
      <c r="M136" s="8">
        <v>9</v>
      </c>
      <c r="N136" s="8">
        <v>42</v>
      </c>
      <c r="O136" s="8"/>
      <c r="P136" s="8" t="str">
        <f>IF(AND(G136=$G$5,L136&gt;10),'Logical Functions'!$H$85,'Logical Functions'!$H$86)</f>
        <v>Manageable in Boston</v>
      </c>
      <c r="Q136" s="8" t="str">
        <v>High Performer</v>
      </c>
      <c r="R136" s="8" t="str">
        <f t="shared" si="14"/>
        <v>High Performer</v>
      </c>
      <c r="S136" s="8" t="b">
        <f t="shared" si="15"/>
        <v>0</v>
      </c>
      <c r="T136" s="8" t="b">
        <f t="shared" si="16"/>
        <v>0</v>
      </c>
      <c r="U136" s="8" t="b">
        <f t="shared" si="17"/>
        <v>1</v>
      </c>
      <c r="V136" s="8"/>
      <c r="W136" s="8" t="b">
        <f t="shared" si="18"/>
        <v>1</v>
      </c>
      <c r="X136" s="8" t="b">
        <f t="shared" si="19"/>
        <v>0</v>
      </c>
      <c r="Y136" t="b">
        <f t="shared" si="20"/>
        <v>0</v>
      </c>
      <c r="Z136" t="b">
        <v>0</v>
      </c>
    </row>
    <row r="137" spans="1:26" x14ac:dyDescent="0.45">
      <c r="A137" s="9" t="s">
        <v>115</v>
      </c>
      <c r="B137" s="9" t="s">
        <v>116</v>
      </c>
      <c r="C137" s="9" t="s">
        <v>138</v>
      </c>
      <c r="D137" s="9" t="s">
        <v>133</v>
      </c>
      <c r="E137" s="9" t="s">
        <v>134</v>
      </c>
      <c r="F137" s="9" t="s">
        <v>119</v>
      </c>
      <c r="G137" s="9" t="s">
        <v>141</v>
      </c>
      <c r="H137" s="9">
        <v>63</v>
      </c>
      <c r="I137" s="9">
        <v>88478</v>
      </c>
      <c r="J137" s="9">
        <v>28</v>
      </c>
      <c r="K137" s="9">
        <v>8</v>
      </c>
      <c r="L137" s="9">
        <v>8</v>
      </c>
      <c r="M137" s="9">
        <v>6</v>
      </c>
      <c r="N137" s="9">
        <v>41</v>
      </c>
      <c r="O137" s="9"/>
      <c r="P137" s="8" t="str">
        <f>IF(AND(G137=$G$5,L137&gt;10),'Logical Functions'!$H$85,'Logical Functions'!$H$86)</f>
        <v>Manageable in Boston</v>
      </c>
      <c r="Q137" s="9" t="str">
        <v>Low Performer</v>
      </c>
      <c r="R137" s="8" t="str">
        <f t="shared" si="14"/>
        <v>Low Performer</v>
      </c>
      <c r="S137" s="8" t="b">
        <f t="shared" si="15"/>
        <v>0</v>
      </c>
      <c r="T137" s="8" t="b">
        <f t="shared" si="16"/>
        <v>0</v>
      </c>
      <c r="U137" s="8" t="b">
        <f t="shared" si="17"/>
        <v>0</v>
      </c>
      <c r="V137" s="9"/>
      <c r="W137" s="8" t="b">
        <f t="shared" si="18"/>
        <v>0</v>
      </c>
      <c r="X137" s="8" t="b">
        <f t="shared" si="19"/>
        <v>0</v>
      </c>
      <c r="Y137" t="b">
        <f t="shared" si="20"/>
        <v>0</v>
      </c>
      <c r="Z137" t="b">
        <v>0</v>
      </c>
    </row>
    <row r="138" spans="1:26" x14ac:dyDescent="0.45">
      <c r="A138" s="9" t="s">
        <v>108</v>
      </c>
      <c r="B138" s="9" t="s">
        <v>109</v>
      </c>
      <c r="C138" s="9" t="s">
        <v>110</v>
      </c>
      <c r="D138" s="9" t="s">
        <v>131</v>
      </c>
      <c r="E138" s="9" t="s">
        <v>134</v>
      </c>
      <c r="F138" s="9" t="s">
        <v>119</v>
      </c>
      <c r="G138" s="9" t="s">
        <v>137</v>
      </c>
      <c r="H138" s="9">
        <v>56</v>
      </c>
      <c r="I138" s="9">
        <v>112035</v>
      </c>
      <c r="J138" s="9">
        <v>28</v>
      </c>
      <c r="K138" s="9">
        <v>3</v>
      </c>
      <c r="L138" s="9">
        <v>8</v>
      </c>
      <c r="M138" s="9">
        <v>1</v>
      </c>
      <c r="N138" s="9">
        <v>42</v>
      </c>
      <c r="O138" s="9"/>
      <c r="P138" s="8" t="str">
        <f>IF(AND(G138=$G$5,L138&gt;10),'Logical Functions'!$H$85,'Logical Functions'!$H$86)</f>
        <v>Manageable in Boston</v>
      </c>
      <c r="Q138" s="9" t="str">
        <v>Low Performer</v>
      </c>
      <c r="R138" s="8" t="str">
        <f t="shared" si="14"/>
        <v>Low Performer</v>
      </c>
      <c r="S138" s="8" t="b">
        <f t="shared" si="15"/>
        <v>0</v>
      </c>
      <c r="T138" s="8" t="b">
        <f t="shared" si="16"/>
        <v>0</v>
      </c>
      <c r="U138" s="8" t="b">
        <f t="shared" si="17"/>
        <v>0</v>
      </c>
      <c r="V138" s="9"/>
      <c r="W138" s="8" t="b">
        <f t="shared" si="18"/>
        <v>0</v>
      </c>
      <c r="X138" s="8" t="b">
        <f t="shared" si="19"/>
        <v>0</v>
      </c>
      <c r="Y138" t="b">
        <f t="shared" si="20"/>
        <v>0</v>
      </c>
      <c r="Z138" t="b">
        <v>0</v>
      </c>
    </row>
    <row r="139" spans="1:26" x14ac:dyDescent="0.45">
      <c r="A139" s="8" t="s">
        <v>115</v>
      </c>
      <c r="B139" s="8" t="s">
        <v>125</v>
      </c>
      <c r="C139" s="8" t="s">
        <v>138</v>
      </c>
      <c r="D139" s="8" t="s">
        <v>122</v>
      </c>
      <c r="E139" s="8" t="s">
        <v>136</v>
      </c>
      <c r="F139" s="8" t="s">
        <v>113</v>
      </c>
      <c r="G139" s="8" t="s">
        <v>124</v>
      </c>
      <c r="H139" s="8">
        <v>32</v>
      </c>
      <c r="I139" s="8">
        <v>57810</v>
      </c>
      <c r="J139" s="8">
        <v>28</v>
      </c>
      <c r="K139" s="8">
        <v>5</v>
      </c>
      <c r="L139" s="8">
        <v>4</v>
      </c>
      <c r="M139" s="8">
        <v>3</v>
      </c>
      <c r="N139" s="8">
        <v>36</v>
      </c>
      <c r="O139" s="8"/>
      <c r="P139" s="8" t="str">
        <f>IF(AND(G139=$G$5,L139&gt;10),'Logical Functions'!$H$85,'Logical Functions'!$H$86)</f>
        <v>Manageable in Boston</v>
      </c>
      <c r="Q139" s="8" t="str">
        <v>Low Performer</v>
      </c>
      <c r="R139" s="8" t="str">
        <f t="shared" si="14"/>
        <v>Low Performer</v>
      </c>
      <c r="S139" s="8" t="b">
        <f t="shared" si="15"/>
        <v>0</v>
      </c>
      <c r="T139" s="8" t="b">
        <f t="shared" si="16"/>
        <v>0</v>
      </c>
      <c r="U139" s="8" t="b">
        <f t="shared" si="17"/>
        <v>1</v>
      </c>
      <c r="V139" s="8"/>
      <c r="W139" s="8" t="b">
        <f t="shared" si="18"/>
        <v>0</v>
      </c>
      <c r="X139" s="8" t="b">
        <f t="shared" si="19"/>
        <v>0</v>
      </c>
      <c r="Y139" t="b">
        <f t="shared" si="20"/>
        <v>1</v>
      </c>
      <c r="Z139" t="b">
        <v>1</v>
      </c>
    </row>
    <row r="140" spans="1:26" x14ac:dyDescent="0.45">
      <c r="A140" s="9" t="s">
        <v>128</v>
      </c>
      <c r="B140" s="9" t="s">
        <v>125</v>
      </c>
      <c r="C140" s="9" t="s">
        <v>117</v>
      </c>
      <c r="D140" s="9" t="s">
        <v>122</v>
      </c>
      <c r="E140" s="9" t="s">
        <v>123</v>
      </c>
      <c r="F140" s="9" t="s">
        <v>113</v>
      </c>
      <c r="G140" s="9" t="s">
        <v>137</v>
      </c>
      <c r="H140" s="9">
        <v>33</v>
      </c>
      <c r="I140" s="9">
        <v>71627</v>
      </c>
      <c r="J140" s="9">
        <v>28</v>
      </c>
      <c r="K140" s="9">
        <v>18</v>
      </c>
      <c r="L140" s="9">
        <v>8</v>
      </c>
      <c r="M140" s="9">
        <v>2</v>
      </c>
      <c r="N140" s="9">
        <v>54</v>
      </c>
      <c r="O140" s="9"/>
      <c r="P140" s="8" t="str">
        <f>IF(AND(G140=$G$5,L140&gt;10),'Logical Functions'!$H$85,'Logical Functions'!$H$86)</f>
        <v>Manageable in Boston</v>
      </c>
      <c r="Q140" s="9" t="str">
        <v>Low Performer</v>
      </c>
      <c r="R140" s="8" t="str">
        <f t="shared" si="14"/>
        <v>Low Performer</v>
      </c>
      <c r="S140" s="8" t="b">
        <f t="shared" si="15"/>
        <v>0</v>
      </c>
      <c r="T140" s="8" t="b">
        <f t="shared" si="16"/>
        <v>0</v>
      </c>
      <c r="U140" s="8" t="b">
        <f t="shared" si="17"/>
        <v>1</v>
      </c>
      <c r="V140" s="9"/>
      <c r="W140" s="8" t="b">
        <f t="shared" si="18"/>
        <v>0</v>
      </c>
      <c r="X140" s="8" t="b">
        <f t="shared" si="19"/>
        <v>1</v>
      </c>
      <c r="Y140" t="b">
        <f t="shared" si="20"/>
        <v>0</v>
      </c>
      <c r="Z140" t="b">
        <v>0</v>
      </c>
    </row>
    <row r="141" spans="1:26" x14ac:dyDescent="0.45">
      <c r="A141" s="9" t="s">
        <v>121</v>
      </c>
      <c r="B141" s="9" t="s">
        <v>109</v>
      </c>
      <c r="C141" s="9" t="s">
        <v>117</v>
      </c>
      <c r="D141" s="9" t="s">
        <v>122</v>
      </c>
      <c r="E141" s="9" t="s">
        <v>134</v>
      </c>
      <c r="F141" s="9" t="s">
        <v>113</v>
      </c>
      <c r="G141" s="9" t="s">
        <v>114</v>
      </c>
      <c r="H141" s="9">
        <v>38</v>
      </c>
      <c r="I141" s="9">
        <v>84575</v>
      </c>
      <c r="J141" s="9">
        <v>28</v>
      </c>
      <c r="K141" s="9">
        <v>5</v>
      </c>
      <c r="L141" s="9">
        <v>13</v>
      </c>
      <c r="M141" s="9">
        <v>9</v>
      </c>
      <c r="N141" s="9">
        <v>55</v>
      </c>
      <c r="O141" s="9"/>
      <c r="P141" s="8" t="str">
        <f>IF(AND(G141=$G$5,L141&gt;10),'Logical Functions'!$H$85,'Logical Functions'!$H$86)</f>
        <v>Manageable in Boston</v>
      </c>
      <c r="Q141" s="9" t="str">
        <v>High Performer</v>
      </c>
      <c r="R141" s="8" t="str">
        <f t="shared" si="14"/>
        <v>High Performer</v>
      </c>
      <c r="S141" s="8" t="b">
        <f t="shared" si="15"/>
        <v>0</v>
      </c>
      <c r="T141" s="8" t="b">
        <f t="shared" si="16"/>
        <v>1</v>
      </c>
      <c r="U141" s="8" t="b">
        <f t="shared" si="17"/>
        <v>1</v>
      </c>
      <c r="V141" s="9"/>
      <c r="W141" s="8" t="b">
        <f t="shared" si="18"/>
        <v>1</v>
      </c>
      <c r="X141" s="8" t="b">
        <f t="shared" si="19"/>
        <v>1</v>
      </c>
      <c r="Y141" t="b">
        <f t="shared" si="20"/>
        <v>0</v>
      </c>
      <c r="Z141" t="b">
        <v>0</v>
      </c>
    </row>
    <row r="142" spans="1:26" x14ac:dyDescent="0.45">
      <c r="A142" s="9" t="s">
        <v>121</v>
      </c>
      <c r="B142" s="9" t="s">
        <v>116</v>
      </c>
      <c r="C142" s="9" t="s">
        <v>117</v>
      </c>
      <c r="D142" s="9" t="s">
        <v>133</v>
      </c>
      <c r="E142" s="9" t="s">
        <v>126</v>
      </c>
      <c r="F142" s="9" t="s">
        <v>113</v>
      </c>
      <c r="G142" s="9" t="s">
        <v>137</v>
      </c>
      <c r="H142" s="9">
        <v>41</v>
      </c>
      <c r="I142" s="9">
        <v>69779</v>
      </c>
      <c r="J142" s="9">
        <v>28</v>
      </c>
      <c r="K142" s="9">
        <v>7</v>
      </c>
      <c r="L142" s="9">
        <v>11</v>
      </c>
      <c r="M142" s="9">
        <v>1</v>
      </c>
      <c r="N142" s="9">
        <v>21</v>
      </c>
      <c r="O142" s="9"/>
      <c r="P142" s="8" t="str">
        <f>IF(AND(G142=$G$5,L142&gt;10),'Logical Functions'!$H$85,'Logical Functions'!$H$86)</f>
        <v>Manageable in Boston</v>
      </c>
      <c r="Q142" s="9" t="str">
        <v>Low Performer</v>
      </c>
      <c r="R142" s="8" t="str">
        <f t="shared" si="14"/>
        <v>Low Performer</v>
      </c>
      <c r="S142" s="8" t="b">
        <f t="shared" si="15"/>
        <v>0</v>
      </c>
      <c r="T142" s="8" t="b">
        <f t="shared" si="16"/>
        <v>0</v>
      </c>
      <c r="U142" s="8" t="b">
        <f t="shared" si="17"/>
        <v>0</v>
      </c>
      <c r="V142" s="9"/>
      <c r="W142" s="8" t="b">
        <f t="shared" si="18"/>
        <v>0</v>
      </c>
      <c r="X142" s="8" t="b">
        <f t="shared" si="19"/>
        <v>1</v>
      </c>
      <c r="Y142" t="b">
        <f t="shared" si="20"/>
        <v>1</v>
      </c>
      <c r="Z142" t="b">
        <v>1</v>
      </c>
    </row>
    <row r="143" spans="1:26" x14ac:dyDescent="0.45">
      <c r="A143" s="8" t="s">
        <v>128</v>
      </c>
      <c r="B143" s="8" t="s">
        <v>116</v>
      </c>
      <c r="C143" s="8" t="s">
        <v>130</v>
      </c>
      <c r="D143" s="8" t="s">
        <v>131</v>
      </c>
      <c r="E143" s="8" t="s">
        <v>112</v>
      </c>
      <c r="F143" s="8" t="s">
        <v>119</v>
      </c>
      <c r="G143" s="8" t="s">
        <v>132</v>
      </c>
      <c r="H143" s="8">
        <v>62</v>
      </c>
      <c r="I143" s="8">
        <v>85243</v>
      </c>
      <c r="J143" s="8">
        <v>28</v>
      </c>
      <c r="K143" s="8">
        <v>1</v>
      </c>
      <c r="L143" s="8">
        <v>2</v>
      </c>
      <c r="M143" s="8">
        <v>5</v>
      </c>
      <c r="N143" s="8">
        <v>52</v>
      </c>
      <c r="O143" s="8"/>
      <c r="P143" s="8" t="str">
        <f>IF(AND(G143=$G$5,L143&gt;10),'Logical Functions'!$H$85,'Logical Functions'!$H$86)</f>
        <v>Manageable in Boston</v>
      </c>
      <c r="Q143" s="8" t="str">
        <v>Low Performer</v>
      </c>
      <c r="R143" s="8" t="str">
        <f t="shared" si="14"/>
        <v>Low Performer</v>
      </c>
      <c r="S143" s="8" t="b">
        <f t="shared" si="15"/>
        <v>0</v>
      </c>
      <c r="T143" s="8" t="b">
        <f t="shared" si="16"/>
        <v>0</v>
      </c>
      <c r="U143" s="8" t="b">
        <f t="shared" si="17"/>
        <v>0</v>
      </c>
      <c r="V143" s="8"/>
      <c r="W143" s="8" t="b">
        <f t="shared" si="18"/>
        <v>0</v>
      </c>
      <c r="X143" s="8" t="b">
        <f t="shared" si="19"/>
        <v>1</v>
      </c>
      <c r="Y143" t="b">
        <f t="shared" si="20"/>
        <v>0</v>
      </c>
      <c r="Z143" t="b">
        <v>0</v>
      </c>
    </row>
    <row r="144" spans="1:26" x14ac:dyDescent="0.45">
      <c r="A144" s="8" t="s">
        <v>108</v>
      </c>
      <c r="B144" s="8" t="s">
        <v>125</v>
      </c>
      <c r="C144" s="8" t="s">
        <v>117</v>
      </c>
      <c r="D144" s="8" t="s">
        <v>111</v>
      </c>
      <c r="E144" s="8" t="s">
        <v>136</v>
      </c>
      <c r="F144" s="8" t="s">
        <v>113</v>
      </c>
      <c r="G144" s="8" t="s">
        <v>120</v>
      </c>
      <c r="H144" s="8">
        <v>30</v>
      </c>
      <c r="I144" s="8">
        <v>50447</v>
      </c>
      <c r="J144" s="8">
        <v>28</v>
      </c>
      <c r="K144" s="8">
        <v>19</v>
      </c>
      <c r="L144" s="8">
        <v>13</v>
      </c>
      <c r="M144" s="8">
        <v>5</v>
      </c>
      <c r="N144" s="8">
        <v>32</v>
      </c>
      <c r="O144" s="8"/>
      <c r="P144" s="8" t="str">
        <f>IF(AND(G144=$G$5,L144&gt;10),'Logical Functions'!$H$85,'Logical Functions'!$H$86)</f>
        <v>Manageable in Boston</v>
      </c>
      <c r="Q144" s="8" t="str">
        <v>Low Performer</v>
      </c>
      <c r="R144" s="8" t="str">
        <f t="shared" si="14"/>
        <v>Low Performer</v>
      </c>
      <c r="S144" s="8" t="b">
        <f t="shared" si="15"/>
        <v>0</v>
      </c>
      <c r="T144" s="8" t="b">
        <f t="shared" si="16"/>
        <v>0</v>
      </c>
      <c r="U144" s="8" t="b">
        <f t="shared" si="17"/>
        <v>1</v>
      </c>
      <c r="V144" s="8"/>
      <c r="W144" s="8" t="b">
        <f t="shared" si="18"/>
        <v>0</v>
      </c>
      <c r="X144" s="8" t="b">
        <f t="shared" si="19"/>
        <v>0</v>
      </c>
      <c r="Y144" t="b">
        <f t="shared" si="20"/>
        <v>1</v>
      </c>
      <c r="Z144" t="b">
        <v>1</v>
      </c>
    </row>
    <row r="145" spans="1:26" x14ac:dyDescent="0.45">
      <c r="A145" s="9" t="s">
        <v>140</v>
      </c>
      <c r="B145" s="9" t="s">
        <v>109</v>
      </c>
      <c r="C145" s="9" t="s">
        <v>117</v>
      </c>
      <c r="D145" s="9" t="s">
        <v>131</v>
      </c>
      <c r="E145" s="9" t="s">
        <v>118</v>
      </c>
      <c r="F145" s="9" t="s">
        <v>127</v>
      </c>
      <c r="G145" s="9" t="s">
        <v>129</v>
      </c>
      <c r="H145" s="9">
        <v>39</v>
      </c>
      <c r="I145" s="9">
        <v>82428</v>
      </c>
      <c r="J145" s="9">
        <v>28</v>
      </c>
      <c r="K145" s="9">
        <v>5</v>
      </c>
      <c r="L145" s="9">
        <v>14</v>
      </c>
      <c r="M145" s="9">
        <v>1</v>
      </c>
      <c r="N145" s="9">
        <v>20</v>
      </c>
      <c r="O145" s="9"/>
      <c r="P145" s="8" t="str">
        <f>IF(AND(G145=$G$5,L145&gt;10),'Logical Functions'!$H$85,'Logical Functions'!$H$86)</f>
        <v>Manageable in Boston</v>
      </c>
      <c r="Q145" s="9" t="str">
        <v>Low Performer</v>
      </c>
      <c r="R145" s="8" t="str">
        <f t="shared" si="14"/>
        <v>Low Performer</v>
      </c>
      <c r="S145" s="8" t="b">
        <f t="shared" si="15"/>
        <v>0</v>
      </c>
      <c r="T145" s="8" t="b">
        <f t="shared" si="16"/>
        <v>0</v>
      </c>
      <c r="U145" s="8" t="b">
        <f t="shared" si="17"/>
        <v>0</v>
      </c>
      <c r="V145" s="9"/>
      <c r="W145" s="8" t="b">
        <f t="shared" si="18"/>
        <v>0</v>
      </c>
      <c r="X145" s="8" t="b">
        <f t="shared" si="19"/>
        <v>0</v>
      </c>
      <c r="Y145" t="b">
        <f t="shared" si="20"/>
        <v>1</v>
      </c>
      <c r="Z145" t="b">
        <v>1</v>
      </c>
    </row>
    <row r="146" spans="1:26" x14ac:dyDescent="0.45">
      <c r="A146" s="8" t="s">
        <v>135</v>
      </c>
      <c r="B146" s="8" t="s">
        <v>116</v>
      </c>
      <c r="C146" s="8" t="s">
        <v>110</v>
      </c>
      <c r="D146" s="8" t="s">
        <v>111</v>
      </c>
      <c r="E146" s="8" t="s">
        <v>136</v>
      </c>
      <c r="F146" s="8" t="s">
        <v>127</v>
      </c>
      <c r="G146" s="8" t="s">
        <v>141</v>
      </c>
      <c r="H146" s="8">
        <v>36</v>
      </c>
      <c r="I146" s="8">
        <v>85835</v>
      </c>
      <c r="J146" s="8">
        <v>28</v>
      </c>
      <c r="K146" s="8">
        <v>3</v>
      </c>
      <c r="L146" s="8">
        <v>5</v>
      </c>
      <c r="M146" s="8">
        <v>3</v>
      </c>
      <c r="N146" s="8">
        <v>48</v>
      </c>
      <c r="O146" s="8"/>
      <c r="P146" s="8" t="str">
        <f>IF(AND(G146=$G$5,L146&gt;10),'Logical Functions'!$H$85,'Logical Functions'!$H$86)</f>
        <v>Manageable in Boston</v>
      </c>
      <c r="Q146" s="8" t="str">
        <v>Low Performer</v>
      </c>
      <c r="R146" s="8" t="str">
        <f t="shared" si="14"/>
        <v>Low Performer</v>
      </c>
      <c r="S146" s="8" t="b">
        <f t="shared" si="15"/>
        <v>0</v>
      </c>
      <c r="T146" s="8" t="b">
        <f t="shared" si="16"/>
        <v>0</v>
      </c>
      <c r="U146" s="8" t="b">
        <f t="shared" si="17"/>
        <v>1</v>
      </c>
      <c r="V146" s="8"/>
      <c r="W146" s="8" t="b">
        <f t="shared" si="18"/>
        <v>0</v>
      </c>
      <c r="X146" s="8" t="b">
        <f t="shared" si="19"/>
        <v>0</v>
      </c>
      <c r="Y146" t="b">
        <f t="shared" si="20"/>
        <v>0</v>
      </c>
      <c r="Z146" t="b">
        <v>0</v>
      </c>
    </row>
    <row r="147" spans="1:26" x14ac:dyDescent="0.45">
      <c r="A147" s="9" t="s">
        <v>108</v>
      </c>
      <c r="B147" s="9" t="s">
        <v>125</v>
      </c>
      <c r="C147" s="9" t="s">
        <v>138</v>
      </c>
      <c r="D147" s="9" t="s">
        <v>122</v>
      </c>
      <c r="E147" s="9" t="s">
        <v>123</v>
      </c>
      <c r="F147" s="9" t="s">
        <v>113</v>
      </c>
      <c r="G147" s="9" t="s">
        <v>137</v>
      </c>
      <c r="H147" s="9">
        <v>49</v>
      </c>
      <c r="I147" s="9">
        <v>118330</v>
      </c>
      <c r="J147" s="9">
        <v>28</v>
      </c>
      <c r="K147" s="9">
        <v>10</v>
      </c>
      <c r="L147" s="9">
        <v>4</v>
      </c>
      <c r="M147" s="9">
        <v>5</v>
      </c>
      <c r="N147" s="9">
        <v>34</v>
      </c>
      <c r="O147" s="9"/>
      <c r="P147" s="8" t="str">
        <f>IF(AND(G147=$G$5,L147&gt;10),'Logical Functions'!$H$85,'Logical Functions'!$H$86)</f>
        <v>Manageable in Boston</v>
      </c>
      <c r="Q147" s="9" t="str">
        <v>Low Performer</v>
      </c>
      <c r="R147" s="8" t="str">
        <f t="shared" si="14"/>
        <v>Low Performer</v>
      </c>
      <c r="S147" s="8" t="b">
        <f t="shared" si="15"/>
        <v>0</v>
      </c>
      <c r="T147" s="8" t="b">
        <f t="shared" si="16"/>
        <v>0</v>
      </c>
      <c r="U147" s="8" t="b">
        <f t="shared" si="17"/>
        <v>1</v>
      </c>
      <c r="V147" s="9"/>
      <c r="W147" s="8" t="b">
        <f t="shared" si="18"/>
        <v>0</v>
      </c>
      <c r="X147" s="8" t="b">
        <f t="shared" si="19"/>
        <v>0</v>
      </c>
      <c r="Y147" t="b">
        <f t="shared" si="20"/>
        <v>1</v>
      </c>
      <c r="Z147" t="b">
        <v>1</v>
      </c>
    </row>
    <row r="148" spans="1:26" x14ac:dyDescent="0.45">
      <c r="A148" s="8" t="s">
        <v>121</v>
      </c>
      <c r="B148" s="8" t="s">
        <v>109</v>
      </c>
      <c r="C148" s="8" t="s">
        <v>117</v>
      </c>
      <c r="D148" s="8" t="s">
        <v>111</v>
      </c>
      <c r="E148" s="8" t="s">
        <v>126</v>
      </c>
      <c r="F148" s="8" t="s">
        <v>119</v>
      </c>
      <c r="G148" s="8" t="s">
        <v>137</v>
      </c>
      <c r="H148" s="8">
        <v>56</v>
      </c>
      <c r="I148" s="8">
        <v>48990</v>
      </c>
      <c r="J148" s="8">
        <v>28</v>
      </c>
      <c r="K148" s="8">
        <v>13</v>
      </c>
      <c r="L148" s="8">
        <v>6</v>
      </c>
      <c r="M148" s="8">
        <v>6</v>
      </c>
      <c r="N148" s="8">
        <v>46</v>
      </c>
      <c r="O148" s="8"/>
      <c r="P148" s="8" t="str">
        <f>IF(AND(G148=$G$5,L148&gt;10),'Logical Functions'!$H$85,'Logical Functions'!$H$86)</f>
        <v>Manageable in Boston</v>
      </c>
      <c r="Q148" s="8" t="str">
        <v>Low Performer</v>
      </c>
      <c r="R148" s="8" t="str">
        <f t="shared" si="14"/>
        <v>Low Performer</v>
      </c>
      <c r="S148" s="8" t="b">
        <f t="shared" si="15"/>
        <v>0</v>
      </c>
      <c r="T148" s="8" t="b">
        <f t="shared" si="16"/>
        <v>0</v>
      </c>
      <c r="U148" s="8" t="b">
        <f t="shared" si="17"/>
        <v>1</v>
      </c>
      <c r="V148" s="8"/>
      <c r="W148" s="8" t="b">
        <f t="shared" si="18"/>
        <v>0</v>
      </c>
      <c r="X148" s="8" t="b">
        <f t="shared" si="19"/>
        <v>1</v>
      </c>
      <c r="Y148" t="b">
        <f t="shared" si="20"/>
        <v>0</v>
      </c>
      <c r="Z148" t="b">
        <v>0</v>
      </c>
    </row>
    <row r="149" spans="1:26" x14ac:dyDescent="0.45">
      <c r="A149" s="8" t="s">
        <v>115</v>
      </c>
      <c r="B149" s="8" t="s">
        <v>116</v>
      </c>
      <c r="C149" s="8" t="s">
        <v>117</v>
      </c>
      <c r="D149" s="8" t="s">
        <v>111</v>
      </c>
      <c r="E149" s="8" t="s">
        <v>118</v>
      </c>
      <c r="F149" s="8" t="s">
        <v>119</v>
      </c>
      <c r="G149" s="8" t="s">
        <v>120</v>
      </c>
      <c r="H149" s="8">
        <v>24</v>
      </c>
      <c r="I149" s="8">
        <v>47438</v>
      </c>
      <c r="J149" s="8">
        <v>27</v>
      </c>
      <c r="K149" s="8">
        <v>4</v>
      </c>
      <c r="L149" s="8">
        <v>11</v>
      </c>
      <c r="M149" s="8">
        <v>1</v>
      </c>
      <c r="N149" s="8">
        <v>44</v>
      </c>
      <c r="O149" s="8"/>
      <c r="P149" s="8" t="str">
        <f>IF(AND(G149=$G$5,L149&gt;10),'Logical Functions'!$H$85,'Logical Functions'!$H$86)</f>
        <v>Manageable in Boston</v>
      </c>
      <c r="Q149" s="8" t="str">
        <v>Low Performer</v>
      </c>
      <c r="R149" s="8" t="str">
        <f t="shared" si="14"/>
        <v>Low Performer</v>
      </c>
      <c r="S149" s="8" t="b">
        <f t="shared" si="15"/>
        <v>0</v>
      </c>
      <c r="T149" s="8" t="b">
        <f t="shared" si="16"/>
        <v>0</v>
      </c>
      <c r="U149" s="8" t="b">
        <f t="shared" si="17"/>
        <v>1</v>
      </c>
      <c r="V149" s="8"/>
      <c r="W149" s="8" t="b">
        <f t="shared" si="18"/>
        <v>0</v>
      </c>
      <c r="X149" s="8" t="b">
        <f t="shared" si="19"/>
        <v>0</v>
      </c>
      <c r="Y149" t="b">
        <f t="shared" si="20"/>
        <v>0</v>
      </c>
      <c r="Z149" t="b">
        <v>0</v>
      </c>
    </row>
    <row r="150" spans="1:26" x14ac:dyDescent="0.45">
      <c r="A150" s="8" t="s">
        <v>142</v>
      </c>
      <c r="B150" s="8" t="s">
        <v>116</v>
      </c>
      <c r="C150" s="8" t="s">
        <v>130</v>
      </c>
      <c r="D150" s="8" t="s">
        <v>111</v>
      </c>
      <c r="E150" s="8" t="s">
        <v>136</v>
      </c>
      <c r="F150" s="8" t="s">
        <v>113</v>
      </c>
      <c r="G150" s="8" t="s">
        <v>132</v>
      </c>
      <c r="H150" s="8">
        <v>46</v>
      </c>
      <c r="I150" s="8">
        <v>69420</v>
      </c>
      <c r="J150" s="8">
        <v>27</v>
      </c>
      <c r="K150" s="8">
        <v>2</v>
      </c>
      <c r="L150" s="8">
        <v>7</v>
      </c>
      <c r="M150" s="8">
        <v>5</v>
      </c>
      <c r="N150" s="8">
        <v>41</v>
      </c>
      <c r="O150" s="8"/>
      <c r="P150" s="8" t="str">
        <f>IF(AND(G150=$G$5,L150&gt;10),'Logical Functions'!$H$85,'Logical Functions'!$H$86)</f>
        <v>Manageable in Boston</v>
      </c>
      <c r="Q150" s="8" t="str">
        <v>Low Performer</v>
      </c>
      <c r="R150" s="8" t="str">
        <f t="shared" si="14"/>
        <v>Low Performer</v>
      </c>
      <c r="S150" s="8" t="b">
        <f t="shared" si="15"/>
        <v>0</v>
      </c>
      <c r="T150" s="8" t="b">
        <f t="shared" si="16"/>
        <v>0</v>
      </c>
      <c r="U150" s="8" t="b">
        <f t="shared" si="17"/>
        <v>1</v>
      </c>
      <c r="V150" s="8"/>
      <c r="W150" s="8" t="b">
        <f t="shared" si="18"/>
        <v>0</v>
      </c>
      <c r="X150" s="8" t="b">
        <f t="shared" si="19"/>
        <v>0</v>
      </c>
      <c r="Y150" t="b">
        <f t="shared" si="20"/>
        <v>0</v>
      </c>
      <c r="Z150" t="b">
        <v>0</v>
      </c>
    </row>
    <row r="151" spans="1:26" x14ac:dyDescent="0.45">
      <c r="A151" s="9" t="s">
        <v>115</v>
      </c>
      <c r="B151" s="9" t="s">
        <v>116</v>
      </c>
      <c r="C151" s="9" t="s">
        <v>117</v>
      </c>
      <c r="D151" s="9" t="s">
        <v>122</v>
      </c>
      <c r="E151" s="9" t="s">
        <v>134</v>
      </c>
      <c r="F151" s="9" t="s">
        <v>119</v>
      </c>
      <c r="G151" s="9" t="s">
        <v>129</v>
      </c>
      <c r="H151" s="9">
        <v>26</v>
      </c>
      <c r="I151" s="9">
        <v>50219</v>
      </c>
      <c r="J151" s="9">
        <v>27</v>
      </c>
      <c r="K151" s="9">
        <v>1</v>
      </c>
      <c r="L151" s="9">
        <v>1</v>
      </c>
      <c r="M151" s="9">
        <v>3</v>
      </c>
      <c r="N151" s="9">
        <v>59</v>
      </c>
      <c r="O151" s="9"/>
      <c r="P151" s="8" t="str">
        <f>IF(AND(G151=$G$5,L151&gt;10),'Logical Functions'!$H$85,'Logical Functions'!$H$86)</f>
        <v>Manageable in Boston</v>
      </c>
      <c r="Q151" s="9" t="str">
        <v>Low Performer</v>
      </c>
      <c r="R151" s="8" t="str">
        <f t="shared" si="14"/>
        <v>Low Performer</v>
      </c>
      <c r="S151" s="8" t="b">
        <f t="shared" si="15"/>
        <v>0</v>
      </c>
      <c r="T151" s="8" t="b">
        <f t="shared" si="16"/>
        <v>0</v>
      </c>
      <c r="U151" s="8" t="b">
        <f t="shared" si="17"/>
        <v>1</v>
      </c>
      <c r="V151" s="9"/>
      <c r="W151" s="8" t="b">
        <f t="shared" si="18"/>
        <v>0</v>
      </c>
      <c r="X151" s="8" t="b">
        <f t="shared" si="19"/>
        <v>0</v>
      </c>
      <c r="Y151" t="b">
        <f t="shared" si="20"/>
        <v>0</v>
      </c>
      <c r="Z151" t="b">
        <v>0</v>
      </c>
    </row>
    <row r="152" spans="1:26" x14ac:dyDescent="0.45">
      <c r="A152" s="8" t="s">
        <v>140</v>
      </c>
      <c r="B152" s="8" t="s">
        <v>125</v>
      </c>
      <c r="C152" s="8" t="s">
        <v>130</v>
      </c>
      <c r="D152" s="8" t="s">
        <v>111</v>
      </c>
      <c r="E152" s="8" t="s">
        <v>118</v>
      </c>
      <c r="F152" s="8" t="s">
        <v>127</v>
      </c>
      <c r="G152" s="8" t="s">
        <v>120</v>
      </c>
      <c r="H152" s="8">
        <v>62</v>
      </c>
      <c r="I152" s="8">
        <v>88342</v>
      </c>
      <c r="J152" s="8">
        <v>27</v>
      </c>
      <c r="K152" s="8">
        <v>7</v>
      </c>
      <c r="L152" s="8">
        <v>8</v>
      </c>
      <c r="M152" s="8">
        <v>4</v>
      </c>
      <c r="N152" s="8">
        <v>42</v>
      </c>
      <c r="O152" s="8"/>
      <c r="P152" s="8" t="str">
        <f>IF(AND(G152=$G$5,L152&gt;10),'Logical Functions'!$H$85,'Logical Functions'!$H$86)</f>
        <v>Manageable in Boston</v>
      </c>
      <c r="Q152" s="8" t="str">
        <v>Low Performer</v>
      </c>
      <c r="R152" s="8" t="str">
        <f t="shared" si="14"/>
        <v>Low Performer</v>
      </c>
      <c r="S152" s="8" t="b">
        <f t="shared" si="15"/>
        <v>1</v>
      </c>
      <c r="T152" s="8" t="b">
        <f t="shared" si="16"/>
        <v>0</v>
      </c>
      <c r="U152" s="8" t="b">
        <f t="shared" si="17"/>
        <v>1</v>
      </c>
      <c r="V152" s="8"/>
      <c r="W152" s="8" t="b">
        <f t="shared" si="18"/>
        <v>0</v>
      </c>
      <c r="X152" s="8" t="b">
        <f t="shared" si="19"/>
        <v>0</v>
      </c>
      <c r="Y152" t="b">
        <f t="shared" si="20"/>
        <v>0</v>
      </c>
      <c r="Z152" t="b">
        <v>0</v>
      </c>
    </row>
    <row r="153" spans="1:26" x14ac:dyDescent="0.45">
      <c r="A153" s="8" t="s">
        <v>108</v>
      </c>
      <c r="B153" s="8" t="s">
        <v>109</v>
      </c>
      <c r="C153" s="8" t="s">
        <v>117</v>
      </c>
      <c r="D153" s="8" t="s">
        <v>131</v>
      </c>
      <c r="E153" s="8" t="s">
        <v>126</v>
      </c>
      <c r="F153" s="8" t="s">
        <v>119</v>
      </c>
      <c r="G153" s="8" t="s">
        <v>132</v>
      </c>
      <c r="H153" s="8">
        <v>28</v>
      </c>
      <c r="I153" s="8">
        <v>58308</v>
      </c>
      <c r="J153" s="8">
        <v>27</v>
      </c>
      <c r="K153" s="8">
        <v>3</v>
      </c>
      <c r="L153" s="8">
        <v>11</v>
      </c>
      <c r="M153" s="8">
        <v>2</v>
      </c>
      <c r="N153" s="8">
        <v>59</v>
      </c>
      <c r="O153" s="8"/>
      <c r="P153" s="8" t="str">
        <f>IF(AND(G153=$G$5,L153&gt;10),'Logical Functions'!$H$85,'Logical Functions'!$H$86)</f>
        <v>Manageable in Boston</v>
      </c>
      <c r="Q153" s="8" t="str">
        <v>Low Performer</v>
      </c>
      <c r="R153" s="8" t="str">
        <f t="shared" si="14"/>
        <v>Low Performer</v>
      </c>
      <c r="S153" s="8" t="b">
        <f t="shared" si="15"/>
        <v>0</v>
      </c>
      <c r="T153" s="8" t="b">
        <f t="shared" si="16"/>
        <v>0</v>
      </c>
      <c r="U153" s="8" t="b">
        <f t="shared" si="17"/>
        <v>0</v>
      </c>
      <c r="V153" s="8"/>
      <c r="W153" s="8" t="b">
        <f t="shared" si="18"/>
        <v>0</v>
      </c>
      <c r="X153" s="8" t="b">
        <f t="shared" si="19"/>
        <v>0</v>
      </c>
      <c r="Y153" t="b">
        <f t="shared" si="20"/>
        <v>0</v>
      </c>
      <c r="Z153" t="b">
        <v>0</v>
      </c>
    </row>
    <row r="154" spans="1:26" x14ac:dyDescent="0.45">
      <c r="A154" s="9" t="s">
        <v>108</v>
      </c>
      <c r="B154" s="9" t="s">
        <v>109</v>
      </c>
      <c r="C154" s="9" t="s">
        <v>138</v>
      </c>
      <c r="D154" s="9" t="s">
        <v>111</v>
      </c>
      <c r="E154" s="9" t="s">
        <v>126</v>
      </c>
      <c r="F154" s="9" t="s">
        <v>127</v>
      </c>
      <c r="G154" s="9" t="s">
        <v>137</v>
      </c>
      <c r="H154" s="9">
        <v>59</v>
      </c>
      <c r="I154" s="9">
        <v>76099</v>
      </c>
      <c r="J154" s="9">
        <v>27</v>
      </c>
      <c r="K154" s="9">
        <v>9</v>
      </c>
      <c r="L154" s="9">
        <v>3</v>
      </c>
      <c r="M154" s="9">
        <v>2</v>
      </c>
      <c r="N154" s="9">
        <v>50</v>
      </c>
      <c r="O154" s="9"/>
      <c r="P154" s="8" t="str">
        <f>IF(AND(G154=$G$5,L154&gt;10),'Logical Functions'!$H$85,'Logical Functions'!$H$86)</f>
        <v>Manageable in Boston</v>
      </c>
      <c r="Q154" s="9" t="str">
        <v>Low Performer</v>
      </c>
      <c r="R154" s="8" t="str">
        <f t="shared" si="14"/>
        <v>Low Performer</v>
      </c>
      <c r="S154" s="8" t="b">
        <f t="shared" si="15"/>
        <v>0</v>
      </c>
      <c r="T154" s="8" t="b">
        <f t="shared" si="16"/>
        <v>0</v>
      </c>
      <c r="U154" s="8" t="b">
        <f t="shared" si="17"/>
        <v>1</v>
      </c>
      <c r="V154" s="9"/>
      <c r="W154" s="8" t="b">
        <f t="shared" si="18"/>
        <v>0</v>
      </c>
      <c r="X154" s="8" t="b">
        <f t="shared" si="19"/>
        <v>0</v>
      </c>
      <c r="Y154" t="b">
        <f t="shared" si="20"/>
        <v>0</v>
      </c>
      <c r="Z154" t="b">
        <v>0</v>
      </c>
    </row>
    <row r="155" spans="1:26" x14ac:dyDescent="0.45">
      <c r="A155" s="8" t="s">
        <v>140</v>
      </c>
      <c r="B155" s="8" t="s">
        <v>116</v>
      </c>
      <c r="C155" s="8" t="s">
        <v>117</v>
      </c>
      <c r="D155" s="8" t="s">
        <v>122</v>
      </c>
      <c r="E155" s="8" t="s">
        <v>123</v>
      </c>
      <c r="F155" s="8" t="s">
        <v>113</v>
      </c>
      <c r="G155" s="8" t="s">
        <v>129</v>
      </c>
      <c r="H155" s="8">
        <v>49</v>
      </c>
      <c r="I155" s="8">
        <v>38016</v>
      </c>
      <c r="J155" s="8">
        <v>27</v>
      </c>
      <c r="K155" s="8">
        <v>14</v>
      </c>
      <c r="L155" s="8">
        <v>11</v>
      </c>
      <c r="M155" s="8">
        <v>6</v>
      </c>
      <c r="N155" s="8">
        <v>38</v>
      </c>
      <c r="O155" s="8"/>
      <c r="P155" s="8" t="str">
        <f>IF(AND(G155=$G$5,L155&gt;10),'Logical Functions'!$H$85,'Logical Functions'!$H$86)</f>
        <v>Manageable in Boston</v>
      </c>
      <c r="Q155" s="8" t="str">
        <v>Low Performer</v>
      </c>
      <c r="R155" s="8" t="str">
        <f t="shared" si="14"/>
        <v>Low Performer</v>
      </c>
      <c r="S155" s="8" t="b">
        <f t="shared" si="15"/>
        <v>0</v>
      </c>
      <c r="T155" s="8" t="b">
        <f t="shared" si="16"/>
        <v>0</v>
      </c>
      <c r="U155" s="8" t="b">
        <f t="shared" si="17"/>
        <v>1</v>
      </c>
      <c r="V155" s="8"/>
      <c r="W155" s="8" t="b">
        <f t="shared" si="18"/>
        <v>0</v>
      </c>
      <c r="X155" s="8" t="b">
        <f t="shared" si="19"/>
        <v>0</v>
      </c>
      <c r="Y155" t="b">
        <f t="shared" si="20"/>
        <v>1</v>
      </c>
      <c r="Z155" t="b">
        <v>1</v>
      </c>
    </row>
    <row r="156" spans="1:26" x14ac:dyDescent="0.45">
      <c r="A156" s="8" t="s">
        <v>128</v>
      </c>
      <c r="B156" s="8" t="s">
        <v>125</v>
      </c>
      <c r="C156" s="8" t="s">
        <v>117</v>
      </c>
      <c r="D156" s="8" t="s">
        <v>111</v>
      </c>
      <c r="E156" s="8" t="s">
        <v>136</v>
      </c>
      <c r="F156" s="8" t="s">
        <v>113</v>
      </c>
      <c r="G156" s="8" t="s">
        <v>114</v>
      </c>
      <c r="H156" s="8">
        <v>30</v>
      </c>
      <c r="I156" s="8">
        <v>98026</v>
      </c>
      <c r="J156" s="8">
        <v>27</v>
      </c>
      <c r="K156" s="8">
        <v>9</v>
      </c>
      <c r="L156" s="8">
        <v>8</v>
      </c>
      <c r="M156" s="8">
        <v>8</v>
      </c>
      <c r="N156" s="8">
        <v>35</v>
      </c>
      <c r="O156" s="8"/>
      <c r="P156" s="8" t="str">
        <f>IF(AND(G156=$G$5,L156&gt;10),'Logical Functions'!$H$85,'Logical Functions'!$H$86)</f>
        <v>Manageable in Boston</v>
      </c>
      <c r="Q156" s="8" t="str">
        <v>High Performer</v>
      </c>
      <c r="R156" s="8" t="str">
        <f t="shared" si="14"/>
        <v>High Performer</v>
      </c>
      <c r="S156" s="8" t="b">
        <f t="shared" si="15"/>
        <v>0</v>
      </c>
      <c r="T156" s="8" t="b">
        <f t="shared" si="16"/>
        <v>0</v>
      </c>
      <c r="U156" s="8" t="b">
        <f t="shared" si="17"/>
        <v>1</v>
      </c>
      <c r="V156" s="8"/>
      <c r="W156" s="8" t="b">
        <f t="shared" si="18"/>
        <v>0</v>
      </c>
      <c r="X156" s="8" t="b">
        <f t="shared" si="19"/>
        <v>1</v>
      </c>
      <c r="Y156" t="b">
        <f t="shared" si="20"/>
        <v>1</v>
      </c>
      <c r="Z156" t="b">
        <v>1</v>
      </c>
    </row>
    <row r="157" spans="1:26" x14ac:dyDescent="0.45">
      <c r="A157" s="8" t="s">
        <v>121</v>
      </c>
      <c r="B157" s="8" t="s">
        <v>116</v>
      </c>
      <c r="C157" s="8" t="s">
        <v>138</v>
      </c>
      <c r="D157" s="8" t="s">
        <v>131</v>
      </c>
      <c r="E157" s="8" t="s">
        <v>123</v>
      </c>
      <c r="F157" s="8" t="s">
        <v>113</v>
      </c>
      <c r="G157" s="8" t="s">
        <v>124</v>
      </c>
      <c r="H157" s="8">
        <v>56</v>
      </c>
      <c r="I157" s="8">
        <v>62792</v>
      </c>
      <c r="J157" s="8">
        <v>27</v>
      </c>
      <c r="K157" s="8">
        <v>13</v>
      </c>
      <c r="L157" s="8">
        <v>1</v>
      </c>
      <c r="M157" s="8">
        <v>8</v>
      </c>
      <c r="N157" s="8">
        <v>48</v>
      </c>
      <c r="O157" s="8"/>
      <c r="P157" s="8" t="str">
        <f>IF(AND(G157=$G$5,L157&gt;10),'Logical Functions'!$H$85,'Logical Functions'!$H$86)</f>
        <v>Manageable in Boston</v>
      </c>
      <c r="Q157" s="8" t="str">
        <v>High Performer</v>
      </c>
      <c r="R157" s="8" t="str">
        <f t="shared" si="14"/>
        <v>High Performer</v>
      </c>
      <c r="S157" s="8" t="b">
        <f t="shared" si="15"/>
        <v>0</v>
      </c>
      <c r="T157" s="8" t="b">
        <f t="shared" si="16"/>
        <v>1</v>
      </c>
      <c r="U157" s="8" t="b">
        <f t="shared" si="17"/>
        <v>0</v>
      </c>
      <c r="V157" s="8"/>
      <c r="W157" s="8" t="b">
        <f t="shared" si="18"/>
        <v>0</v>
      </c>
      <c r="X157" s="8" t="b">
        <f t="shared" si="19"/>
        <v>1</v>
      </c>
      <c r="Y157" t="b">
        <f t="shared" si="20"/>
        <v>0</v>
      </c>
      <c r="Z157" t="b">
        <v>0</v>
      </c>
    </row>
    <row r="158" spans="1:26" x14ac:dyDescent="0.45">
      <c r="A158" s="9" t="s">
        <v>121</v>
      </c>
      <c r="B158" s="9" t="s">
        <v>116</v>
      </c>
      <c r="C158" s="9" t="s">
        <v>117</v>
      </c>
      <c r="D158" s="9" t="s">
        <v>122</v>
      </c>
      <c r="E158" s="9" t="s">
        <v>112</v>
      </c>
      <c r="F158" s="9" t="s">
        <v>119</v>
      </c>
      <c r="G158" s="9" t="s">
        <v>129</v>
      </c>
      <c r="H158" s="9">
        <v>51</v>
      </c>
      <c r="I158" s="9">
        <v>76101</v>
      </c>
      <c r="J158" s="9">
        <v>27</v>
      </c>
      <c r="K158" s="9">
        <v>6</v>
      </c>
      <c r="L158" s="9">
        <v>5</v>
      </c>
      <c r="M158" s="9">
        <v>4</v>
      </c>
      <c r="N158" s="9">
        <v>46</v>
      </c>
      <c r="O158" s="9"/>
      <c r="P158" s="8" t="str">
        <f>IF(AND(G158=$G$5,L158&gt;10),'Logical Functions'!$H$85,'Logical Functions'!$H$86)</f>
        <v>Manageable in Boston</v>
      </c>
      <c r="Q158" s="9" t="str">
        <v>Low Performer</v>
      </c>
      <c r="R158" s="8" t="str">
        <f t="shared" si="14"/>
        <v>Low Performer</v>
      </c>
      <c r="S158" s="8" t="b">
        <f t="shared" si="15"/>
        <v>0</v>
      </c>
      <c r="T158" s="8" t="b">
        <f t="shared" si="16"/>
        <v>0</v>
      </c>
      <c r="U158" s="8" t="b">
        <f t="shared" si="17"/>
        <v>1</v>
      </c>
      <c r="V158" s="9"/>
      <c r="W158" s="8" t="b">
        <f t="shared" si="18"/>
        <v>0</v>
      </c>
      <c r="X158" s="8" t="b">
        <f t="shared" si="19"/>
        <v>1</v>
      </c>
      <c r="Y158" t="b">
        <f t="shared" si="20"/>
        <v>0</v>
      </c>
      <c r="Z158" t="b">
        <v>0</v>
      </c>
    </row>
    <row r="159" spans="1:26" x14ac:dyDescent="0.45">
      <c r="A159" s="9" t="s">
        <v>121</v>
      </c>
      <c r="B159" s="9" t="s">
        <v>125</v>
      </c>
      <c r="C159" s="9" t="s">
        <v>130</v>
      </c>
      <c r="D159" s="9" t="s">
        <v>111</v>
      </c>
      <c r="E159" s="9" t="s">
        <v>134</v>
      </c>
      <c r="F159" s="9" t="s">
        <v>119</v>
      </c>
      <c r="G159" s="9" t="s">
        <v>137</v>
      </c>
      <c r="H159" s="9">
        <v>53</v>
      </c>
      <c r="I159" s="9">
        <v>109623</v>
      </c>
      <c r="J159" s="9">
        <v>27</v>
      </c>
      <c r="K159" s="9">
        <v>17</v>
      </c>
      <c r="L159" s="9">
        <v>10</v>
      </c>
      <c r="M159" s="9">
        <v>8</v>
      </c>
      <c r="N159" s="9">
        <v>26</v>
      </c>
      <c r="O159" s="9"/>
      <c r="P159" s="8" t="str">
        <f>IF(AND(G159=$G$5,L159&gt;10),'Logical Functions'!$H$85,'Logical Functions'!$H$86)</f>
        <v>Manageable in Boston</v>
      </c>
      <c r="Q159" s="9" t="str">
        <v>High Performer</v>
      </c>
      <c r="R159" s="8" t="str">
        <f t="shared" si="14"/>
        <v>High Performer</v>
      </c>
      <c r="S159" s="8" t="b">
        <f t="shared" si="15"/>
        <v>1</v>
      </c>
      <c r="T159" s="8" t="b">
        <f t="shared" si="16"/>
        <v>1</v>
      </c>
      <c r="U159" s="8" t="b">
        <f t="shared" si="17"/>
        <v>1</v>
      </c>
      <c r="V159" s="9"/>
      <c r="W159" s="8" t="b">
        <f t="shared" si="18"/>
        <v>0</v>
      </c>
      <c r="X159" s="8" t="b">
        <f t="shared" si="19"/>
        <v>1</v>
      </c>
      <c r="Y159" t="b">
        <f t="shared" si="20"/>
        <v>1</v>
      </c>
      <c r="Z159" t="b">
        <v>1</v>
      </c>
    </row>
    <row r="160" spans="1:26" x14ac:dyDescent="0.45">
      <c r="A160" s="8" t="s">
        <v>142</v>
      </c>
      <c r="B160" s="8" t="s">
        <v>116</v>
      </c>
      <c r="C160" s="8" t="s">
        <v>110</v>
      </c>
      <c r="D160" s="8" t="s">
        <v>133</v>
      </c>
      <c r="E160" s="8" t="s">
        <v>123</v>
      </c>
      <c r="F160" s="8" t="s">
        <v>127</v>
      </c>
      <c r="G160" s="8" t="s">
        <v>141</v>
      </c>
      <c r="H160" s="8">
        <v>29</v>
      </c>
      <c r="I160" s="8">
        <v>96914</v>
      </c>
      <c r="J160" s="8">
        <v>27</v>
      </c>
      <c r="K160" s="8">
        <v>11</v>
      </c>
      <c r="L160" s="8">
        <v>8</v>
      </c>
      <c r="M160" s="8">
        <v>9</v>
      </c>
      <c r="N160" s="8">
        <v>53</v>
      </c>
      <c r="O160" s="8"/>
      <c r="P160" s="8" t="str">
        <f>IF(AND(G160=$G$5,L160&gt;10),'Logical Functions'!$H$85,'Logical Functions'!$H$86)</f>
        <v>Manageable in Boston</v>
      </c>
      <c r="Q160" s="8" t="str">
        <v>High Performer</v>
      </c>
      <c r="R160" s="8" t="str">
        <f t="shared" si="14"/>
        <v>High Performer</v>
      </c>
      <c r="S160" s="8" t="b">
        <f t="shared" si="15"/>
        <v>0</v>
      </c>
      <c r="T160" s="8" t="b">
        <f t="shared" si="16"/>
        <v>0</v>
      </c>
      <c r="U160" s="8" t="b">
        <f t="shared" si="17"/>
        <v>0</v>
      </c>
      <c r="V160" s="8"/>
      <c r="W160" s="8" t="b">
        <f t="shared" si="18"/>
        <v>1</v>
      </c>
      <c r="X160" s="8" t="b">
        <f t="shared" si="19"/>
        <v>0</v>
      </c>
      <c r="Y160" t="b">
        <f t="shared" si="20"/>
        <v>0</v>
      </c>
      <c r="Z160" t="b">
        <v>0</v>
      </c>
    </row>
    <row r="161" spans="1:26" x14ac:dyDescent="0.45">
      <c r="A161" s="8" t="s">
        <v>142</v>
      </c>
      <c r="B161" s="8" t="s">
        <v>109</v>
      </c>
      <c r="C161" s="8" t="s">
        <v>110</v>
      </c>
      <c r="D161" s="8" t="s">
        <v>111</v>
      </c>
      <c r="E161" s="8" t="s">
        <v>126</v>
      </c>
      <c r="F161" s="8" t="s">
        <v>113</v>
      </c>
      <c r="G161" s="8" t="s">
        <v>124</v>
      </c>
      <c r="H161" s="8">
        <v>47</v>
      </c>
      <c r="I161" s="8">
        <v>50808</v>
      </c>
      <c r="J161" s="8">
        <v>27</v>
      </c>
      <c r="K161" s="8">
        <v>9</v>
      </c>
      <c r="L161" s="8">
        <v>7</v>
      </c>
      <c r="M161" s="8">
        <v>6</v>
      </c>
      <c r="N161" s="8">
        <v>50</v>
      </c>
      <c r="O161" s="8"/>
      <c r="P161" s="8" t="str">
        <f>IF(AND(G161=$G$5,L161&gt;10),'Logical Functions'!$H$85,'Logical Functions'!$H$86)</f>
        <v>Manageable in Boston</v>
      </c>
      <c r="Q161" s="8" t="str">
        <v>Low Performer</v>
      </c>
      <c r="R161" s="8" t="str">
        <f t="shared" si="14"/>
        <v>Low Performer</v>
      </c>
      <c r="S161" s="8" t="b">
        <f t="shared" si="15"/>
        <v>0</v>
      </c>
      <c r="T161" s="8" t="b">
        <f t="shared" si="16"/>
        <v>0</v>
      </c>
      <c r="U161" s="8" t="b">
        <f t="shared" si="17"/>
        <v>1</v>
      </c>
      <c r="V161" s="8"/>
      <c r="W161" s="8" t="b">
        <f t="shared" si="18"/>
        <v>0</v>
      </c>
      <c r="X161" s="8" t="b">
        <f t="shared" si="19"/>
        <v>0</v>
      </c>
      <c r="Y161" t="b">
        <f t="shared" si="20"/>
        <v>0</v>
      </c>
      <c r="Z161" t="b">
        <v>0</v>
      </c>
    </row>
    <row r="162" spans="1:26" x14ac:dyDescent="0.45">
      <c r="A162" s="8" t="s">
        <v>135</v>
      </c>
      <c r="B162" s="8" t="s">
        <v>125</v>
      </c>
      <c r="C162" s="8" t="s">
        <v>110</v>
      </c>
      <c r="D162" s="8" t="s">
        <v>122</v>
      </c>
      <c r="E162" s="8" t="s">
        <v>136</v>
      </c>
      <c r="F162" s="8" t="s">
        <v>119</v>
      </c>
      <c r="G162" s="8" t="s">
        <v>141</v>
      </c>
      <c r="H162" s="8">
        <v>64</v>
      </c>
      <c r="I162" s="8">
        <v>57747</v>
      </c>
      <c r="J162" s="8">
        <v>27</v>
      </c>
      <c r="K162" s="8">
        <v>10</v>
      </c>
      <c r="L162" s="8">
        <v>5</v>
      </c>
      <c r="M162" s="8">
        <v>6</v>
      </c>
      <c r="N162" s="8">
        <v>27</v>
      </c>
      <c r="O162" s="8"/>
      <c r="P162" s="8" t="str">
        <f>IF(AND(G162=$G$5,L162&gt;10),'Logical Functions'!$H$85,'Logical Functions'!$H$86)</f>
        <v>Manageable in Boston</v>
      </c>
      <c r="Q162" s="8" t="str">
        <v>Low Performer</v>
      </c>
      <c r="R162" s="8" t="str">
        <f t="shared" si="14"/>
        <v>Low Performer</v>
      </c>
      <c r="S162" s="8" t="b">
        <f t="shared" si="15"/>
        <v>0</v>
      </c>
      <c r="T162" s="8" t="b">
        <f t="shared" si="16"/>
        <v>0</v>
      </c>
      <c r="U162" s="8" t="b">
        <f t="shared" si="17"/>
        <v>1</v>
      </c>
      <c r="V162" s="8"/>
      <c r="W162" s="8" t="b">
        <f t="shared" si="18"/>
        <v>0</v>
      </c>
      <c r="X162" s="8" t="b">
        <f t="shared" si="19"/>
        <v>0</v>
      </c>
      <c r="Y162" t="b">
        <f t="shared" si="20"/>
        <v>1</v>
      </c>
      <c r="Z162" t="b">
        <v>1</v>
      </c>
    </row>
    <row r="163" spans="1:26" x14ac:dyDescent="0.45">
      <c r="A163" s="8" t="s">
        <v>140</v>
      </c>
      <c r="B163" s="8" t="s">
        <v>116</v>
      </c>
      <c r="C163" s="8" t="s">
        <v>110</v>
      </c>
      <c r="D163" s="8" t="s">
        <v>111</v>
      </c>
      <c r="E163" s="8" t="s">
        <v>112</v>
      </c>
      <c r="F163" s="8" t="s">
        <v>113</v>
      </c>
      <c r="G163" s="8" t="s">
        <v>124</v>
      </c>
      <c r="H163" s="8">
        <v>34</v>
      </c>
      <c r="I163" s="8">
        <v>46923</v>
      </c>
      <c r="J163" s="8">
        <v>27</v>
      </c>
      <c r="K163" s="8">
        <v>14</v>
      </c>
      <c r="L163" s="8">
        <v>14</v>
      </c>
      <c r="M163" s="8">
        <v>5</v>
      </c>
      <c r="N163" s="8">
        <v>54</v>
      </c>
      <c r="O163" s="8"/>
      <c r="P163" s="8" t="str">
        <f>IF(AND(G163=$G$5,L163&gt;10),'Logical Functions'!$H$85,'Logical Functions'!$H$86)</f>
        <v>Busy In Boston</v>
      </c>
      <c r="Q163" s="8" t="str">
        <v>Low Performer</v>
      </c>
      <c r="R163" s="8" t="str">
        <f t="shared" si="14"/>
        <v>Low Performer</v>
      </c>
      <c r="S163" s="8" t="b">
        <f t="shared" si="15"/>
        <v>0</v>
      </c>
      <c r="T163" s="8" t="b">
        <f t="shared" si="16"/>
        <v>0</v>
      </c>
      <c r="U163" s="8" t="b">
        <f t="shared" si="17"/>
        <v>1</v>
      </c>
      <c r="V163" s="8"/>
      <c r="W163" s="8" t="b">
        <f t="shared" si="18"/>
        <v>0</v>
      </c>
      <c r="X163" s="8" t="b">
        <f t="shared" si="19"/>
        <v>0</v>
      </c>
      <c r="Y163" t="b">
        <f t="shared" si="20"/>
        <v>0</v>
      </c>
      <c r="Z163" t="b">
        <v>0</v>
      </c>
    </row>
    <row r="164" spans="1:26" x14ac:dyDescent="0.45">
      <c r="A164" s="8" t="s">
        <v>121</v>
      </c>
      <c r="B164" s="8" t="s">
        <v>116</v>
      </c>
      <c r="C164" s="8" t="s">
        <v>130</v>
      </c>
      <c r="D164" s="8" t="s">
        <v>133</v>
      </c>
      <c r="E164" s="8" t="s">
        <v>139</v>
      </c>
      <c r="F164" s="8" t="s">
        <v>119</v>
      </c>
      <c r="G164" s="8" t="s">
        <v>114</v>
      </c>
      <c r="H164" s="8">
        <v>62</v>
      </c>
      <c r="I164" s="8">
        <v>41950</v>
      </c>
      <c r="J164" s="8">
        <v>27</v>
      </c>
      <c r="K164" s="8">
        <v>3</v>
      </c>
      <c r="L164" s="8">
        <v>13</v>
      </c>
      <c r="M164" s="8">
        <v>6</v>
      </c>
      <c r="N164" s="8">
        <v>23</v>
      </c>
      <c r="O164" s="8"/>
      <c r="P164" s="8" t="str">
        <f>IF(AND(G164=$G$5,L164&gt;10),'Logical Functions'!$H$85,'Logical Functions'!$H$86)</f>
        <v>Manageable in Boston</v>
      </c>
      <c r="Q164" s="8" t="str">
        <v>Low Performer</v>
      </c>
      <c r="R164" s="8" t="str">
        <f t="shared" si="14"/>
        <v>Low Performer</v>
      </c>
      <c r="S164" s="8" t="b">
        <f t="shared" si="15"/>
        <v>1</v>
      </c>
      <c r="T164" s="8" t="b">
        <f t="shared" si="16"/>
        <v>0</v>
      </c>
      <c r="U164" s="8" t="b">
        <f t="shared" si="17"/>
        <v>0</v>
      </c>
      <c r="V164" s="8"/>
      <c r="W164" s="8" t="b">
        <f t="shared" si="18"/>
        <v>0</v>
      </c>
      <c r="X164" s="8" t="b">
        <f t="shared" si="19"/>
        <v>1</v>
      </c>
      <c r="Y164" t="b">
        <f t="shared" si="20"/>
        <v>1</v>
      </c>
      <c r="Z164" t="b">
        <v>1</v>
      </c>
    </row>
    <row r="165" spans="1:26" x14ac:dyDescent="0.45">
      <c r="A165" s="9" t="s">
        <v>142</v>
      </c>
      <c r="B165" s="9" t="s">
        <v>116</v>
      </c>
      <c r="C165" s="9" t="s">
        <v>117</v>
      </c>
      <c r="D165" s="9" t="s">
        <v>133</v>
      </c>
      <c r="E165" s="9" t="s">
        <v>112</v>
      </c>
      <c r="F165" s="9" t="s">
        <v>113</v>
      </c>
      <c r="G165" s="9" t="s">
        <v>132</v>
      </c>
      <c r="H165" s="9">
        <v>31</v>
      </c>
      <c r="I165" s="9">
        <v>81374</v>
      </c>
      <c r="J165" s="9">
        <v>27</v>
      </c>
      <c r="K165" s="9">
        <v>13</v>
      </c>
      <c r="L165" s="9">
        <v>11</v>
      </c>
      <c r="M165" s="9">
        <v>7</v>
      </c>
      <c r="N165" s="9">
        <v>53</v>
      </c>
      <c r="O165" s="9"/>
      <c r="P165" s="8" t="str">
        <f>IF(AND(G165=$G$5,L165&gt;10),'Logical Functions'!$H$85,'Logical Functions'!$H$86)</f>
        <v>Manageable in Boston</v>
      </c>
      <c r="Q165" s="9" t="str">
        <v>High Performer</v>
      </c>
      <c r="R165" s="8" t="str">
        <f t="shared" si="14"/>
        <v>High Performer</v>
      </c>
      <c r="S165" s="8" t="b">
        <f t="shared" si="15"/>
        <v>0</v>
      </c>
      <c r="T165" s="8" t="b">
        <f t="shared" si="16"/>
        <v>0</v>
      </c>
      <c r="U165" s="8" t="b">
        <f t="shared" si="17"/>
        <v>0</v>
      </c>
      <c r="V165" s="9"/>
      <c r="W165" s="8" t="b">
        <f t="shared" si="18"/>
        <v>0</v>
      </c>
      <c r="X165" s="8" t="b">
        <f t="shared" si="19"/>
        <v>0</v>
      </c>
      <c r="Y165" t="b">
        <f t="shared" si="20"/>
        <v>0</v>
      </c>
      <c r="Z165" t="b">
        <v>0</v>
      </c>
    </row>
    <row r="166" spans="1:26" x14ac:dyDescent="0.45">
      <c r="A166" s="8" t="s">
        <v>135</v>
      </c>
      <c r="B166" s="8" t="s">
        <v>109</v>
      </c>
      <c r="C166" s="8" t="s">
        <v>130</v>
      </c>
      <c r="D166" s="8" t="s">
        <v>111</v>
      </c>
      <c r="E166" s="8" t="s">
        <v>118</v>
      </c>
      <c r="F166" s="8" t="s">
        <v>127</v>
      </c>
      <c r="G166" s="8" t="s">
        <v>120</v>
      </c>
      <c r="H166" s="8">
        <v>46</v>
      </c>
      <c r="I166" s="8">
        <v>109303</v>
      </c>
      <c r="J166" s="8">
        <v>27</v>
      </c>
      <c r="K166" s="8">
        <v>7</v>
      </c>
      <c r="L166" s="8">
        <v>7</v>
      </c>
      <c r="M166" s="8">
        <v>7</v>
      </c>
      <c r="N166" s="8">
        <v>31</v>
      </c>
      <c r="O166" s="8"/>
      <c r="P166" s="8" t="str">
        <f>IF(AND(G166=$G$5,L166&gt;10),'Logical Functions'!$H$85,'Logical Functions'!$H$86)</f>
        <v>Manageable in Boston</v>
      </c>
      <c r="Q166" s="8" t="str">
        <v>High Performer</v>
      </c>
      <c r="R166" s="8" t="str">
        <f t="shared" si="14"/>
        <v>High Performer</v>
      </c>
      <c r="S166" s="8" t="b">
        <f t="shared" si="15"/>
        <v>0</v>
      </c>
      <c r="T166" s="8" t="b">
        <f t="shared" si="16"/>
        <v>0</v>
      </c>
      <c r="U166" s="8" t="b">
        <f t="shared" si="17"/>
        <v>1</v>
      </c>
      <c r="V166" s="8"/>
      <c r="W166" s="8" t="b">
        <f t="shared" si="18"/>
        <v>0</v>
      </c>
      <c r="X166" s="8" t="b">
        <f t="shared" si="19"/>
        <v>0</v>
      </c>
      <c r="Y166" t="b">
        <f t="shared" si="20"/>
        <v>1</v>
      </c>
      <c r="Z166" t="b">
        <v>1</v>
      </c>
    </row>
    <row r="167" spans="1:26" x14ac:dyDescent="0.45">
      <c r="A167" s="9" t="s">
        <v>142</v>
      </c>
      <c r="B167" s="9" t="s">
        <v>125</v>
      </c>
      <c r="C167" s="9" t="s">
        <v>117</v>
      </c>
      <c r="D167" s="9" t="s">
        <v>131</v>
      </c>
      <c r="E167" s="9" t="s">
        <v>123</v>
      </c>
      <c r="F167" s="9" t="s">
        <v>127</v>
      </c>
      <c r="G167" s="9" t="s">
        <v>137</v>
      </c>
      <c r="H167" s="9">
        <v>42</v>
      </c>
      <c r="I167" s="9">
        <v>36344</v>
      </c>
      <c r="J167" s="9">
        <v>26</v>
      </c>
      <c r="K167" s="9">
        <v>13</v>
      </c>
      <c r="L167" s="9">
        <v>5</v>
      </c>
      <c r="M167" s="9">
        <v>6</v>
      </c>
      <c r="N167" s="9">
        <v>58</v>
      </c>
      <c r="O167" s="9"/>
      <c r="P167" s="8" t="str">
        <f>IF(AND(G167=$G$5,L167&gt;10),'Logical Functions'!$H$85,'Logical Functions'!$H$86)</f>
        <v>Manageable in Boston</v>
      </c>
      <c r="Q167" s="9" t="str">
        <v>Low Performer</v>
      </c>
      <c r="R167" s="8" t="str">
        <f t="shared" si="14"/>
        <v>Low Performer</v>
      </c>
      <c r="S167" s="8" t="b">
        <f t="shared" si="15"/>
        <v>0</v>
      </c>
      <c r="T167" s="8" t="b">
        <f t="shared" si="16"/>
        <v>0</v>
      </c>
      <c r="U167" s="8" t="b">
        <f t="shared" si="17"/>
        <v>0</v>
      </c>
      <c r="V167" s="9"/>
      <c r="W167" s="8" t="b">
        <f t="shared" si="18"/>
        <v>0</v>
      </c>
      <c r="X167" s="8" t="b">
        <f t="shared" si="19"/>
        <v>0</v>
      </c>
      <c r="Y167" t="b">
        <f t="shared" si="20"/>
        <v>0</v>
      </c>
      <c r="Z167" t="b">
        <v>0</v>
      </c>
    </row>
    <row r="168" spans="1:26" x14ac:dyDescent="0.45">
      <c r="A168" s="9" t="s">
        <v>108</v>
      </c>
      <c r="B168" s="9" t="s">
        <v>125</v>
      </c>
      <c r="C168" s="9" t="s">
        <v>138</v>
      </c>
      <c r="D168" s="9" t="s">
        <v>111</v>
      </c>
      <c r="E168" s="9" t="s">
        <v>118</v>
      </c>
      <c r="F168" s="9" t="s">
        <v>119</v>
      </c>
      <c r="G168" s="9" t="s">
        <v>132</v>
      </c>
      <c r="H168" s="9">
        <v>33</v>
      </c>
      <c r="I168" s="9">
        <v>72261</v>
      </c>
      <c r="J168" s="9">
        <v>26</v>
      </c>
      <c r="K168" s="9">
        <v>12</v>
      </c>
      <c r="L168" s="9">
        <v>10</v>
      </c>
      <c r="M168" s="9">
        <v>6</v>
      </c>
      <c r="N168" s="9">
        <v>31</v>
      </c>
      <c r="O168" s="9"/>
      <c r="P168" s="8" t="str">
        <f>IF(AND(G168=$G$5,L168&gt;10),'Logical Functions'!$H$85,'Logical Functions'!$H$86)</f>
        <v>Manageable in Boston</v>
      </c>
      <c r="Q168" s="9" t="str">
        <v>Low Performer</v>
      </c>
      <c r="R168" s="8" t="str">
        <f t="shared" si="14"/>
        <v>Low Performer</v>
      </c>
      <c r="S168" s="8" t="b">
        <f t="shared" si="15"/>
        <v>0</v>
      </c>
      <c r="T168" s="8" t="b">
        <f t="shared" si="16"/>
        <v>0</v>
      </c>
      <c r="U168" s="8" t="b">
        <f t="shared" si="17"/>
        <v>1</v>
      </c>
      <c r="V168" s="9"/>
      <c r="W168" s="8" t="b">
        <f t="shared" si="18"/>
        <v>0</v>
      </c>
      <c r="X168" s="8" t="b">
        <f t="shared" si="19"/>
        <v>0</v>
      </c>
      <c r="Y168" t="b">
        <f t="shared" si="20"/>
        <v>1</v>
      </c>
      <c r="Z168" t="b">
        <v>1</v>
      </c>
    </row>
    <row r="169" spans="1:26" x14ac:dyDescent="0.45">
      <c r="A169" s="9" t="s">
        <v>115</v>
      </c>
      <c r="B169" s="9" t="s">
        <v>125</v>
      </c>
      <c r="C169" s="9" t="s">
        <v>138</v>
      </c>
      <c r="D169" s="9" t="s">
        <v>122</v>
      </c>
      <c r="E169" s="9" t="s">
        <v>126</v>
      </c>
      <c r="F169" s="9" t="s">
        <v>127</v>
      </c>
      <c r="G169" s="9" t="s">
        <v>114</v>
      </c>
      <c r="H169" s="9">
        <v>37</v>
      </c>
      <c r="I169" s="9">
        <v>74789</v>
      </c>
      <c r="J169" s="9">
        <v>26</v>
      </c>
      <c r="K169" s="9">
        <v>15</v>
      </c>
      <c r="L169" s="9">
        <v>8</v>
      </c>
      <c r="M169" s="9">
        <v>5</v>
      </c>
      <c r="N169" s="9">
        <v>26</v>
      </c>
      <c r="O169" s="9"/>
      <c r="P169" s="8" t="str">
        <f>IF(AND(G169=$G$5,L169&gt;10),'Logical Functions'!$H$85,'Logical Functions'!$H$86)</f>
        <v>Manageable in Boston</v>
      </c>
      <c r="Q169" s="9" t="str">
        <v>Low Performer</v>
      </c>
      <c r="R169" s="8" t="str">
        <f t="shared" si="14"/>
        <v>Low Performer</v>
      </c>
      <c r="S169" s="8" t="b">
        <f t="shared" si="15"/>
        <v>0</v>
      </c>
      <c r="T169" s="8" t="b">
        <f t="shared" si="16"/>
        <v>0</v>
      </c>
      <c r="U169" s="8" t="b">
        <f t="shared" si="17"/>
        <v>1</v>
      </c>
      <c r="V169" s="9"/>
      <c r="W169" s="8" t="b">
        <f t="shared" si="18"/>
        <v>0</v>
      </c>
      <c r="X169" s="8" t="b">
        <f t="shared" si="19"/>
        <v>0</v>
      </c>
      <c r="Y169" t="b">
        <f t="shared" si="20"/>
        <v>1</v>
      </c>
      <c r="Z169" t="b">
        <v>1</v>
      </c>
    </row>
    <row r="170" spans="1:26" x14ac:dyDescent="0.45">
      <c r="A170" s="8" t="s">
        <v>115</v>
      </c>
      <c r="B170" s="8" t="s">
        <v>116</v>
      </c>
      <c r="C170" s="8" t="s">
        <v>130</v>
      </c>
      <c r="D170" s="8" t="s">
        <v>131</v>
      </c>
      <c r="E170" s="8" t="s">
        <v>112</v>
      </c>
      <c r="F170" s="8" t="s">
        <v>119</v>
      </c>
      <c r="G170" s="8" t="s">
        <v>120</v>
      </c>
      <c r="H170" s="8">
        <v>58</v>
      </c>
      <c r="I170" s="8">
        <v>43893</v>
      </c>
      <c r="J170" s="8">
        <v>26</v>
      </c>
      <c r="K170" s="8">
        <v>7</v>
      </c>
      <c r="L170" s="8">
        <v>6</v>
      </c>
      <c r="M170" s="8">
        <v>3</v>
      </c>
      <c r="N170" s="8">
        <v>42</v>
      </c>
      <c r="O170" s="8"/>
      <c r="P170" s="8" t="str">
        <f>IF(AND(G170=$G$5,L170&gt;10),'Logical Functions'!$H$85,'Logical Functions'!$H$86)</f>
        <v>Manageable in Boston</v>
      </c>
      <c r="Q170" s="8" t="str">
        <v>Low Performer</v>
      </c>
      <c r="R170" s="8" t="str">
        <f t="shared" si="14"/>
        <v>Low Performer</v>
      </c>
      <c r="S170" s="8" t="b">
        <f t="shared" si="15"/>
        <v>0</v>
      </c>
      <c r="T170" s="8" t="b">
        <f t="shared" si="16"/>
        <v>0</v>
      </c>
      <c r="U170" s="8" t="b">
        <f t="shared" si="17"/>
        <v>0</v>
      </c>
      <c r="V170" s="8"/>
      <c r="W170" s="8" t="b">
        <f t="shared" si="18"/>
        <v>0</v>
      </c>
      <c r="X170" s="8" t="b">
        <f t="shared" si="19"/>
        <v>0</v>
      </c>
      <c r="Y170" t="b">
        <f t="shared" si="20"/>
        <v>0</v>
      </c>
      <c r="Z170" t="b">
        <v>0</v>
      </c>
    </row>
    <row r="171" spans="1:26" x14ac:dyDescent="0.45">
      <c r="A171" s="9" t="s">
        <v>128</v>
      </c>
      <c r="B171" s="9" t="s">
        <v>125</v>
      </c>
      <c r="C171" s="9" t="s">
        <v>117</v>
      </c>
      <c r="D171" s="9" t="s">
        <v>133</v>
      </c>
      <c r="E171" s="9" t="s">
        <v>126</v>
      </c>
      <c r="F171" s="9" t="s">
        <v>113</v>
      </c>
      <c r="G171" s="9" t="s">
        <v>141</v>
      </c>
      <c r="H171" s="9">
        <v>55</v>
      </c>
      <c r="I171" s="9">
        <v>98344</v>
      </c>
      <c r="J171" s="9">
        <v>26</v>
      </c>
      <c r="K171" s="9">
        <v>6</v>
      </c>
      <c r="L171" s="9">
        <v>10</v>
      </c>
      <c r="M171" s="9">
        <v>4</v>
      </c>
      <c r="N171" s="9">
        <v>54</v>
      </c>
      <c r="O171" s="9"/>
      <c r="P171" s="8" t="str">
        <f>IF(AND(G171=$G$5,L171&gt;10),'Logical Functions'!$H$85,'Logical Functions'!$H$86)</f>
        <v>Manageable in Boston</v>
      </c>
      <c r="Q171" s="9" t="str">
        <v>Low Performer</v>
      </c>
      <c r="R171" s="8" t="str">
        <f t="shared" si="14"/>
        <v>Low Performer</v>
      </c>
      <c r="S171" s="8" t="b">
        <f t="shared" si="15"/>
        <v>0</v>
      </c>
      <c r="T171" s="8" t="b">
        <f t="shared" si="16"/>
        <v>0</v>
      </c>
      <c r="U171" s="8" t="b">
        <f t="shared" si="17"/>
        <v>0</v>
      </c>
      <c r="V171" s="9"/>
      <c r="W171" s="8" t="b">
        <f t="shared" si="18"/>
        <v>0</v>
      </c>
      <c r="X171" s="8" t="b">
        <f t="shared" si="19"/>
        <v>1</v>
      </c>
      <c r="Y171" t="b">
        <f t="shared" si="20"/>
        <v>0</v>
      </c>
      <c r="Z171" t="b">
        <v>0</v>
      </c>
    </row>
    <row r="172" spans="1:26" x14ac:dyDescent="0.45">
      <c r="A172" s="9" t="s">
        <v>121</v>
      </c>
      <c r="B172" s="9" t="s">
        <v>125</v>
      </c>
      <c r="C172" s="9" t="s">
        <v>138</v>
      </c>
      <c r="D172" s="9" t="s">
        <v>131</v>
      </c>
      <c r="E172" s="9" t="s">
        <v>136</v>
      </c>
      <c r="F172" s="9" t="s">
        <v>113</v>
      </c>
      <c r="G172" s="9" t="s">
        <v>137</v>
      </c>
      <c r="H172" s="9">
        <v>52</v>
      </c>
      <c r="I172" s="9">
        <v>85220</v>
      </c>
      <c r="J172" s="9">
        <v>26</v>
      </c>
      <c r="K172" s="9">
        <v>4</v>
      </c>
      <c r="L172" s="9">
        <v>1</v>
      </c>
      <c r="M172" s="9">
        <v>1</v>
      </c>
      <c r="N172" s="9">
        <v>37</v>
      </c>
      <c r="O172" s="9"/>
      <c r="P172" s="8" t="str">
        <f>IF(AND(G172=$G$5,L172&gt;10),'Logical Functions'!$H$85,'Logical Functions'!$H$86)</f>
        <v>Manageable in Boston</v>
      </c>
      <c r="Q172" s="9" t="str">
        <v>Low Performer</v>
      </c>
      <c r="R172" s="8" t="str">
        <f t="shared" si="14"/>
        <v>Low Performer</v>
      </c>
      <c r="S172" s="8" t="b">
        <f t="shared" si="15"/>
        <v>0</v>
      </c>
      <c r="T172" s="8" t="b">
        <f t="shared" si="16"/>
        <v>0</v>
      </c>
      <c r="U172" s="8" t="b">
        <f t="shared" si="17"/>
        <v>0</v>
      </c>
      <c r="V172" s="9"/>
      <c r="W172" s="8" t="b">
        <f t="shared" si="18"/>
        <v>0</v>
      </c>
      <c r="X172" s="8" t="b">
        <f t="shared" si="19"/>
        <v>1</v>
      </c>
      <c r="Y172" t="b">
        <f t="shared" si="20"/>
        <v>1</v>
      </c>
      <c r="Z172" t="b">
        <v>1</v>
      </c>
    </row>
    <row r="173" spans="1:26" x14ac:dyDescent="0.45">
      <c r="A173" s="9" t="s">
        <v>115</v>
      </c>
      <c r="B173" s="9" t="s">
        <v>109</v>
      </c>
      <c r="C173" s="9" t="s">
        <v>138</v>
      </c>
      <c r="D173" s="9" t="s">
        <v>122</v>
      </c>
      <c r="E173" s="9" t="s">
        <v>136</v>
      </c>
      <c r="F173" s="9" t="s">
        <v>119</v>
      </c>
      <c r="G173" s="9" t="s">
        <v>129</v>
      </c>
      <c r="H173" s="9">
        <v>40</v>
      </c>
      <c r="I173" s="9">
        <v>63204</v>
      </c>
      <c r="J173" s="9">
        <v>26</v>
      </c>
      <c r="K173" s="9">
        <v>2</v>
      </c>
      <c r="L173" s="9">
        <v>11</v>
      </c>
      <c r="M173" s="9">
        <v>9</v>
      </c>
      <c r="N173" s="9">
        <v>23</v>
      </c>
      <c r="O173" s="9"/>
      <c r="P173" s="8" t="str">
        <f>IF(AND(G173=$G$5,L173&gt;10),'Logical Functions'!$H$85,'Logical Functions'!$H$86)</f>
        <v>Manageable in Boston</v>
      </c>
      <c r="Q173" s="9" t="str">
        <v>High Performer</v>
      </c>
      <c r="R173" s="8" t="str">
        <f t="shared" si="14"/>
        <v>High Performer</v>
      </c>
      <c r="S173" s="8" t="b">
        <f t="shared" si="15"/>
        <v>0</v>
      </c>
      <c r="T173" s="8" t="b">
        <f t="shared" si="16"/>
        <v>0</v>
      </c>
      <c r="U173" s="8" t="b">
        <f t="shared" si="17"/>
        <v>1</v>
      </c>
      <c r="V173" s="9"/>
      <c r="W173" s="8" t="b">
        <f t="shared" si="18"/>
        <v>1</v>
      </c>
      <c r="X173" s="8" t="b">
        <f t="shared" si="19"/>
        <v>0</v>
      </c>
      <c r="Y173" t="b">
        <f t="shared" si="20"/>
        <v>1</v>
      </c>
      <c r="Z173" t="b">
        <v>1</v>
      </c>
    </row>
    <row r="174" spans="1:26" x14ac:dyDescent="0.45">
      <c r="A174" s="8" t="s">
        <v>115</v>
      </c>
      <c r="B174" s="8" t="s">
        <v>109</v>
      </c>
      <c r="C174" s="8" t="s">
        <v>117</v>
      </c>
      <c r="D174" s="8" t="s">
        <v>111</v>
      </c>
      <c r="E174" s="8" t="s">
        <v>112</v>
      </c>
      <c r="F174" s="8" t="s">
        <v>127</v>
      </c>
      <c r="G174" s="8" t="s">
        <v>129</v>
      </c>
      <c r="H174" s="8">
        <v>29</v>
      </c>
      <c r="I174" s="8">
        <v>46211</v>
      </c>
      <c r="J174" s="8">
        <v>26</v>
      </c>
      <c r="K174" s="8">
        <v>12</v>
      </c>
      <c r="L174" s="8">
        <v>6</v>
      </c>
      <c r="M174" s="8">
        <v>9</v>
      </c>
      <c r="N174" s="8">
        <v>37</v>
      </c>
      <c r="O174" s="8"/>
      <c r="P174" s="8" t="str">
        <f>IF(AND(G174=$G$5,L174&gt;10),'Logical Functions'!$H$85,'Logical Functions'!$H$86)</f>
        <v>Manageable in Boston</v>
      </c>
      <c r="Q174" s="8" t="str">
        <v>High Performer</v>
      </c>
      <c r="R174" s="8" t="str">
        <f t="shared" si="14"/>
        <v>High Performer</v>
      </c>
      <c r="S174" s="8" t="b">
        <f t="shared" si="15"/>
        <v>0</v>
      </c>
      <c r="T174" s="8" t="b">
        <f t="shared" si="16"/>
        <v>0</v>
      </c>
      <c r="U174" s="8" t="b">
        <f t="shared" si="17"/>
        <v>1</v>
      </c>
      <c r="V174" s="8"/>
      <c r="W174" s="8" t="b">
        <f t="shared" si="18"/>
        <v>1</v>
      </c>
      <c r="X174" s="8" t="b">
        <f t="shared" si="19"/>
        <v>0</v>
      </c>
      <c r="Y174" t="b">
        <f t="shared" si="20"/>
        <v>1</v>
      </c>
      <c r="Z174" t="b">
        <v>1</v>
      </c>
    </row>
    <row r="175" spans="1:26" x14ac:dyDescent="0.45">
      <c r="A175" s="8" t="s">
        <v>108</v>
      </c>
      <c r="B175" s="8" t="s">
        <v>109</v>
      </c>
      <c r="C175" s="8" t="s">
        <v>130</v>
      </c>
      <c r="D175" s="8" t="s">
        <v>122</v>
      </c>
      <c r="E175" s="8" t="s">
        <v>118</v>
      </c>
      <c r="F175" s="8" t="s">
        <v>113</v>
      </c>
      <c r="G175" s="8" t="s">
        <v>120</v>
      </c>
      <c r="H175" s="8">
        <v>47</v>
      </c>
      <c r="I175" s="8">
        <v>55599</v>
      </c>
      <c r="J175" s="8">
        <v>26</v>
      </c>
      <c r="K175" s="8">
        <v>2</v>
      </c>
      <c r="L175" s="8">
        <v>14</v>
      </c>
      <c r="M175" s="8">
        <v>2</v>
      </c>
      <c r="N175" s="8">
        <v>22</v>
      </c>
      <c r="O175" s="8"/>
      <c r="P175" s="8" t="str">
        <f>IF(AND(G175=$G$5,L175&gt;10),'Logical Functions'!$H$85,'Logical Functions'!$H$86)</f>
        <v>Manageable in Boston</v>
      </c>
      <c r="Q175" s="8" t="str">
        <v>Low Performer</v>
      </c>
      <c r="R175" s="8" t="str">
        <f t="shared" si="14"/>
        <v>Low Performer</v>
      </c>
      <c r="S175" s="8" t="b">
        <f t="shared" si="15"/>
        <v>1</v>
      </c>
      <c r="T175" s="8" t="b">
        <f t="shared" si="16"/>
        <v>0</v>
      </c>
      <c r="U175" s="8" t="b">
        <f t="shared" si="17"/>
        <v>1</v>
      </c>
      <c r="V175" s="8"/>
      <c r="W175" s="8" t="b">
        <f t="shared" si="18"/>
        <v>0</v>
      </c>
      <c r="X175" s="8" t="b">
        <f t="shared" si="19"/>
        <v>0</v>
      </c>
      <c r="Y175" t="b">
        <f t="shared" si="20"/>
        <v>1</v>
      </c>
      <c r="Z175" t="b">
        <v>1</v>
      </c>
    </row>
    <row r="176" spans="1:26" x14ac:dyDescent="0.45">
      <c r="A176" s="8" t="s">
        <v>128</v>
      </c>
      <c r="B176" s="8" t="s">
        <v>125</v>
      </c>
      <c r="C176" s="8" t="s">
        <v>110</v>
      </c>
      <c r="D176" s="8" t="s">
        <v>122</v>
      </c>
      <c r="E176" s="8" t="s">
        <v>134</v>
      </c>
      <c r="F176" s="8" t="s">
        <v>113</v>
      </c>
      <c r="G176" s="8" t="s">
        <v>132</v>
      </c>
      <c r="H176" s="8">
        <v>41</v>
      </c>
      <c r="I176" s="8">
        <v>111423</v>
      </c>
      <c r="J176" s="8">
        <v>26</v>
      </c>
      <c r="K176" s="8">
        <v>15</v>
      </c>
      <c r="L176" s="8">
        <v>10</v>
      </c>
      <c r="M176" s="8">
        <v>6</v>
      </c>
      <c r="N176" s="8">
        <v>26</v>
      </c>
      <c r="O176" s="8"/>
      <c r="P176" s="8" t="str">
        <f>IF(AND(G176=$G$5,L176&gt;10),'Logical Functions'!$H$85,'Logical Functions'!$H$86)</f>
        <v>Manageable in Boston</v>
      </c>
      <c r="Q176" s="8" t="str">
        <v>Low Performer</v>
      </c>
      <c r="R176" s="8" t="str">
        <f t="shared" si="14"/>
        <v>Low Performer</v>
      </c>
      <c r="S176" s="8" t="b">
        <f t="shared" si="15"/>
        <v>0</v>
      </c>
      <c r="T176" s="8" t="b">
        <f t="shared" si="16"/>
        <v>0</v>
      </c>
      <c r="U176" s="8" t="b">
        <f t="shared" si="17"/>
        <v>1</v>
      </c>
      <c r="V176" s="8"/>
      <c r="W176" s="8" t="b">
        <f t="shared" si="18"/>
        <v>0</v>
      </c>
      <c r="X176" s="8" t="b">
        <f t="shared" si="19"/>
        <v>1</v>
      </c>
      <c r="Y176" t="b">
        <f t="shared" si="20"/>
        <v>1</v>
      </c>
      <c r="Z176" t="b">
        <v>1</v>
      </c>
    </row>
    <row r="177" spans="1:26" x14ac:dyDescent="0.45">
      <c r="A177" s="8" t="s">
        <v>140</v>
      </c>
      <c r="B177" s="8" t="s">
        <v>116</v>
      </c>
      <c r="C177" s="8" t="s">
        <v>130</v>
      </c>
      <c r="D177" s="8" t="s">
        <v>111</v>
      </c>
      <c r="E177" s="8" t="s">
        <v>126</v>
      </c>
      <c r="F177" s="8" t="s">
        <v>127</v>
      </c>
      <c r="G177" s="8" t="s">
        <v>124</v>
      </c>
      <c r="H177" s="8">
        <v>54</v>
      </c>
      <c r="I177" s="8">
        <v>85860</v>
      </c>
      <c r="J177" s="8">
        <v>26</v>
      </c>
      <c r="K177" s="8">
        <v>3</v>
      </c>
      <c r="L177" s="8">
        <v>4</v>
      </c>
      <c r="M177" s="8">
        <v>8</v>
      </c>
      <c r="N177" s="8">
        <v>36</v>
      </c>
      <c r="O177" s="8"/>
      <c r="P177" s="8" t="str">
        <f>IF(AND(G177=$G$5,L177&gt;10),'Logical Functions'!$H$85,'Logical Functions'!$H$86)</f>
        <v>Manageable in Boston</v>
      </c>
      <c r="Q177" s="8" t="str">
        <v>High Performer</v>
      </c>
      <c r="R177" s="8" t="str">
        <f t="shared" si="14"/>
        <v>High Performer</v>
      </c>
      <c r="S177" s="8" t="b">
        <f t="shared" si="15"/>
        <v>0</v>
      </c>
      <c r="T177" s="8" t="b">
        <f t="shared" si="16"/>
        <v>0</v>
      </c>
      <c r="U177" s="8" t="b">
        <f t="shared" si="17"/>
        <v>1</v>
      </c>
      <c r="V177" s="8"/>
      <c r="W177" s="8" t="b">
        <f t="shared" si="18"/>
        <v>0</v>
      </c>
      <c r="X177" s="8" t="b">
        <f t="shared" si="19"/>
        <v>0</v>
      </c>
      <c r="Y177" t="b">
        <f t="shared" si="20"/>
        <v>1</v>
      </c>
      <c r="Z177" t="b">
        <v>1</v>
      </c>
    </row>
    <row r="178" spans="1:26" x14ac:dyDescent="0.45">
      <c r="A178" s="8" t="s">
        <v>140</v>
      </c>
      <c r="B178" s="8" t="s">
        <v>125</v>
      </c>
      <c r="C178" s="8" t="s">
        <v>110</v>
      </c>
      <c r="D178" s="8" t="s">
        <v>122</v>
      </c>
      <c r="E178" s="8" t="s">
        <v>136</v>
      </c>
      <c r="F178" s="8" t="s">
        <v>127</v>
      </c>
      <c r="G178" s="8" t="s">
        <v>137</v>
      </c>
      <c r="H178" s="8">
        <v>35</v>
      </c>
      <c r="I178" s="8">
        <v>60116</v>
      </c>
      <c r="J178" s="8">
        <v>26</v>
      </c>
      <c r="K178" s="8">
        <v>16</v>
      </c>
      <c r="L178" s="8">
        <v>9</v>
      </c>
      <c r="M178" s="8">
        <v>9</v>
      </c>
      <c r="N178" s="8">
        <v>42</v>
      </c>
      <c r="O178" s="8"/>
      <c r="P178" s="8" t="str">
        <f>IF(AND(G178=$G$5,L178&gt;10),'Logical Functions'!$H$85,'Logical Functions'!$H$86)</f>
        <v>Manageable in Boston</v>
      </c>
      <c r="Q178" s="8" t="str">
        <v>High Performer</v>
      </c>
      <c r="R178" s="8" t="str">
        <f t="shared" si="14"/>
        <v>High Performer</v>
      </c>
      <c r="S178" s="8" t="b">
        <f t="shared" si="15"/>
        <v>0</v>
      </c>
      <c r="T178" s="8" t="b">
        <f t="shared" si="16"/>
        <v>0</v>
      </c>
      <c r="U178" s="8" t="b">
        <f t="shared" si="17"/>
        <v>1</v>
      </c>
      <c r="V178" s="8"/>
      <c r="W178" s="8" t="b">
        <f t="shared" si="18"/>
        <v>1</v>
      </c>
      <c r="X178" s="8" t="b">
        <f t="shared" si="19"/>
        <v>0</v>
      </c>
      <c r="Y178" t="b">
        <f t="shared" si="20"/>
        <v>0</v>
      </c>
      <c r="Z178" t="b">
        <v>0</v>
      </c>
    </row>
    <row r="179" spans="1:26" x14ac:dyDescent="0.45">
      <c r="A179" s="9" t="s">
        <v>135</v>
      </c>
      <c r="B179" s="9" t="s">
        <v>125</v>
      </c>
      <c r="C179" s="9" t="s">
        <v>117</v>
      </c>
      <c r="D179" s="9" t="s">
        <v>122</v>
      </c>
      <c r="E179" s="9" t="s">
        <v>136</v>
      </c>
      <c r="F179" s="9" t="s">
        <v>113</v>
      </c>
      <c r="G179" s="9" t="s">
        <v>141</v>
      </c>
      <c r="H179" s="9">
        <v>23</v>
      </c>
      <c r="I179" s="9">
        <v>50538</v>
      </c>
      <c r="J179" s="9">
        <v>25</v>
      </c>
      <c r="K179" s="9">
        <v>13</v>
      </c>
      <c r="L179" s="9">
        <v>1</v>
      </c>
      <c r="M179" s="9">
        <v>3</v>
      </c>
      <c r="N179" s="9">
        <v>44</v>
      </c>
      <c r="O179" s="9"/>
      <c r="P179" s="8" t="str">
        <f>IF(AND(G179=$G$5,L179&gt;10),'Logical Functions'!$H$85,'Logical Functions'!$H$86)</f>
        <v>Manageable in Boston</v>
      </c>
      <c r="Q179" s="9" t="str">
        <v>Low Performer</v>
      </c>
      <c r="R179" s="8" t="str">
        <f t="shared" si="14"/>
        <v>Low Performer</v>
      </c>
      <c r="S179" s="8" t="b">
        <f t="shared" si="15"/>
        <v>0</v>
      </c>
      <c r="T179" s="8" t="b">
        <f t="shared" si="16"/>
        <v>0</v>
      </c>
      <c r="U179" s="8" t="b">
        <f t="shared" si="17"/>
        <v>1</v>
      </c>
      <c r="V179" s="9"/>
      <c r="W179" s="8" t="b">
        <f t="shared" si="18"/>
        <v>0</v>
      </c>
      <c r="X179" s="8" t="b">
        <f t="shared" si="19"/>
        <v>0</v>
      </c>
      <c r="Y179" t="b">
        <f t="shared" si="20"/>
        <v>0</v>
      </c>
      <c r="Z179" t="b">
        <v>0</v>
      </c>
    </row>
    <row r="180" spans="1:26" x14ac:dyDescent="0.45">
      <c r="A180" s="8" t="s">
        <v>135</v>
      </c>
      <c r="B180" s="8" t="s">
        <v>125</v>
      </c>
      <c r="C180" s="8" t="s">
        <v>117</v>
      </c>
      <c r="D180" s="8" t="s">
        <v>131</v>
      </c>
      <c r="E180" s="8" t="s">
        <v>136</v>
      </c>
      <c r="F180" s="8" t="s">
        <v>113</v>
      </c>
      <c r="G180" s="8" t="s">
        <v>132</v>
      </c>
      <c r="H180" s="8">
        <v>29</v>
      </c>
      <c r="I180" s="8">
        <v>65428</v>
      </c>
      <c r="J180" s="8">
        <v>25</v>
      </c>
      <c r="K180" s="8">
        <v>5</v>
      </c>
      <c r="L180" s="8">
        <v>6</v>
      </c>
      <c r="M180" s="8">
        <v>3</v>
      </c>
      <c r="N180" s="8">
        <v>37</v>
      </c>
      <c r="O180" s="8"/>
      <c r="P180" s="8" t="str">
        <f>IF(AND(G180=$G$5,L180&gt;10),'Logical Functions'!$H$85,'Logical Functions'!$H$86)</f>
        <v>Manageable in Boston</v>
      </c>
      <c r="Q180" s="8" t="str">
        <v>Low Performer</v>
      </c>
      <c r="R180" s="8" t="str">
        <f t="shared" si="14"/>
        <v>Low Performer</v>
      </c>
      <c r="S180" s="8" t="b">
        <f t="shared" si="15"/>
        <v>0</v>
      </c>
      <c r="T180" s="8" t="b">
        <f t="shared" si="16"/>
        <v>0</v>
      </c>
      <c r="U180" s="8" t="b">
        <f t="shared" si="17"/>
        <v>0</v>
      </c>
      <c r="V180" s="8"/>
      <c r="W180" s="8" t="b">
        <f t="shared" si="18"/>
        <v>0</v>
      </c>
      <c r="X180" s="8" t="b">
        <f t="shared" si="19"/>
        <v>0</v>
      </c>
      <c r="Y180" t="b">
        <f t="shared" si="20"/>
        <v>1</v>
      </c>
      <c r="Z180" t="b">
        <v>1</v>
      </c>
    </row>
    <row r="181" spans="1:26" x14ac:dyDescent="0.45">
      <c r="A181" s="9" t="s">
        <v>128</v>
      </c>
      <c r="B181" s="9" t="s">
        <v>116</v>
      </c>
      <c r="C181" s="9" t="s">
        <v>117</v>
      </c>
      <c r="D181" s="9" t="s">
        <v>122</v>
      </c>
      <c r="E181" s="9" t="s">
        <v>118</v>
      </c>
      <c r="F181" s="9" t="s">
        <v>119</v>
      </c>
      <c r="G181" s="9" t="s">
        <v>137</v>
      </c>
      <c r="H181" s="9">
        <v>23</v>
      </c>
      <c r="I181" s="9">
        <v>98899</v>
      </c>
      <c r="J181" s="9">
        <v>25</v>
      </c>
      <c r="K181" s="9">
        <v>8</v>
      </c>
      <c r="L181" s="9">
        <v>11</v>
      </c>
      <c r="M181" s="9">
        <v>7</v>
      </c>
      <c r="N181" s="9">
        <v>21</v>
      </c>
      <c r="O181" s="9"/>
      <c r="P181" s="8" t="str">
        <f>IF(AND(G181=$G$5,L181&gt;10),'Logical Functions'!$H$85,'Logical Functions'!$H$86)</f>
        <v>Manageable in Boston</v>
      </c>
      <c r="Q181" s="9" t="str">
        <v>High Performer</v>
      </c>
      <c r="R181" s="8" t="str">
        <f t="shared" si="14"/>
        <v>High Performer</v>
      </c>
      <c r="S181" s="8" t="b">
        <f t="shared" si="15"/>
        <v>0</v>
      </c>
      <c r="T181" s="8" t="b">
        <f t="shared" si="16"/>
        <v>0</v>
      </c>
      <c r="U181" s="8" t="b">
        <f t="shared" si="17"/>
        <v>1</v>
      </c>
      <c r="V181" s="9"/>
      <c r="W181" s="8" t="b">
        <f t="shared" si="18"/>
        <v>0</v>
      </c>
      <c r="X181" s="8" t="b">
        <f t="shared" si="19"/>
        <v>1</v>
      </c>
      <c r="Y181" t="b">
        <f t="shared" si="20"/>
        <v>1</v>
      </c>
      <c r="Z181" t="b">
        <v>1</v>
      </c>
    </row>
    <row r="182" spans="1:26" x14ac:dyDescent="0.45">
      <c r="A182" s="8" t="s">
        <v>128</v>
      </c>
      <c r="B182" s="8" t="s">
        <v>116</v>
      </c>
      <c r="C182" s="8" t="s">
        <v>110</v>
      </c>
      <c r="D182" s="8" t="s">
        <v>122</v>
      </c>
      <c r="E182" s="8" t="s">
        <v>139</v>
      </c>
      <c r="F182" s="8" t="s">
        <v>127</v>
      </c>
      <c r="G182" s="8" t="s">
        <v>141</v>
      </c>
      <c r="H182" s="8">
        <v>30</v>
      </c>
      <c r="I182" s="8">
        <v>71869</v>
      </c>
      <c r="J182" s="8">
        <v>25</v>
      </c>
      <c r="K182" s="8">
        <v>14</v>
      </c>
      <c r="L182" s="8">
        <v>10</v>
      </c>
      <c r="M182" s="8">
        <v>5</v>
      </c>
      <c r="N182" s="8">
        <v>58</v>
      </c>
      <c r="O182" s="8"/>
      <c r="P182" s="8" t="str">
        <f>IF(AND(G182=$G$5,L182&gt;10),'Logical Functions'!$H$85,'Logical Functions'!$H$86)</f>
        <v>Manageable in Boston</v>
      </c>
      <c r="Q182" s="8" t="str">
        <v>Low Performer</v>
      </c>
      <c r="R182" s="8" t="str">
        <f t="shared" si="14"/>
        <v>Low Performer</v>
      </c>
      <c r="S182" s="8" t="b">
        <f t="shared" si="15"/>
        <v>0</v>
      </c>
      <c r="T182" s="8" t="b">
        <f t="shared" si="16"/>
        <v>0</v>
      </c>
      <c r="U182" s="8" t="b">
        <f t="shared" si="17"/>
        <v>1</v>
      </c>
      <c r="V182" s="8"/>
      <c r="W182" s="8" t="b">
        <f t="shared" si="18"/>
        <v>0</v>
      </c>
      <c r="X182" s="8" t="b">
        <f t="shared" si="19"/>
        <v>1</v>
      </c>
      <c r="Y182" t="b">
        <f t="shared" si="20"/>
        <v>0</v>
      </c>
      <c r="Z182" t="b">
        <v>0</v>
      </c>
    </row>
    <row r="183" spans="1:26" x14ac:dyDescent="0.45">
      <c r="A183" s="9" t="s">
        <v>108</v>
      </c>
      <c r="B183" s="9" t="s">
        <v>116</v>
      </c>
      <c r="C183" s="9" t="s">
        <v>110</v>
      </c>
      <c r="D183" s="9" t="s">
        <v>122</v>
      </c>
      <c r="E183" s="9" t="s">
        <v>136</v>
      </c>
      <c r="F183" s="9" t="s">
        <v>127</v>
      </c>
      <c r="G183" s="9" t="s">
        <v>137</v>
      </c>
      <c r="H183" s="9">
        <v>54</v>
      </c>
      <c r="I183" s="9">
        <v>97628</v>
      </c>
      <c r="J183" s="9">
        <v>25</v>
      </c>
      <c r="K183" s="9">
        <v>7</v>
      </c>
      <c r="L183" s="9">
        <v>4</v>
      </c>
      <c r="M183" s="9">
        <v>7</v>
      </c>
      <c r="N183" s="9">
        <v>48</v>
      </c>
      <c r="O183" s="9"/>
      <c r="P183" s="8" t="str">
        <f>IF(AND(G183=$G$5,L183&gt;10),'Logical Functions'!$H$85,'Logical Functions'!$H$86)</f>
        <v>Manageable in Boston</v>
      </c>
      <c r="Q183" s="9" t="str">
        <v>High Performer</v>
      </c>
      <c r="R183" s="8" t="str">
        <f t="shared" si="14"/>
        <v>High Performer</v>
      </c>
      <c r="S183" s="8" t="b">
        <f t="shared" si="15"/>
        <v>0</v>
      </c>
      <c r="T183" s="8" t="b">
        <f t="shared" si="16"/>
        <v>0</v>
      </c>
      <c r="U183" s="8" t="b">
        <f t="shared" si="17"/>
        <v>1</v>
      </c>
      <c r="V183" s="9"/>
      <c r="W183" s="8" t="b">
        <f t="shared" si="18"/>
        <v>0</v>
      </c>
      <c r="X183" s="8" t="b">
        <f t="shared" si="19"/>
        <v>0</v>
      </c>
      <c r="Y183" t="b">
        <f t="shared" si="20"/>
        <v>0</v>
      </c>
      <c r="Z183" t="b">
        <v>0</v>
      </c>
    </row>
    <row r="184" spans="1:26" x14ac:dyDescent="0.45">
      <c r="A184" s="8" t="s">
        <v>140</v>
      </c>
      <c r="B184" s="8" t="s">
        <v>125</v>
      </c>
      <c r="C184" s="8" t="s">
        <v>110</v>
      </c>
      <c r="D184" s="8" t="s">
        <v>111</v>
      </c>
      <c r="E184" s="8" t="s">
        <v>126</v>
      </c>
      <c r="F184" s="8" t="s">
        <v>127</v>
      </c>
      <c r="G184" s="8" t="s">
        <v>124</v>
      </c>
      <c r="H184" s="8">
        <v>62</v>
      </c>
      <c r="I184" s="8">
        <v>67713</v>
      </c>
      <c r="J184" s="8">
        <v>25</v>
      </c>
      <c r="K184" s="8">
        <v>16</v>
      </c>
      <c r="L184" s="8">
        <v>9</v>
      </c>
      <c r="M184" s="8">
        <v>4</v>
      </c>
      <c r="N184" s="8">
        <v>25</v>
      </c>
      <c r="O184" s="8"/>
      <c r="P184" s="8" t="str">
        <f>IF(AND(G184=$G$5,L184&gt;10),'Logical Functions'!$H$85,'Logical Functions'!$H$86)</f>
        <v>Manageable in Boston</v>
      </c>
      <c r="Q184" s="8" t="str">
        <v>Low Performer</v>
      </c>
      <c r="R184" s="8" t="str">
        <f t="shared" si="14"/>
        <v>Low Performer</v>
      </c>
      <c r="S184" s="8" t="b">
        <f t="shared" si="15"/>
        <v>0</v>
      </c>
      <c r="T184" s="8" t="b">
        <f t="shared" si="16"/>
        <v>0</v>
      </c>
      <c r="U184" s="8" t="b">
        <f t="shared" si="17"/>
        <v>1</v>
      </c>
      <c r="V184" s="8"/>
      <c r="W184" s="8" t="b">
        <f t="shared" si="18"/>
        <v>0</v>
      </c>
      <c r="X184" s="8" t="b">
        <f t="shared" si="19"/>
        <v>0</v>
      </c>
      <c r="Y184" t="b">
        <f t="shared" si="20"/>
        <v>1</v>
      </c>
      <c r="Z184" t="b">
        <v>1</v>
      </c>
    </row>
    <row r="185" spans="1:26" x14ac:dyDescent="0.45">
      <c r="A185" s="8" t="s">
        <v>142</v>
      </c>
      <c r="B185" s="8" t="s">
        <v>116</v>
      </c>
      <c r="C185" s="8" t="s">
        <v>138</v>
      </c>
      <c r="D185" s="8" t="s">
        <v>111</v>
      </c>
      <c r="E185" s="8" t="s">
        <v>134</v>
      </c>
      <c r="F185" s="8" t="s">
        <v>119</v>
      </c>
      <c r="G185" s="8" t="s">
        <v>120</v>
      </c>
      <c r="H185" s="8">
        <v>61</v>
      </c>
      <c r="I185" s="8">
        <v>68342</v>
      </c>
      <c r="J185" s="8">
        <v>25</v>
      </c>
      <c r="K185" s="8">
        <v>8</v>
      </c>
      <c r="L185" s="8">
        <v>1</v>
      </c>
      <c r="M185" s="8">
        <v>1</v>
      </c>
      <c r="N185" s="8">
        <v>32</v>
      </c>
      <c r="O185" s="8"/>
      <c r="P185" s="8" t="str">
        <f>IF(AND(G185=$G$5,L185&gt;10),'Logical Functions'!$H$85,'Logical Functions'!$H$86)</f>
        <v>Manageable in Boston</v>
      </c>
      <c r="Q185" s="8" t="str">
        <v>Low Performer</v>
      </c>
      <c r="R185" s="8" t="str">
        <f t="shared" si="14"/>
        <v>Low Performer</v>
      </c>
      <c r="S185" s="8" t="b">
        <f t="shared" si="15"/>
        <v>0</v>
      </c>
      <c r="T185" s="8" t="b">
        <f t="shared" si="16"/>
        <v>0</v>
      </c>
      <c r="U185" s="8" t="b">
        <f t="shared" si="17"/>
        <v>1</v>
      </c>
      <c r="V185" s="8"/>
      <c r="W185" s="8" t="b">
        <f t="shared" si="18"/>
        <v>0</v>
      </c>
      <c r="X185" s="8" t="b">
        <f t="shared" si="19"/>
        <v>0</v>
      </c>
      <c r="Y185" t="b">
        <f t="shared" si="20"/>
        <v>1</v>
      </c>
      <c r="Z185" t="b">
        <v>1</v>
      </c>
    </row>
    <row r="186" spans="1:26" x14ac:dyDescent="0.45">
      <c r="A186" s="9" t="s">
        <v>140</v>
      </c>
      <c r="B186" s="9" t="s">
        <v>116</v>
      </c>
      <c r="C186" s="9" t="s">
        <v>117</v>
      </c>
      <c r="D186" s="9" t="s">
        <v>111</v>
      </c>
      <c r="E186" s="9" t="s">
        <v>118</v>
      </c>
      <c r="F186" s="9" t="s">
        <v>119</v>
      </c>
      <c r="G186" s="9" t="s">
        <v>120</v>
      </c>
      <c r="H186" s="9">
        <v>47</v>
      </c>
      <c r="I186" s="9">
        <v>92507</v>
      </c>
      <c r="J186" s="9">
        <v>25</v>
      </c>
      <c r="K186" s="9">
        <v>5</v>
      </c>
      <c r="L186" s="9">
        <v>4</v>
      </c>
      <c r="M186" s="9">
        <v>8</v>
      </c>
      <c r="N186" s="9">
        <v>58</v>
      </c>
      <c r="O186" s="9"/>
      <c r="P186" s="8" t="str">
        <f>IF(AND(G186=$G$5,L186&gt;10),'Logical Functions'!$H$85,'Logical Functions'!$H$86)</f>
        <v>Manageable in Boston</v>
      </c>
      <c r="Q186" s="9" t="str">
        <v>High Performer</v>
      </c>
      <c r="R186" s="8" t="str">
        <f t="shared" si="14"/>
        <v>High Performer</v>
      </c>
      <c r="S186" s="8" t="b">
        <f t="shared" si="15"/>
        <v>0</v>
      </c>
      <c r="T186" s="8" t="b">
        <f t="shared" si="16"/>
        <v>0</v>
      </c>
      <c r="U186" s="8" t="b">
        <f t="shared" si="17"/>
        <v>1</v>
      </c>
      <c r="V186" s="9"/>
      <c r="W186" s="8" t="b">
        <f t="shared" si="18"/>
        <v>0</v>
      </c>
      <c r="X186" s="8" t="b">
        <f t="shared" si="19"/>
        <v>0</v>
      </c>
      <c r="Y186" t="b">
        <f t="shared" si="20"/>
        <v>0</v>
      </c>
      <c r="Z186" t="b">
        <v>0</v>
      </c>
    </row>
    <row r="187" spans="1:26" x14ac:dyDescent="0.45">
      <c r="A187" s="8" t="s">
        <v>135</v>
      </c>
      <c r="B187" s="8" t="s">
        <v>116</v>
      </c>
      <c r="C187" s="8" t="s">
        <v>138</v>
      </c>
      <c r="D187" s="8" t="s">
        <v>122</v>
      </c>
      <c r="E187" s="8" t="s">
        <v>126</v>
      </c>
      <c r="F187" s="8" t="s">
        <v>119</v>
      </c>
      <c r="G187" s="8" t="s">
        <v>137</v>
      </c>
      <c r="H187" s="8">
        <v>44</v>
      </c>
      <c r="I187" s="8">
        <v>38016</v>
      </c>
      <c r="J187" s="8">
        <v>25</v>
      </c>
      <c r="K187" s="8">
        <v>10</v>
      </c>
      <c r="L187" s="8">
        <v>7</v>
      </c>
      <c r="M187" s="8">
        <v>5</v>
      </c>
      <c r="N187" s="8">
        <v>24</v>
      </c>
      <c r="O187" s="8"/>
      <c r="P187" s="8" t="str">
        <f>IF(AND(G187=$G$5,L187&gt;10),'Logical Functions'!$H$85,'Logical Functions'!$H$86)</f>
        <v>Manageable in Boston</v>
      </c>
      <c r="Q187" s="8" t="str">
        <v>Low Performer</v>
      </c>
      <c r="R187" s="8" t="str">
        <f t="shared" si="14"/>
        <v>Low Performer</v>
      </c>
      <c r="S187" s="8" t="b">
        <f t="shared" si="15"/>
        <v>0</v>
      </c>
      <c r="T187" s="8" t="b">
        <f t="shared" si="16"/>
        <v>0</v>
      </c>
      <c r="U187" s="8" t="b">
        <f t="shared" si="17"/>
        <v>1</v>
      </c>
      <c r="V187" s="8"/>
      <c r="W187" s="8" t="b">
        <f t="shared" si="18"/>
        <v>0</v>
      </c>
      <c r="X187" s="8" t="b">
        <f t="shared" si="19"/>
        <v>0</v>
      </c>
      <c r="Y187" t="b">
        <f t="shared" si="20"/>
        <v>1</v>
      </c>
      <c r="Z187" t="b">
        <v>1</v>
      </c>
    </row>
    <row r="188" spans="1:26" x14ac:dyDescent="0.45">
      <c r="A188" s="9" t="s">
        <v>140</v>
      </c>
      <c r="B188" s="9" t="s">
        <v>116</v>
      </c>
      <c r="C188" s="9" t="s">
        <v>117</v>
      </c>
      <c r="D188" s="9" t="s">
        <v>131</v>
      </c>
      <c r="E188" s="9" t="s">
        <v>112</v>
      </c>
      <c r="F188" s="9" t="s">
        <v>127</v>
      </c>
      <c r="G188" s="9" t="s">
        <v>114</v>
      </c>
      <c r="H188" s="9">
        <v>50</v>
      </c>
      <c r="I188" s="9">
        <v>32745</v>
      </c>
      <c r="J188" s="9">
        <v>25</v>
      </c>
      <c r="K188" s="9">
        <v>17</v>
      </c>
      <c r="L188" s="9">
        <v>13</v>
      </c>
      <c r="M188" s="9">
        <v>2</v>
      </c>
      <c r="N188" s="9">
        <v>51</v>
      </c>
      <c r="O188" s="9"/>
      <c r="P188" s="8" t="str">
        <f>IF(AND(G188=$G$5,L188&gt;10),'Logical Functions'!$H$85,'Logical Functions'!$H$86)</f>
        <v>Manageable in Boston</v>
      </c>
      <c r="Q188" s="9" t="str">
        <v>Low Performer</v>
      </c>
      <c r="R188" s="8" t="str">
        <f t="shared" si="14"/>
        <v>Low Performer</v>
      </c>
      <c r="S188" s="8" t="b">
        <f t="shared" si="15"/>
        <v>0</v>
      </c>
      <c r="T188" s="8" t="b">
        <f t="shared" si="16"/>
        <v>0</v>
      </c>
      <c r="U188" s="8" t="b">
        <f t="shared" si="17"/>
        <v>0</v>
      </c>
      <c r="V188" s="9"/>
      <c r="W188" s="8" t="b">
        <f t="shared" si="18"/>
        <v>0</v>
      </c>
      <c r="X188" s="8" t="b">
        <f t="shared" si="19"/>
        <v>0</v>
      </c>
      <c r="Y188" t="b">
        <f t="shared" si="20"/>
        <v>0</v>
      </c>
      <c r="Z188" t="b">
        <v>0</v>
      </c>
    </row>
    <row r="189" spans="1:26" x14ac:dyDescent="0.45">
      <c r="A189" s="9" t="s">
        <v>142</v>
      </c>
      <c r="B189" s="9" t="s">
        <v>125</v>
      </c>
      <c r="C189" s="9" t="s">
        <v>110</v>
      </c>
      <c r="D189" s="9" t="s">
        <v>111</v>
      </c>
      <c r="E189" s="9" t="s">
        <v>118</v>
      </c>
      <c r="F189" s="9" t="s">
        <v>119</v>
      </c>
      <c r="G189" s="9" t="s">
        <v>129</v>
      </c>
      <c r="H189" s="9">
        <v>42</v>
      </c>
      <c r="I189" s="9">
        <v>117265</v>
      </c>
      <c r="J189" s="9">
        <v>25</v>
      </c>
      <c r="K189" s="9">
        <v>17</v>
      </c>
      <c r="L189" s="9">
        <v>10</v>
      </c>
      <c r="M189" s="9">
        <v>3</v>
      </c>
      <c r="N189" s="9">
        <v>57</v>
      </c>
      <c r="O189" s="9"/>
      <c r="P189" s="8" t="str">
        <f>IF(AND(G189=$G$5,L189&gt;10),'Logical Functions'!$H$85,'Logical Functions'!$H$86)</f>
        <v>Manageable in Boston</v>
      </c>
      <c r="Q189" s="9" t="str">
        <v>Low Performer</v>
      </c>
      <c r="R189" s="8" t="str">
        <f t="shared" si="14"/>
        <v>Low Performer</v>
      </c>
      <c r="S189" s="8" t="b">
        <f t="shared" si="15"/>
        <v>0</v>
      </c>
      <c r="T189" s="8" t="b">
        <f t="shared" si="16"/>
        <v>0</v>
      </c>
      <c r="U189" s="8" t="b">
        <f t="shared" si="17"/>
        <v>1</v>
      </c>
      <c r="V189" s="9"/>
      <c r="W189" s="8" t="b">
        <f t="shared" si="18"/>
        <v>0</v>
      </c>
      <c r="X189" s="8" t="b">
        <f t="shared" si="19"/>
        <v>0</v>
      </c>
      <c r="Y189" t="b">
        <f t="shared" si="20"/>
        <v>0</v>
      </c>
      <c r="Z189" t="b">
        <v>0</v>
      </c>
    </row>
    <row r="190" spans="1:26" x14ac:dyDescent="0.45">
      <c r="A190" s="9" t="s">
        <v>135</v>
      </c>
      <c r="B190" s="9" t="s">
        <v>125</v>
      </c>
      <c r="C190" s="9" t="s">
        <v>130</v>
      </c>
      <c r="D190" s="9" t="s">
        <v>131</v>
      </c>
      <c r="E190" s="9" t="s">
        <v>118</v>
      </c>
      <c r="F190" s="9" t="s">
        <v>119</v>
      </c>
      <c r="G190" s="9" t="s">
        <v>132</v>
      </c>
      <c r="H190" s="9">
        <v>48</v>
      </c>
      <c r="I190" s="9">
        <v>104027</v>
      </c>
      <c r="J190" s="9">
        <v>24</v>
      </c>
      <c r="K190" s="9">
        <v>15</v>
      </c>
      <c r="L190" s="9">
        <v>14</v>
      </c>
      <c r="M190" s="9">
        <v>3</v>
      </c>
      <c r="N190" s="9">
        <v>56</v>
      </c>
      <c r="O190" s="9"/>
      <c r="P190" s="8" t="str">
        <f>IF(AND(G190=$G$5,L190&gt;10),'Logical Functions'!$H$85,'Logical Functions'!$H$86)</f>
        <v>Manageable in Boston</v>
      </c>
      <c r="Q190" s="9" t="str">
        <v>Low Performer</v>
      </c>
      <c r="R190" s="8" t="str">
        <f t="shared" si="14"/>
        <v>Low Performer</v>
      </c>
      <c r="S190" s="8" t="b">
        <f t="shared" si="15"/>
        <v>1</v>
      </c>
      <c r="T190" s="8" t="b">
        <f t="shared" si="16"/>
        <v>0</v>
      </c>
      <c r="U190" s="8" t="b">
        <f t="shared" si="17"/>
        <v>0</v>
      </c>
      <c r="V190" s="9"/>
      <c r="W190" s="8" t="b">
        <f t="shared" si="18"/>
        <v>0</v>
      </c>
      <c r="X190" s="8" t="b">
        <f t="shared" si="19"/>
        <v>0</v>
      </c>
      <c r="Y190" t="b">
        <f t="shared" si="20"/>
        <v>0</v>
      </c>
      <c r="Z190" t="b">
        <v>0</v>
      </c>
    </row>
    <row r="191" spans="1:26" x14ac:dyDescent="0.45">
      <c r="A191" s="9" t="s">
        <v>108</v>
      </c>
      <c r="B191" s="9" t="s">
        <v>125</v>
      </c>
      <c r="C191" s="9" t="s">
        <v>110</v>
      </c>
      <c r="D191" s="9" t="s">
        <v>122</v>
      </c>
      <c r="E191" s="9" t="s">
        <v>126</v>
      </c>
      <c r="F191" s="9" t="s">
        <v>119</v>
      </c>
      <c r="G191" s="9" t="s">
        <v>137</v>
      </c>
      <c r="H191" s="9">
        <v>27</v>
      </c>
      <c r="I191" s="9">
        <v>56762</v>
      </c>
      <c r="J191" s="9">
        <v>24</v>
      </c>
      <c r="K191" s="9">
        <v>10</v>
      </c>
      <c r="L191" s="9">
        <v>14</v>
      </c>
      <c r="M191" s="9">
        <v>2</v>
      </c>
      <c r="N191" s="9">
        <v>47</v>
      </c>
      <c r="O191" s="9"/>
      <c r="P191" s="8" t="str">
        <f>IF(AND(G191=$G$5,L191&gt;10),'Logical Functions'!$H$85,'Logical Functions'!$H$86)</f>
        <v>Manageable in Boston</v>
      </c>
      <c r="Q191" s="9" t="str">
        <v>Low Performer</v>
      </c>
      <c r="R191" s="8" t="str">
        <f t="shared" si="14"/>
        <v>Low Performer</v>
      </c>
      <c r="S191" s="8" t="b">
        <f t="shared" si="15"/>
        <v>0</v>
      </c>
      <c r="T191" s="8" t="b">
        <f t="shared" si="16"/>
        <v>0</v>
      </c>
      <c r="U191" s="8" t="b">
        <f t="shared" si="17"/>
        <v>1</v>
      </c>
      <c r="V191" s="9"/>
      <c r="W191" s="8" t="b">
        <f t="shared" si="18"/>
        <v>0</v>
      </c>
      <c r="X191" s="8" t="b">
        <f t="shared" si="19"/>
        <v>0</v>
      </c>
      <c r="Y191" t="b">
        <f t="shared" si="20"/>
        <v>0</v>
      </c>
      <c r="Z191" t="b">
        <v>0</v>
      </c>
    </row>
    <row r="192" spans="1:26" x14ac:dyDescent="0.45">
      <c r="A192" s="9" t="s">
        <v>142</v>
      </c>
      <c r="B192" s="9" t="s">
        <v>109</v>
      </c>
      <c r="C192" s="9" t="s">
        <v>130</v>
      </c>
      <c r="D192" s="9" t="s">
        <v>122</v>
      </c>
      <c r="E192" s="9" t="s">
        <v>112</v>
      </c>
      <c r="F192" s="9" t="s">
        <v>113</v>
      </c>
      <c r="G192" s="9" t="s">
        <v>120</v>
      </c>
      <c r="H192" s="9">
        <v>23</v>
      </c>
      <c r="I192" s="9">
        <v>51826</v>
      </c>
      <c r="J192" s="9">
        <v>24</v>
      </c>
      <c r="K192" s="9">
        <v>17</v>
      </c>
      <c r="L192" s="9">
        <v>12</v>
      </c>
      <c r="M192" s="9">
        <v>9</v>
      </c>
      <c r="N192" s="9">
        <v>53</v>
      </c>
      <c r="O192" s="9"/>
      <c r="P192" s="8" t="str">
        <f>IF(AND(G192=$G$5,L192&gt;10),'Logical Functions'!$H$85,'Logical Functions'!$H$86)</f>
        <v>Manageable in Boston</v>
      </c>
      <c r="Q192" s="9" t="str">
        <v>High Performer</v>
      </c>
      <c r="R192" s="8" t="str">
        <f t="shared" si="14"/>
        <v>High Performer</v>
      </c>
      <c r="S192" s="8" t="b">
        <f t="shared" si="15"/>
        <v>1</v>
      </c>
      <c r="T192" s="8" t="b">
        <f t="shared" si="16"/>
        <v>0</v>
      </c>
      <c r="U192" s="8" t="b">
        <f t="shared" si="17"/>
        <v>1</v>
      </c>
      <c r="V192" s="9"/>
      <c r="W192" s="8" t="b">
        <f t="shared" si="18"/>
        <v>1</v>
      </c>
      <c r="X192" s="8" t="b">
        <f t="shared" si="19"/>
        <v>0</v>
      </c>
      <c r="Y192" t="b">
        <f t="shared" si="20"/>
        <v>0</v>
      </c>
      <c r="Z192" t="b">
        <v>0</v>
      </c>
    </row>
    <row r="193" spans="1:26" x14ac:dyDescent="0.45">
      <c r="A193" s="8" t="s">
        <v>128</v>
      </c>
      <c r="B193" s="8" t="s">
        <v>116</v>
      </c>
      <c r="C193" s="8" t="s">
        <v>117</v>
      </c>
      <c r="D193" s="8" t="s">
        <v>131</v>
      </c>
      <c r="E193" s="8" t="s">
        <v>134</v>
      </c>
      <c r="F193" s="8" t="s">
        <v>119</v>
      </c>
      <c r="G193" s="8" t="s">
        <v>132</v>
      </c>
      <c r="H193" s="8">
        <v>43</v>
      </c>
      <c r="I193" s="8">
        <v>81919</v>
      </c>
      <c r="J193" s="8">
        <v>24</v>
      </c>
      <c r="K193" s="8">
        <v>4</v>
      </c>
      <c r="L193" s="8">
        <v>6</v>
      </c>
      <c r="M193" s="8">
        <v>6</v>
      </c>
      <c r="N193" s="8">
        <v>44</v>
      </c>
      <c r="O193" s="8"/>
      <c r="P193" s="8" t="str">
        <f>IF(AND(G193=$G$5,L193&gt;10),'Logical Functions'!$H$85,'Logical Functions'!$H$86)</f>
        <v>Manageable in Boston</v>
      </c>
      <c r="Q193" s="8" t="str">
        <v>Low Performer</v>
      </c>
      <c r="R193" s="8" t="str">
        <f t="shared" si="14"/>
        <v>Low Performer</v>
      </c>
      <c r="S193" s="8" t="b">
        <f t="shared" si="15"/>
        <v>0</v>
      </c>
      <c r="T193" s="8" t="b">
        <f t="shared" si="16"/>
        <v>0</v>
      </c>
      <c r="U193" s="8" t="b">
        <f t="shared" si="17"/>
        <v>0</v>
      </c>
      <c r="V193" s="8"/>
      <c r="W193" s="8" t="b">
        <f t="shared" si="18"/>
        <v>0</v>
      </c>
      <c r="X193" s="8" t="b">
        <f t="shared" si="19"/>
        <v>1</v>
      </c>
      <c r="Y193" t="b">
        <f t="shared" si="20"/>
        <v>0</v>
      </c>
      <c r="Z193" t="b">
        <v>0</v>
      </c>
    </row>
    <row r="194" spans="1:26" x14ac:dyDescent="0.45">
      <c r="A194" s="9" t="s">
        <v>142</v>
      </c>
      <c r="B194" s="9" t="s">
        <v>125</v>
      </c>
      <c r="C194" s="9" t="s">
        <v>117</v>
      </c>
      <c r="D194" s="9" t="s">
        <v>133</v>
      </c>
      <c r="E194" s="9" t="s">
        <v>136</v>
      </c>
      <c r="F194" s="9" t="s">
        <v>119</v>
      </c>
      <c r="G194" s="9" t="s">
        <v>129</v>
      </c>
      <c r="H194" s="9">
        <v>24</v>
      </c>
      <c r="I194" s="9">
        <v>57103</v>
      </c>
      <c r="J194" s="9">
        <v>24</v>
      </c>
      <c r="K194" s="9">
        <v>8</v>
      </c>
      <c r="L194" s="9">
        <v>12</v>
      </c>
      <c r="M194" s="9">
        <v>5</v>
      </c>
      <c r="N194" s="9">
        <v>25</v>
      </c>
      <c r="O194" s="9"/>
      <c r="P194" s="8" t="str">
        <f>IF(AND(G194=$G$5,L194&gt;10),'Logical Functions'!$H$85,'Logical Functions'!$H$86)</f>
        <v>Manageable in Boston</v>
      </c>
      <c r="Q194" s="9" t="str">
        <v>Low Performer</v>
      </c>
      <c r="R194" s="8" t="str">
        <f t="shared" si="14"/>
        <v>Low Performer</v>
      </c>
      <c r="S194" s="8" t="b">
        <f t="shared" si="15"/>
        <v>0</v>
      </c>
      <c r="T194" s="8" t="b">
        <f t="shared" si="16"/>
        <v>0</v>
      </c>
      <c r="U194" s="8" t="b">
        <f t="shared" si="17"/>
        <v>0</v>
      </c>
      <c r="V194" s="9"/>
      <c r="W194" s="8" t="b">
        <f t="shared" si="18"/>
        <v>0</v>
      </c>
      <c r="X194" s="8" t="b">
        <f t="shared" si="19"/>
        <v>0</v>
      </c>
      <c r="Y194" t="b">
        <f t="shared" si="20"/>
        <v>1</v>
      </c>
      <c r="Z194" t="b">
        <v>1</v>
      </c>
    </row>
    <row r="195" spans="1:26" x14ac:dyDescent="0.45">
      <c r="A195" s="8" t="s">
        <v>142</v>
      </c>
      <c r="B195" s="8" t="s">
        <v>125</v>
      </c>
      <c r="C195" s="8" t="s">
        <v>138</v>
      </c>
      <c r="D195" s="8" t="s">
        <v>111</v>
      </c>
      <c r="E195" s="8" t="s">
        <v>126</v>
      </c>
      <c r="F195" s="8" t="s">
        <v>127</v>
      </c>
      <c r="G195" s="8" t="s">
        <v>132</v>
      </c>
      <c r="H195" s="8">
        <v>44</v>
      </c>
      <c r="I195" s="8">
        <v>104085</v>
      </c>
      <c r="J195" s="8">
        <v>24</v>
      </c>
      <c r="K195" s="8">
        <v>4</v>
      </c>
      <c r="L195" s="8">
        <v>14</v>
      </c>
      <c r="M195" s="8">
        <v>7</v>
      </c>
      <c r="N195" s="8">
        <v>24</v>
      </c>
      <c r="O195" s="8"/>
      <c r="P195" s="8" t="str">
        <f>IF(AND(G195=$G$5,L195&gt;10),'Logical Functions'!$H$85,'Logical Functions'!$H$86)</f>
        <v>Manageable in Boston</v>
      </c>
      <c r="Q195" s="8" t="str">
        <v>High Performer</v>
      </c>
      <c r="R195" s="8" t="str">
        <f t="shared" ref="R195:R258" si="21">IF(M195&gt;=7,"High Performer","Low Performer")</f>
        <v>High Performer</v>
      </c>
      <c r="S195" s="8" t="b">
        <f t="shared" ref="S195:S258" si="22">AND(C195=$C$21,L195&gt;7)</f>
        <v>0</v>
      </c>
      <c r="T195" s="8" t="b">
        <f t="shared" ref="T195:T258" si="23">AND(A195=$A$37,M195&gt;7)</f>
        <v>0</v>
      </c>
      <c r="U195" s="8" t="b">
        <f t="shared" ref="U195:U258" si="24">OR(D195=$D$2,D195=$D$3)</f>
        <v>1</v>
      </c>
      <c r="V195" s="8"/>
      <c r="W195" s="8" t="b">
        <f t="shared" ref="W195:W258" si="25">OR(I195&gt;1000000,M195&gt;=9)</f>
        <v>0</v>
      </c>
      <c r="X195" s="8" t="b">
        <f t="shared" ref="X195:X258" si="26">OR(A195=$A$12,A195=$A$37)</f>
        <v>0</v>
      </c>
      <c r="Y195" t="b">
        <f t="shared" ref="Y195:Y258" si="27">NOT(N195&gt;40)</f>
        <v>1</v>
      </c>
      <c r="Z195" t="b">
        <v>1</v>
      </c>
    </row>
    <row r="196" spans="1:26" x14ac:dyDescent="0.45">
      <c r="A196" s="9" t="s">
        <v>142</v>
      </c>
      <c r="B196" s="9" t="s">
        <v>125</v>
      </c>
      <c r="C196" s="9" t="s">
        <v>110</v>
      </c>
      <c r="D196" s="9" t="s">
        <v>133</v>
      </c>
      <c r="E196" s="9" t="s">
        <v>136</v>
      </c>
      <c r="F196" s="9" t="s">
        <v>127</v>
      </c>
      <c r="G196" s="9" t="s">
        <v>114</v>
      </c>
      <c r="H196" s="9">
        <v>30</v>
      </c>
      <c r="I196" s="9">
        <v>55235</v>
      </c>
      <c r="J196" s="9">
        <v>24</v>
      </c>
      <c r="K196" s="9">
        <v>13</v>
      </c>
      <c r="L196" s="9">
        <v>1</v>
      </c>
      <c r="M196" s="9">
        <v>3</v>
      </c>
      <c r="N196" s="9">
        <v>27</v>
      </c>
      <c r="O196" s="9"/>
      <c r="P196" s="8" t="str">
        <f>IF(AND(G196=$G$5,L196&gt;10),'Logical Functions'!$H$85,'Logical Functions'!$H$86)</f>
        <v>Manageable in Boston</v>
      </c>
      <c r="Q196" s="9" t="str">
        <v>Low Performer</v>
      </c>
      <c r="R196" s="8" t="str">
        <f t="shared" si="21"/>
        <v>Low Performer</v>
      </c>
      <c r="S196" s="8" t="b">
        <f t="shared" si="22"/>
        <v>0</v>
      </c>
      <c r="T196" s="8" t="b">
        <f t="shared" si="23"/>
        <v>0</v>
      </c>
      <c r="U196" s="8" t="b">
        <f t="shared" si="24"/>
        <v>0</v>
      </c>
      <c r="V196" s="9"/>
      <c r="W196" s="8" t="b">
        <f t="shared" si="25"/>
        <v>0</v>
      </c>
      <c r="X196" s="8" t="b">
        <f t="shared" si="26"/>
        <v>0</v>
      </c>
      <c r="Y196" t="b">
        <f t="shared" si="27"/>
        <v>1</v>
      </c>
      <c r="Z196" t="b">
        <v>1</v>
      </c>
    </row>
    <row r="197" spans="1:26" x14ac:dyDescent="0.45">
      <c r="A197" s="8" t="s">
        <v>108</v>
      </c>
      <c r="B197" s="8" t="s">
        <v>116</v>
      </c>
      <c r="C197" s="8" t="s">
        <v>117</v>
      </c>
      <c r="D197" s="8" t="s">
        <v>122</v>
      </c>
      <c r="E197" s="8" t="s">
        <v>134</v>
      </c>
      <c r="F197" s="8" t="s">
        <v>127</v>
      </c>
      <c r="G197" s="8" t="s">
        <v>124</v>
      </c>
      <c r="H197" s="8">
        <v>55</v>
      </c>
      <c r="I197" s="8">
        <v>84040</v>
      </c>
      <c r="J197" s="8">
        <v>24</v>
      </c>
      <c r="K197" s="8">
        <v>16</v>
      </c>
      <c r="L197" s="8">
        <v>8</v>
      </c>
      <c r="M197" s="8">
        <v>9</v>
      </c>
      <c r="N197" s="8">
        <v>50</v>
      </c>
      <c r="O197" s="8"/>
      <c r="P197" s="8" t="str">
        <f>IF(AND(G197=$G$5,L197&gt;10),'Logical Functions'!$H$85,'Logical Functions'!$H$86)</f>
        <v>Manageable in Boston</v>
      </c>
      <c r="Q197" s="8" t="str">
        <v>High Performer</v>
      </c>
      <c r="R197" s="8" t="str">
        <f t="shared" si="21"/>
        <v>High Performer</v>
      </c>
      <c r="S197" s="8" t="b">
        <f t="shared" si="22"/>
        <v>0</v>
      </c>
      <c r="T197" s="8" t="b">
        <f t="shared" si="23"/>
        <v>0</v>
      </c>
      <c r="U197" s="8" t="b">
        <f t="shared" si="24"/>
        <v>1</v>
      </c>
      <c r="V197" s="8"/>
      <c r="W197" s="8" t="b">
        <f t="shared" si="25"/>
        <v>1</v>
      </c>
      <c r="X197" s="8" t="b">
        <f t="shared" si="26"/>
        <v>0</v>
      </c>
      <c r="Y197" t="b">
        <f t="shared" si="27"/>
        <v>0</v>
      </c>
      <c r="Z197" t="b">
        <v>0</v>
      </c>
    </row>
    <row r="198" spans="1:26" x14ac:dyDescent="0.45">
      <c r="A198" s="8" t="s">
        <v>115</v>
      </c>
      <c r="B198" s="8" t="s">
        <v>125</v>
      </c>
      <c r="C198" s="8" t="s">
        <v>110</v>
      </c>
      <c r="D198" s="8" t="s">
        <v>111</v>
      </c>
      <c r="E198" s="8" t="s">
        <v>136</v>
      </c>
      <c r="F198" s="8" t="s">
        <v>119</v>
      </c>
      <c r="G198" s="8" t="s">
        <v>132</v>
      </c>
      <c r="H198" s="8">
        <v>34</v>
      </c>
      <c r="I198" s="8">
        <v>57364</v>
      </c>
      <c r="J198" s="8">
        <v>24</v>
      </c>
      <c r="K198" s="8">
        <v>11</v>
      </c>
      <c r="L198" s="8">
        <v>12</v>
      </c>
      <c r="M198" s="8">
        <v>9</v>
      </c>
      <c r="N198" s="8">
        <v>33</v>
      </c>
      <c r="O198" s="8"/>
      <c r="P198" s="8" t="str">
        <f>IF(AND(G198=$G$5,L198&gt;10),'Logical Functions'!$H$85,'Logical Functions'!$H$86)</f>
        <v>Manageable in Boston</v>
      </c>
      <c r="Q198" s="8" t="str">
        <v>High Performer</v>
      </c>
      <c r="R198" s="8" t="str">
        <f t="shared" si="21"/>
        <v>High Performer</v>
      </c>
      <c r="S198" s="8" t="b">
        <f t="shared" si="22"/>
        <v>0</v>
      </c>
      <c r="T198" s="8" t="b">
        <f t="shared" si="23"/>
        <v>0</v>
      </c>
      <c r="U198" s="8" t="b">
        <f t="shared" si="24"/>
        <v>1</v>
      </c>
      <c r="V198" s="8"/>
      <c r="W198" s="8" t="b">
        <f t="shared" si="25"/>
        <v>1</v>
      </c>
      <c r="X198" s="8" t="b">
        <f t="shared" si="26"/>
        <v>0</v>
      </c>
      <c r="Y198" t="b">
        <f t="shared" si="27"/>
        <v>1</v>
      </c>
      <c r="Z198" t="b">
        <v>1</v>
      </c>
    </row>
    <row r="199" spans="1:26" x14ac:dyDescent="0.45">
      <c r="A199" s="9" t="s">
        <v>115</v>
      </c>
      <c r="B199" s="9" t="s">
        <v>116</v>
      </c>
      <c r="C199" s="9" t="s">
        <v>117</v>
      </c>
      <c r="D199" s="9" t="s">
        <v>133</v>
      </c>
      <c r="E199" s="9" t="s">
        <v>123</v>
      </c>
      <c r="F199" s="9" t="s">
        <v>113</v>
      </c>
      <c r="G199" s="9" t="s">
        <v>132</v>
      </c>
      <c r="H199" s="9">
        <v>60</v>
      </c>
      <c r="I199" s="9">
        <v>76473</v>
      </c>
      <c r="J199" s="9">
        <v>24</v>
      </c>
      <c r="K199" s="9">
        <v>14</v>
      </c>
      <c r="L199" s="9">
        <v>11</v>
      </c>
      <c r="M199" s="9">
        <v>4</v>
      </c>
      <c r="N199" s="9">
        <v>42</v>
      </c>
      <c r="O199" s="9"/>
      <c r="P199" s="8" t="str">
        <f>IF(AND(G199=$G$5,L199&gt;10),'Logical Functions'!$H$85,'Logical Functions'!$H$86)</f>
        <v>Manageable in Boston</v>
      </c>
      <c r="Q199" s="9" t="str">
        <v>Low Performer</v>
      </c>
      <c r="R199" s="8" t="str">
        <f t="shared" si="21"/>
        <v>Low Performer</v>
      </c>
      <c r="S199" s="8" t="b">
        <f t="shared" si="22"/>
        <v>0</v>
      </c>
      <c r="T199" s="8" t="b">
        <f t="shared" si="23"/>
        <v>0</v>
      </c>
      <c r="U199" s="8" t="b">
        <f t="shared" si="24"/>
        <v>0</v>
      </c>
      <c r="V199" s="9"/>
      <c r="W199" s="8" t="b">
        <f t="shared" si="25"/>
        <v>0</v>
      </c>
      <c r="X199" s="8" t="b">
        <f t="shared" si="26"/>
        <v>0</v>
      </c>
      <c r="Y199" t="b">
        <f t="shared" si="27"/>
        <v>0</v>
      </c>
      <c r="Z199" t="b">
        <v>0</v>
      </c>
    </row>
    <row r="200" spans="1:26" x14ac:dyDescent="0.45">
      <c r="A200" s="8" t="s">
        <v>108</v>
      </c>
      <c r="B200" s="8" t="s">
        <v>116</v>
      </c>
      <c r="C200" s="8" t="s">
        <v>130</v>
      </c>
      <c r="D200" s="8" t="s">
        <v>111</v>
      </c>
      <c r="E200" s="8" t="s">
        <v>139</v>
      </c>
      <c r="F200" s="8" t="s">
        <v>119</v>
      </c>
      <c r="G200" s="8" t="s">
        <v>120</v>
      </c>
      <c r="H200" s="8">
        <v>37</v>
      </c>
      <c r="I200" s="8">
        <v>101155</v>
      </c>
      <c r="J200" s="8">
        <v>23</v>
      </c>
      <c r="K200" s="8">
        <v>2</v>
      </c>
      <c r="L200" s="8">
        <v>4</v>
      </c>
      <c r="M200" s="8">
        <v>9</v>
      </c>
      <c r="N200" s="8">
        <v>37</v>
      </c>
      <c r="O200" s="8"/>
      <c r="P200" s="8" t="str">
        <f>IF(AND(G200=$G$5,L200&gt;10),'Logical Functions'!$H$85,'Logical Functions'!$H$86)</f>
        <v>Manageable in Boston</v>
      </c>
      <c r="Q200" s="8" t="str">
        <v>High Performer</v>
      </c>
      <c r="R200" s="8" t="str">
        <f t="shared" si="21"/>
        <v>High Performer</v>
      </c>
      <c r="S200" s="8" t="b">
        <f t="shared" si="22"/>
        <v>0</v>
      </c>
      <c r="T200" s="8" t="b">
        <f t="shared" si="23"/>
        <v>0</v>
      </c>
      <c r="U200" s="8" t="b">
        <f t="shared" si="24"/>
        <v>1</v>
      </c>
      <c r="V200" s="8"/>
      <c r="W200" s="8" t="b">
        <f t="shared" si="25"/>
        <v>1</v>
      </c>
      <c r="X200" s="8" t="b">
        <f t="shared" si="26"/>
        <v>0</v>
      </c>
      <c r="Y200" t="b">
        <f t="shared" si="27"/>
        <v>1</v>
      </c>
      <c r="Z200" t="b">
        <v>1</v>
      </c>
    </row>
    <row r="201" spans="1:26" x14ac:dyDescent="0.45">
      <c r="A201" s="8" t="s">
        <v>121</v>
      </c>
      <c r="B201" s="8" t="s">
        <v>109</v>
      </c>
      <c r="C201" s="8" t="s">
        <v>110</v>
      </c>
      <c r="D201" s="8" t="s">
        <v>133</v>
      </c>
      <c r="E201" s="8" t="s">
        <v>126</v>
      </c>
      <c r="F201" s="8" t="s">
        <v>113</v>
      </c>
      <c r="G201" s="8" t="s">
        <v>114</v>
      </c>
      <c r="H201" s="8">
        <v>64</v>
      </c>
      <c r="I201" s="8">
        <v>90011</v>
      </c>
      <c r="J201" s="8">
        <v>23</v>
      </c>
      <c r="K201" s="8">
        <v>19</v>
      </c>
      <c r="L201" s="8">
        <v>8</v>
      </c>
      <c r="M201" s="8">
        <v>5</v>
      </c>
      <c r="N201" s="8">
        <v>56</v>
      </c>
      <c r="O201" s="8"/>
      <c r="P201" s="8" t="str">
        <f>IF(AND(G201=$G$5,L201&gt;10),'Logical Functions'!$H$85,'Logical Functions'!$H$86)</f>
        <v>Manageable in Boston</v>
      </c>
      <c r="Q201" s="8" t="str">
        <v>Low Performer</v>
      </c>
      <c r="R201" s="8" t="str">
        <f t="shared" si="21"/>
        <v>Low Performer</v>
      </c>
      <c r="S201" s="8" t="b">
        <f t="shared" si="22"/>
        <v>0</v>
      </c>
      <c r="T201" s="8" t="b">
        <f t="shared" si="23"/>
        <v>0</v>
      </c>
      <c r="U201" s="8" t="b">
        <f t="shared" si="24"/>
        <v>0</v>
      </c>
      <c r="V201" s="8"/>
      <c r="W201" s="8" t="b">
        <f t="shared" si="25"/>
        <v>0</v>
      </c>
      <c r="X201" s="8" t="b">
        <f t="shared" si="26"/>
        <v>1</v>
      </c>
      <c r="Y201" t="b">
        <f t="shared" si="27"/>
        <v>0</v>
      </c>
      <c r="Z201" t="b">
        <v>0</v>
      </c>
    </row>
    <row r="202" spans="1:26" x14ac:dyDescent="0.45">
      <c r="A202" s="8" t="s">
        <v>115</v>
      </c>
      <c r="B202" s="8" t="s">
        <v>125</v>
      </c>
      <c r="C202" s="8" t="s">
        <v>130</v>
      </c>
      <c r="D202" s="8" t="s">
        <v>111</v>
      </c>
      <c r="E202" s="8" t="s">
        <v>118</v>
      </c>
      <c r="F202" s="8" t="s">
        <v>119</v>
      </c>
      <c r="G202" s="8" t="s">
        <v>120</v>
      </c>
      <c r="H202" s="8">
        <v>54</v>
      </c>
      <c r="I202" s="8">
        <v>36142</v>
      </c>
      <c r="J202" s="8">
        <v>23</v>
      </c>
      <c r="K202" s="8">
        <v>2</v>
      </c>
      <c r="L202" s="8">
        <v>14</v>
      </c>
      <c r="M202" s="8">
        <v>8</v>
      </c>
      <c r="N202" s="8">
        <v>44</v>
      </c>
      <c r="O202" s="8"/>
      <c r="P202" s="8" t="str">
        <f>IF(AND(G202=$G$5,L202&gt;10),'Logical Functions'!$H$85,'Logical Functions'!$H$86)</f>
        <v>Manageable in Boston</v>
      </c>
      <c r="Q202" s="8" t="str">
        <v>High Performer</v>
      </c>
      <c r="R202" s="8" t="str">
        <f t="shared" si="21"/>
        <v>High Performer</v>
      </c>
      <c r="S202" s="8" t="b">
        <f t="shared" si="22"/>
        <v>1</v>
      </c>
      <c r="T202" s="8" t="b">
        <f t="shared" si="23"/>
        <v>0</v>
      </c>
      <c r="U202" s="8" t="b">
        <f t="shared" si="24"/>
        <v>1</v>
      </c>
      <c r="V202" s="8"/>
      <c r="W202" s="8" t="b">
        <f t="shared" si="25"/>
        <v>0</v>
      </c>
      <c r="X202" s="8" t="b">
        <f t="shared" si="26"/>
        <v>0</v>
      </c>
      <c r="Y202" t="b">
        <f t="shared" si="27"/>
        <v>0</v>
      </c>
      <c r="Z202" t="b">
        <v>0</v>
      </c>
    </row>
    <row r="203" spans="1:26" x14ac:dyDescent="0.45">
      <c r="A203" s="9" t="s">
        <v>108</v>
      </c>
      <c r="B203" s="9" t="s">
        <v>109</v>
      </c>
      <c r="C203" s="9" t="s">
        <v>110</v>
      </c>
      <c r="D203" s="9" t="s">
        <v>111</v>
      </c>
      <c r="E203" s="9" t="s">
        <v>123</v>
      </c>
      <c r="F203" s="9" t="s">
        <v>127</v>
      </c>
      <c r="G203" s="9" t="s">
        <v>137</v>
      </c>
      <c r="H203" s="9">
        <v>47</v>
      </c>
      <c r="I203" s="9">
        <v>66674</v>
      </c>
      <c r="J203" s="9">
        <v>23</v>
      </c>
      <c r="K203" s="9">
        <v>13</v>
      </c>
      <c r="L203" s="9">
        <v>12</v>
      </c>
      <c r="M203" s="9">
        <v>4</v>
      </c>
      <c r="N203" s="9">
        <v>58</v>
      </c>
      <c r="O203" s="9"/>
      <c r="P203" s="8" t="str">
        <f>IF(AND(G203=$G$5,L203&gt;10),'Logical Functions'!$H$85,'Logical Functions'!$H$86)</f>
        <v>Manageable in Boston</v>
      </c>
      <c r="Q203" s="9" t="str">
        <v>Low Performer</v>
      </c>
      <c r="R203" s="8" t="str">
        <f t="shared" si="21"/>
        <v>Low Performer</v>
      </c>
      <c r="S203" s="8" t="b">
        <f t="shared" si="22"/>
        <v>0</v>
      </c>
      <c r="T203" s="8" t="b">
        <f t="shared" si="23"/>
        <v>0</v>
      </c>
      <c r="U203" s="8" t="b">
        <f t="shared" si="24"/>
        <v>1</v>
      </c>
      <c r="V203" s="9"/>
      <c r="W203" s="8" t="b">
        <f t="shared" si="25"/>
        <v>0</v>
      </c>
      <c r="X203" s="8" t="b">
        <f t="shared" si="26"/>
        <v>0</v>
      </c>
      <c r="Y203" t="b">
        <f t="shared" si="27"/>
        <v>0</v>
      </c>
      <c r="Z203" t="b">
        <v>0</v>
      </c>
    </row>
    <row r="204" spans="1:26" x14ac:dyDescent="0.45">
      <c r="A204" s="8" t="s">
        <v>140</v>
      </c>
      <c r="B204" s="8" t="s">
        <v>125</v>
      </c>
      <c r="C204" s="8" t="s">
        <v>130</v>
      </c>
      <c r="D204" s="8" t="s">
        <v>133</v>
      </c>
      <c r="E204" s="8" t="s">
        <v>134</v>
      </c>
      <c r="F204" s="8" t="s">
        <v>119</v>
      </c>
      <c r="G204" s="8" t="s">
        <v>129</v>
      </c>
      <c r="H204" s="8">
        <v>42</v>
      </c>
      <c r="I204" s="8">
        <v>49337</v>
      </c>
      <c r="J204" s="8">
        <v>23</v>
      </c>
      <c r="K204" s="8">
        <v>7</v>
      </c>
      <c r="L204" s="8">
        <v>8</v>
      </c>
      <c r="M204" s="8">
        <v>2</v>
      </c>
      <c r="N204" s="8">
        <v>50</v>
      </c>
      <c r="O204" s="8"/>
      <c r="P204" s="8" t="str">
        <f>IF(AND(G204=$G$5,L204&gt;10),'Logical Functions'!$H$85,'Logical Functions'!$H$86)</f>
        <v>Manageable in Boston</v>
      </c>
      <c r="Q204" s="8" t="str">
        <v>Low Performer</v>
      </c>
      <c r="R204" s="8" t="str">
        <f t="shared" si="21"/>
        <v>Low Performer</v>
      </c>
      <c r="S204" s="8" t="b">
        <f t="shared" si="22"/>
        <v>1</v>
      </c>
      <c r="T204" s="8" t="b">
        <f t="shared" si="23"/>
        <v>0</v>
      </c>
      <c r="U204" s="8" t="b">
        <f t="shared" si="24"/>
        <v>0</v>
      </c>
      <c r="V204" s="8"/>
      <c r="W204" s="8" t="b">
        <f t="shared" si="25"/>
        <v>0</v>
      </c>
      <c r="X204" s="8" t="b">
        <f t="shared" si="26"/>
        <v>0</v>
      </c>
      <c r="Y204" t="b">
        <f t="shared" si="27"/>
        <v>0</v>
      </c>
      <c r="Z204" t="b">
        <v>0</v>
      </c>
    </row>
    <row r="205" spans="1:26" x14ac:dyDescent="0.45">
      <c r="A205" s="8" t="s">
        <v>108</v>
      </c>
      <c r="B205" s="8" t="s">
        <v>109</v>
      </c>
      <c r="C205" s="8" t="s">
        <v>117</v>
      </c>
      <c r="D205" s="8" t="s">
        <v>133</v>
      </c>
      <c r="E205" s="8" t="s">
        <v>136</v>
      </c>
      <c r="F205" s="8" t="s">
        <v>113</v>
      </c>
      <c r="G205" s="8" t="s">
        <v>141</v>
      </c>
      <c r="H205" s="8">
        <v>41</v>
      </c>
      <c r="I205" s="8">
        <v>40886</v>
      </c>
      <c r="J205" s="8">
        <v>23</v>
      </c>
      <c r="K205" s="8">
        <v>16</v>
      </c>
      <c r="L205" s="8">
        <v>5</v>
      </c>
      <c r="M205" s="8">
        <v>2</v>
      </c>
      <c r="N205" s="8">
        <v>39</v>
      </c>
      <c r="O205" s="8"/>
      <c r="P205" s="8" t="str">
        <f>IF(AND(G205=$G$5,L205&gt;10),'Logical Functions'!$H$85,'Logical Functions'!$H$86)</f>
        <v>Manageable in Boston</v>
      </c>
      <c r="Q205" s="8" t="str">
        <v>Low Performer</v>
      </c>
      <c r="R205" s="8" t="str">
        <f t="shared" si="21"/>
        <v>Low Performer</v>
      </c>
      <c r="S205" s="8" t="b">
        <f t="shared" si="22"/>
        <v>0</v>
      </c>
      <c r="T205" s="8" t="b">
        <f t="shared" si="23"/>
        <v>0</v>
      </c>
      <c r="U205" s="8" t="b">
        <f t="shared" si="24"/>
        <v>0</v>
      </c>
      <c r="V205" s="8"/>
      <c r="W205" s="8" t="b">
        <f t="shared" si="25"/>
        <v>0</v>
      </c>
      <c r="X205" s="8" t="b">
        <f t="shared" si="26"/>
        <v>0</v>
      </c>
      <c r="Y205" t="b">
        <f t="shared" si="27"/>
        <v>1</v>
      </c>
      <c r="Z205" t="b">
        <v>1</v>
      </c>
    </row>
    <row r="206" spans="1:26" x14ac:dyDescent="0.45">
      <c r="A206" s="9" t="s">
        <v>142</v>
      </c>
      <c r="B206" s="9" t="s">
        <v>109</v>
      </c>
      <c r="C206" s="9" t="s">
        <v>130</v>
      </c>
      <c r="D206" s="9" t="s">
        <v>131</v>
      </c>
      <c r="E206" s="9" t="s">
        <v>139</v>
      </c>
      <c r="F206" s="9" t="s">
        <v>113</v>
      </c>
      <c r="G206" s="9" t="s">
        <v>114</v>
      </c>
      <c r="H206" s="9">
        <v>56</v>
      </c>
      <c r="I206" s="9">
        <v>119833</v>
      </c>
      <c r="J206" s="9">
        <v>23</v>
      </c>
      <c r="K206" s="9">
        <v>5</v>
      </c>
      <c r="L206" s="9">
        <v>10</v>
      </c>
      <c r="M206" s="9">
        <v>4</v>
      </c>
      <c r="N206" s="9">
        <v>44</v>
      </c>
      <c r="O206" s="9"/>
      <c r="P206" s="8" t="str">
        <f>IF(AND(G206=$G$5,L206&gt;10),'Logical Functions'!$H$85,'Logical Functions'!$H$86)</f>
        <v>Manageable in Boston</v>
      </c>
      <c r="Q206" s="9" t="str">
        <v>Low Performer</v>
      </c>
      <c r="R206" s="8" t="str">
        <f t="shared" si="21"/>
        <v>Low Performer</v>
      </c>
      <c r="S206" s="8" t="b">
        <f t="shared" si="22"/>
        <v>1</v>
      </c>
      <c r="T206" s="8" t="b">
        <f t="shared" si="23"/>
        <v>0</v>
      </c>
      <c r="U206" s="8" t="b">
        <f t="shared" si="24"/>
        <v>0</v>
      </c>
      <c r="V206" s="9"/>
      <c r="W206" s="8" t="b">
        <f t="shared" si="25"/>
        <v>0</v>
      </c>
      <c r="X206" s="8" t="b">
        <f t="shared" si="26"/>
        <v>0</v>
      </c>
      <c r="Y206" t="b">
        <f t="shared" si="27"/>
        <v>0</v>
      </c>
      <c r="Z206" t="b">
        <v>0</v>
      </c>
    </row>
    <row r="207" spans="1:26" x14ac:dyDescent="0.45">
      <c r="A207" s="8" t="s">
        <v>128</v>
      </c>
      <c r="B207" s="8" t="s">
        <v>116</v>
      </c>
      <c r="C207" s="8" t="s">
        <v>110</v>
      </c>
      <c r="D207" s="8" t="s">
        <v>133</v>
      </c>
      <c r="E207" s="8" t="s">
        <v>123</v>
      </c>
      <c r="F207" s="8" t="s">
        <v>119</v>
      </c>
      <c r="G207" s="8" t="s">
        <v>124</v>
      </c>
      <c r="H207" s="8">
        <v>33</v>
      </c>
      <c r="I207" s="8">
        <v>76154</v>
      </c>
      <c r="J207" s="8">
        <v>23</v>
      </c>
      <c r="K207" s="8">
        <v>4</v>
      </c>
      <c r="L207" s="8">
        <v>8</v>
      </c>
      <c r="M207" s="8">
        <v>3</v>
      </c>
      <c r="N207" s="8">
        <v>43</v>
      </c>
      <c r="O207" s="8"/>
      <c r="P207" s="8" t="str">
        <f>IF(AND(G207=$G$5,L207&gt;10),'Logical Functions'!$H$85,'Logical Functions'!$H$86)</f>
        <v>Manageable in Boston</v>
      </c>
      <c r="Q207" s="8" t="str">
        <v>Low Performer</v>
      </c>
      <c r="R207" s="8" t="str">
        <f t="shared" si="21"/>
        <v>Low Performer</v>
      </c>
      <c r="S207" s="8" t="b">
        <f t="shared" si="22"/>
        <v>0</v>
      </c>
      <c r="T207" s="8" t="b">
        <f t="shared" si="23"/>
        <v>0</v>
      </c>
      <c r="U207" s="8" t="b">
        <f t="shared" si="24"/>
        <v>0</v>
      </c>
      <c r="V207" s="8"/>
      <c r="W207" s="8" t="b">
        <f t="shared" si="25"/>
        <v>0</v>
      </c>
      <c r="X207" s="8" t="b">
        <f t="shared" si="26"/>
        <v>1</v>
      </c>
      <c r="Y207" t="b">
        <f t="shared" si="27"/>
        <v>0</v>
      </c>
      <c r="Z207" t="b">
        <v>0</v>
      </c>
    </row>
    <row r="208" spans="1:26" x14ac:dyDescent="0.45">
      <c r="A208" s="9" t="s">
        <v>142</v>
      </c>
      <c r="B208" s="9" t="s">
        <v>109</v>
      </c>
      <c r="C208" s="9" t="s">
        <v>117</v>
      </c>
      <c r="D208" s="9" t="s">
        <v>122</v>
      </c>
      <c r="E208" s="9" t="s">
        <v>123</v>
      </c>
      <c r="F208" s="9" t="s">
        <v>113</v>
      </c>
      <c r="G208" s="9" t="s">
        <v>132</v>
      </c>
      <c r="H208" s="9">
        <v>25</v>
      </c>
      <c r="I208" s="9">
        <v>101854</v>
      </c>
      <c r="J208" s="9">
        <v>23</v>
      </c>
      <c r="K208" s="9">
        <v>18</v>
      </c>
      <c r="L208" s="9">
        <v>10</v>
      </c>
      <c r="M208" s="9">
        <v>9</v>
      </c>
      <c r="N208" s="9">
        <v>54</v>
      </c>
      <c r="O208" s="9"/>
      <c r="P208" s="8" t="str">
        <f>IF(AND(G208=$G$5,L208&gt;10),'Logical Functions'!$H$85,'Logical Functions'!$H$86)</f>
        <v>Manageable in Boston</v>
      </c>
      <c r="Q208" s="9" t="str">
        <v>High Performer</v>
      </c>
      <c r="R208" s="8" t="str">
        <f t="shared" si="21"/>
        <v>High Performer</v>
      </c>
      <c r="S208" s="8" t="b">
        <f t="shared" si="22"/>
        <v>0</v>
      </c>
      <c r="T208" s="8" t="b">
        <f t="shared" si="23"/>
        <v>0</v>
      </c>
      <c r="U208" s="8" t="b">
        <f t="shared" si="24"/>
        <v>1</v>
      </c>
      <c r="V208" s="9"/>
      <c r="W208" s="8" t="b">
        <f t="shared" si="25"/>
        <v>1</v>
      </c>
      <c r="X208" s="8" t="b">
        <f t="shared" si="26"/>
        <v>0</v>
      </c>
      <c r="Y208" t="b">
        <f t="shared" si="27"/>
        <v>0</v>
      </c>
      <c r="Z208" t="b">
        <v>0</v>
      </c>
    </row>
    <row r="209" spans="1:26" x14ac:dyDescent="0.45">
      <c r="A209" s="9" t="s">
        <v>108</v>
      </c>
      <c r="B209" s="9" t="s">
        <v>109</v>
      </c>
      <c r="C209" s="9" t="s">
        <v>117</v>
      </c>
      <c r="D209" s="9" t="s">
        <v>122</v>
      </c>
      <c r="E209" s="9" t="s">
        <v>123</v>
      </c>
      <c r="F209" s="9" t="s">
        <v>119</v>
      </c>
      <c r="G209" s="9" t="s">
        <v>141</v>
      </c>
      <c r="H209" s="9">
        <v>33</v>
      </c>
      <c r="I209" s="9">
        <v>42180</v>
      </c>
      <c r="J209" s="9">
        <v>23</v>
      </c>
      <c r="K209" s="9">
        <v>17</v>
      </c>
      <c r="L209" s="9">
        <v>1</v>
      </c>
      <c r="M209" s="9">
        <v>3</v>
      </c>
      <c r="N209" s="9">
        <v>51</v>
      </c>
      <c r="O209" s="9"/>
      <c r="P209" s="8" t="str">
        <f>IF(AND(G209=$G$5,L209&gt;10),'Logical Functions'!$H$85,'Logical Functions'!$H$86)</f>
        <v>Manageable in Boston</v>
      </c>
      <c r="Q209" s="9" t="str">
        <v>Low Performer</v>
      </c>
      <c r="R209" s="8" t="str">
        <f t="shared" si="21"/>
        <v>Low Performer</v>
      </c>
      <c r="S209" s="8" t="b">
        <f t="shared" si="22"/>
        <v>0</v>
      </c>
      <c r="T209" s="8" t="b">
        <f t="shared" si="23"/>
        <v>0</v>
      </c>
      <c r="U209" s="8" t="b">
        <f t="shared" si="24"/>
        <v>1</v>
      </c>
      <c r="V209" s="9"/>
      <c r="W209" s="8" t="b">
        <f t="shared" si="25"/>
        <v>0</v>
      </c>
      <c r="X209" s="8" t="b">
        <f t="shared" si="26"/>
        <v>0</v>
      </c>
      <c r="Y209" t="b">
        <f t="shared" si="27"/>
        <v>0</v>
      </c>
      <c r="Z209" t="b">
        <v>0</v>
      </c>
    </row>
    <row r="210" spans="1:26" x14ac:dyDescent="0.45">
      <c r="A210" s="8" t="s">
        <v>115</v>
      </c>
      <c r="B210" s="8" t="s">
        <v>116</v>
      </c>
      <c r="C210" s="8" t="s">
        <v>117</v>
      </c>
      <c r="D210" s="8" t="s">
        <v>111</v>
      </c>
      <c r="E210" s="8" t="s">
        <v>123</v>
      </c>
      <c r="F210" s="8" t="s">
        <v>127</v>
      </c>
      <c r="G210" s="8" t="s">
        <v>124</v>
      </c>
      <c r="H210" s="8">
        <v>41</v>
      </c>
      <c r="I210" s="8">
        <v>70992</v>
      </c>
      <c r="J210" s="8">
        <v>23</v>
      </c>
      <c r="K210" s="8">
        <v>15</v>
      </c>
      <c r="L210" s="8">
        <v>8</v>
      </c>
      <c r="M210" s="8">
        <v>2</v>
      </c>
      <c r="N210" s="8">
        <v>58</v>
      </c>
      <c r="O210" s="8"/>
      <c r="P210" s="8" t="str">
        <f>IF(AND(G210=$G$5,L210&gt;10),'Logical Functions'!$H$85,'Logical Functions'!$H$86)</f>
        <v>Manageable in Boston</v>
      </c>
      <c r="Q210" s="8" t="str">
        <v>Low Performer</v>
      </c>
      <c r="R210" s="8" t="str">
        <f t="shared" si="21"/>
        <v>Low Performer</v>
      </c>
      <c r="S210" s="8" t="b">
        <f t="shared" si="22"/>
        <v>0</v>
      </c>
      <c r="T210" s="8" t="b">
        <f t="shared" si="23"/>
        <v>0</v>
      </c>
      <c r="U210" s="8" t="b">
        <f t="shared" si="24"/>
        <v>1</v>
      </c>
      <c r="V210" s="8"/>
      <c r="W210" s="8" t="b">
        <f t="shared" si="25"/>
        <v>0</v>
      </c>
      <c r="X210" s="8" t="b">
        <f t="shared" si="26"/>
        <v>0</v>
      </c>
      <c r="Y210" t="b">
        <f t="shared" si="27"/>
        <v>0</v>
      </c>
      <c r="Z210" t="b">
        <v>0</v>
      </c>
    </row>
    <row r="211" spans="1:26" x14ac:dyDescent="0.45">
      <c r="A211" s="8" t="s">
        <v>128</v>
      </c>
      <c r="B211" s="8" t="s">
        <v>125</v>
      </c>
      <c r="C211" s="8" t="s">
        <v>117</v>
      </c>
      <c r="D211" s="8" t="s">
        <v>131</v>
      </c>
      <c r="E211" s="8" t="s">
        <v>112</v>
      </c>
      <c r="F211" s="8" t="s">
        <v>113</v>
      </c>
      <c r="G211" s="8" t="s">
        <v>124</v>
      </c>
      <c r="H211" s="8">
        <v>33</v>
      </c>
      <c r="I211" s="8">
        <v>100188</v>
      </c>
      <c r="J211" s="8">
        <v>22</v>
      </c>
      <c r="K211" s="8">
        <v>10</v>
      </c>
      <c r="L211" s="8">
        <v>11</v>
      </c>
      <c r="M211" s="8">
        <v>4</v>
      </c>
      <c r="N211" s="8">
        <v>44</v>
      </c>
      <c r="O211" s="8"/>
      <c r="P211" s="8" t="str">
        <f>IF(AND(G211=$G$5,L211&gt;10),'Logical Functions'!$H$85,'Logical Functions'!$H$86)</f>
        <v>Busy In Boston</v>
      </c>
      <c r="Q211" s="8" t="str">
        <v>Low Performer</v>
      </c>
      <c r="R211" s="8" t="str">
        <f t="shared" si="21"/>
        <v>Low Performer</v>
      </c>
      <c r="S211" s="8" t="b">
        <f t="shared" si="22"/>
        <v>0</v>
      </c>
      <c r="T211" s="8" t="b">
        <f t="shared" si="23"/>
        <v>0</v>
      </c>
      <c r="U211" s="8" t="b">
        <f t="shared" si="24"/>
        <v>0</v>
      </c>
      <c r="V211" s="8"/>
      <c r="W211" s="8" t="b">
        <f t="shared" si="25"/>
        <v>0</v>
      </c>
      <c r="X211" s="8" t="b">
        <f t="shared" si="26"/>
        <v>1</v>
      </c>
      <c r="Y211" t="b">
        <f t="shared" si="27"/>
        <v>0</v>
      </c>
      <c r="Z211" t="b">
        <v>0</v>
      </c>
    </row>
    <row r="212" spans="1:26" x14ac:dyDescent="0.45">
      <c r="A212" s="8" t="s">
        <v>142</v>
      </c>
      <c r="B212" s="8" t="s">
        <v>116</v>
      </c>
      <c r="C212" s="8" t="s">
        <v>130</v>
      </c>
      <c r="D212" s="8" t="s">
        <v>133</v>
      </c>
      <c r="E212" s="8" t="s">
        <v>112</v>
      </c>
      <c r="F212" s="8" t="s">
        <v>119</v>
      </c>
      <c r="G212" s="8" t="s">
        <v>141</v>
      </c>
      <c r="H212" s="8">
        <v>62</v>
      </c>
      <c r="I212" s="8">
        <v>30138</v>
      </c>
      <c r="J212" s="8">
        <v>22</v>
      </c>
      <c r="K212" s="8">
        <v>8</v>
      </c>
      <c r="L212" s="8">
        <v>9</v>
      </c>
      <c r="M212" s="8">
        <v>4</v>
      </c>
      <c r="N212" s="8">
        <v>45</v>
      </c>
      <c r="O212" s="8"/>
      <c r="P212" s="8" t="str">
        <f>IF(AND(G212=$G$5,L212&gt;10),'Logical Functions'!$H$85,'Logical Functions'!$H$86)</f>
        <v>Manageable in Boston</v>
      </c>
      <c r="Q212" s="8" t="str">
        <v>Low Performer</v>
      </c>
      <c r="R212" s="8" t="str">
        <f t="shared" si="21"/>
        <v>Low Performer</v>
      </c>
      <c r="S212" s="8" t="b">
        <f t="shared" si="22"/>
        <v>1</v>
      </c>
      <c r="T212" s="8" t="b">
        <f t="shared" si="23"/>
        <v>0</v>
      </c>
      <c r="U212" s="8" t="b">
        <f t="shared" si="24"/>
        <v>0</v>
      </c>
      <c r="V212" s="8"/>
      <c r="W212" s="8" t="b">
        <f t="shared" si="25"/>
        <v>0</v>
      </c>
      <c r="X212" s="8" t="b">
        <f t="shared" si="26"/>
        <v>0</v>
      </c>
      <c r="Y212" t="b">
        <f t="shared" si="27"/>
        <v>0</v>
      </c>
      <c r="Z212" t="b">
        <v>0</v>
      </c>
    </row>
    <row r="213" spans="1:26" x14ac:dyDescent="0.45">
      <c r="A213" s="8" t="s">
        <v>121</v>
      </c>
      <c r="B213" s="8" t="s">
        <v>116</v>
      </c>
      <c r="C213" s="8" t="s">
        <v>110</v>
      </c>
      <c r="D213" s="8" t="s">
        <v>131</v>
      </c>
      <c r="E213" s="8" t="s">
        <v>134</v>
      </c>
      <c r="F213" s="8" t="s">
        <v>119</v>
      </c>
      <c r="G213" s="8" t="s">
        <v>141</v>
      </c>
      <c r="H213" s="8">
        <v>49</v>
      </c>
      <c r="I213" s="8">
        <v>105250</v>
      </c>
      <c r="J213" s="8">
        <v>22</v>
      </c>
      <c r="K213" s="8">
        <v>9</v>
      </c>
      <c r="L213" s="8">
        <v>8</v>
      </c>
      <c r="M213" s="8">
        <v>3</v>
      </c>
      <c r="N213" s="8">
        <v>53</v>
      </c>
      <c r="O213" s="8"/>
      <c r="P213" s="8" t="str">
        <f>IF(AND(G213=$G$5,L213&gt;10),'Logical Functions'!$H$85,'Logical Functions'!$H$86)</f>
        <v>Manageable in Boston</v>
      </c>
      <c r="Q213" s="8" t="str">
        <v>Low Performer</v>
      </c>
      <c r="R213" s="8" t="str">
        <f t="shared" si="21"/>
        <v>Low Performer</v>
      </c>
      <c r="S213" s="8" t="b">
        <f t="shared" si="22"/>
        <v>0</v>
      </c>
      <c r="T213" s="8" t="b">
        <f t="shared" si="23"/>
        <v>0</v>
      </c>
      <c r="U213" s="8" t="b">
        <f t="shared" si="24"/>
        <v>0</v>
      </c>
      <c r="V213" s="8"/>
      <c r="W213" s="8" t="b">
        <f t="shared" si="25"/>
        <v>0</v>
      </c>
      <c r="X213" s="8" t="b">
        <f t="shared" si="26"/>
        <v>1</v>
      </c>
      <c r="Y213" t="b">
        <f t="shared" si="27"/>
        <v>0</v>
      </c>
      <c r="Z213" t="b">
        <v>0</v>
      </c>
    </row>
    <row r="214" spans="1:26" x14ac:dyDescent="0.45">
      <c r="A214" s="9" t="s">
        <v>115</v>
      </c>
      <c r="B214" s="9" t="s">
        <v>116</v>
      </c>
      <c r="C214" s="9" t="s">
        <v>117</v>
      </c>
      <c r="D214" s="9" t="s">
        <v>122</v>
      </c>
      <c r="E214" s="9" t="s">
        <v>136</v>
      </c>
      <c r="F214" s="9" t="s">
        <v>113</v>
      </c>
      <c r="G214" s="9" t="s">
        <v>120</v>
      </c>
      <c r="H214" s="9">
        <v>64</v>
      </c>
      <c r="I214" s="9">
        <v>85568</v>
      </c>
      <c r="J214" s="9">
        <v>22</v>
      </c>
      <c r="K214" s="9">
        <v>19</v>
      </c>
      <c r="L214" s="9">
        <v>11</v>
      </c>
      <c r="M214" s="9">
        <v>6</v>
      </c>
      <c r="N214" s="9">
        <v>40</v>
      </c>
      <c r="O214" s="9"/>
      <c r="P214" s="8" t="str">
        <f>IF(AND(G214=$G$5,L214&gt;10),'Logical Functions'!$H$85,'Logical Functions'!$H$86)</f>
        <v>Manageable in Boston</v>
      </c>
      <c r="Q214" s="9" t="str">
        <v>Low Performer</v>
      </c>
      <c r="R214" s="8" t="str">
        <f t="shared" si="21"/>
        <v>Low Performer</v>
      </c>
      <c r="S214" s="8" t="b">
        <f t="shared" si="22"/>
        <v>0</v>
      </c>
      <c r="T214" s="8" t="b">
        <f t="shared" si="23"/>
        <v>0</v>
      </c>
      <c r="U214" s="8" t="b">
        <f t="shared" si="24"/>
        <v>1</v>
      </c>
      <c r="V214" s="9"/>
      <c r="W214" s="8" t="b">
        <f t="shared" si="25"/>
        <v>0</v>
      </c>
      <c r="X214" s="8" t="b">
        <f t="shared" si="26"/>
        <v>0</v>
      </c>
      <c r="Y214" t="b">
        <f t="shared" si="27"/>
        <v>1</v>
      </c>
      <c r="Z214" t="b">
        <v>1</v>
      </c>
    </row>
    <row r="215" spans="1:26" x14ac:dyDescent="0.45">
      <c r="A215" s="8" t="s">
        <v>142</v>
      </c>
      <c r="B215" s="8" t="s">
        <v>116</v>
      </c>
      <c r="C215" s="8" t="s">
        <v>138</v>
      </c>
      <c r="D215" s="8" t="s">
        <v>122</v>
      </c>
      <c r="E215" s="8" t="s">
        <v>139</v>
      </c>
      <c r="F215" s="8" t="s">
        <v>113</v>
      </c>
      <c r="G215" s="8" t="s">
        <v>137</v>
      </c>
      <c r="H215" s="8">
        <v>53</v>
      </c>
      <c r="I215" s="8">
        <v>102805</v>
      </c>
      <c r="J215" s="8">
        <v>22</v>
      </c>
      <c r="K215" s="8">
        <v>3</v>
      </c>
      <c r="L215" s="8">
        <v>5</v>
      </c>
      <c r="M215" s="8">
        <v>2</v>
      </c>
      <c r="N215" s="8">
        <v>25</v>
      </c>
      <c r="O215" s="8"/>
      <c r="P215" s="8" t="str">
        <f>IF(AND(G215=$G$5,L215&gt;10),'Logical Functions'!$H$85,'Logical Functions'!$H$86)</f>
        <v>Manageable in Boston</v>
      </c>
      <c r="Q215" s="8" t="str">
        <v>Low Performer</v>
      </c>
      <c r="R215" s="8" t="str">
        <f t="shared" si="21"/>
        <v>Low Performer</v>
      </c>
      <c r="S215" s="8" t="b">
        <f t="shared" si="22"/>
        <v>0</v>
      </c>
      <c r="T215" s="8" t="b">
        <f t="shared" si="23"/>
        <v>0</v>
      </c>
      <c r="U215" s="8" t="b">
        <f t="shared" si="24"/>
        <v>1</v>
      </c>
      <c r="V215" s="8"/>
      <c r="W215" s="8" t="b">
        <f t="shared" si="25"/>
        <v>0</v>
      </c>
      <c r="X215" s="8" t="b">
        <f t="shared" si="26"/>
        <v>0</v>
      </c>
      <c r="Y215" t="b">
        <f t="shared" si="27"/>
        <v>1</v>
      </c>
      <c r="Z215" t="b">
        <v>1</v>
      </c>
    </row>
    <row r="216" spans="1:26" x14ac:dyDescent="0.45">
      <c r="A216" s="8" t="s">
        <v>108</v>
      </c>
      <c r="B216" s="8" t="s">
        <v>125</v>
      </c>
      <c r="C216" s="8" t="s">
        <v>138</v>
      </c>
      <c r="D216" s="8" t="s">
        <v>122</v>
      </c>
      <c r="E216" s="8" t="s">
        <v>136</v>
      </c>
      <c r="F216" s="8" t="s">
        <v>119</v>
      </c>
      <c r="G216" s="8" t="s">
        <v>124</v>
      </c>
      <c r="H216" s="8">
        <v>38</v>
      </c>
      <c r="I216" s="8">
        <v>116072</v>
      </c>
      <c r="J216" s="8">
        <v>22</v>
      </c>
      <c r="K216" s="8">
        <v>4</v>
      </c>
      <c r="L216" s="8">
        <v>9</v>
      </c>
      <c r="M216" s="8">
        <v>2</v>
      </c>
      <c r="N216" s="8">
        <v>45</v>
      </c>
      <c r="O216" s="8"/>
      <c r="P216" s="8" t="str">
        <f>IF(AND(G216=$G$5,L216&gt;10),'Logical Functions'!$H$85,'Logical Functions'!$H$86)</f>
        <v>Manageable in Boston</v>
      </c>
      <c r="Q216" s="8" t="str">
        <v>Low Performer</v>
      </c>
      <c r="R216" s="8" t="str">
        <f t="shared" si="21"/>
        <v>Low Performer</v>
      </c>
      <c r="S216" s="8" t="b">
        <f t="shared" si="22"/>
        <v>0</v>
      </c>
      <c r="T216" s="8" t="b">
        <f t="shared" si="23"/>
        <v>0</v>
      </c>
      <c r="U216" s="8" t="b">
        <f t="shared" si="24"/>
        <v>1</v>
      </c>
      <c r="V216" s="8"/>
      <c r="W216" s="8" t="b">
        <f t="shared" si="25"/>
        <v>0</v>
      </c>
      <c r="X216" s="8" t="b">
        <f t="shared" si="26"/>
        <v>0</v>
      </c>
      <c r="Y216" t="b">
        <f t="shared" si="27"/>
        <v>0</v>
      </c>
      <c r="Z216" t="b">
        <v>0</v>
      </c>
    </row>
    <row r="217" spans="1:26" x14ac:dyDescent="0.45">
      <c r="A217" s="9" t="s">
        <v>128</v>
      </c>
      <c r="B217" s="9" t="s">
        <v>125</v>
      </c>
      <c r="C217" s="9" t="s">
        <v>130</v>
      </c>
      <c r="D217" s="9" t="s">
        <v>131</v>
      </c>
      <c r="E217" s="9" t="s">
        <v>136</v>
      </c>
      <c r="F217" s="9" t="s">
        <v>127</v>
      </c>
      <c r="G217" s="9" t="s">
        <v>141</v>
      </c>
      <c r="H217" s="9">
        <v>30</v>
      </c>
      <c r="I217" s="9">
        <v>38068</v>
      </c>
      <c r="J217" s="9">
        <v>22</v>
      </c>
      <c r="K217" s="9">
        <v>11</v>
      </c>
      <c r="L217" s="9">
        <v>12</v>
      </c>
      <c r="M217" s="9">
        <v>2</v>
      </c>
      <c r="N217" s="9">
        <v>27</v>
      </c>
      <c r="O217" s="9"/>
      <c r="P217" s="8" t="str">
        <f>IF(AND(G217=$G$5,L217&gt;10),'Logical Functions'!$H$85,'Logical Functions'!$H$86)</f>
        <v>Manageable in Boston</v>
      </c>
      <c r="Q217" s="9" t="str">
        <v>Low Performer</v>
      </c>
      <c r="R217" s="8" t="str">
        <f t="shared" si="21"/>
        <v>Low Performer</v>
      </c>
      <c r="S217" s="8" t="b">
        <f t="shared" si="22"/>
        <v>1</v>
      </c>
      <c r="T217" s="8" t="b">
        <f t="shared" si="23"/>
        <v>0</v>
      </c>
      <c r="U217" s="8" t="b">
        <f t="shared" si="24"/>
        <v>0</v>
      </c>
      <c r="V217" s="9"/>
      <c r="W217" s="8" t="b">
        <f t="shared" si="25"/>
        <v>0</v>
      </c>
      <c r="X217" s="8" t="b">
        <f t="shared" si="26"/>
        <v>1</v>
      </c>
      <c r="Y217" t="b">
        <f t="shared" si="27"/>
        <v>1</v>
      </c>
      <c r="Z217" t="b">
        <v>1</v>
      </c>
    </row>
    <row r="218" spans="1:26" x14ac:dyDescent="0.45">
      <c r="A218" s="9" t="s">
        <v>115</v>
      </c>
      <c r="B218" s="9" t="s">
        <v>109</v>
      </c>
      <c r="C218" s="9" t="s">
        <v>110</v>
      </c>
      <c r="D218" s="9" t="s">
        <v>122</v>
      </c>
      <c r="E218" s="9" t="s">
        <v>136</v>
      </c>
      <c r="F218" s="9" t="s">
        <v>119</v>
      </c>
      <c r="G218" s="9" t="s">
        <v>124</v>
      </c>
      <c r="H218" s="9">
        <v>33</v>
      </c>
      <c r="I218" s="9">
        <v>96634</v>
      </c>
      <c r="J218" s="9">
        <v>22</v>
      </c>
      <c r="K218" s="9">
        <v>3</v>
      </c>
      <c r="L218" s="9">
        <v>2</v>
      </c>
      <c r="M218" s="9">
        <v>6</v>
      </c>
      <c r="N218" s="9">
        <v>26</v>
      </c>
      <c r="O218" s="9"/>
      <c r="P218" s="8" t="str">
        <f>IF(AND(G218=$G$5,L218&gt;10),'Logical Functions'!$H$85,'Logical Functions'!$H$86)</f>
        <v>Manageable in Boston</v>
      </c>
      <c r="Q218" s="9" t="str">
        <v>Low Performer</v>
      </c>
      <c r="R218" s="8" t="str">
        <f t="shared" si="21"/>
        <v>Low Performer</v>
      </c>
      <c r="S218" s="8" t="b">
        <f t="shared" si="22"/>
        <v>0</v>
      </c>
      <c r="T218" s="8" t="b">
        <f t="shared" si="23"/>
        <v>0</v>
      </c>
      <c r="U218" s="8" t="b">
        <f t="shared" si="24"/>
        <v>1</v>
      </c>
      <c r="V218" s="9"/>
      <c r="W218" s="8" t="b">
        <f t="shared" si="25"/>
        <v>0</v>
      </c>
      <c r="X218" s="8" t="b">
        <f t="shared" si="26"/>
        <v>0</v>
      </c>
      <c r="Y218" t="b">
        <f t="shared" si="27"/>
        <v>1</v>
      </c>
      <c r="Z218" t="b">
        <v>1</v>
      </c>
    </row>
    <row r="219" spans="1:26" x14ac:dyDescent="0.45">
      <c r="A219" s="8" t="s">
        <v>142</v>
      </c>
      <c r="B219" s="8" t="s">
        <v>125</v>
      </c>
      <c r="C219" s="8" t="s">
        <v>130</v>
      </c>
      <c r="D219" s="8" t="s">
        <v>122</v>
      </c>
      <c r="E219" s="8" t="s">
        <v>118</v>
      </c>
      <c r="F219" s="8" t="s">
        <v>127</v>
      </c>
      <c r="G219" s="8" t="s">
        <v>141</v>
      </c>
      <c r="H219" s="8">
        <v>32</v>
      </c>
      <c r="I219" s="8">
        <v>109563</v>
      </c>
      <c r="J219" s="8">
        <v>22</v>
      </c>
      <c r="K219" s="8">
        <v>11</v>
      </c>
      <c r="L219" s="8">
        <v>3</v>
      </c>
      <c r="M219" s="8">
        <v>3</v>
      </c>
      <c r="N219" s="8">
        <v>45</v>
      </c>
      <c r="O219" s="8"/>
      <c r="P219" s="8" t="str">
        <f>IF(AND(G219=$G$5,L219&gt;10),'Logical Functions'!$H$85,'Logical Functions'!$H$86)</f>
        <v>Manageable in Boston</v>
      </c>
      <c r="Q219" s="8" t="str">
        <v>Low Performer</v>
      </c>
      <c r="R219" s="8" t="str">
        <f t="shared" si="21"/>
        <v>Low Performer</v>
      </c>
      <c r="S219" s="8" t="b">
        <f t="shared" si="22"/>
        <v>0</v>
      </c>
      <c r="T219" s="8" t="b">
        <f t="shared" si="23"/>
        <v>0</v>
      </c>
      <c r="U219" s="8" t="b">
        <f t="shared" si="24"/>
        <v>1</v>
      </c>
      <c r="V219" s="8"/>
      <c r="W219" s="8" t="b">
        <f t="shared" si="25"/>
        <v>0</v>
      </c>
      <c r="X219" s="8" t="b">
        <f t="shared" si="26"/>
        <v>0</v>
      </c>
      <c r="Y219" t="b">
        <f t="shared" si="27"/>
        <v>0</v>
      </c>
      <c r="Z219" t="b">
        <v>0</v>
      </c>
    </row>
    <row r="220" spans="1:26" x14ac:dyDescent="0.45">
      <c r="A220" s="8" t="s">
        <v>115</v>
      </c>
      <c r="B220" s="8" t="s">
        <v>125</v>
      </c>
      <c r="C220" s="8" t="s">
        <v>110</v>
      </c>
      <c r="D220" s="8" t="s">
        <v>111</v>
      </c>
      <c r="E220" s="8" t="s">
        <v>112</v>
      </c>
      <c r="F220" s="8" t="s">
        <v>119</v>
      </c>
      <c r="G220" s="8" t="s">
        <v>124</v>
      </c>
      <c r="H220" s="8">
        <v>50</v>
      </c>
      <c r="I220" s="8">
        <v>35793</v>
      </c>
      <c r="J220" s="8">
        <v>22</v>
      </c>
      <c r="K220" s="8">
        <v>9</v>
      </c>
      <c r="L220" s="8">
        <v>12</v>
      </c>
      <c r="M220" s="8">
        <v>1</v>
      </c>
      <c r="N220" s="8">
        <v>20</v>
      </c>
      <c r="O220" s="8"/>
      <c r="P220" s="8" t="str">
        <f>IF(AND(G220=$G$5,L220&gt;10),'Logical Functions'!$H$85,'Logical Functions'!$H$86)</f>
        <v>Busy In Boston</v>
      </c>
      <c r="Q220" s="8" t="str">
        <v>Low Performer</v>
      </c>
      <c r="R220" s="8" t="str">
        <f t="shared" si="21"/>
        <v>Low Performer</v>
      </c>
      <c r="S220" s="8" t="b">
        <f t="shared" si="22"/>
        <v>0</v>
      </c>
      <c r="T220" s="8" t="b">
        <f t="shared" si="23"/>
        <v>0</v>
      </c>
      <c r="U220" s="8" t="b">
        <f t="shared" si="24"/>
        <v>1</v>
      </c>
      <c r="V220" s="8"/>
      <c r="W220" s="8" t="b">
        <f t="shared" si="25"/>
        <v>0</v>
      </c>
      <c r="X220" s="8" t="b">
        <f t="shared" si="26"/>
        <v>0</v>
      </c>
      <c r="Y220" t="b">
        <f t="shared" si="27"/>
        <v>1</v>
      </c>
      <c r="Z220" t="b">
        <v>1</v>
      </c>
    </row>
    <row r="221" spans="1:26" x14ac:dyDescent="0.45">
      <c r="A221" s="9" t="s">
        <v>140</v>
      </c>
      <c r="B221" s="9" t="s">
        <v>116</v>
      </c>
      <c r="C221" s="9" t="s">
        <v>110</v>
      </c>
      <c r="D221" s="9" t="s">
        <v>111</v>
      </c>
      <c r="E221" s="9" t="s">
        <v>112</v>
      </c>
      <c r="F221" s="9" t="s">
        <v>113</v>
      </c>
      <c r="G221" s="9" t="s">
        <v>114</v>
      </c>
      <c r="H221" s="9">
        <v>64</v>
      </c>
      <c r="I221" s="9">
        <v>110769</v>
      </c>
      <c r="J221" s="9">
        <v>22</v>
      </c>
      <c r="K221" s="9">
        <v>13</v>
      </c>
      <c r="L221" s="9">
        <v>6</v>
      </c>
      <c r="M221" s="9">
        <v>5</v>
      </c>
      <c r="N221" s="9">
        <v>37</v>
      </c>
      <c r="O221" s="9"/>
      <c r="P221" s="8" t="str">
        <f>IF(AND(G221=$G$5,L221&gt;10),'Logical Functions'!$H$85,'Logical Functions'!$H$86)</f>
        <v>Manageable in Boston</v>
      </c>
      <c r="Q221" s="9" t="str">
        <v>Low Performer</v>
      </c>
      <c r="R221" s="8" t="str">
        <f t="shared" si="21"/>
        <v>Low Performer</v>
      </c>
      <c r="S221" s="8" t="b">
        <f t="shared" si="22"/>
        <v>0</v>
      </c>
      <c r="T221" s="8" t="b">
        <f t="shared" si="23"/>
        <v>0</v>
      </c>
      <c r="U221" s="8" t="b">
        <f t="shared" si="24"/>
        <v>1</v>
      </c>
      <c r="V221" s="9"/>
      <c r="W221" s="8" t="b">
        <f t="shared" si="25"/>
        <v>0</v>
      </c>
      <c r="X221" s="8" t="b">
        <f t="shared" si="26"/>
        <v>0</v>
      </c>
      <c r="Y221" t="b">
        <f t="shared" si="27"/>
        <v>1</v>
      </c>
      <c r="Z221" t="b">
        <v>1</v>
      </c>
    </row>
    <row r="222" spans="1:26" x14ac:dyDescent="0.45">
      <c r="A222" s="8" t="s">
        <v>115</v>
      </c>
      <c r="B222" s="8" t="s">
        <v>125</v>
      </c>
      <c r="C222" s="8" t="s">
        <v>130</v>
      </c>
      <c r="D222" s="8" t="s">
        <v>122</v>
      </c>
      <c r="E222" s="8" t="s">
        <v>139</v>
      </c>
      <c r="F222" s="8" t="s">
        <v>119</v>
      </c>
      <c r="G222" s="8" t="s">
        <v>129</v>
      </c>
      <c r="H222" s="8">
        <v>42</v>
      </c>
      <c r="I222" s="8">
        <v>92491</v>
      </c>
      <c r="J222" s="8">
        <v>22</v>
      </c>
      <c r="K222" s="8">
        <v>17</v>
      </c>
      <c r="L222" s="8">
        <v>4</v>
      </c>
      <c r="M222" s="8">
        <v>6</v>
      </c>
      <c r="N222" s="8">
        <v>48</v>
      </c>
      <c r="O222" s="8"/>
      <c r="P222" s="8" t="str">
        <f>IF(AND(G222=$G$5,L222&gt;10),'Logical Functions'!$H$85,'Logical Functions'!$H$86)</f>
        <v>Manageable in Boston</v>
      </c>
      <c r="Q222" s="8" t="str">
        <v>Low Performer</v>
      </c>
      <c r="R222" s="8" t="str">
        <f t="shared" si="21"/>
        <v>Low Performer</v>
      </c>
      <c r="S222" s="8" t="b">
        <f t="shared" si="22"/>
        <v>0</v>
      </c>
      <c r="T222" s="8" t="b">
        <f t="shared" si="23"/>
        <v>0</v>
      </c>
      <c r="U222" s="8" t="b">
        <f t="shared" si="24"/>
        <v>1</v>
      </c>
      <c r="V222" s="8"/>
      <c r="W222" s="8" t="b">
        <f t="shared" si="25"/>
        <v>0</v>
      </c>
      <c r="X222" s="8" t="b">
        <f t="shared" si="26"/>
        <v>0</v>
      </c>
      <c r="Y222" t="b">
        <f t="shared" si="27"/>
        <v>0</v>
      </c>
      <c r="Z222" t="b">
        <v>0</v>
      </c>
    </row>
    <row r="223" spans="1:26" x14ac:dyDescent="0.45">
      <c r="A223" s="8" t="s">
        <v>140</v>
      </c>
      <c r="B223" s="8" t="s">
        <v>109</v>
      </c>
      <c r="C223" s="8" t="s">
        <v>117</v>
      </c>
      <c r="D223" s="8" t="s">
        <v>122</v>
      </c>
      <c r="E223" s="8" t="s">
        <v>134</v>
      </c>
      <c r="F223" s="8" t="s">
        <v>127</v>
      </c>
      <c r="G223" s="8" t="s">
        <v>141</v>
      </c>
      <c r="H223" s="8">
        <v>26</v>
      </c>
      <c r="I223" s="8">
        <v>91997</v>
      </c>
      <c r="J223" s="8">
        <v>22</v>
      </c>
      <c r="K223" s="8">
        <v>8</v>
      </c>
      <c r="L223" s="8">
        <v>12</v>
      </c>
      <c r="M223" s="8">
        <v>2</v>
      </c>
      <c r="N223" s="8">
        <v>24</v>
      </c>
      <c r="O223" s="8"/>
      <c r="P223" s="8" t="str">
        <f>IF(AND(G223=$G$5,L223&gt;10),'Logical Functions'!$H$85,'Logical Functions'!$H$86)</f>
        <v>Manageable in Boston</v>
      </c>
      <c r="Q223" s="8" t="str">
        <v>Low Performer</v>
      </c>
      <c r="R223" s="8" t="str">
        <f t="shared" si="21"/>
        <v>Low Performer</v>
      </c>
      <c r="S223" s="8" t="b">
        <f t="shared" si="22"/>
        <v>0</v>
      </c>
      <c r="T223" s="8" t="b">
        <f t="shared" si="23"/>
        <v>0</v>
      </c>
      <c r="U223" s="8" t="b">
        <f t="shared" si="24"/>
        <v>1</v>
      </c>
      <c r="V223" s="8"/>
      <c r="W223" s="8" t="b">
        <f t="shared" si="25"/>
        <v>0</v>
      </c>
      <c r="X223" s="8" t="b">
        <f t="shared" si="26"/>
        <v>0</v>
      </c>
      <c r="Y223" t="b">
        <f t="shared" si="27"/>
        <v>1</v>
      </c>
      <c r="Z223" t="b">
        <v>1</v>
      </c>
    </row>
    <row r="224" spans="1:26" x14ac:dyDescent="0.45">
      <c r="A224" s="8" t="s">
        <v>128</v>
      </c>
      <c r="B224" s="8" t="s">
        <v>116</v>
      </c>
      <c r="C224" s="8" t="s">
        <v>117</v>
      </c>
      <c r="D224" s="8" t="s">
        <v>133</v>
      </c>
      <c r="E224" s="8" t="s">
        <v>136</v>
      </c>
      <c r="F224" s="8" t="s">
        <v>119</v>
      </c>
      <c r="G224" s="8" t="s">
        <v>132</v>
      </c>
      <c r="H224" s="8">
        <v>46</v>
      </c>
      <c r="I224" s="8">
        <v>50132</v>
      </c>
      <c r="J224" s="8">
        <v>22</v>
      </c>
      <c r="K224" s="8">
        <v>8</v>
      </c>
      <c r="L224" s="8">
        <v>8</v>
      </c>
      <c r="M224" s="8">
        <v>9</v>
      </c>
      <c r="N224" s="8">
        <v>35</v>
      </c>
      <c r="O224" s="8"/>
      <c r="P224" s="8" t="str">
        <f>IF(AND(G224=$G$5,L224&gt;10),'Logical Functions'!$H$85,'Logical Functions'!$H$86)</f>
        <v>Manageable in Boston</v>
      </c>
      <c r="Q224" s="8" t="str">
        <v>High Performer</v>
      </c>
      <c r="R224" s="8" t="str">
        <f t="shared" si="21"/>
        <v>High Performer</v>
      </c>
      <c r="S224" s="8" t="b">
        <f t="shared" si="22"/>
        <v>0</v>
      </c>
      <c r="T224" s="8" t="b">
        <f t="shared" si="23"/>
        <v>0</v>
      </c>
      <c r="U224" s="8" t="b">
        <f t="shared" si="24"/>
        <v>0</v>
      </c>
      <c r="V224" s="8"/>
      <c r="W224" s="8" t="b">
        <f t="shared" si="25"/>
        <v>1</v>
      </c>
      <c r="X224" s="8" t="b">
        <f t="shared" si="26"/>
        <v>1</v>
      </c>
      <c r="Y224" t="b">
        <f t="shared" si="27"/>
        <v>1</v>
      </c>
      <c r="Z224" t="b">
        <v>1</v>
      </c>
    </row>
    <row r="225" spans="1:26" x14ac:dyDescent="0.45">
      <c r="A225" s="9" t="s">
        <v>115</v>
      </c>
      <c r="B225" s="9" t="s">
        <v>125</v>
      </c>
      <c r="C225" s="9" t="s">
        <v>138</v>
      </c>
      <c r="D225" s="9" t="s">
        <v>122</v>
      </c>
      <c r="E225" s="9" t="s">
        <v>134</v>
      </c>
      <c r="F225" s="9" t="s">
        <v>113</v>
      </c>
      <c r="G225" s="9" t="s">
        <v>114</v>
      </c>
      <c r="H225" s="9">
        <v>61</v>
      </c>
      <c r="I225" s="9">
        <v>68458</v>
      </c>
      <c r="J225" s="9">
        <v>22</v>
      </c>
      <c r="K225" s="9">
        <v>2</v>
      </c>
      <c r="L225" s="9">
        <v>6</v>
      </c>
      <c r="M225" s="9">
        <v>3</v>
      </c>
      <c r="N225" s="9">
        <v>50</v>
      </c>
      <c r="O225" s="9"/>
      <c r="P225" s="8" t="str">
        <f>IF(AND(G225=$G$5,L225&gt;10),'Logical Functions'!$H$85,'Logical Functions'!$H$86)</f>
        <v>Manageable in Boston</v>
      </c>
      <c r="Q225" s="9" t="str">
        <v>Low Performer</v>
      </c>
      <c r="R225" s="8" t="str">
        <f t="shared" si="21"/>
        <v>Low Performer</v>
      </c>
      <c r="S225" s="8" t="b">
        <f t="shared" si="22"/>
        <v>0</v>
      </c>
      <c r="T225" s="8" t="b">
        <f t="shared" si="23"/>
        <v>0</v>
      </c>
      <c r="U225" s="8" t="b">
        <f t="shared" si="24"/>
        <v>1</v>
      </c>
      <c r="V225" s="9"/>
      <c r="W225" s="8" t="b">
        <f t="shared" si="25"/>
        <v>0</v>
      </c>
      <c r="X225" s="8" t="b">
        <f t="shared" si="26"/>
        <v>0</v>
      </c>
      <c r="Y225" t="b">
        <f t="shared" si="27"/>
        <v>0</v>
      </c>
      <c r="Z225" t="b">
        <v>0</v>
      </c>
    </row>
    <row r="226" spans="1:26" x14ac:dyDescent="0.45">
      <c r="A226" s="9" t="s">
        <v>140</v>
      </c>
      <c r="B226" s="9" t="s">
        <v>125</v>
      </c>
      <c r="C226" s="9" t="s">
        <v>110</v>
      </c>
      <c r="D226" s="9" t="s">
        <v>111</v>
      </c>
      <c r="E226" s="9" t="s">
        <v>139</v>
      </c>
      <c r="F226" s="9" t="s">
        <v>119</v>
      </c>
      <c r="G226" s="9" t="s">
        <v>114</v>
      </c>
      <c r="H226" s="9">
        <v>54</v>
      </c>
      <c r="I226" s="9">
        <v>107240</v>
      </c>
      <c r="J226" s="9">
        <v>22</v>
      </c>
      <c r="K226" s="9">
        <v>8</v>
      </c>
      <c r="L226" s="9">
        <v>10</v>
      </c>
      <c r="M226" s="9">
        <v>7</v>
      </c>
      <c r="N226" s="9">
        <v>57</v>
      </c>
      <c r="O226" s="9"/>
      <c r="P226" s="8" t="str">
        <f>IF(AND(G226=$G$5,L226&gt;10),'Logical Functions'!$H$85,'Logical Functions'!$H$86)</f>
        <v>Manageable in Boston</v>
      </c>
      <c r="Q226" s="9" t="str">
        <v>High Performer</v>
      </c>
      <c r="R226" s="8" t="str">
        <f t="shared" si="21"/>
        <v>High Performer</v>
      </c>
      <c r="S226" s="8" t="b">
        <f t="shared" si="22"/>
        <v>0</v>
      </c>
      <c r="T226" s="8" t="b">
        <f t="shared" si="23"/>
        <v>0</v>
      </c>
      <c r="U226" s="8" t="b">
        <f t="shared" si="24"/>
        <v>1</v>
      </c>
      <c r="V226" s="9"/>
      <c r="W226" s="8" t="b">
        <f t="shared" si="25"/>
        <v>0</v>
      </c>
      <c r="X226" s="8" t="b">
        <f t="shared" si="26"/>
        <v>0</v>
      </c>
      <c r="Y226" t="b">
        <f t="shared" si="27"/>
        <v>0</v>
      </c>
      <c r="Z226" t="b">
        <v>0</v>
      </c>
    </row>
    <row r="227" spans="1:26" x14ac:dyDescent="0.45">
      <c r="A227" s="8" t="s">
        <v>121</v>
      </c>
      <c r="B227" s="8" t="s">
        <v>125</v>
      </c>
      <c r="C227" s="8" t="s">
        <v>130</v>
      </c>
      <c r="D227" s="8" t="s">
        <v>131</v>
      </c>
      <c r="E227" s="8" t="s">
        <v>118</v>
      </c>
      <c r="F227" s="8" t="s">
        <v>113</v>
      </c>
      <c r="G227" s="8" t="s">
        <v>132</v>
      </c>
      <c r="H227" s="8">
        <v>45</v>
      </c>
      <c r="I227" s="8">
        <v>72417</v>
      </c>
      <c r="J227" s="8">
        <v>21</v>
      </c>
      <c r="K227" s="8">
        <v>14</v>
      </c>
      <c r="L227" s="8">
        <v>8</v>
      </c>
      <c r="M227" s="8">
        <v>9</v>
      </c>
      <c r="N227" s="8">
        <v>55</v>
      </c>
      <c r="O227" s="8"/>
      <c r="P227" s="8" t="str">
        <f>IF(AND(G227=$G$5,L227&gt;10),'Logical Functions'!$H$85,'Logical Functions'!$H$86)</f>
        <v>Manageable in Boston</v>
      </c>
      <c r="Q227" s="8" t="str">
        <v>High Performer</v>
      </c>
      <c r="R227" s="8" t="str">
        <f t="shared" si="21"/>
        <v>High Performer</v>
      </c>
      <c r="S227" s="8" t="b">
        <f t="shared" si="22"/>
        <v>1</v>
      </c>
      <c r="T227" s="8" t="b">
        <f t="shared" si="23"/>
        <v>1</v>
      </c>
      <c r="U227" s="8" t="b">
        <f t="shared" si="24"/>
        <v>0</v>
      </c>
      <c r="V227" s="8"/>
      <c r="W227" s="8" t="b">
        <f t="shared" si="25"/>
        <v>1</v>
      </c>
      <c r="X227" s="8" t="b">
        <f t="shared" si="26"/>
        <v>1</v>
      </c>
      <c r="Y227" t="b">
        <f t="shared" si="27"/>
        <v>0</v>
      </c>
      <c r="Z227" t="b">
        <v>0</v>
      </c>
    </row>
    <row r="228" spans="1:26" x14ac:dyDescent="0.45">
      <c r="A228" s="8" t="s">
        <v>121</v>
      </c>
      <c r="B228" s="8" t="s">
        <v>116</v>
      </c>
      <c r="C228" s="8" t="s">
        <v>130</v>
      </c>
      <c r="D228" s="8" t="s">
        <v>131</v>
      </c>
      <c r="E228" s="8" t="s">
        <v>123</v>
      </c>
      <c r="F228" s="8" t="s">
        <v>113</v>
      </c>
      <c r="G228" s="8" t="s">
        <v>137</v>
      </c>
      <c r="H228" s="8">
        <v>56</v>
      </c>
      <c r="I228" s="8">
        <v>94353</v>
      </c>
      <c r="J228" s="8">
        <v>21</v>
      </c>
      <c r="K228" s="8">
        <v>15</v>
      </c>
      <c r="L228" s="8">
        <v>10</v>
      </c>
      <c r="M228" s="8">
        <v>4</v>
      </c>
      <c r="N228" s="8">
        <v>35</v>
      </c>
      <c r="O228" s="8"/>
      <c r="P228" s="8" t="str">
        <f>IF(AND(G228=$G$5,L228&gt;10),'Logical Functions'!$H$85,'Logical Functions'!$H$86)</f>
        <v>Manageable in Boston</v>
      </c>
      <c r="Q228" s="8" t="str">
        <v>Low Performer</v>
      </c>
      <c r="R228" s="8" t="str">
        <f t="shared" si="21"/>
        <v>Low Performer</v>
      </c>
      <c r="S228" s="8" t="b">
        <f t="shared" si="22"/>
        <v>1</v>
      </c>
      <c r="T228" s="8" t="b">
        <f t="shared" si="23"/>
        <v>0</v>
      </c>
      <c r="U228" s="8" t="b">
        <f t="shared" si="24"/>
        <v>0</v>
      </c>
      <c r="V228" s="8"/>
      <c r="W228" s="8" t="b">
        <f t="shared" si="25"/>
        <v>0</v>
      </c>
      <c r="X228" s="8" t="b">
        <f t="shared" si="26"/>
        <v>1</v>
      </c>
      <c r="Y228" t="b">
        <f t="shared" si="27"/>
        <v>1</v>
      </c>
      <c r="Z228" t="b">
        <v>1</v>
      </c>
    </row>
    <row r="229" spans="1:26" x14ac:dyDescent="0.45">
      <c r="A229" s="8" t="s">
        <v>128</v>
      </c>
      <c r="B229" s="8" t="s">
        <v>116</v>
      </c>
      <c r="C229" s="8" t="s">
        <v>138</v>
      </c>
      <c r="D229" s="8" t="s">
        <v>133</v>
      </c>
      <c r="E229" s="8" t="s">
        <v>134</v>
      </c>
      <c r="F229" s="8" t="s">
        <v>119</v>
      </c>
      <c r="G229" s="8" t="s">
        <v>124</v>
      </c>
      <c r="H229" s="8">
        <v>42</v>
      </c>
      <c r="I229" s="8">
        <v>81098</v>
      </c>
      <c r="J229" s="8">
        <v>21</v>
      </c>
      <c r="K229" s="8">
        <v>16</v>
      </c>
      <c r="L229" s="8">
        <v>1</v>
      </c>
      <c r="M229" s="8">
        <v>1</v>
      </c>
      <c r="N229" s="8">
        <v>21</v>
      </c>
      <c r="O229" s="8"/>
      <c r="P229" s="8" t="str">
        <f>IF(AND(G229=$G$5,L229&gt;10),'Logical Functions'!$H$85,'Logical Functions'!$H$86)</f>
        <v>Manageable in Boston</v>
      </c>
      <c r="Q229" s="8" t="str">
        <v>Low Performer</v>
      </c>
      <c r="R229" s="8" t="str">
        <f t="shared" si="21"/>
        <v>Low Performer</v>
      </c>
      <c r="S229" s="8" t="b">
        <f t="shared" si="22"/>
        <v>0</v>
      </c>
      <c r="T229" s="8" t="b">
        <f t="shared" si="23"/>
        <v>0</v>
      </c>
      <c r="U229" s="8" t="b">
        <f t="shared" si="24"/>
        <v>0</v>
      </c>
      <c r="V229" s="8"/>
      <c r="W229" s="8" t="b">
        <f t="shared" si="25"/>
        <v>0</v>
      </c>
      <c r="X229" s="8" t="b">
        <f t="shared" si="26"/>
        <v>1</v>
      </c>
      <c r="Y229" t="b">
        <f t="shared" si="27"/>
        <v>1</v>
      </c>
      <c r="Z229" t="b">
        <v>1</v>
      </c>
    </row>
    <row r="230" spans="1:26" x14ac:dyDescent="0.45">
      <c r="A230" s="9" t="s">
        <v>108</v>
      </c>
      <c r="B230" s="9" t="s">
        <v>125</v>
      </c>
      <c r="C230" s="9" t="s">
        <v>138</v>
      </c>
      <c r="D230" s="9" t="s">
        <v>111</v>
      </c>
      <c r="E230" s="9" t="s">
        <v>134</v>
      </c>
      <c r="F230" s="9" t="s">
        <v>127</v>
      </c>
      <c r="G230" s="9" t="s">
        <v>137</v>
      </c>
      <c r="H230" s="9">
        <v>26</v>
      </c>
      <c r="I230" s="9">
        <v>51083</v>
      </c>
      <c r="J230" s="9">
        <v>21</v>
      </c>
      <c r="K230" s="9">
        <v>17</v>
      </c>
      <c r="L230" s="9">
        <v>4</v>
      </c>
      <c r="M230" s="9">
        <v>5</v>
      </c>
      <c r="N230" s="9">
        <v>54</v>
      </c>
      <c r="O230" s="9"/>
      <c r="P230" s="8" t="str">
        <f>IF(AND(G230=$G$5,L230&gt;10),'Logical Functions'!$H$85,'Logical Functions'!$H$86)</f>
        <v>Manageable in Boston</v>
      </c>
      <c r="Q230" s="9" t="str">
        <v>Low Performer</v>
      </c>
      <c r="R230" s="8" t="str">
        <f t="shared" si="21"/>
        <v>Low Performer</v>
      </c>
      <c r="S230" s="8" t="b">
        <f t="shared" si="22"/>
        <v>0</v>
      </c>
      <c r="T230" s="8" t="b">
        <f t="shared" si="23"/>
        <v>0</v>
      </c>
      <c r="U230" s="8" t="b">
        <f t="shared" si="24"/>
        <v>1</v>
      </c>
      <c r="V230" s="9"/>
      <c r="W230" s="8" t="b">
        <f t="shared" si="25"/>
        <v>0</v>
      </c>
      <c r="X230" s="8" t="b">
        <f t="shared" si="26"/>
        <v>0</v>
      </c>
      <c r="Y230" t="b">
        <f t="shared" si="27"/>
        <v>0</v>
      </c>
      <c r="Z230" t="b">
        <v>0</v>
      </c>
    </row>
    <row r="231" spans="1:26" x14ac:dyDescent="0.45">
      <c r="A231" s="9" t="s">
        <v>121</v>
      </c>
      <c r="B231" s="9" t="s">
        <v>116</v>
      </c>
      <c r="C231" s="9" t="s">
        <v>110</v>
      </c>
      <c r="D231" s="9" t="s">
        <v>111</v>
      </c>
      <c r="E231" s="9" t="s">
        <v>126</v>
      </c>
      <c r="F231" s="9" t="s">
        <v>119</v>
      </c>
      <c r="G231" s="9" t="s">
        <v>137</v>
      </c>
      <c r="H231" s="9">
        <v>32</v>
      </c>
      <c r="I231" s="9">
        <v>111442</v>
      </c>
      <c r="J231" s="9">
        <v>21</v>
      </c>
      <c r="K231" s="9">
        <v>17</v>
      </c>
      <c r="L231" s="9">
        <v>14</v>
      </c>
      <c r="M231" s="9">
        <v>2</v>
      </c>
      <c r="N231" s="9">
        <v>59</v>
      </c>
      <c r="O231" s="9"/>
      <c r="P231" s="8" t="str">
        <f>IF(AND(G231=$G$5,L231&gt;10),'Logical Functions'!$H$85,'Logical Functions'!$H$86)</f>
        <v>Manageable in Boston</v>
      </c>
      <c r="Q231" s="9" t="str">
        <v>Low Performer</v>
      </c>
      <c r="R231" s="8" t="str">
        <f t="shared" si="21"/>
        <v>Low Performer</v>
      </c>
      <c r="S231" s="8" t="b">
        <f t="shared" si="22"/>
        <v>0</v>
      </c>
      <c r="T231" s="8" t="b">
        <f t="shared" si="23"/>
        <v>0</v>
      </c>
      <c r="U231" s="8" t="b">
        <f t="shared" si="24"/>
        <v>1</v>
      </c>
      <c r="V231" s="9"/>
      <c r="W231" s="8" t="b">
        <f t="shared" si="25"/>
        <v>0</v>
      </c>
      <c r="X231" s="8" t="b">
        <f t="shared" si="26"/>
        <v>1</v>
      </c>
      <c r="Y231" t="b">
        <f t="shared" si="27"/>
        <v>0</v>
      </c>
      <c r="Z231" t="b">
        <v>0</v>
      </c>
    </row>
    <row r="232" spans="1:26" x14ac:dyDescent="0.45">
      <c r="A232" s="8" t="s">
        <v>140</v>
      </c>
      <c r="B232" s="8" t="s">
        <v>109</v>
      </c>
      <c r="C232" s="8" t="s">
        <v>130</v>
      </c>
      <c r="D232" s="8" t="s">
        <v>122</v>
      </c>
      <c r="E232" s="8" t="s">
        <v>112</v>
      </c>
      <c r="F232" s="8" t="s">
        <v>127</v>
      </c>
      <c r="G232" s="8" t="s">
        <v>129</v>
      </c>
      <c r="H232" s="8">
        <v>41</v>
      </c>
      <c r="I232" s="8">
        <v>37295</v>
      </c>
      <c r="J232" s="8">
        <v>21</v>
      </c>
      <c r="K232" s="8">
        <v>15</v>
      </c>
      <c r="L232" s="8">
        <v>10</v>
      </c>
      <c r="M232" s="8">
        <v>6</v>
      </c>
      <c r="N232" s="8">
        <v>22</v>
      </c>
      <c r="O232" s="8"/>
      <c r="P232" s="8" t="str">
        <f>IF(AND(G232=$G$5,L232&gt;10),'Logical Functions'!$H$85,'Logical Functions'!$H$86)</f>
        <v>Manageable in Boston</v>
      </c>
      <c r="Q232" s="8" t="str">
        <v>Low Performer</v>
      </c>
      <c r="R232" s="8" t="str">
        <f t="shared" si="21"/>
        <v>Low Performer</v>
      </c>
      <c r="S232" s="8" t="b">
        <f t="shared" si="22"/>
        <v>1</v>
      </c>
      <c r="T232" s="8" t="b">
        <f t="shared" si="23"/>
        <v>0</v>
      </c>
      <c r="U232" s="8" t="b">
        <f t="shared" si="24"/>
        <v>1</v>
      </c>
      <c r="V232" s="8"/>
      <c r="W232" s="8" t="b">
        <f t="shared" si="25"/>
        <v>0</v>
      </c>
      <c r="X232" s="8" t="b">
        <f t="shared" si="26"/>
        <v>0</v>
      </c>
      <c r="Y232" t="b">
        <f t="shared" si="27"/>
        <v>1</v>
      </c>
      <c r="Z232" t="b">
        <v>1</v>
      </c>
    </row>
    <row r="233" spans="1:26" x14ac:dyDescent="0.45">
      <c r="A233" s="9" t="s">
        <v>115</v>
      </c>
      <c r="B233" s="9" t="s">
        <v>109</v>
      </c>
      <c r="C233" s="9" t="s">
        <v>138</v>
      </c>
      <c r="D233" s="9" t="s">
        <v>111</v>
      </c>
      <c r="E233" s="9" t="s">
        <v>118</v>
      </c>
      <c r="F233" s="9" t="s">
        <v>113</v>
      </c>
      <c r="G233" s="9" t="s">
        <v>137</v>
      </c>
      <c r="H233" s="9">
        <v>22</v>
      </c>
      <c r="I233" s="9">
        <v>71160</v>
      </c>
      <c r="J233" s="9">
        <v>21</v>
      </c>
      <c r="K233" s="9">
        <v>16</v>
      </c>
      <c r="L233" s="9">
        <v>2</v>
      </c>
      <c r="M233" s="9">
        <v>8</v>
      </c>
      <c r="N233" s="9">
        <v>28</v>
      </c>
      <c r="O233" s="9"/>
      <c r="P233" s="8" t="str">
        <f>IF(AND(G233=$G$5,L233&gt;10),'Logical Functions'!$H$85,'Logical Functions'!$H$86)</f>
        <v>Manageable in Boston</v>
      </c>
      <c r="Q233" s="9" t="str">
        <v>High Performer</v>
      </c>
      <c r="R233" s="8" t="str">
        <f t="shared" si="21"/>
        <v>High Performer</v>
      </c>
      <c r="S233" s="8" t="b">
        <f t="shared" si="22"/>
        <v>0</v>
      </c>
      <c r="T233" s="8" t="b">
        <f t="shared" si="23"/>
        <v>0</v>
      </c>
      <c r="U233" s="8" t="b">
        <f t="shared" si="24"/>
        <v>1</v>
      </c>
      <c r="V233" s="9"/>
      <c r="W233" s="8" t="b">
        <f t="shared" si="25"/>
        <v>0</v>
      </c>
      <c r="X233" s="8" t="b">
        <f t="shared" si="26"/>
        <v>0</v>
      </c>
      <c r="Y233" t="b">
        <f t="shared" si="27"/>
        <v>1</v>
      </c>
      <c r="Z233" t="b">
        <v>1</v>
      </c>
    </row>
    <row r="234" spans="1:26" x14ac:dyDescent="0.45">
      <c r="A234" s="9" t="s">
        <v>135</v>
      </c>
      <c r="B234" s="9" t="s">
        <v>125</v>
      </c>
      <c r="C234" s="9" t="s">
        <v>117</v>
      </c>
      <c r="D234" s="9" t="s">
        <v>131</v>
      </c>
      <c r="E234" s="9" t="s">
        <v>123</v>
      </c>
      <c r="F234" s="9" t="s">
        <v>113</v>
      </c>
      <c r="G234" s="9" t="s">
        <v>124</v>
      </c>
      <c r="H234" s="9">
        <v>56</v>
      </c>
      <c r="I234" s="9">
        <v>62955</v>
      </c>
      <c r="J234" s="9">
        <v>21</v>
      </c>
      <c r="K234" s="9">
        <v>13</v>
      </c>
      <c r="L234" s="9">
        <v>5</v>
      </c>
      <c r="M234" s="9">
        <v>4</v>
      </c>
      <c r="N234" s="9">
        <v>59</v>
      </c>
      <c r="O234" s="9"/>
      <c r="P234" s="8" t="str">
        <f>IF(AND(G234=$G$5,L234&gt;10),'Logical Functions'!$H$85,'Logical Functions'!$H$86)</f>
        <v>Manageable in Boston</v>
      </c>
      <c r="Q234" s="9" t="str">
        <v>Low Performer</v>
      </c>
      <c r="R234" s="8" t="str">
        <f t="shared" si="21"/>
        <v>Low Performer</v>
      </c>
      <c r="S234" s="8" t="b">
        <f t="shared" si="22"/>
        <v>0</v>
      </c>
      <c r="T234" s="8" t="b">
        <f t="shared" si="23"/>
        <v>0</v>
      </c>
      <c r="U234" s="8" t="b">
        <f t="shared" si="24"/>
        <v>0</v>
      </c>
      <c r="V234" s="9"/>
      <c r="W234" s="8" t="b">
        <f t="shared" si="25"/>
        <v>0</v>
      </c>
      <c r="X234" s="8" t="b">
        <f t="shared" si="26"/>
        <v>0</v>
      </c>
      <c r="Y234" t="b">
        <f t="shared" si="27"/>
        <v>0</v>
      </c>
      <c r="Z234" t="b">
        <v>0</v>
      </c>
    </row>
    <row r="235" spans="1:26" x14ac:dyDescent="0.45">
      <c r="A235" s="9" t="s">
        <v>121</v>
      </c>
      <c r="B235" s="9" t="s">
        <v>109</v>
      </c>
      <c r="C235" s="9" t="s">
        <v>130</v>
      </c>
      <c r="D235" s="9" t="s">
        <v>131</v>
      </c>
      <c r="E235" s="9" t="s">
        <v>123</v>
      </c>
      <c r="F235" s="9" t="s">
        <v>119</v>
      </c>
      <c r="G235" s="9" t="s">
        <v>137</v>
      </c>
      <c r="H235" s="9">
        <v>29</v>
      </c>
      <c r="I235" s="9">
        <v>58172</v>
      </c>
      <c r="J235" s="9">
        <v>21</v>
      </c>
      <c r="K235" s="9">
        <v>12</v>
      </c>
      <c r="L235" s="9">
        <v>8</v>
      </c>
      <c r="M235" s="9">
        <v>4</v>
      </c>
      <c r="N235" s="9">
        <v>39</v>
      </c>
      <c r="O235" s="9"/>
      <c r="P235" s="8" t="str">
        <f>IF(AND(G235=$G$5,L235&gt;10),'Logical Functions'!$H$85,'Logical Functions'!$H$86)</f>
        <v>Manageable in Boston</v>
      </c>
      <c r="Q235" s="9" t="str">
        <v>Low Performer</v>
      </c>
      <c r="R235" s="8" t="str">
        <f t="shared" si="21"/>
        <v>Low Performer</v>
      </c>
      <c r="S235" s="8" t="b">
        <f t="shared" si="22"/>
        <v>1</v>
      </c>
      <c r="T235" s="8" t="b">
        <f t="shared" si="23"/>
        <v>0</v>
      </c>
      <c r="U235" s="8" t="b">
        <f t="shared" si="24"/>
        <v>0</v>
      </c>
      <c r="V235" s="9"/>
      <c r="W235" s="8" t="b">
        <f t="shared" si="25"/>
        <v>0</v>
      </c>
      <c r="X235" s="8" t="b">
        <f t="shared" si="26"/>
        <v>1</v>
      </c>
      <c r="Y235" t="b">
        <f t="shared" si="27"/>
        <v>1</v>
      </c>
      <c r="Z235" t="b">
        <v>1</v>
      </c>
    </row>
    <row r="236" spans="1:26" x14ac:dyDescent="0.45">
      <c r="A236" s="8" t="s">
        <v>121</v>
      </c>
      <c r="B236" s="8" t="s">
        <v>116</v>
      </c>
      <c r="C236" s="8" t="s">
        <v>130</v>
      </c>
      <c r="D236" s="8" t="s">
        <v>131</v>
      </c>
      <c r="E236" s="8" t="s">
        <v>123</v>
      </c>
      <c r="F236" s="8" t="s">
        <v>119</v>
      </c>
      <c r="G236" s="8" t="s">
        <v>137</v>
      </c>
      <c r="H236" s="8">
        <v>23</v>
      </c>
      <c r="I236" s="8">
        <v>107403</v>
      </c>
      <c r="J236" s="8">
        <v>21</v>
      </c>
      <c r="K236" s="8">
        <v>16</v>
      </c>
      <c r="L236" s="8">
        <v>12</v>
      </c>
      <c r="M236" s="8">
        <v>5</v>
      </c>
      <c r="N236" s="8">
        <v>46</v>
      </c>
      <c r="O236" s="8"/>
      <c r="P236" s="8" t="str">
        <f>IF(AND(G236=$G$5,L236&gt;10),'Logical Functions'!$H$85,'Logical Functions'!$H$86)</f>
        <v>Manageable in Boston</v>
      </c>
      <c r="Q236" s="8" t="str">
        <v>Low Performer</v>
      </c>
      <c r="R236" s="8" t="str">
        <f t="shared" si="21"/>
        <v>Low Performer</v>
      </c>
      <c r="S236" s="8" t="b">
        <f t="shared" si="22"/>
        <v>1</v>
      </c>
      <c r="T236" s="8" t="b">
        <f t="shared" si="23"/>
        <v>0</v>
      </c>
      <c r="U236" s="8" t="b">
        <f t="shared" si="24"/>
        <v>0</v>
      </c>
      <c r="V236" s="8"/>
      <c r="W236" s="8" t="b">
        <f t="shared" si="25"/>
        <v>0</v>
      </c>
      <c r="X236" s="8" t="b">
        <f t="shared" si="26"/>
        <v>1</v>
      </c>
      <c r="Y236" t="b">
        <f t="shared" si="27"/>
        <v>0</v>
      </c>
      <c r="Z236" t="b">
        <v>0</v>
      </c>
    </row>
    <row r="237" spans="1:26" x14ac:dyDescent="0.45">
      <c r="A237" s="8" t="s">
        <v>135</v>
      </c>
      <c r="B237" s="8" t="s">
        <v>116</v>
      </c>
      <c r="C237" s="8" t="s">
        <v>117</v>
      </c>
      <c r="D237" s="8" t="s">
        <v>122</v>
      </c>
      <c r="E237" s="8" t="s">
        <v>136</v>
      </c>
      <c r="F237" s="8" t="s">
        <v>113</v>
      </c>
      <c r="G237" s="8" t="s">
        <v>129</v>
      </c>
      <c r="H237" s="8">
        <v>51</v>
      </c>
      <c r="I237" s="8">
        <v>54968</v>
      </c>
      <c r="J237" s="8">
        <v>21</v>
      </c>
      <c r="K237" s="8">
        <v>4</v>
      </c>
      <c r="L237" s="8">
        <v>6</v>
      </c>
      <c r="M237" s="8">
        <v>5</v>
      </c>
      <c r="N237" s="8">
        <v>54</v>
      </c>
      <c r="O237" s="8"/>
      <c r="P237" s="8" t="str">
        <f>IF(AND(G237=$G$5,L237&gt;10),'Logical Functions'!$H$85,'Logical Functions'!$H$86)</f>
        <v>Manageable in Boston</v>
      </c>
      <c r="Q237" s="8" t="str">
        <v>Low Performer</v>
      </c>
      <c r="R237" s="8" t="str">
        <f t="shared" si="21"/>
        <v>Low Performer</v>
      </c>
      <c r="S237" s="8" t="b">
        <f t="shared" si="22"/>
        <v>0</v>
      </c>
      <c r="T237" s="8" t="b">
        <f t="shared" si="23"/>
        <v>0</v>
      </c>
      <c r="U237" s="8" t="b">
        <f t="shared" si="24"/>
        <v>1</v>
      </c>
      <c r="V237" s="8"/>
      <c r="W237" s="8" t="b">
        <f t="shared" si="25"/>
        <v>0</v>
      </c>
      <c r="X237" s="8" t="b">
        <f t="shared" si="26"/>
        <v>0</v>
      </c>
      <c r="Y237" t="b">
        <f t="shared" si="27"/>
        <v>0</v>
      </c>
      <c r="Z237" t="b">
        <v>0</v>
      </c>
    </row>
    <row r="238" spans="1:26" x14ac:dyDescent="0.45">
      <c r="A238" s="8" t="s">
        <v>142</v>
      </c>
      <c r="B238" s="8" t="s">
        <v>125</v>
      </c>
      <c r="C238" s="8" t="s">
        <v>130</v>
      </c>
      <c r="D238" s="8" t="s">
        <v>133</v>
      </c>
      <c r="E238" s="8" t="s">
        <v>118</v>
      </c>
      <c r="F238" s="8" t="s">
        <v>113</v>
      </c>
      <c r="G238" s="8" t="s">
        <v>120</v>
      </c>
      <c r="H238" s="8">
        <v>50</v>
      </c>
      <c r="I238" s="8">
        <v>53091</v>
      </c>
      <c r="J238" s="8">
        <v>21</v>
      </c>
      <c r="K238" s="8">
        <v>13</v>
      </c>
      <c r="L238" s="8">
        <v>3</v>
      </c>
      <c r="M238" s="8">
        <v>7</v>
      </c>
      <c r="N238" s="8">
        <v>25</v>
      </c>
      <c r="O238" s="8"/>
      <c r="P238" s="8" t="str">
        <f>IF(AND(G238=$G$5,L238&gt;10),'Logical Functions'!$H$85,'Logical Functions'!$H$86)</f>
        <v>Manageable in Boston</v>
      </c>
      <c r="Q238" s="8" t="str">
        <v>High Performer</v>
      </c>
      <c r="R238" s="8" t="str">
        <f t="shared" si="21"/>
        <v>High Performer</v>
      </c>
      <c r="S238" s="8" t="b">
        <f t="shared" si="22"/>
        <v>0</v>
      </c>
      <c r="T238" s="8" t="b">
        <f t="shared" si="23"/>
        <v>0</v>
      </c>
      <c r="U238" s="8" t="b">
        <f t="shared" si="24"/>
        <v>0</v>
      </c>
      <c r="V238" s="8"/>
      <c r="W238" s="8" t="b">
        <f t="shared" si="25"/>
        <v>0</v>
      </c>
      <c r="X238" s="8" t="b">
        <f t="shared" si="26"/>
        <v>0</v>
      </c>
      <c r="Y238" t="b">
        <f t="shared" si="27"/>
        <v>1</v>
      </c>
      <c r="Z238" t="b">
        <v>1</v>
      </c>
    </row>
    <row r="239" spans="1:26" x14ac:dyDescent="0.45">
      <c r="A239" s="9" t="s">
        <v>140</v>
      </c>
      <c r="B239" s="9" t="s">
        <v>109</v>
      </c>
      <c r="C239" s="9" t="s">
        <v>110</v>
      </c>
      <c r="D239" s="9" t="s">
        <v>122</v>
      </c>
      <c r="E239" s="9" t="s">
        <v>118</v>
      </c>
      <c r="F239" s="9" t="s">
        <v>127</v>
      </c>
      <c r="G239" s="9" t="s">
        <v>137</v>
      </c>
      <c r="H239" s="9">
        <v>64</v>
      </c>
      <c r="I239" s="9">
        <v>110360</v>
      </c>
      <c r="J239" s="9">
        <v>21</v>
      </c>
      <c r="K239" s="9">
        <v>17</v>
      </c>
      <c r="L239" s="9">
        <v>7</v>
      </c>
      <c r="M239" s="9">
        <v>8</v>
      </c>
      <c r="N239" s="9">
        <v>40</v>
      </c>
      <c r="O239" s="9"/>
      <c r="P239" s="8" t="str">
        <f>IF(AND(G239=$G$5,L239&gt;10),'Logical Functions'!$H$85,'Logical Functions'!$H$86)</f>
        <v>Manageable in Boston</v>
      </c>
      <c r="Q239" s="9" t="str">
        <v>High Performer</v>
      </c>
      <c r="R239" s="8" t="str">
        <f t="shared" si="21"/>
        <v>High Performer</v>
      </c>
      <c r="S239" s="8" t="b">
        <f t="shared" si="22"/>
        <v>0</v>
      </c>
      <c r="T239" s="8" t="b">
        <f t="shared" si="23"/>
        <v>0</v>
      </c>
      <c r="U239" s="8" t="b">
        <f t="shared" si="24"/>
        <v>1</v>
      </c>
      <c r="V239" s="9"/>
      <c r="W239" s="8" t="b">
        <f t="shared" si="25"/>
        <v>0</v>
      </c>
      <c r="X239" s="8" t="b">
        <f t="shared" si="26"/>
        <v>0</v>
      </c>
      <c r="Y239" t="b">
        <f t="shared" si="27"/>
        <v>1</v>
      </c>
      <c r="Z239" t="b">
        <v>1</v>
      </c>
    </row>
    <row r="240" spans="1:26" x14ac:dyDescent="0.45">
      <c r="A240" s="8" t="s">
        <v>135</v>
      </c>
      <c r="B240" s="8" t="s">
        <v>109</v>
      </c>
      <c r="C240" s="8" t="s">
        <v>117</v>
      </c>
      <c r="D240" s="8" t="s">
        <v>122</v>
      </c>
      <c r="E240" s="8" t="s">
        <v>123</v>
      </c>
      <c r="F240" s="8" t="s">
        <v>113</v>
      </c>
      <c r="G240" s="8" t="s">
        <v>137</v>
      </c>
      <c r="H240" s="8">
        <v>35</v>
      </c>
      <c r="I240" s="8">
        <v>92443</v>
      </c>
      <c r="J240" s="8">
        <v>20</v>
      </c>
      <c r="K240" s="8">
        <v>19</v>
      </c>
      <c r="L240" s="8">
        <v>13</v>
      </c>
      <c r="M240" s="8">
        <v>5</v>
      </c>
      <c r="N240" s="8">
        <v>47</v>
      </c>
      <c r="O240" s="8"/>
      <c r="P240" s="8" t="str">
        <f>IF(AND(G240=$G$5,L240&gt;10),'Logical Functions'!$H$85,'Logical Functions'!$H$86)</f>
        <v>Manageable in Boston</v>
      </c>
      <c r="Q240" s="8" t="str">
        <v>Low Performer</v>
      </c>
      <c r="R240" s="8" t="str">
        <f t="shared" si="21"/>
        <v>Low Performer</v>
      </c>
      <c r="S240" s="8" t="b">
        <f t="shared" si="22"/>
        <v>0</v>
      </c>
      <c r="T240" s="8" t="b">
        <f t="shared" si="23"/>
        <v>0</v>
      </c>
      <c r="U240" s="8" t="b">
        <f t="shared" si="24"/>
        <v>1</v>
      </c>
      <c r="V240" s="8"/>
      <c r="W240" s="8" t="b">
        <f t="shared" si="25"/>
        <v>0</v>
      </c>
      <c r="X240" s="8" t="b">
        <f t="shared" si="26"/>
        <v>0</v>
      </c>
      <c r="Y240" t="b">
        <f t="shared" si="27"/>
        <v>0</v>
      </c>
      <c r="Z240" t="b">
        <v>0</v>
      </c>
    </row>
    <row r="241" spans="1:26" x14ac:dyDescent="0.45">
      <c r="A241" s="8" t="s">
        <v>140</v>
      </c>
      <c r="B241" s="8" t="s">
        <v>125</v>
      </c>
      <c r="C241" s="8" t="s">
        <v>117</v>
      </c>
      <c r="D241" s="8" t="s">
        <v>111</v>
      </c>
      <c r="E241" s="8" t="s">
        <v>139</v>
      </c>
      <c r="F241" s="8" t="s">
        <v>113</v>
      </c>
      <c r="G241" s="8" t="s">
        <v>132</v>
      </c>
      <c r="H241" s="8">
        <v>39</v>
      </c>
      <c r="I241" s="8">
        <v>54842</v>
      </c>
      <c r="J241" s="8">
        <v>20</v>
      </c>
      <c r="K241" s="8">
        <v>17</v>
      </c>
      <c r="L241" s="8">
        <v>6</v>
      </c>
      <c r="M241" s="8">
        <v>4</v>
      </c>
      <c r="N241" s="8">
        <v>40</v>
      </c>
      <c r="O241" s="8"/>
      <c r="P241" s="8" t="str">
        <f>IF(AND(G241=$G$5,L241&gt;10),'Logical Functions'!$H$85,'Logical Functions'!$H$86)</f>
        <v>Manageable in Boston</v>
      </c>
      <c r="Q241" s="8" t="str">
        <v>Low Performer</v>
      </c>
      <c r="R241" s="8" t="str">
        <f t="shared" si="21"/>
        <v>Low Performer</v>
      </c>
      <c r="S241" s="8" t="b">
        <f t="shared" si="22"/>
        <v>0</v>
      </c>
      <c r="T241" s="8" t="b">
        <f t="shared" si="23"/>
        <v>0</v>
      </c>
      <c r="U241" s="8" t="b">
        <f t="shared" si="24"/>
        <v>1</v>
      </c>
      <c r="V241" s="8"/>
      <c r="W241" s="8" t="b">
        <f t="shared" si="25"/>
        <v>0</v>
      </c>
      <c r="X241" s="8" t="b">
        <f t="shared" si="26"/>
        <v>0</v>
      </c>
      <c r="Y241" t="b">
        <f t="shared" si="27"/>
        <v>1</v>
      </c>
      <c r="Z241" t="b">
        <v>1</v>
      </c>
    </row>
    <row r="242" spans="1:26" x14ac:dyDescent="0.45">
      <c r="A242" s="9" t="s">
        <v>115</v>
      </c>
      <c r="B242" s="9" t="s">
        <v>125</v>
      </c>
      <c r="C242" s="9" t="s">
        <v>130</v>
      </c>
      <c r="D242" s="9" t="s">
        <v>131</v>
      </c>
      <c r="E242" s="9" t="s">
        <v>134</v>
      </c>
      <c r="F242" s="9" t="s">
        <v>113</v>
      </c>
      <c r="G242" s="9" t="s">
        <v>132</v>
      </c>
      <c r="H242" s="9">
        <v>63</v>
      </c>
      <c r="I242" s="9">
        <v>56421</v>
      </c>
      <c r="J242" s="9">
        <v>20</v>
      </c>
      <c r="K242" s="9">
        <v>7</v>
      </c>
      <c r="L242" s="9">
        <v>8</v>
      </c>
      <c r="M242" s="9">
        <v>9</v>
      </c>
      <c r="N242" s="9">
        <v>58</v>
      </c>
      <c r="O242" s="9"/>
      <c r="P242" s="8" t="str">
        <f>IF(AND(G242=$G$5,L242&gt;10),'Logical Functions'!$H$85,'Logical Functions'!$H$86)</f>
        <v>Manageable in Boston</v>
      </c>
      <c r="Q242" s="9" t="str">
        <v>High Performer</v>
      </c>
      <c r="R242" s="8" t="str">
        <f t="shared" si="21"/>
        <v>High Performer</v>
      </c>
      <c r="S242" s="8" t="b">
        <f t="shared" si="22"/>
        <v>1</v>
      </c>
      <c r="T242" s="8" t="b">
        <f t="shared" si="23"/>
        <v>0</v>
      </c>
      <c r="U242" s="8" t="b">
        <f t="shared" si="24"/>
        <v>0</v>
      </c>
      <c r="V242" s="9"/>
      <c r="W242" s="8" t="b">
        <f t="shared" si="25"/>
        <v>1</v>
      </c>
      <c r="X242" s="8" t="b">
        <f t="shared" si="26"/>
        <v>0</v>
      </c>
      <c r="Y242" t="b">
        <f t="shared" si="27"/>
        <v>0</v>
      </c>
      <c r="Z242" t="b">
        <v>0</v>
      </c>
    </row>
    <row r="243" spans="1:26" x14ac:dyDescent="0.45">
      <c r="A243" s="8" t="s">
        <v>135</v>
      </c>
      <c r="B243" s="8" t="s">
        <v>125</v>
      </c>
      <c r="C243" s="8" t="s">
        <v>110</v>
      </c>
      <c r="D243" s="8" t="s">
        <v>133</v>
      </c>
      <c r="E243" s="8" t="s">
        <v>139</v>
      </c>
      <c r="F243" s="8" t="s">
        <v>119</v>
      </c>
      <c r="G243" s="8" t="s">
        <v>132</v>
      </c>
      <c r="H243" s="8">
        <v>61</v>
      </c>
      <c r="I243" s="8">
        <v>31207</v>
      </c>
      <c r="J243" s="8">
        <v>20</v>
      </c>
      <c r="K243" s="8">
        <v>16</v>
      </c>
      <c r="L243" s="8">
        <v>8</v>
      </c>
      <c r="M243" s="8">
        <v>4</v>
      </c>
      <c r="N243" s="8">
        <v>28</v>
      </c>
      <c r="O243" s="8"/>
      <c r="P243" s="8" t="str">
        <f>IF(AND(G243=$G$5,L243&gt;10),'Logical Functions'!$H$85,'Logical Functions'!$H$86)</f>
        <v>Manageable in Boston</v>
      </c>
      <c r="Q243" s="8" t="str">
        <v>Low Performer</v>
      </c>
      <c r="R243" s="8" t="str">
        <f t="shared" si="21"/>
        <v>Low Performer</v>
      </c>
      <c r="S243" s="8" t="b">
        <f t="shared" si="22"/>
        <v>0</v>
      </c>
      <c r="T243" s="8" t="b">
        <f t="shared" si="23"/>
        <v>0</v>
      </c>
      <c r="U243" s="8" t="b">
        <f t="shared" si="24"/>
        <v>0</v>
      </c>
      <c r="V243" s="8"/>
      <c r="W243" s="8" t="b">
        <f t="shared" si="25"/>
        <v>0</v>
      </c>
      <c r="X243" s="8" t="b">
        <f t="shared" si="26"/>
        <v>0</v>
      </c>
      <c r="Y243" t="b">
        <f t="shared" si="27"/>
        <v>1</v>
      </c>
      <c r="Z243" t="b">
        <v>1</v>
      </c>
    </row>
    <row r="244" spans="1:26" x14ac:dyDescent="0.45">
      <c r="A244" s="9" t="s">
        <v>115</v>
      </c>
      <c r="B244" s="9" t="s">
        <v>109</v>
      </c>
      <c r="C244" s="9" t="s">
        <v>110</v>
      </c>
      <c r="D244" s="9" t="s">
        <v>111</v>
      </c>
      <c r="E244" s="9" t="s">
        <v>118</v>
      </c>
      <c r="F244" s="9" t="s">
        <v>119</v>
      </c>
      <c r="G244" s="9" t="s">
        <v>129</v>
      </c>
      <c r="H244" s="9">
        <v>53</v>
      </c>
      <c r="I244" s="9">
        <v>96418</v>
      </c>
      <c r="J244" s="9">
        <v>20</v>
      </c>
      <c r="K244" s="9">
        <v>14</v>
      </c>
      <c r="L244" s="9">
        <v>3</v>
      </c>
      <c r="M244" s="9">
        <v>9</v>
      </c>
      <c r="N244" s="9">
        <v>39</v>
      </c>
      <c r="O244" s="9"/>
      <c r="P244" s="8" t="str">
        <f>IF(AND(G244=$G$5,L244&gt;10),'Logical Functions'!$H$85,'Logical Functions'!$H$86)</f>
        <v>Manageable in Boston</v>
      </c>
      <c r="Q244" s="9" t="str">
        <v>High Performer</v>
      </c>
      <c r="R244" s="8" t="str">
        <f t="shared" si="21"/>
        <v>High Performer</v>
      </c>
      <c r="S244" s="8" t="b">
        <f t="shared" si="22"/>
        <v>0</v>
      </c>
      <c r="T244" s="8" t="b">
        <f t="shared" si="23"/>
        <v>0</v>
      </c>
      <c r="U244" s="8" t="b">
        <f t="shared" si="24"/>
        <v>1</v>
      </c>
      <c r="V244" s="9"/>
      <c r="W244" s="8" t="b">
        <f t="shared" si="25"/>
        <v>1</v>
      </c>
      <c r="X244" s="8" t="b">
        <f t="shared" si="26"/>
        <v>0</v>
      </c>
      <c r="Y244" t="b">
        <f t="shared" si="27"/>
        <v>1</v>
      </c>
      <c r="Z244" t="b">
        <v>1</v>
      </c>
    </row>
    <row r="245" spans="1:26" x14ac:dyDescent="0.45">
      <c r="A245" s="9" t="s">
        <v>108</v>
      </c>
      <c r="B245" s="9" t="s">
        <v>109</v>
      </c>
      <c r="C245" s="9" t="s">
        <v>110</v>
      </c>
      <c r="D245" s="9" t="s">
        <v>111</v>
      </c>
      <c r="E245" s="9" t="s">
        <v>139</v>
      </c>
      <c r="F245" s="9" t="s">
        <v>127</v>
      </c>
      <c r="G245" s="9" t="s">
        <v>124</v>
      </c>
      <c r="H245" s="9">
        <v>25</v>
      </c>
      <c r="I245" s="9">
        <v>58398</v>
      </c>
      <c r="J245" s="9">
        <v>20</v>
      </c>
      <c r="K245" s="9">
        <v>13</v>
      </c>
      <c r="L245" s="9">
        <v>3</v>
      </c>
      <c r="M245" s="9">
        <v>4</v>
      </c>
      <c r="N245" s="9">
        <v>53</v>
      </c>
      <c r="O245" s="9"/>
      <c r="P245" s="8" t="str">
        <f>IF(AND(G245=$G$5,L245&gt;10),'Logical Functions'!$H$85,'Logical Functions'!$H$86)</f>
        <v>Manageable in Boston</v>
      </c>
      <c r="Q245" s="9" t="str">
        <v>Low Performer</v>
      </c>
      <c r="R245" s="8" t="str">
        <f t="shared" si="21"/>
        <v>Low Performer</v>
      </c>
      <c r="S245" s="8" t="b">
        <f t="shared" si="22"/>
        <v>0</v>
      </c>
      <c r="T245" s="8" t="b">
        <f t="shared" si="23"/>
        <v>0</v>
      </c>
      <c r="U245" s="8" t="b">
        <f t="shared" si="24"/>
        <v>1</v>
      </c>
      <c r="V245" s="9"/>
      <c r="W245" s="8" t="b">
        <f t="shared" si="25"/>
        <v>0</v>
      </c>
      <c r="X245" s="8" t="b">
        <f t="shared" si="26"/>
        <v>0</v>
      </c>
      <c r="Y245" t="b">
        <f t="shared" si="27"/>
        <v>0</v>
      </c>
      <c r="Z245" t="b">
        <v>0</v>
      </c>
    </row>
    <row r="246" spans="1:26" x14ac:dyDescent="0.45">
      <c r="A246" s="8" t="s">
        <v>128</v>
      </c>
      <c r="B246" s="8" t="s">
        <v>109</v>
      </c>
      <c r="C246" s="8" t="s">
        <v>138</v>
      </c>
      <c r="D246" s="8" t="s">
        <v>131</v>
      </c>
      <c r="E246" s="8" t="s">
        <v>126</v>
      </c>
      <c r="F246" s="8" t="s">
        <v>113</v>
      </c>
      <c r="G246" s="8" t="s">
        <v>141</v>
      </c>
      <c r="H246" s="8">
        <v>44</v>
      </c>
      <c r="I246" s="8">
        <v>79847</v>
      </c>
      <c r="J246" s="8">
        <v>20</v>
      </c>
      <c r="K246" s="8">
        <v>16</v>
      </c>
      <c r="L246" s="8">
        <v>6</v>
      </c>
      <c r="M246" s="8">
        <v>4</v>
      </c>
      <c r="N246" s="8">
        <v>28</v>
      </c>
      <c r="O246" s="8"/>
      <c r="P246" s="8" t="str">
        <f>IF(AND(G246=$G$5,L246&gt;10),'Logical Functions'!$H$85,'Logical Functions'!$H$86)</f>
        <v>Manageable in Boston</v>
      </c>
      <c r="Q246" s="8" t="str">
        <v>Low Performer</v>
      </c>
      <c r="R246" s="8" t="str">
        <f t="shared" si="21"/>
        <v>Low Performer</v>
      </c>
      <c r="S246" s="8" t="b">
        <f t="shared" si="22"/>
        <v>0</v>
      </c>
      <c r="T246" s="8" t="b">
        <f t="shared" si="23"/>
        <v>0</v>
      </c>
      <c r="U246" s="8" t="b">
        <f t="shared" si="24"/>
        <v>0</v>
      </c>
      <c r="V246" s="8"/>
      <c r="W246" s="8" t="b">
        <f t="shared" si="25"/>
        <v>0</v>
      </c>
      <c r="X246" s="8" t="b">
        <f t="shared" si="26"/>
        <v>1</v>
      </c>
      <c r="Y246" t="b">
        <f t="shared" si="27"/>
        <v>1</v>
      </c>
      <c r="Z246" t="b">
        <v>1</v>
      </c>
    </row>
    <row r="247" spans="1:26" x14ac:dyDescent="0.45">
      <c r="A247" s="8" t="s">
        <v>128</v>
      </c>
      <c r="B247" s="8" t="s">
        <v>109</v>
      </c>
      <c r="C247" s="8" t="s">
        <v>117</v>
      </c>
      <c r="D247" s="8" t="s">
        <v>122</v>
      </c>
      <c r="E247" s="8" t="s">
        <v>139</v>
      </c>
      <c r="F247" s="8" t="s">
        <v>113</v>
      </c>
      <c r="G247" s="8" t="s">
        <v>114</v>
      </c>
      <c r="H247" s="8">
        <v>47</v>
      </c>
      <c r="I247" s="8">
        <v>83117</v>
      </c>
      <c r="J247" s="8">
        <v>20</v>
      </c>
      <c r="K247" s="8">
        <v>14</v>
      </c>
      <c r="L247" s="8">
        <v>5</v>
      </c>
      <c r="M247" s="8">
        <v>7</v>
      </c>
      <c r="N247" s="8">
        <v>39</v>
      </c>
      <c r="O247" s="8"/>
      <c r="P247" s="8" t="str">
        <f>IF(AND(G247=$G$5,L247&gt;10),'Logical Functions'!$H$85,'Logical Functions'!$H$86)</f>
        <v>Manageable in Boston</v>
      </c>
      <c r="Q247" s="8" t="str">
        <v>High Performer</v>
      </c>
      <c r="R247" s="8" t="str">
        <f t="shared" si="21"/>
        <v>High Performer</v>
      </c>
      <c r="S247" s="8" t="b">
        <f t="shared" si="22"/>
        <v>0</v>
      </c>
      <c r="T247" s="8" t="b">
        <f t="shared" si="23"/>
        <v>0</v>
      </c>
      <c r="U247" s="8" t="b">
        <f t="shared" si="24"/>
        <v>1</v>
      </c>
      <c r="V247" s="8"/>
      <c r="W247" s="8" t="b">
        <f t="shared" si="25"/>
        <v>0</v>
      </c>
      <c r="X247" s="8" t="b">
        <f t="shared" si="26"/>
        <v>1</v>
      </c>
      <c r="Y247" t="b">
        <f t="shared" si="27"/>
        <v>1</v>
      </c>
      <c r="Z247" t="b">
        <v>1</v>
      </c>
    </row>
    <row r="248" spans="1:26" x14ac:dyDescent="0.45">
      <c r="A248" s="9" t="s">
        <v>108</v>
      </c>
      <c r="B248" s="9" t="s">
        <v>109</v>
      </c>
      <c r="C248" s="9" t="s">
        <v>130</v>
      </c>
      <c r="D248" s="9" t="s">
        <v>131</v>
      </c>
      <c r="E248" s="9" t="s">
        <v>126</v>
      </c>
      <c r="F248" s="9" t="s">
        <v>113</v>
      </c>
      <c r="G248" s="9" t="s">
        <v>137</v>
      </c>
      <c r="H248" s="9">
        <v>37</v>
      </c>
      <c r="I248" s="9">
        <v>103463</v>
      </c>
      <c r="J248" s="9">
        <v>20</v>
      </c>
      <c r="K248" s="9">
        <v>5</v>
      </c>
      <c r="L248" s="9">
        <v>11</v>
      </c>
      <c r="M248" s="9">
        <v>9</v>
      </c>
      <c r="N248" s="9">
        <v>48</v>
      </c>
      <c r="O248" s="9"/>
      <c r="P248" s="8" t="str">
        <f>IF(AND(G248=$G$5,L248&gt;10),'Logical Functions'!$H$85,'Logical Functions'!$H$86)</f>
        <v>Manageable in Boston</v>
      </c>
      <c r="Q248" s="9" t="str">
        <v>High Performer</v>
      </c>
      <c r="R248" s="8" t="str">
        <f t="shared" si="21"/>
        <v>High Performer</v>
      </c>
      <c r="S248" s="8" t="b">
        <f t="shared" si="22"/>
        <v>1</v>
      </c>
      <c r="T248" s="8" t="b">
        <f t="shared" si="23"/>
        <v>0</v>
      </c>
      <c r="U248" s="8" t="b">
        <f t="shared" si="24"/>
        <v>0</v>
      </c>
      <c r="V248" s="9"/>
      <c r="W248" s="8" t="b">
        <f t="shared" si="25"/>
        <v>1</v>
      </c>
      <c r="X248" s="8" t="b">
        <f t="shared" si="26"/>
        <v>0</v>
      </c>
      <c r="Y248" t="b">
        <f t="shared" si="27"/>
        <v>0</v>
      </c>
      <c r="Z248" t="b">
        <v>0</v>
      </c>
    </row>
    <row r="249" spans="1:26" x14ac:dyDescent="0.45">
      <c r="A249" s="8" t="s">
        <v>128</v>
      </c>
      <c r="B249" s="8" t="s">
        <v>125</v>
      </c>
      <c r="C249" s="8" t="s">
        <v>110</v>
      </c>
      <c r="D249" s="8" t="s">
        <v>122</v>
      </c>
      <c r="E249" s="8" t="s">
        <v>134</v>
      </c>
      <c r="F249" s="8" t="s">
        <v>127</v>
      </c>
      <c r="G249" s="8" t="s">
        <v>120</v>
      </c>
      <c r="H249" s="8">
        <v>28</v>
      </c>
      <c r="I249" s="8">
        <v>92368</v>
      </c>
      <c r="J249" s="8">
        <v>20</v>
      </c>
      <c r="K249" s="8">
        <v>15</v>
      </c>
      <c r="L249" s="8">
        <v>9</v>
      </c>
      <c r="M249" s="8">
        <v>7</v>
      </c>
      <c r="N249" s="8">
        <v>55</v>
      </c>
      <c r="O249" s="8"/>
      <c r="P249" s="8" t="str">
        <f>IF(AND(G249=$G$5,L249&gt;10),'Logical Functions'!$H$85,'Logical Functions'!$H$86)</f>
        <v>Manageable in Boston</v>
      </c>
      <c r="Q249" s="8" t="str">
        <v>High Performer</v>
      </c>
      <c r="R249" s="8" t="str">
        <f t="shared" si="21"/>
        <v>High Performer</v>
      </c>
      <c r="S249" s="8" t="b">
        <f t="shared" si="22"/>
        <v>0</v>
      </c>
      <c r="T249" s="8" t="b">
        <f t="shared" si="23"/>
        <v>0</v>
      </c>
      <c r="U249" s="8" t="b">
        <f t="shared" si="24"/>
        <v>1</v>
      </c>
      <c r="V249" s="8"/>
      <c r="W249" s="8" t="b">
        <f t="shared" si="25"/>
        <v>0</v>
      </c>
      <c r="X249" s="8" t="b">
        <f t="shared" si="26"/>
        <v>1</v>
      </c>
      <c r="Y249" t="b">
        <f t="shared" si="27"/>
        <v>0</v>
      </c>
      <c r="Z249" t="b">
        <v>0</v>
      </c>
    </row>
    <row r="250" spans="1:26" x14ac:dyDescent="0.45">
      <c r="A250" s="8" t="s">
        <v>135</v>
      </c>
      <c r="B250" s="8" t="s">
        <v>116</v>
      </c>
      <c r="C250" s="8" t="s">
        <v>110</v>
      </c>
      <c r="D250" s="8" t="s">
        <v>122</v>
      </c>
      <c r="E250" s="8" t="s">
        <v>126</v>
      </c>
      <c r="F250" s="8" t="s">
        <v>127</v>
      </c>
      <c r="G250" s="8" t="s">
        <v>120</v>
      </c>
      <c r="H250" s="8">
        <v>23</v>
      </c>
      <c r="I250" s="8">
        <v>88272</v>
      </c>
      <c r="J250" s="8">
        <v>20</v>
      </c>
      <c r="K250" s="8">
        <v>18</v>
      </c>
      <c r="L250" s="8">
        <v>3</v>
      </c>
      <c r="M250" s="8">
        <v>5</v>
      </c>
      <c r="N250" s="8">
        <v>33</v>
      </c>
      <c r="O250" s="8"/>
      <c r="P250" s="8" t="str">
        <f>IF(AND(G250=$G$5,L250&gt;10),'Logical Functions'!$H$85,'Logical Functions'!$H$86)</f>
        <v>Manageable in Boston</v>
      </c>
      <c r="Q250" s="8" t="str">
        <v>Low Performer</v>
      </c>
      <c r="R250" s="8" t="str">
        <f t="shared" si="21"/>
        <v>Low Performer</v>
      </c>
      <c r="S250" s="8" t="b">
        <f t="shared" si="22"/>
        <v>0</v>
      </c>
      <c r="T250" s="8" t="b">
        <f t="shared" si="23"/>
        <v>0</v>
      </c>
      <c r="U250" s="8" t="b">
        <f t="shared" si="24"/>
        <v>1</v>
      </c>
      <c r="V250" s="8"/>
      <c r="W250" s="8" t="b">
        <f t="shared" si="25"/>
        <v>0</v>
      </c>
      <c r="X250" s="8" t="b">
        <f t="shared" si="26"/>
        <v>0</v>
      </c>
      <c r="Y250" t="b">
        <f t="shared" si="27"/>
        <v>1</v>
      </c>
      <c r="Z250" t="b">
        <v>1</v>
      </c>
    </row>
    <row r="251" spans="1:26" x14ac:dyDescent="0.45">
      <c r="A251" s="9" t="s">
        <v>142</v>
      </c>
      <c r="B251" s="9" t="s">
        <v>125</v>
      </c>
      <c r="C251" s="9" t="s">
        <v>117</v>
      </c>
      <c r="D251" s="9" t="s">
        <v>131</v>
      </c>
      <c r="E251" s="9" t="s">
        <v>126</v>
      </c>
      <c r="F251" s="9" t="s">
        <v>119</v>
      </c>
      <c r="G251" s="9" t="s">
        <v>114</v>
      </c>
      <c r="H251" s="9">
        <v>48</v>
      </c>
      <c r="I251" s="9">
        <v>117592</v>
      </c>
      <c r="J251" s="9">
        <v>20</v>
      </c>
      <c r="K251" s="9">
        <v>4</v>
      </c>
      <c r="L251" s="9">
        <v>14</v>
      </c>
      <c r="M251" s="9">
        <v>9</v>
      </c>
      <c r="N251" s="9">
        <v>32</v>
      </c>
      <c r="O251" s="9"/>
      <c r="P251" s="8" t="str">
        <f>IF(AND(G251=$G$5,L251&gt;10),'Logical Functions'!$H$85,'Logical Functions'!$H$86)</f>
        <v>Manageable in Boston</v>
      </c>
      <c r="Q251" s="9" t="str">
        <v>High Performer</v>
      </c>
      <c r="R251" s="8" t="str">
        <f t="shared" si="21"/>
        <v>High Performer</v>
      </c>
      <c r="S251" s="8" t="b">
        <f t="shared" si="22"/>
        <v>0</v>
      </c>
      <c r="T251" s="8" t="b">
        <f t="shared" si="23"/>
        <v>0</v>
      </c>
      <c r="U251" s="8" t="b">
        <f t="shared" si="24"/>
        <v>0</v>
      </c>
      <c r="V251" s="9"/>
      <c r="W251" s="8" t="b">
        <f t="shared" si="25"/>
        <v>1</v>
      </c>
      <c r="X251" s="8" t="b">
        <f t="shared" si="26"/>
        <v>0</v>
      </c>
      <c r="Y251" t="b">
        <f t="shared" si="27"/>
        <v>1</v>
      </c>
      <c r="Z251" t="b">
        <v>1</v>
      </c>
    </row>
    <row r="252" spans="1:26" x14ac:dyDescent="0.45">
      <c r="A252" s="9" t="s">
        <v>121</v>
      </c>
      <c r="B252" s="9" t="s">
        <v>109</v>
      </c>
      <c r="C252" s="9" t="s">
        <v>138</v>
      </c>
      <c r="D252" s="9" t="s">
        <v>122</v>
      </c>
      <c r="E252" s="9" t="s">
        <v>134</v>
      </c>
      <c r="F252" s="9" t="s">
        <v>127</v>
      </c>
      <c r="G252" s="9" t="s">
        <v>129</v>
      </c>
      <c r="H252" s="9">
        <v>63</v>
      </c>
      <c r="I252" s="9">
        <v>81168</v>
      </c>
      <c r="J252" s="9">
        <v>20</v>
      </c>
      <c r="K252" s="9">
        <v>5</v>
      </c>
      <c r="L252" s="9">
        <v>10</v>
      </c>
      <c r="M252" s="9">
        <v>7</v>
      </c>
      <c r="N252" s="9">
        <v>33</v>
      </c>
      <c r="O252" s="9"/>
      <c r="P252" s="8" t="str">
        <f>IF(AND(G252=$G$5,L252&gt;10),'Logical Functions'!$H$85,'Logical Functions'!$H$86)</f>
        <v>Manageable in Boston</v>
      </c>
      <c r="Q252" s="9" t="str">
        <v>High Performer</v>
      </c>
      <c r="R252" s="8" t="str">
        <f t="shared" si="21"/>
        <v>High Performer</v>
      </c>
      <c r="S252" s="8" t="b">
        <f t="shared" si="22"/>
        <v>0</v>
      </c>
      <c r="T252" s="8" t="b">
        <f t="shared" si="23"/>
        <v>0</v>
      </c>
      <c r="U252" s="8" t="b">
        <f t="shared" si="24"/>
        <v>1</v>
      </c>
      <c r="V252" s="9"/>
      <c r="W252" s="8" t="b">
        <f t="shared" si="25"/>
        <v>0</v>
      </c>
      <c r="X252" s="8" t="b">
        <f t="shared" si="26"/>
        <v>1</v>
      </c>
      <c r="Y252" t="b">
        <f t="shared" si="27"/>
        <v>1</v>
      </c>
      <c r="Z252" t="b">
        <v>1</v>
      </c>
    </row>
    <row r="253" spans="1:26" x14ac:dyDescent="0.45">
      <c r="A253" s="9" t="s">
        <v>140</v>
      </c>
      <c r="B253" s="9" t="s">
        <v>109</v>
      </c>
      <c r="C253" s="9" t="s">
        <v>117</v>
      </c>
      <c r="D253" s="9" t="s">
        <v>133</v>
      </c>
      <c r="E253" s="9" t="s">
        <v>134</v>
      </c>
      <c r="F253" s="9" t="s">
        <v>113</v>
      </c>
      <c r="G253" s="9" t="s">
        <v>137</v>
      </c>
      <c r="H253" s="9">
        <v>62</v>
      </c>
      <c r="I253" s="9">
        <v>106396</v>
      </c>
      <c r="J253" s="9">
        <v>20</v>
      </c>
      <c r="K253" s="9">
        <v>17</v>
      </c>
      <c r="L253" s="9">
        <v>10</v>
      </c>
      <c r="M253" s="9">
        <v>1</v>
      </c>
      <c r="N253" s="9">
        <v>46</v>
      </c>
      <c r="O253" s="9"/>
      <c r="P253" s="8" t="str">
        <f>IF(AND(G253=$G$5,L253&gt;10),'Logical Functions'!$H$85,'Logical Functions'!$H$86)</f>
        <v>Manageable in Boston</v>
      </c>
      <c r="Q253" s="9" t="str">
        <v>Low Performer</v>
      </c>
      <c r="R253" s="8" t="str">
        <f t="shared" si="21"/>
        <v>Low Performer</v>
      </c>
      <c r="S253" s="8" t="b">
        <f t="shared" si="22"/>
        <v>0</v>
      </c>
      <c r="T253" s="8" t="b">
        <f t="shared" si="23"/>
        <v>0</v>
      </c>
      <c r="U253" s="8" t="b">
        <f t="shared" si="24"/>
        <v>0</v>
      </c>
      <c r="V253" s="9"/>
      <c r="W253" s="8" t="b">
        <f t="shared" si="25"/>
        <v>0</v>
      </c>
      <c r="X253" s="8" t="b">
        <f t="shared" si="26"/>
        <v>0</v>
      </c>
      <c r="Y253" t="b">
        <f t="shared" si="27"/>
        <v>0</v>
      </c>
      <c r="Z253" t="b">
        <v>0</v>
      </c>
    </row>
    <row r="254" spans="1:26" x14ac:dyDescent="0.45">
      <c r="A254" s="9" t="s">
        <v>135</v>
      </c>
      <c r="B254" s="9" t="s">
        <v>125</v>
      </c>
      <c r="C254" s="9" t="s">
        <v>138</v>
      </c>
      <c r="D254" s="9" t="s">
        <v>111</v>
      </c>
      <c r="E254" s="9" t="s">
        <v>126</v>
      </c>
      <c r="F254" s="9" t="s">
        <v>127</v>
      </c>
      <c r="G254" s="9" t="s">
        <v>120</v>
      </c>
      <c r="H254" s="9">
        <v>45</v>
      </c>
      <c r="I254" s="9">
        <v>87505</v>
      </c>
      <c r="J254" s="9">
        <v>20</v>
      </c>
      <c r="K254" s="9">
        <v>8</v>
      </c>
      <c r="L254" s="9">
        <v>6</v>
      </c>
      <c r="M254" s="9">
        <v>1</v>
      </c>
      <c r="N254" s="9">
        <v>36</v>
      </c>
      <c r="O254" s="9"/>
      <c r="P254" s="8" t="str">
        <f>IF(AND(G254=$G$5,L254&gt;10),'Logical Functions'!$H$85,'Logical Functions'!$H$86)</f>
        <v>Manageable in Boston</v>
      </c>
      <c r="Q254" s="9" t="str">
        <v>Low Performer</v>
      </c>
      <c r="R254" s="8" t="str">
        <f t="shared" si="21"/>
        <v>Low Performer</v>
      </c>
      <c r="S254" s="8" t="b">
        <f t="shared" si="22"/>
        <v>0</v>
      </c>
      <c r="T254" s="8" t="b">
        <f t="shared" si="23"/>
        <v>0</v>
      </c>
      <c r="U254" s="8" t="b">
        <f t="shared" si="24"/>
        <v>1</v>
      </c>
      <c r="V254" s="9"/>
      <c r="W254" s="8" t="b">
        <f t="shared" si="25"/>
        <v>0</v>
      </c>
      <c r="X254" s="8" t="b">
        <f t="shared" si="26"/>
        <v>0</v>
      </c>
      <c r="Y254" t="b">
        <f t="shared" si="27"/>
        <v>1</v>
      </c>
      <c r="Z254" t="b">
        <v>1</v>
      </c>
    </row>
    <row r="255" spans="1:26" x14ac:dyDescent="0.45">
      <c r="A255" s="8" t="s">
        <v>115</v>
      </c>
      <c r="B255" s="8" t="s">
        <v>116</v>
      </c>
      <c r="C255" s="8" t="s">
        <v>110</v>
      </c>
      <c r="D255" s="8" t="s">
        <v>131</v>
      </c>
      <c r="E255" s="8" t="s">
        <v>118</v>
      </c>
      <c r="F255" s="8" t="s">
        <v>113</v>
      </c>
      <c r="G255" s="8" t="s">
        <v>137</v>
      </c>
      <c r="H255" s="8">
        <v>49</v>
      </c>
      <c r="I255" s="8">
        <v>47908</v>
      </c>
      <c r="J255" s="8">
        <v>20</v>
      </c>
      <c r="K255" s="8">
        <v>8</v>
      </c>
      <c r="L255" s="8">
        <v>8</v>
      </c>
      <c r="M255" s="8">
        <v>1</v>
      </c>
      <c r="N255" s="8">
        <v>32</v>
      </c>
      <c r="O255" s="8"/>
      <c r="P255" s="8" t="str">
        <f>IF(AND(G255=$G$5,L255&gt;10),'Logical Functions'!$H$85,'Logical Functions'!$H$86)</f>
        <v>Manageable in Boston</v>
      </c>
      <c r="Q255" s="8" t="str">
        <v>Low Performer</v>
      </c>
      <c r="R255" s="8" t="str">
        <f t="shared" si="21"/>
        <v>Low Performer</v>
      </c>
      <c r="S255" s="8" t="b">
        <f t="shared" si="22"/>
        <v>0</v>
      </c>
      <c r="T255" s="8" t="b">
        <f t="shared" si="23"/>
        <v>0</v>
      </c>
      <c r="U255" s="8" t="b">
        <f t="shared" si="24"/>
        <v>0</v>
      </c>
      <c r="V255" s="8"/>
      <c r="W255" s="8" t="b">
        <f t="shared" si="25"/>
        <v>0</v>
      </c>
      <c r="X255" s="8" t="b">
        <f t="shared" si="26"/>
        <v>0</v>
      </c>
      <c r="Y255" t="b">
        <f t="shared" si="27"/>
        <v>1</v>
      </c>
      <c r="Z255" t="b">
        <v>1</v>
      </c>
    </row>
    <row r="256" spans="1:26" x14ac:dyDescent="0.45">
      <c r="A256" s="8" t="s">
        <v>140</v>
      </c>
      <c r="B256" s="8" t="s">
        <v>116</v>
      </c>
      <c r="C256" s="8" t="s">
        <v>138</v>
      </c>
      <c r="D256" s="8" t="s">
        <v>122</v>
      </c>
      <c r="E256" s="8" t="s">
        <v>134</v>
      </c>
      <c r="F256" s="8" t="s">
        <v>119</v>
      </c>
      <c r="G256" s="8" t="s">
        <v>141</v>
      </c>
      <c r="H256" s="8">
        <v>32</v>
      </c>
      <c r="I256" s="8">
        <v>46241</v>
      </c>
      <c r="J256" s="8">
        <v>20</v>
      </c>
      <c r="K256" s="8">
        <v>1</v>
      </c>
      <c r="L256" s="8">
        <v>11</v>
      </c>
      <c r="M256" s="8">
        <v>1</v>
      </c>
      <c r="N256" s="8">
        <v>45</v>
      </c>
      <c r="O256" s="8"/>
      <c r="P256" s="8" t="str">
        <f>IF(AND(G256=$G$5,L256&gt;10),'Logical Functions'!$H$85,'Logical Functions'!$H$86)</f>
        <v>Manageable in Boston</v>
      </c>
      <c r="Q256" s="8" t="str">
        <v>Low Performer</v>
      </c>
      <c r="R256" s="8" t="str">
        <f t="shared" si="21"/>
        <v>Low Performer</v>
      </c>
      <c r="S256" s="8" t="b">
        <f t="shared" si="22"/>
        <v>0</v>
      </c>
      <c r="T256" s="8" t="b">
        <f t="shared" si="23"/>
        <v>0</v>
      </c>
      <c r="U256" s="8" t="b">
        <f t="shared" si="24"/>
        <v>1</v>
      </c>
      <c r="V256" s="8"/>
      <c r="W256" s="8" t="b">
        <f t="shared" si="25"/>
        <v>0</v>
      </c>
      <c r="X256" s="8" t="b">
        <f t="shared" si="26"/>
        <v>0</v>
      </c>
      <c r="Y256" t="b">
        <f t="shared" si="27"/>
        <v>0</v>
      </c>
      <c r="Z256" t="b">
        <v>0</v>
      </c>
    </row>
    <row r="257" spans="1:26" x14ac:dyDescent="0.45">
      <c r="A257" s="9" t="s">
        <v>115</v>
      </c>
      <c r="B257" s="9" t="s">
        <v>116</v>
      </c>
      <c r="C257" s="9" t="s">
        <v>110</v>
      </c>
      <c r="D257" s="9" t="s">
        <v>131</v>
      </c>
      <c r="E257" s="9" t="s">
        <v>118</v>
      </c>
      <c r="F257" s="9" t="s">
        <v>119</v>
      </c>
      <c r="G257" s="9" t="s">
        <v>141</v>
      </c>
      <c r="H257" s="9">
        <v>55</v>
      </c>
      <c r="I257" s="9">
        <v>44973</v>
      </c>
      <c r="J257" s="9">
        <v>19</v>
      </c>
      <c r="K257" s="9">
        <v>8</v>
      </c>
      <c r="L257" s="9">
        <v>3</v>
      </c>
      <c r="M257" s="9">
        <v>6</v>
      </c>
      <c r="N257" s="9">
        <v>37</v>
      </c>
      <c r="O257" s="9"/>
      <c r="P257" s="8" t="str">
        <f>IF(AND(G257=$G$5,L257&gt;10),'Logical Functions'!$H$85,'Logical Functions'!$H$86)</f>
        <v>Manageable in Boston</v>
      </c>
      <c r="Q257" s="9" t="str">
        <v>Low Performer</v>
      </c>
      <c r="R257" s="8" t="str">
        <f t="shared" si="21"/>
        <v>Low Performer</v>
      </c>
      <c r="S257" s="8" t="b">
        <f t="shared" si="22"/>
        <v>0</v>
      </c>
      <c r="T257" s="8" t="b">
        <f t="shared" si="23"/>
        <v>0</v>
      </c>
      <c r="U257" s="8" t="b">
        <f t="shared" si="24"/>
        <v>0</v>
      </c>
      <c r="V257" s="9"/>
      <c r="W257" s="8" t="b">
        <f t="shared" si="25"/>
        <v>0</v>
      </c>
      <c r="X257" s="8" t="b">
        <f t="shared" si="26"/>
        <v>0</v>
      </c>
      <c r="Y257" t="b">
        <f t="shared" si="27"/>
        <v>1</v>
      </c>
      <c r="Z257" t="b">
        <v>1</v>
      </c>
    </row>
    <row r="258" spans="1:26" x14ac:dyDescent="0.45">
      <c r="A258" s="8" t="s">
        <v>128</v>
      </c>
      <c r="B258" s="8" t="s">
        <v>109</v>
      </c>
      <c r="C258" s="8" t="s">
        <v>110</v>
      </c>
      <c r="D258" s="8" t="s">
        <v>122</v>
      </c>
      <c r="E258" s="8" t="s">
        <v>112</v>
      </c>
      <c r="F258" s="8" t="s">
        <v>113</v>
      </c>
      <c r="G258" s="8" t="s">
        <v>129</v>
      </c>
      <c r="H258" s="8">
        <v>25</v>
      </c>
      <c r="I258" s="8">
        <v>66593</v>
      </c>
      <c r="J258" s="8">
        <v>19</v>
      </c>
      <c r="K258" s="8">
        <v>12</v>
      </c>
      <c r="L258" s="8">
        <v>13</v>
      </c>
      <c r="M258" s="8">
        <v>7</v>
      </c>
      <c r="N258" s="8">
        <v>52</v>
      </c>
      <c r="O258" s="8"/>
      <c r="P258" s="8" t="str">
        <f>IF(AND(G258=$G$5,L258&gt;10),'Logical Functions'!$H$85,'Logical Functions'!$H$86)</f>
        <v>Manageable in Boston</v>
      </c>
      <c r="Q258" s="8" t="str">
        <v>High Performer</v>
      </c>
      <c r="R258" s="8" t="str">
        <f t="shared" si="21"/>
        <v>High Performer</v>
      </c>
      <c r="S258" s="8" t="b">
        <f t="shared" si="22"/>
        <v>0</v>
      </c>
      <c r="T258" s="8" t="b">
        <f t="shared" si="23"/>
        <v>0</v>
      </c>
      <c r="U258" s="8" t="b">
        <f t="shared" si="24"/>
        <v>1</v>
      </c>
      <c r="V258" s="8"/>
      <c r="W258" s="8" t="b">
        <f t="shared" si="25"/>
        <v>0</v>
      </c>
      <c r="X258" s="8" t="b">
        <f t="shared" si="26"/>
        <v>1</v>
      </c>
      <c r="Y258" t="b">
        <f t="shared" si="27"/>
        <v>0</v>
      </c>
      <c r="Z258" t="b">
        <v>0</v>
      </c>
    </row>
    <row r="259" spans="1:26" x14ac:dyDescent="0.45">
      <c r="A259" s="9" t="s">
        <v>142</v>
      </c>
      <c r="B259" s="9" t="s">
        <v>125</v>
      </c>
      <c r="C259" s="9" t="s">
        <v>110</v>
      </c>
      <c r="D259" s="9" t="s">
        <v>111</v>
      </c>
      <c r="E259" s="9" t="s">
        <v>112</v>
      </c>
      <c r="F259" s="9" t="s">
        <v>127</v>
      </c>
      <c r="G259" s="9" t="s">
        <v>141</v>
      </c>
      <c r="H259" s="9">
        <v>47</v>
      </c>
      <c r="I259" s="9">
        <v>49503</v>
      </c>
      <c r="J259" s="9">
        <v>19</v>
      </c>
      <c r="K259" s="9">
        <v>3</v>
      </c>
      <c r="L259" s="9">
        <v>14</v>
      </c>
      <c r="M259" s="9">
        <v>3</v>
      </c>
      <c r="N259" s="9">
        <v>48</v>
      </c>
      <c r="O259" s="9"/>
      <c r="P259" s="8" t="str">
        <f>IF(AND(G259=$G$5,L259&gt;10),'Logical Functions'!$H$85,'Logical Functions'!$H$86)</f>
        <v>Manageable in Boston</v>
      </c>
      <c r="Q259" s="9" t="str">
        <v>Low Performer</v>
      </c>
      <c r="R259" s="8" t="str">
        <f t="shared" ref="R259:R322" si="28">IF(M259&gt;=7,"High Performer","Low Performer")</f>
        <v>Low Performer</v>
      </c>
      <c r="S259" s="8" t="b">
        <f t="shared" ref="S259:S322" si="29">AND(C259=$C$21,L259&gt;7)</f>
        <v>0</v>
      </c>
      <c r="T259" s="8" t="b">
        <f t="shared" ref="T259:T322" si="30">AND(A259=$A$37,M259&gt;7)</f>
        <v>0</v>
      </c>
      <c r="U259" s="8" t="b">
        <f t="shared" ref="U259:U322" si="31">OR(D259=$D$2,D259=$D$3)</f>
        <v>1</v>
      </c>
      <c r="V259" s="9"/>
      <c r="W259" s="8" t="b">
        <f t="shared" ref="W259:W322" si="32">OR(I259&gt;1000000,M259&gt;=9)</f>
        <v>0</v>
      </c>
      <c r="X259" s="8" t="b">
        <f t="shared" ref="X259:X322" si="33">OR(A259=$A$12,A259=$A$37)</f>
        <v>0</v>
      </c>
      <c r="Y259" t="b">
        <f t="shared" ref="Y259:Y322" si="34">NOT(N259&gt;40)</f>
        <v>0</v>
      </c>
      <c r="Z259" t="b">
        <v>0</v>
      </c>
    </row>
    <row r="260" spans="1:26" x14ac:dyDescent="0.45">
      <c r="A260" s="8" t="s">
        <v>140</v>
      </c>
      <c r="B260" s="8" t="s">
        <v>109</v>
      </c>
      <c r="C260" s="8" t="s">
        <v>138</v>
      </c>
      <c r="D260" s="8" t="s">
        <v>131</v>
      </c>
      <c r="E260" s="8" t="s">
        <v>139</v>
      </c>
      <c r="F260" s="8" t="s">
        <v>113</v>
      </c>
      <c r="G260" s="8" t="s">
        <v>137</v>
      </c>
      <c r="H260" s="8">
        <v>40</v>
      </c>
      <c r="I260" s="8">
        <v>46566</v>
      </c>
      <c r="J260" s="8">
        <v>19</v>
      </c>
      <c r="K260" s="8">
        <v>11</v>
      </c>
      <c r="L260" s="8">
        <v>7</v>
      </c>
      <c r="M260" s="8">
        <v>1</v>
      </c>
      <c r="N260" s="8">
        <v>55</v>
      </c>
      <c r="O260" s="8"/>
      <c r="P260" s="8" t="str">
        <f>IF(AND(G260=$G$5,L260&gt;10),'Logical Functions'!$H$85,'Logical Functions'!$H$86)</f>
        <v>Manageable in Boston</v>
      </c>
      <c r="Q260" s="8" t="str">
        <v>Low Performer</v>
      </c>
      <c r="R260" s="8" t="str">
        <f t="shared" si="28"/>
        <v>Low Performer</v>
      </c>
      <c r="S260" s="8" t="b">
        <f t="shared" si="29"/>
        <v>0</v>
      </c>
      <c r="T260" s="8" t="b">
        <f t="shared" si="30"/>
        <v>0</v>
      </c>
      <c r="U260" s="8" t="b">
        <f t="shared" si="31"/>
        <v>0</v>
      </c>
      <c r="V260" s="8"/>
      <c r="W260" s="8" t="b">
        <f t="shared" si="32"/>
        <v>0</v>
      </c>
      <c r="X260" s="8" t="b">
        <f t="shared" si="33"/>
        <v>0</v>
      </c>
      <c r="Y260" t="b">
        <f t="shared" si="34"/>
        <v>0</v>
      </c>
      <c r="Z260" t="b">
        <v>0</v>
      </c>
    </row>
    <row r="261" spans="1:26" x14ac:dyDescent="0.45">
      <c r="A261" s="9" t="s">
        <v>142</v>
      </c>
      <c r="B261" s="9" t="s">
        <v>125</v>
      </c>
      <c r="C261" s="9" t="s">
        <v>117</v>
      </c>
      <c r="D261" s="9" t="s">
        <v>133</v>
      </c>
      <c r="E261" s="9" t="s">
        <v>118</v>
      </c>
      <c r="F261" s="9" t="s">
        <v>119</v>
      </c>
      <c r="G261" s="9" t="s">
        <v>137</v>
      </c>
      <c r="H261" s="9">
        <v>46</v>
      </c>
      <c r="I261" s="9">
        <v>42145</v>
      </c>
      <c r="J261" s="9">
        <v>19</v>
      </c>
      <c r="K261" s="9">
        <v>3</v>
      </c>
      <c r="L261" s="9">
        <v>7</v>
      </c>
      <c r="M261" s="9">
        <v>3</v>
      </c>
      <c r="N261" s="9">
        <v>47</v>
      </c>
      <c r="O261" s="9"/>
      <c r="P261" s="8" t="str">
        <f>IF(AND(G261=$G$5,L261&gt;10),'Logical Functions'!$H$85,'Logical Functions'!$H$86)</f>
        <v>Manageable in Boston</v>
      </c>
      <c r="Q261" s="9" t="str">
        <v>Low Performer</v>
      </c>
      <c r="R261" s="8" t="str">
        <f t="shared" si="28"/>
        <v>Low Performer</v>
      </c>
      <c r="S261" s="8" t="b">
        <f t="shared" si="29"/>
        <v>0</v>
      </c>
      <c r="T261" s="8" t="b">
        <f t="shared" si="30"/>
        <v>0</v>
      </c>
      <c r="U261" s="8" t="b">
        <f t="shared" si="31"/>
        <v>0</v>
      </c>
      <c r="V261" s="9"/>
      <c r="W261" s="8" t="b">
        <f t="shared" si="32"/>
        <v>0</v>
      </c>
      <c r="X261" s="8" t="b">
        <f t="shared" si="33"/>
        <v>0</v>
      </c>
      <c r="Y261" t="b">
        <f t="shared" si="34"/>
        <v>0</v>
      </c>
      <c r="Z261" t="b">
        <v>0</v>
      </c>
    </row>
    <row r="262" spans="1:26" x14ac:dyDescent="0.45">
      <c r="A262" s="8" t="s">
        <v>115</v>
      </c>
      <c r="B262" s="8" t="s">
        <v>116</v>
      </c>
      <c r="C262" s="8" t="s">
        <v>130</v>
      </c>
      <c r="D262" s="8" t="s">
        <v>111</v>
      </c>
      <c r="E262" s="8" t="s">
        <v>118</v>
      </c>
      <c r="F262" s="8" t="s">
        <v>127</v>
      </c>
      <c r="G262" s="8" t="s">
        <v>137</v>
      </c>
      <c r="H262" s="8">
        <v>56</v>
      </c>
      <c r="I262" s="8">
        <v>46237</v>
      </c>
      <c r="J262" s="8">
        <v>19</v>
      </c>
      <c r="K262" s="8">
        <v>11</v>
      </c>
      <c r="L262" s="8">
        <v>5</v>
      </c>
      <c r="M262" s="8">
        <v>1</v>
      </c>
      <c r="N262" s="8">
        <v>36</v>
      </c>
      <c r="O262" s="8"/>
      <c r="P262" s="8" t="str">
        <f>IF(AND(G262=$G$5,L262&gt;10),'Logical Functions'!$H$85,'Logical Functions'!$H$86)</f>
        <v>Manageable in Boston</v>
      </c>
      <c r="Q262" s="8" t="str">
        <v>Low Performer</v>
      </c>
      <c r="R262" s="8" t="str">
        <f t="shared" si="28"/>
        <v>Low Performer</v>
      </c>
      <c r="S262" s="8" t="b">
        <f t="shared" si="29"/>
        <v>0</v>
      </c>
      <c r="T262" s="8" t="b">
        <f t="shared" si="30"/>
        <v>0</v>
      </c>
      <c r="U262" s="8" t="b">
        <f t="shared" si="31"/>
        <v>1</v>
      </c>
      <c r="V262" s="8"/>
      <c r="W262" s="8" t="b">
        <f t="shared" si="32"/>
        <v>0</v>
      </c>
      <c r="X262" s="8" t="b">
        <f t="shared" si="33"/>
        <v>0</v>
      </c>
      <c r="Y262" t="b">
        <f t="shared" si="34"/>
        <v>1</v>
      </c>
      <c r="Z262" t="b">
        <v>1</v>
      </c>
    </row>
    <row r="263" spans="1:26" x14ac:dyDescent="0.45">
      <c r="A263" s="8" t="s">
        <v>135</v>
      </c>
      <c r="B263" s="8" t="s">
        <v>125</v>
      </c>
      <c r="C263" s="8" t="s">
        <v>117</v>
      </c>
      <c r="D263" s="8" t="s">
        <v>122</v>
      </c>
      <c r="E263" s="8" t="s">
        <v>139</v>
      </c>
      <c r="F263" s="8" t="s">
        <v>127</v>
      </c>
      <c r="G263" s="8" t="s">
        <v>132</v>
      </c>
      <c r="H263" s="8">
        <v>29</v>
      </c>
      <c r="I263" s="8">
        <v>101121</v>
      </c>
      <c r="J263" s="8">
        <v>19</v>
      </c>
      <c r="K263" s="8">
        <v>15</v>
      </c>
      <c r="L263" s="8">
        <v>13</v>
      </c>
      <c r="M263" s="8">
        <v>3</v>
      </c>
      <c r="N263" s="8">
        <v>25</v>
      </c>
      <c r="O263" s="8"/>
      <c r="P263" s="8" t="str">
        <f>IF(AND(G263=$G$5,L263&gt;10),'Logical Functions'!$H$85,'Logical Functions'!$H$86)</f>
        <v>Manageable in Boston</v>
      </c>
      <c r="Q263" s="8" t="str">
        <v>Low Performer</v>
      </c>
      <c r="R263" s="8" t="str">
        <f t="shared" si="28"/>
        <v>Low Performer</v>
      </c>
      <c r="S263" s="8" t="b">
        <f t="shared" si="29"/>
        <v>0</v>
      </c>
      <c r="T263" s="8" t="b">
        <f t="shared" si="30"/>
        <v>0</v>
      </c>
      <c r="U263" s="8" t="b">
        <f t="shared" si="31"/>
        <v>1</v>
      </c>
      <c r="V263" s="8"/>
      <c r="W263" s="8" t="b">
        <f t="shared" si="32"/>
        <v>0</v>
      </c>
      <c r="X263" s="8" t="b">
        <f t="shared" si="33"/>
        <v>0</v>
      </c>
      <c r="Y263" t="b">
        <f t="shared" si="34"/>
        <v>1</v>
      </c>
      <c r="Z263" t="b">
        <v>1</v>
      </c>
    </row>
    <row r="264" spans="1:26" x14ac:dyDescent="0.45">
      <c r="A264" s="9" t="s">
        <v>140</v>
      </c>
      <c r="B264" s="9" t="s">
        <v>116</v>
      </c>
      <c r="C264" s="9" t="s">
        <v>138</v>
      </c>
      <c r="D264" s="9" t="s">
        <v>131</v>
      </c>
      <c r="E264" s="9" t="s">
        <v>118</v>
      </c>
      <c r="F264" s="9" t="s">
        <v>113</v>
      </c>
      <c r="G264" s="9" t="s">
        <v>120</v>
      </c>
      <c r="H264" s="9">
        <v>54</v>
      </c>
      <c r="I264" s="9">
        <v>80961</v>
      </c>
      <c r="J264" s="9">
        <v>19</v>
      </c>
      <c r="K264" s="9">
        <v>14</v>
      </c>
      <c r="L264" s="9">
        <v>10</v>
      </c>
      <c r="M264" s="9">
        <v>3</v>
      </c>
      <c r="N264" s="9">
        <v>45</v>
      </c>
      <c r="O264" s="9"/>
      <c r="P264" s="8" t="str">
        <f>IF(AND(G264=$G$5,L264&gt;10),'Logical Functions'!$H$85,'Logical Functions'!$H$86)</f>
        <v>Manageable in Boston</v>
      </c>
      <c r="Q264" s="9" t="str">
        <v>Low Performer</v>
      </c>
      <c r="R264" s="8" t="str">
        <f t="shared" si="28"/>
        <v>Low Performer</v>
      </c>
      <c r="S264" s="8" t="b">
        <f t="shared" si="29"/>
        <v>0</v>
      </c>
      <c r="T264" s="8" t="b">
        <f t="shared" si="30"/>
        <v>0</v>
      </c>
      <c r="U264" s="8" t="b">
        <f t="shared" si="31"/>
        <v>0</v>
      </c>
      <c r="V264" s="9"/>
      <c r="W264" s="8" t="b">
        <f t="shared" si="32"/>
        <v>0</v>
      </c>
      <c r="X264" s="8" t="b">
        <f t="shared" si="33"/>
        <v>0</v>
      </c>
      <c r="Y264" t="b">
        <f t="shared" si="34"/>
        <v>0</v>
      </c>
      <c r="Z264" t="b">
        <v>0</v>
      </c>
    </row>
    <row r="265" spans="1:26" x14ac:dyDescent="0.45">
      <c r="A265" s="9" t="s">
        <v>128</v>
      </c>
      <c r="B265" s="9" t="s">
        <v>125</v>
      </c>
      <c r="C265" s="9" t="s">
        <v>110</v>
      </c>
      <c r="D265" s="9" t="s">
        <v>131</v>
      </c>
      <c r="E265" s="9" t="s">
        <v>118</v>
      </c>
      <c r="F265" s="9" t="s">
        <v>113</v>
      </c>
      <c r="G265" s="9" t="s">
        <v>132</v>
      </c>
      <c r="H265" s="9">
        <v>47</v>
      </c>
      <c r="I265" s="9">
        <v>83384</v>
      </c>
      <c r="J265" s="9">
        <v>19</v>
      </c>
      <c r="K265" s="9">
        <v>5</v>
      </c>
      <c r="L265" s="9">
        <v>9</v>
      </c>
      <c r="M265" s="9">
        <v>6</v>
      </c>
      <c r="N265" s="9">
        <v>46</v>
      </c>
      <c r="O265" s="9"/>
      <c r="P265" s="8" t="str">
        <f>IF(AND(G265=$G$5,L265&gt;10),'Logical Functions'!$H$85,'Logical Functions'!$H$86)</f>
        <v>Manageable in Boston</v>
      </c>
      <c r="Q265" s="9" t="str">
        <v>Low Performer</v>
      </c>
      <c r="R265" s="8" t="str">
        <f t="shared" si="28"/>
        <v>Low Performer</v>
      </c>
      <c r="S265" s="8" t="b">
        <f t="shared" si="29"/>
        <v>0</v>
      </c>
      <c r="T265" s="8" t="b">
        <f t="shared" si="30"/>
        <v>0</v>
      </c>
      <c r="U265" s="8" t="b">
        <f t="shared" si="31"/>
        <v>0</v>
      </c>
      <c r="V265" s="9"/>
      <c r="W265" s="8" t="b">
        <f t="shared" si="32"/>
        <v>0</v>
      </c>
      <c r="X265" s="8" t="b">
        <f t="shared" si="33"/>
        <v>1</v>
      </c>
      <c r="Y265" t="b">
        <f t="shared" si="34"/>
        <v>0</v>
      </c>
      <c r="Z265" t="b">
        <v>0</v>
      </c>
    </row>
    <row r="266" spans="1:26" x14ac:dyDescent="0.45">
      <c r="A266" s="8" t="s">
        <v>108</v>
      </c>
      <c r="B266" s="8" t="s">
        <v>125</v>
      </c>
      <c r="C266" s="8" t="s">
        <v>117</v>
      </c>
      <c r="D266" s="8" t="s">
        <v>133</v>
      </c>
      <c r="E266" s="8" t="s">
        <v>126</v>
      </c>
      <c r="F266" s="8" t="s">
        <v>127</v>
      </c>
      <c r="G266" s="8" t="s">
        <v>129</v>
      </c>
      <c r="H266" s="8">
        <v>24</v>
      </c>
      <c r="I266" s="8">
        <v>45372</v>
      </c>
      <c r="J266" s="8">
        <v>19</v>
      </c>
      <c r="K266" s="8">
        <v>14</v>
      </c>
      <c r="L266" s="8">
        <v>6</v>
      </c>
      <c r="M266" s="8">
        <v>5</v>
      </c>
      <c r="N266" s="8">
        <v>22</v>
      </c>
      <c r="O266" s="8"/>
      <c r="P266" s="8" t="str">
        <f>IF(AND(G266=$G$5,L266&gt;10),'Logical Functions'!$H$85,'Logical Functions'!$H$86)</f>
        <v>Manageable in Boston</v>
      </c>
      <c r="Q266" s="8" t="str">
        <v>Low Performer</v>
      </c>
      <c r="R266" s="8" t="str">
        <f t="shared" si="28"/>
        <v>Low Performer</v>
      </c>
      <c r="S266" s="8" t="b">
        <f t="shared" si="29"/>
        <v>0</v>
      </c>
      <c r="T266" s="8" t="b">
        <f t="shared" si="30"/>
        <v>0</v>
      </c>
      <c r="U266" s="8" t="b">
        <f t="shared" si="31"/>
        <v>0</v>
      </c>
      <c r="V266" s="8"/>
      <c r="W266" s="8" t="b">
        <f t="shared" si="32"/>
        <v>0</v>
      </c>
      <c r="X266" s="8" t="b">
        <f t="shared" si="33"/>
        <v>0</v>
      </c>
      <c r="Y266" t="b">
        <f t="shared" si="34"/>
        <v>1</v>
      </c>
      <c r="Z266" t="b">
        <v>1</v>
      </c>
    </row>
    <row r="267" spans="1:26" x14ac:dyDescent="0.45">
      <c r="A267" s="8" t="s">
        <v>135</v>
      </c>
      <c r="B267" s="8" t="s">
        <v>125</v>
      </c>
      <c r="C267" s="8" t="s">
        <v>130</v>
      </c>
      <c r="D267" s="8" t="s">
        <v>133</v>
      </c>
      <c r="E267" s="8" t="s">
        <v>112</v>
      </c>
      <c r="F267" s="8" t="s">
        <v>113</v>
      </c>
      <c r="G267" s="8" t="s">
        <v>129</v>
      </c>
      <c r="H267" s="8">
        <v>30</v>
      </c>
      <c r="I267" s="8">
        <v>113692</v>
      </c>
      <c r="J267" s="8">
        <v>19</v>
      </c>
      <c r="K267" s="8">
        <v>15</v>
      </c>
      <c r="L267" s="8">
        <v>4</v>
      </c>
      <c r="M267" s="8">
        <v>2</v>
      </c>
      <c r="N267" s="8">
        <v>21</v>
      </c>
      <c r="O267" s="8"/>
      <c r="P267" s="8" t="str">
        <f>IF(AND(G267=$G$5,L267&gt;10),'Logical Functions'!$H$85,'Logical Functions'!$H$86)</f>
        <v>Manageable in Boston</v>
      </c>
      <c r="Q267" s="8" t="str">
        <v>Low Performer</v>
      </c>
      <c r="R267" s="8" t="str">
        <f t="shared" si="28"/>
        <v>Low Performer</v>
      </c>
      <c r="S267" s="8" t="b">
        <f t="shared" si="29"/>
        <v>0</v>
      </c>
      <c r="T267" s="8" t="b">
        <f t="shared" si="30"/>
        <v>0</v>
      </c>
      <c r="U267" s="8" t="b">
        <f t="shared" si="31"/>
        <v>0</v>
      </c>
      <c r="V267" s="8"/>
      <c r="W267" s="8" t="b">
        <f t="shared" si="32"/>
        <v>0</v>
      </c>
      <c r="X267" s="8" t="b">
        <f t="shared" si="33"/>
        <v>0</v>
      </c>
      <c r="Y267" t="b">
        <f t="shared" si="34"/>
        <v>1</v>
      </c>
      <c r="Z267" t="b">
        <v>1</v>
      </c>
    </row>
    <row r="268" spans="1:26" x14ac:dyDescent="0.45">
      <c r="A268" s="9" t="s">
        <v>108</v>
      </c>
      <c r="B268" s="9" t="s">
        <v>116</v>
      </c>
      <c r="C268" s="9" t="s">
        <v>110</v>
      </c>
      <c r="D268" s="9" t="s">
        <v>133</v>
      </c>
      <c r="E268" s="9" t="s">
        <v>134</v>
      </c>
      <c r="F268" s="9" t="s">
        <v>127</v>
      </c>
      <c r="G268" s="9" t="s">
        <v>129</v>
      </c>
      <c r="H268" s="9">
        <v>33</v>
      </c>
      <c r="I268" s="9">
        <v>40293</v>
      </c>
      <c r="J268" s="9">
        <v>19</v>
      </c>
      <c r="K268" s="9">
        <v>5</v>
      </c>
      <c r="L268" s="9">
        <v>3</v>
      </c>
      <c r="M268" s="9">
        <v>3</v>
      </c>
      <c r="N268" s="9">
        <v>25</v>
      </c>
      <c r="O268" s="9"/>
      <c r="P268" s="8" t="str">
        <f>IF(AND(G268=$G$5,L268&gt;10),'Logical Functions'!$H$85,'Logical Functions'!$H$86)</f>
        <v>Manageable in Boston</v>
      </c>
      <c r="Q268" s="9" t="str">
        <v>Low Performer</v>
      </c>
      <c r="R268" s="8" t="str">
        <f t="shared" si="28"/>
        <v>Low Performer</v>
      </c>
      <c r="S268" s="8" t="b">
        <f t="shared" si="29"/>
        <v>0</v>
      </c>
      <c r="T268" s="8" t="b">
        <f t="shared" si="30"/>
        <v>0</v>
      </c>
      <c r="U268" s="8" t="b">
        <f t="shared" si="31"/>
        <v>0</v>
      </c>
      <c r="V268" s="9"/>
      <c r="W268" s="8" t="b">
        <f t="shared" si="32"/>
        <v>0</v>
      </c>
      <c r="X268" s="8" t="b">
        <f t="shared" si="33"/>
        <v>0</v>
      </c>
      <c r="Y268" t="b">
        <f t="shared" si="34"/>
        <v>1</v>
      </c>
      <c r="Z268" t="b">
        <v>1</v>
      </c>
    </row>
    <row r="269" spans="1:26" x14ac:dyDescent="0.45">
      <c r="A269" s="9" t="s">
        <v>121</v>
      </c>
      <c r="B269" s="9" t="s">
        <v>109</v>
      </c>
      <c r="C269" s="9" t="s">
        <v>138</v>
      </c>
      <c r="D269" s="9" t="s">
        <v>111</v>
      </c>
      <c r="E269" s="9" t="s">
        <v>112</v>
      </c>
      <c r="F269" s="9" t="s">
        <v>127</v>
      </c>
      <c r="G269" s="9" t="s">
        <v>124</v>
      </c>
      <c r="H269" s="9">
        <v>54</v>
      </c>
      <c r="I269" s="9">
        <v>84131</v>
      </c>
      <c r="J269" s="9">
        <v>19</v>
      </c>
      <c r="K269" s="9">
        <v>4</v>
      </c>
      <c r="L269" s="9">
        <v>6</v>
      </c>
      <c r="M269" s="9">
        <v>2</v>
      </c>
      <c r="N269" s="9">
        <v>53</v>
      </c>
      <c r="O269" s="9"/>
      <c r="P269" s="8" t="str">
        <f>IF(AND(G269=$G$5,L269&gt;10),'Logical Functions'!$H$85,'Logical Functions'!$H$86)</f>
        <v>Manageable in Boston</v>
      </c>
      <c r="Q269" s="9" t="str">
        <v>Low Performer</v>
      </c>
      <c r="R269" s="8" t="str">
        <f t="shared" si="28"/>
        <v>Low Performer</v>
      </c>
      <c r="S269" s="8" t="b">
        <f t="shared" si="29"/>
        <v>0</v>
      </c>
      <c r="T269" s="8" t="b">
        <f t="shared" si="30"/>
        <v>0</v>
      </c>
      <c r="U269" s="8" t="b">
        <f t="shared" si="31"/>
        <v>1</v>
      </c>
      <c r="V269" s="9"/>
      <c r="W269" s="8" t="b">
        <f t="shared" si="32"/>
        <v>0</v>
      </c>
      <c r="X269" s="8" t="b">
        <f t="shared" si="33"/>
        <v>1</v>
      </c>
      <c r="Y269" t="b">
        <f t="shared" si="34"/>
        <v>0</v>
      </c>
      <c r="Z269" t="b">
        <v>0</v>
      </c>
    </row>
    <row r="270" spans="1:26" x14ac:dyDescent="0.45">
      <c r="A270" s="9" t="s">
        <v>121</v>
      </c>
      <c r="B270" s="9" t="s">
        <v>116</v>
      </c>
      <c r="C270" s="9" t="s">
        <v>117</v>
      </c>
      <c r="D270" s="9" t="s">
        <v>131</v>
      </c>
      <c r="E270" s="9" t="s">
        <v>123</v>
      </c>
      <c r="F270" s="9" t="s">
        <v>113</v>
      </c>
      <c r="G270" s="9" t="s">
        <v>132</v>
      </c>
      <c r="H270" s="9">
        <v>39</v>
      </c>
      <c r="I270" s="9">
        <v>111029</v>
      </c>
      <c r="J270" s="9">
        <v>19</v>
      </c>
      <c r="K270" s="9">
        <v>18</v>
      </c>
      <c r="L270" s="9">
        <v>7</v>
      </c>
      <c r="M270" s="9">
        <v>6</v>
      </c>
      <c r="N270" s="9">
        <v>43</v>
      </c>
      <c r="O270" s="9"/>
      <c r="P270" s="8" t="str">
        <f>IF(AND(G270=$G$5,L270&gt;10),'Logical Functions'!$H$85,'Logical Functions'!$H$86)</f>
        <v>Manageable in Boston</v>
      </c>
      <c r="Q270" s="9" t="str">
        <v>Low Performer</v>
      </c>
      <c r="R270" s="8" t="str">
        <f t="shared" si="28"/>
        <v>Low Performer</v>
      </c>
      <c r="S270" s="8" t="b">
        <f t="shared" si="29"/>
        <v>0</v>
      </c>
      <c r="T270" s="8" t="b">
        <f t="shared" si="30"/>
        <v>0</v>
      </c>
      <c r="U270" s="8" t="b">
        <f t="shared" si="31"/>
        <v>0</v>
      </c>
      <c r="V270" s="9"/>
      <c r="W270" s="8" t="b">
        <f t="shared" si="32"/>
        <v>0</v>
      </c>
      <c r="X270" s="8" t="b">
        <f t="shared" si="33"/>
        <v>1</v>
      </c>
      <c r="Y270" t="b">
        <f t="shared" si="34"/>
        <v>0</v>
      </c>
      <c r="Z270" t="b">
        <v>0</v>
      </c>
    </row>
    <row r="271" spans="1:26" x14ac:dyDescent="0.45">
      <c r="A271" s="9" t="s">
        <v>135</v>
      </c>
      <c r="B271" s="9" t="s">
        <v>116</v>
      </c>
      <c r="C271" s="9" t="s">
        <v>138</v>
      </c>
      <c r="D271" s="9" t="s">
        <v>111</v>
      </c>
      <c r="E271" s="9" t="s">
        <v>139</v>
      </c>
      <c r="F271" s="9" t="s">
        <v>127</v>
      </c>
      <c r="G271" s="9" t="s">
        <v>141</v>
      </c>
      <c r="H271" s="9">
        <v>64</v>
      </c>
      <c r="I271" s="9">
        <v>83554</v>
      </c>
      <c r="J271" s="9">
        <v>19</v>
      </c>
      <c r="K271" s="9">
        <v>6</v>
      </c>
      <c r="L271" s="9">
        <v>13</v>
      </c>
      <c r="M271" s="9">
        <v>1</v>
      </c>
      <c r="N271" s="9">
        <v>20</v>
      </c>
      <c r="O271" s="9"/>
      <c r="P271" s="8" t="str">
        <f>IF(AND(G271=$G$5,L271&gt;10),'Logical Functions'!$H$85,'Logical Functions'!$H$86)</f>
        <v>Manageable in Boston</v>
      </c>
      <c r="Q271" s="9" t="str">
        <v>Low Performer</v>
      </c>
      <c r="R271" s="8" t="str">
        <f t="shared" si="28"/>
        <v>Low Performer</v>
      </c>
      <c r="S271" s="8" t="b">
        <f t="shared" si="29"/>
        <v>0</v>
      </c>
      <c r="T271" s="8" t="b">
        <f t="shared" si="30"/>
        <v>0</v>
      </c>
      <c r="U271" s="8" t="b">
        <f t="shared" si="31"/>
        <v>1</v>
      </c>
      <c r="V271" s="9"/>
      <c r="W271" s="8" t="b">
        <f t="shared" si="32"/>
        <v>0</v>
      </c>
      <c r="X271" s="8" t="b">
        <f t="shared" si="33"/>
        <v>0</v>
      </c>
      <c r="Y271" t="b">
        <f t="shared" si="34"/>
        <v>1</v>
      </c>
      <c r="Z271" t="b">
        <v>1</v>
      </c>
    </row>
    <row r="272" spans="1:26" x14ac:dyDescent="0.45">
      <c r="A272" s="9" t="s">
        <v>142</v>
      </c>
      <c r="B272" s="9" t="s">
        <v>125</v>
      </c>
      <c r="C272" s="9" t="s">
        <v>117</v>
      </c>
      <c r="D272" s="9" t="s">
        <v>122</v>
      </c>
      <c r="E272" s="9" t="s">
        <v>136</v>
      </c>
      <c r="F272" s="9" t="s">
        <v>127</v>
      </c>
      <c r="G272" s="9" t="s">
        <v>132</v>
      </c>
      <c r="H272" s="9">
        <v>59</v>
      </c>
      <c r="I272" s="9">
        <v>35939</v>
      </c>
      <c r="J272" s="9">
        <v>19</v>
      </c>
      <c r="K272" s="9">
        <v>15</v>
      </c>
      <c r="L272" s="9">
        <v>10</v>
      </c>
      <c r="M272" s="9">
        <v>8</v>
      </c>
      <c r="N272" s="9">
        <v>35</v>
      </c>
      <c r="O272" s="9"/>
      <c r="P272" s="8" t="str">
        <f>IF(AND(G272=$G$5,L272&gt;10),'Logical Functions'!$H$85,'Logical Functions'!$H$86)</f>
        <v>Manageable in Boston</v>
      </c>
      <c r="Q272" s="9" t="str">
        <v>High Performer</v>
      </c>
      <c r="R272" s="8" t="str">
        <f t="shared" si="28"/>
        <v>High Performer</v>
      </c>
      <c r="S272" s="8" t="b">
        <f t="shared" si="29"/>
        <v>0</v>
      </c>
      <c r="T272" s="8" t="b">
        <f t="shared" si="30"/>
        <v>0</v>
      </c>
      <c r="U272" s="8" t="b">
        <f t="shared" si="31"/>
        <v>1</v>
      </c>
      <c r="V272" s="9"/>
      <c r="W272" s="8" t="b">
        <f t="shared" si="32"/>
        <v>0</v>
      </c>
      <c r="X272" s="8" t="b">
        <f t="shared" si="33"/>
        <v>0</v>
      </c>
      <c r="Y272" t="b">
        <f t="shared" si="34"/>
        <v>1</v>
      </c>
      <c r="Z272" t="b">
        <v>1</v>
      </c>
    </row>
    <row r="273" spans="1:26" x14ac:dyDescent="0.45">
      <c r="A273" s="9" t="s">
        <v>108</v>
      </c>
      <c r="B273" s="9" t="s">
        <v>116</v>
      </c>
      <c r="C273" s="9" t="s">
        <v>130</v>
      </c>
      <c r="D273" s="9" t="s">
        <v>131</v>
      </c>
      <c r="E273" s="9" t="s">
        <v>112</v>
      </c>
      <c r="F273" s="9" t="s">
        <v>119</v>
      </c>
      <c r="G273" s="9" t="s">
        <v>129</v>
      </c>
      <c r="H273" s="9">
        <v>62</v>
      </c>
      <c r="I273" s="9">
        <v>119859</v>
      </c>
      <c r="J273" s="9">
        <v>18</v>
      </c>
      <c r="K273" s="9">
        <v>17</v>
      </c>
      <c r="L273" s="9">
        <v>13</v>
      </c>
      <c r="M273" s="9">
        <v>7</v>
      </c>
      <c r="N273" s="9">
        <v>37</v>
      </c>
      <c r="O273" s="9"/>
      <c r="P273" s="8" t="str">
        <f>IF(AND(G273=$G$5,L273&gt;10),'Logical Functions'!$H$85,'Logical Functions'!$H$86)</f>
        <v>Manageable in Boston</v>
      </c>
      <c r="Q273" s="9" t="str">
        <v>High Performer</v>
      </c>
      <c r="R273" s="8" t="str">
        <f t="shared" si="28"/>
        <v>High Performer</v>
      </c>
      <c r="S273" s="8" t="b">
        <f t="shared" si="29"/>
        <v>1</v>
      </c>
      <c r="T273" s="8" t="b">
        <f t="shared" si="30"/>
        <v>0</v>
      </c>
      <c r="U273" s="8" t="b">
        <f t="shared" si="31"/>
        <v>0</v>
      </c>
      <c r="V273" s="9"/>
      <c r="W273" s="8" t="b">
        <f t="shared" si="32"/>
        <v>0</v>
      </c>
      <c r="X273" s="8" t="b">
        <f t="shared" si="33"/>
        <v>0</v>
      </c>
      <c r="Y273" t="b">
        <f t="shared" si="34"/>
        <v>1</v>
      </c>
      <c r="Z273" t="b">
        <v>1</v>
      </c>
    </row>
    <row r="274" spans="1:26" x14ac:dyDescent="0.45">
      <c r="A274" s="8" t="s">
        <v>115</v>
      </c>
      <c r="B274" s="8" t="s">
        <v>109</v>
      </c>
      <c r="C274" s="8" t="s">
        <v>138</v>
      </c>
      <c r="D274" s="8" t="s">
        <v>131</v>
      </c>
      <c r="E274" s="8" t="s">
        <v>136</v>
      </c>
      <c r="F274" s="8" t="s">
        <v>119</v>
      </c>
      <c r="G274" s="8" t="s">
        <v>114</v>
      </c>
      <c r="H274" s="8">
        <v>31</v>
      </c>
      <c r="I274" s="8">
        <v>93918</v>
      </c>
      <c r="J274" s="8">
        <v>18</v>
      </c>
      <c r="K274" s="8">
        <v>17</v>
      </c>
      <c r="L274" s="8">
        <v>8</v>
      </c>
      <c r="M274" s="8">
        <v>5</v>
      </c>
      <c r="N274" s="8">
        <v>39</v>
      </c>
      <c r="O274" s="8"/>
      <c r="P274" s="8" t="str">
        <f>IF(AND(G274=$G$5,L274&gt;10),'Logical Functions'!$H$85,'Logical Functions'!$H$86)</f>
        <v>Manageable in Boston</v>
      </c>
      <c r="Q274" s="8" t="str">
        <v>Low Performer</v>
      </c>
      <c r="R274" s="8" t="str">
        <f t="shared" si="28"/>
        <v>Low Performer</v>
      </c>
      <c r="S274" s="8" t="b">
        <f t="shared" si="29"/>
        <v>0</v>
      </c>
      <c r="T274" s="8" t="b">
        <f t="shared" si="30"/>
        <v>0</v>
      </c>
      <c r="U274" s="8" t="b">
        <f t="shared" si="31"/>
        <v>0</v>
      </c>
      <c r="V274" s="8"/>
      <c r="W274" s="8" t="b">
        <f t="shared" si="32"/>
        <v>0</v>
      </c>
      <c r="X274" s="8" t="b">
        <f t="shared" si="33"/>
        <v>0</v>
      </c>
      <c r="Y274" t="b">
        <f t="shared" si="34"/>
        <v>1</v>
      </c>
      <c r="Z274" t="b">
        <v>1</v>
      </c>
    </row>
    <row r="275" spans="1:26" x14ac:dyDescent="0.45">
      <c r="A275" s="8" t="s">
        <v>140</v>
      </c>
      <c r="B275" s="8" t="s">
        <v>125</v>
      </c>
      <c r="C275" s="8" t="s">
        <v>138</v>
      </c>
      <c r="D275" s="8" t="s">
        <v>131</v>
      </c>
      <c r="E275" s="8" t="s">
        <v>126</v>
      </c>
      <c r="F275" s="8" t="s">
        <v>127</v>
      </c>
      <c r="G275" s="8" t="s">
        <v>129</v>
      </c>
      <c r="H275" s="8">
        <v>43</v>
      </c>
      <c r="I275" s="8">
        <v>66575</v>
      </c>
      <c r="J275" s="8">
        <v>18</v>
      </c>
      <c r="K275" s="8">
        <v>6</v>
      </c>
      <c r="L275" s="8">
        <v>4</v>
      </c>
      <c r="M275" s="8">
        <v>7</v>
      </c>
      <c r="N275" s="8">
        <v>29</v>
      </c>
      <c r="O275" s="8"/>
      <c r="P275" s="8" t="str">
        <f>IF(AND(G275=$G$5,L275&gt;10),'Logical Functions'!$H$85,'Logical Functions'!$H$86)</f>
        <v>Manageable in Boston</v>
      </c>
      <c r="Q275" s="8" t="str">
        <v>High Performer</v>
      </c>
      <c r="R275" s="8" t="str">
        <f t="shared" si="28"/>
        <v>High Performer</v>
      </c>
      <c r="S275" s="8" t="b">
        <f t="shared" si="29"/>
        <v>0</v>
      </c>
      <c r="T275" s="8" t="b">
        <f t="shared" si="30"/>
        <v>0</v>
      </c>
      <c r="U275" s="8" t="b">
        <f t="shared" si="31"/>
        <v>0</v>
      </c>
      <c r="V275" s="8"/>
      <c r="W275" s="8" t="b">
        <f t="shared" si="32"/>
        <v>0</v>
      </c>
      <c r="X275" s="8" t="b">
        <f t="shared" si="33"/>
        <v>0</v>
      </c>
      <c r="Y275" t="b">
        <f t="shared" si="34"/>
        <v>1</v>
      </c>
      <c r="Z275" t="b">
        <v>1</v>
      </c>
    </row>
    <row r="276" spans="1:26" x14ac:dyDescent="0.45">
      <c r="A276" s="8" t="s">
        <v>121</v>
      </c>
      <c r="B276" s="8" t="s">
        <v>109</v>
      </c>
      <c r="C276" s="8" t="s">
        <v>117</v>
      </c>
      <c r="D276" s="8" t="s">
        <v>131</v>
      </c>
      <c r="E276" s="8" t="s">
        <v>136</v>
      </c>
      <c r="F276" s="8" t="s">
        <v>127</v>
      </c>
      <c r="G276" s="8" t="s">
        <v>132</v>
      </c>
      <c r="H276" s="8">
        <v>48</v>
      </c>
      <c r="I276" s="8">
        <v>46859</v>
      </c>
      <c r="J276" s="8">
        <v>18</v>
      </c>
      <c r="K276" s="8">
        <v>9</v>
      </c>
      <c r="L276" s="8">
        <v>3</v>
      </c>
      <c r="M276" s="8">
        <v>5</v>
      </c>
      <c r="N276" s="8">
        <v>25</v>
      </c>
      <c r="O276" s="8"/>
      <c r="P276" s="8" t="str">
        <f>IF(AND(G276=$G$5,L276&gt;10),'Logical Functions'!$H$85,'Logical Functions'!$H$86)</f>
        <v>Manageable in Boston</v>
      </c>
      <c r="Q276" s="8" t="str">
        <v>Low Performer</v>
      </c>
      <c r="R276" s="8" t="str">
        <f t="shared" si="28"/>
        <v>Low Performer</v>
      </c>
      <c r="S276" s="8" t="b">
        <f t="shared" si="29"/>
        <v>0</v>
      </c>
      <c r="T276" s="8" t="b">
        <f t="shared" si="30"/>
        <v>0</v>
      </c>
      <c r="U276" s="8" t="b">
        <f t="shared" si="31"/>
        <v>0</v>
      </c>
      <c r="V276" s="8"/>
      <c r="W276" s="8" t="b">
        <f t="shared" si="32"/>
        <v>0</v>
      </c>
      <c r="X276" s="8" t="b">
        <f t="shared" si="33"/>
        <v>1</v>
      </c>
      <c r="Y276" t="b">
        <f t="shared" si="34"/>
        <v>1</v>
      </c>
      <c r="Z276" t="b">
        <v>1</v>
      </c>
    </row>
    <row r="277" spans="1:26" x14ac:dyDescent="0.45">
      <c r="A277" s="8" t="s">
        <v>121</v>
      </c>
      <c r="B277" s="8" t="s">
        <v>116</v>
      </c>
      <c r="C277" s="8" t="s">
        <v>110</v>
      </c>
      <c r="D277" s="8" t="s">
        <v>122</v>
      </c>
      <c r="E277" s="8" t="s">
        <v>126</v>
      </c>
      <c r="F277" s="8" t="s">
        <v>127</v>
      </c>
      <c r="G277" s="8" t="s">
        <v>129</v>
      </c>
      <c r="H277" s="8">
        <v>54</v>
      </c>
      <c r="I277" s="8">
        <v>97496</v>
      </c>
      <c r="J277" s="8">
        <v>18</v>
      </c>
      <c r="K277" s="8">
        <v>19</v>
      </c>
      <c r="L277" s="8">
        <v>7</v>
      </c>
      <c r="M277" s="8">
        <v>9</v>
      </c>
      <c r="N277" s="8">
        <v>40</v>
      </c>
      <c r="O277" s="8"/>
      <c r="P277" s="8" t="str">
        <f>IF(AND(G277=$G$5,L277&gt;10),'Logical Functions'!$H$85,'Logical Functions'!$H$86)</f>
        <v>Manageable in Boston</v>
      </c>
      <c r="Q277" s="8" t="str">
        <v>High Performer</v>
      </c>
      <c r="R277" s="8" t="str">
        <f t="shared" si="28"/>
        <v>High Performer</v>
      </c>
      <c r="S277" s="8" t="b">
        <f t="shared" si="29"/>
        <v>0</v>
      </c>
      <c r="T277" s="8" t="b">
        <f t="shared" si="30"/>
        <v>1</v>
      </c>
      <c r="U277" s="8" t="b">
        <f t="shared" si="31"/>
        <v>1</v>
      </c>
      <c r="V277" s="8"/>
      <c r="W277" s="8" t="b">
        <f t="shared" si="32"/>
        <v>1</v>
      </c>
      <c r="X277" s="8" t="b">
        <f t="shared" si="33"/>
        <v>1</v>
      </c>
      <c r="Y277" t="b">
        <f t="shared" si="34"/>
        <v>1</v>
      </c>
      <c r="Z277" t="b">
        <v>1</v>
      </c>
    </row>
    <row r="278" spans="1:26" x14ac:dyDescent="0.45">
      <c r="A278" s="9" t="s">
        <v>115</v>
      </c>
      <c r="B278" s="9" t="s">
        <v>125</v>
      </c>
      <c r="C278" s="9" t="s">
        <v>138</v>
      </c>
      <c r="D278" s="9" t="s">
        <v>133</v>
      </c>
      <c r="E278" s="9" t="s">
        <v>123</v>
      </c>
      <c r="F278" s="9" t="s">
        <v>127</v>
      </c>
      <c r="G278" s="9" t="s">
        <v>137</v>
      </c>
      <c r="H278" s="9">
        <v>30</v>
      </c>
      <c r="I278" s="9">
        <v>106112</v>
      </c>
      <c r="J278" s="9">
        <v>18</v>
      </c>
      <c r="K278" s="9">
        <v>12</v>
      </c>
      <c r="L278" s="9">
        <v>8</v>
      </c>
      <c r="M278" s="9">
        <v>7</v>
      </c>
      <c r="N278" s="9">
        <v>57</v>
      </c>
      <c r="O278" s="9"/>
      <c r="P278" s="8" t="str">
        <f>IF(AND(G278=$G$5,L278&gt;10),'Logical Functions'!$H$85,'Logical Functions'!$H$86)</f>
        <v>Manageable in Boston</v>
      </c>
      <c r="Q278" s="9" t="str">
        <v>High Performer</v>
      </c>
      <c r="R278" s="8" t="str">
        <f t="shared" si="28"/>
        <v>High Performer</v>
      </c>
      <c r="S278" s="8" t="b">
        <f t="shared" si="29"/>
        <v>0</v>
      </c>
      <c r="T278" s="8" t="b">
        <f t="shared" si="30"/>
        <v>0</v>
      </c>
      <c r="U278" s="8" t="b">
        <f t="shared" si="31"/>
        <v>0</v>
      </c>
      <c r="V278" s="9"/>
      <c r="W278" s="8" t="b">
        <f t="shared" si="32"/>
        <v>0</v>
      </c>
      <c r="X278" s="8" t="b">
        <f t="shared" si="33"/>
        <v>0</v>
      </c>
      <c r="Y278" t="b">
        <f t="shared" si="34"/>
        <v>0</v>
      </c>
      <c r="Z278" t="b">
        <v>0</v>
      </c>
    </row>
    <row r="279" spans="1:26" x14ac:dyDescent="0.45">
      <c r="A279" s="8" t="s">
        <v>128</v>
      </c>
      <c r="B279" s="8" t="s">
        <v>116</v>
      </c>
      <c r="C279" s="8" t="s">
        <v>130</v>
      </c>
      <c r="D279" s="8" t="s">
        <v>111</v>
      </c>
      <c r="E279" s="8" t="s">
        <v>136</v>
      </c>
      <c r="F279" s="8" t="s">
        <v>119</v>
      </c>
      <c r="G279" s="8" t="s">
        <v>114</v>
      </c>
      <c r="H279" s="8">
        <v>30</v>
      </c>
      <c r="I279" s="8">
        <v>98703</v>
      </c>
      <c r="J279" s="8">
        <v>18</v>
      </c>
      <c r="K279" s="8">
        <v>2</v>
      </c>
      <c r="L279" s="8">
        <v>13</v>
      </c>
      <c r="M279" s="8">
        <v>8</v>
      </c>
      <c r="N279" s="8">
        <v>40</v>
      </c>
      <c r="O279" s="8"/>
      <c r="P279" s="8" t="str">
        <f>IF(AND(G279=$G$5,L279&gt;10),'Logical Functions'!$H$85,'Logical Functions'!$H$86)</f>
        <v>Manageable in Boston</v>
      </c>
      <c r="Q279" s="8" t="str">
        <v>High Performer</v>
      </c>
      <c r="R279" s="8" t="str">
        <f t="shared" si="28"/>
        <v>High Performer</v>
      </c>
      <c r="S279" s="8" t="b">
        <f t="shared" si="29"/>
        <v>1</v>
      </c>
      <c r="T279" s="8" t="b">
        <f t="shared" si="30"/>
        <v>0</v>
      </c>
      <c r="U279" s="8" t="b">
        <f t="shared" si="31"/>
        <v>1</v>
      </c>
      <c r="V279" s="8"/>
      <c r="W279" s="8" t="b">
        <f t="shared" si="32"/>
        <v>0</v>
      </c>
      <c r="X279" s="8" t="b">
        <f t="shared" si="33"/>
        <v>1</v>
      </c>
      <c r="Y279" t="b">
        <f t="shared" si="34"/>
        <v>1</v>
      </c>
      <c r="Z279" t="b">
        <v>1</v>
      </c>
    </row>
    <row r="280" spans="1:26" x14ac:dyDescent="0.45">
      <c r="A280" s="9" t="s">
        <v>115</v>
      </c>
      <c r="B280" s="9" t="s">
        <v>109</v>
      </c>
      <c r="C280" s="9" t="s">
        <v>117</v>
      </c>
      <c r="D280" s="9" t="s">
        <v>131</v>
      </c>
      <c r="E280" s="9" t="s">
        <v>112</v>
      </c>
      <c r="F280" s="9" t="s">
        <v>127</v>
      </c>
      <c r="G280" s="9" t="s">
        <v>114</v>
      </c>
      <c r="H280" s="9">
        <v>48</v>
      </c>
      <c r="I280" s="9">
        <v>105357</v>
      </c>
      <c r="J280" s="9">
        <v>18</v>
      </c>
      <c r="K280" s="9">
        <v>1</v>
      </c>
      <c r="L280" s="9">
        <v>14</v>
      </c>
      <c r="M280" s="9">
        <v>9</v>
      </c>
      <c r="N280" s="9">
        <v>36</v>
      </c>
      <c r="O280" s="9"/>
      <c r="P280" s="8" t="str">
        <f>IF(AND(G280=$G$5,L280&gt;10),'Logical Functions'!$H$85,'Logical Functions'!$H$86)</f>
        <v>Manageable in Boston</v>
      </c>
      <c r="Q280" s="9" t="str">
        <v>High Performer</v>
      </c>
      <c r="R280" s="8" t="str">
        <f t="shared" si="28"/>
        <v>High Performer</v>
      </c>
      <c r="S280" s="8" t="b">
        <f t="shared" si="29"/>
        <v>0</v>
      </c>
      <c r="T280" s="8" t="b">
        <f t="shared" si="30"/>
        <v>0</v>
      </c>
      <c r="U280" s="8" t="b">
        <f t="shared" si="31"/>
        <v>0</v>
      </c>
      <c r="V280" s="9"/>
      <c r="W280" s="8" t="b">
        <f t="shared" si="32"/>
        <v>1</v>
      </c>
      <c r="X280" s="8" t="b">
        <f t="shared" si="33"/>
        <v>0</v>
      </c>
      <c r="Y280" t="b">
        <f t="shared" si="34"/>
        <v>1</v>
      </c>
      <c r="Z280" t="b">
        <v>1</v>
      </c>
    </row>
    <row r="281" spans="1:26" x14ac:dyDescent="0.45">
      <c r="A281" s="9" t="s">
        <v>128</v>
      </c>
      <c r="B281" s="9" t="s">
        <v>116</v>
      </c>
      <c r="C281" s="9" t="s">
        <v>130</v>
      </c>
      <c r="D281" s="9" t="s">
        <v>122</v>
      </c>
      <c r="E281" s="9" t="s">
        <v>134</v>
      </c>
      <c r="F281" s="9" t="s">
        <v>119</v>
      </c>
      <c r="G281" s="9" t="s">
        <v>120</v>
      </c>
      <c r="H281" s="9">
        <v>27</v>
      </c>
      <c r="I281" s="9">
        <v>48971</v>
      </c>
      <c r="J281" s="9">
        <v>18</v>
      </c>
      <c r="K281" s="9">
        <v>6</v>
      </c>
      <c r="L281" s="9">
        <v>3</v>
      </c>
      <c r="M281" s="9">
        <v>7</v>
      </c>
      <c r="N281" s="9">
        <v>34</v>
      </c>
      <c r="O281" s="9"/>
      <c r="P281" s="8" t="str">
        <f>IF(AND(G281=$G$5,L281&gt;10),'Logical Functions'!$H$85,'Logical Functions'!$H$86)</f>
        <v>Manageable in Boston</v>
      </c>
      <c r="Q281" s="9" t="str">
        <v>High Performer</v>
      </c>
      <c r="R281" s="8" t="str">
        <f t="shared" si="28"/>
        <v>High Performer</v>
      </c>
      <c r="S281" s="8" t="b">
        <f t="shared" si="29"/>
        <v>0</v>
      </c>
      <c r="T281" s="8" t="b">
        <f t="shared" si="30"/>
        <v>0</v>
      </c>
      <c r="U281" s="8" t="b">
        <f t="shared" si="31"/>
        <v>1</v>
      </c>
      <c r="V281" s="9"/>
      <c r="W281" s="8" t="b">
        <f t="shared" si="32"/>
        <v>0</v>
      </c>
      <c r="X281" s="8" t="b">
        <f t="shared" si="33"/>
        <v>1</v>
      </c>
      <c r="Y281" t="b">
        <f t="shared" si="34"/>
        <v>1</v>
      </c>
      <c r="Z281" t="b">
        <v>1</v>
      </c>
    </row>
    <row r="282" spans="1:26" x14ac:dyDescent="0.45">
      <c r="A282" s="8" t="s">
        <v>108</v>
      </c>
      <c r="B282" s="8" t="s">
        <v>116</v>
      </c>
      <c r="C282" s="8" t="s">
        <v>130</v>
      </c>
      <c r="D282" s="8" t="s">
        <v>122</v>
      </c>
      <c r="E282" s="8" t="s">
        <v>136</v>
      </c>
      <c r="F282" s="8" t="s">
        <v>113</v>
      </c>
      <c r="G282" s="8" t="s">
        <v>124</v>
      </c>
      <c r="H282" s="8">
        <v>23</v>
      </c>
      <c r="I282" s="8">
        <v>50963</v>
      </c>
      <c r="J282" s="8">
        <v>18</v>
      </c>
      <c r="K282" s="8">
        <v>13</v>
      </c>
      <c r="L282" s="8">
        <v>6</v>
      </c>
      <c r="M282" s="8">
        <v>5</v>
      </c>
      <c r="N282" s="8">
        <v>37</v>
      </c>
      <c r="O282" s="8"/>
      <c r="P282" s="8" t="str">
        <f>IF(AND(G282=$G$5,L282&gt;10),'Logical Functions'!$H$85,'Logical Functions'!$H$86)</f>
        <v>Manageable in Boston</v>
      </c>
      <c r="Q282" s="8" t="str">
        <v>Low Performer</v>
      </c>
      <c r="R282" s="8" t="str">
        <f t="shared" si="28"/>
        <v>Low Performer</v>
      </c>
      <c r="S282" s="8" t="b">
        <f t="shared" si="29"/>
        <v>0</v>
      </c>
      <c r="T282" s="8" t="b">
        <f t="shared" si="30"/>
        <v>0</v>
      </c>
      <c r="U282" s="8" t="b">
        <f t="shared" si="31"/>
        <v>1</v>
      </c>
      <c r="V282" s="8"/>
      <c r="W282" s="8" t="b">
        <f t="shared" si="32"/>
        <v>0</v>
      </c>
      <c r="X282" s="8" t="b">
        <f t="shared" si="33"/>
        <v>0</v>
      </c>
      <c r="Y282" t="b">
        <f t="shared" si="34"/>
        <v>1</v>
      </c>
      <c r="Z282" t="b">
        <v>1</v>
      </c>
    </row>
    <row r="283" spans="1:26" x14ac:dyDescent="0.45">
      <c r="A283" s="9" t="s">
        <v>128</v>
      </c>
      <c r="B283" s="9" t="s">
        <v>116</v>
      </c>
      <c r="C283" s="9" t="s">
        <v>130</v>
      </c>
      <c r="D283" s="9" t="s">
        <v>133</v>
      </c>
      <c r="E283" s="9" t="s">
        <v>136</v>
      </c>
      <c r="F283" s="9" t="s">
        <v>127</v>
      </c>
      <c r="G283" s="9" t="s">
        <v>120</v>
      </c>
      <c r="H283" s="9">
        <v>33</v>
      </c>
      <c r="I283" s="9">
        <v>86547</v>
      </c>
      <c r="J283" s="9">
        <v>18</v>
      </c>
      <c r="K283" s="9">
        <v>12</v>
      </c>
      <c r="L283" s="9">
        <v>5</v>
      </c>
      <c r="M283" s="9">
        <v>2</v>
      </c>
      <c r="N283" s="9">
        <v>25</v>
      </c>
      <c r="O283" s="9"/>
      <c r="P283" s="8" t="str">
        <f>IF(AND(G283=$G$5,L283&gt;10),'Logical Functions'!$H$85,'Logical Functions'!$H$86)</f>
        <v>Manageable in Boston</v>
      </c>
      <c r="Q283" s="9" t="str">
        <v>Low Performer</v>
      </c>
      <c r="R283" s="8" t="str">
        <f t="shared" si="28"/>
        <v>Low Performer</v>
      </c>
      <c r="S283" s="8" t="b">
        <f t="shared" si="29"/>
        <v>0</v>
      </c>
      <c r="T283" s="8" t="b">
        <f t="shared" si="30"/>
        <v>0</v>
      </c>
      <c r="U283" s="8" t="b">
        <f t="shared" si="31"/>
        <v>0</v>
      </c>
      <c r="V283" s="9"/>
      <c r="W283" s="8" t="b">
        <f t="shared" si="32"/>
        <v>0</v>
      </c>
      <c r="X283" s="8" t="b">
        <f t="shared" si="33"/>
        <v>1</v>
      </c>
      <c r="Y283" t="b">
        <f t="shared" si="34"/>
        <v>1</v>
      </c>
      <c r="Z283" t="b">
        <v>1</v>
      </c>
    </row>
    <row r="284" spans="1:26" x14ac:dyDescent="0.45">
      <c r="A284" s="9" t="s">
        <v>108</v>
      </c>
      <c r="B284" s="9" t="s">
        <v>125</v>
      </c>
      <c r="C284" s="9" t="s">
        <v>130</v>
      </c>
      <c r="D284" s="9" t="s">
        <v>111</v>
      </c>
      <c r="E284" s="9" t="s">
        <v>112</v>
      </c>
      <c r="F284" s="9" t="s">
        <v>119</v>
      </c>
      <c r="G284" s="9" t="s">
        <v>124</v>
      </c>
      <c r="H284" s="9">
        <v>59</v>
      </c>
      <c r="I284" s="9">
        <v>51607</v>
      </c>
      <c r="J284" s="9">
        <v>18</v>
      </c>
      <c r="K284" s="9">
        <v>14</v>
      </c>
      <c r="L284" s="9">
        <v>7</v>
      </c>
      <c r="M284" s="9">
        <v>7</v>
      </c>
      <c r="N284" s="9">
        <v>41</v>
      </c>
      <c r="O284" s="9"/>
      <c r="P284" s="8" t="str">
        <f>IF(AND(G284=$G$5,L284&gt;10),'Logical Functions'!$H$85,'Logical Functions'!$H$86)</f>
        <v>Manageable in Boston</v>
      </c>
      <c r="Q284" s="9" t="str">
        <v>High Performer</v>
      </c>
      <c r="R284" s="8" t="str">
        <f t="shared" si="28"/>
        <v>High Performer</v>
      </c>
      <c r="S284" s="8" t="b">
        <f t="shared" si="29"/>
        <v>0</v>
      </c>
      <c r="T284" s="8" t="b">
        <f t="shared" si="30"/>
        <v>0</v>
      </c>
      <c r="U284" s="8" t="b">
        <f t="shared" si="31"/>
        <v>1</v>
      </c>
      <c r="V284" s="9"/>
      <c r="W284" s="8" t="b">
        <f t="shared" si="32"/>
        <v>0</v>
      </c>
      <c r="X284" s="8" t="b">
        <f t="shared" si="33"/>
        <v>0</v>
      </c>
      <c r="Y284" t="b">
        <f t="shared" si="34"/>
        <v>0</v>
      </c>
      <c r="Z284" t="b">
        <v>0</v>
      </c>
    </row>
    <row r="285" spans="1:26" x14ac:dyDescent="0.45">
      <c r="A285" s="9" t="s">
        <v>108</v>
      </c>
      <c r="B285" s="9" t="s">
        <v>125</v>
      </c>
      <c r="C285" s="9" t="s">
        <v>130</v>
      </c>
      <c r="D285" s="9" t="s">
        <v>133</v>
      </c>
      <c r="E285" s="9" t="s">
        <v>134</v>
      </c>
      <c r="F285" s="9" t="s">
        <v>119</v>
      </c>
      <c r="G285" s="9" t="s">
        <v>132</v>
      </c>
      <c r="H285" s="9">
        <v>62</v>
      </c>
      <c r="I285" s="9">
        <v>79429</v>
      </c>
      <c r="J285" s="9">
        <v>18</v>
      </c>
      <c r="K285" s="9">
        <v>3</v>
      </c>
      <c r="L285" s="9">
        <v>10</v>
      </c>
      <c r="M285" s="9">
        <v>6</v>
      </c>
      <c r="N285" s="9">
        <v>53</v>
      </c>
      <c r="O285" s="9"/>
      <c r="P285" s="8" t="str">
        <f>IF(AND(G285=$G$5,L285&gt;10),'Logical Functions'!$H$85,'Logical Functions'!$H$86)</f>
        <v>Manageable in Boston</v>
      </c>
      <c r="Q285" s="9" t="str">
        <v>Low Performer</v>
      </c>
      <c r="R285" s="8" t="str">
        <f t="shared" si="28"/>
        <v>Low Performer</v>
      </c>
      <c r="S285" s="8" t="b">
        <f t="shared" si="29"/>
        <v>1</v>
      </c>
      <c r="T285" s="8" t="b">
        <f t="shared" si="30"/>
        <v>0</v>
      </c>
      <c r="U285" s="8" t="b">
        <f t="shared" si="31"/>
        <v>0</v>
      </c>
      <c r="V285" s="9"/>
      <c r="W285" s="8" t="b">
        <f t="shared" si="32"/>
        <v>0</v>
      </c>
      <c r="X285" s="8" t="b">
        <f t="shared" si="33"/>
        <v>0</v>
      </c>
      <c r="Y285" t="b">
        <f t="shared" si="34"/>
        <v>0</v>
      </c>
      <c r="Z285" t="b">
        <v>0</v>
      </c>
    </row>
    <row r="286" spans="1:26" x14ac:dyDescent="0.45">
      <c r="A286" s="9" t="s">
        <v>135</v>
      </c>
      <c r="B286" s="9" t="s">
        <v>116</v>
      </c>
      <c r="C286" s="9" t="s">
        <v>117</v>
      </c>
      <c r="D286" s="9" t="s">
        <v>122</v>
      </c>
      <c r="E286" s="9" t="s">
        <v>136</v>
      </c>
      <c r="F286" s="9" t="s">
        <v>113</v>
      </c>
      <c r="G286" s="9" t="s">
        <v>129</v>
      </c>
      <c r="H286" s="9">
        <v>62</v>
      </c>
      <c r="I286" s="9">
        <v>52052</v>
      </c>
      <c r="J286" s="9">
        <v>17</v>
      </c>
      <c r="K286" s="9">
        <v>9</v>
      </c>
      <c r="L286" s="9">
        <v>14</v>
      </c>
      <c r="M286" s="9">
        <v>3</v>
      </c>
      <c r="N286" s="9">
        <v>47</v>
      </c>
      <c r="O286" s="9"/>
      <c r="P286" s="8" t="str">
        <f>IF(AND(G286=$G$5,L286&gt;10),'Logical Functions'!$H$85,'Logical Functions'!$H$86)</f>
        <v>Manageable in Boston</v>
      </c>
      <c r="Q286" s="9" t="str">
        <v>Low Performer</v>
      </c>
      <c r="R286" s="8" t="str">
        <f t="shared" si="28"/>
        <v>Low Performer</v>
      </c>
      <c r="S286" s="8" t="b">
        <f t="shared" si="29"/>
        <v>0</v>
      </c>
      <c r="T286" s="8" t="b">
        <f t="shared" si="30"/>
        <v>0</v>
      </c>
      <c r="U286" s="8" t="b">
        <f t="shared" si="31"/>
        <v>1</v>
      </c>
      <c r="V286" s="9"/>
      <c r="W286" s="8" t="b">
        <f t="shared" si="32"/>
        <v>0</v>
      </c>
      <c r="X286" s="8" t="b">
        <f t="shared" si="33"/>
        <v>0</v>
      </c>
      <c r="Y286" t="b">
        <f t="shared" si="34"/>
        <v>0</v>
      </c>
      <c r="Z286" t="b">
        <v>0</v>
      </c>
    </row>
    <row r="287" spans="1:26" x14ac:dyDescent="0.45">
      <c r="A287" s="8" t="s">
        <v>115</v>
      </c>
      <c r="B287" s="8" t="s">
        <v>109</v>
      </c>
      <c r="C287" s="8" t="s">
        <v>110</v>
      </c>
      <c r="D287" s="8" t="s">
        <v>133</v>
      </c>
      <c r="E287" s="8" t="s">
        <v>112</v>
      </c>
      <c r="F287" s="8" t="s">
        <v>127</v>
      </c>
      <c r="G287" s="8" t="s">
        <v>124</v>
      </c>
      <c r="H287" s="8">
        <v>56</v>
      </c>
      <c r="I287" s="8">
        <v>31932</v>
      </c>
      <c r="J287" s="8">
        <v>17</v>
      </c>
      <c r="K287" s="8">
        <v>10</v>
      </c>
      <c r="L287" s="8">
        <v>14</v>
      </c>
      <c r="M287" s="8">
        <v>8</v>
      </c>
      <c r="N287" s="8">
        <v>58</v>
      </c>
      <c r="O287" s="8"/>
      <c r="P287" s="8" t="str">
        <f>IF(AND(G287=$G$5,L287&gt;10),'Logical Functions'!$H$85,'Logical Functions'!$H$86)</f>
        <v>Busy In Boston</v>
      </c>
      <c r="Q287" s="8" t="str">
        <v>High Performer</v>
      </c>
      <c r="R287" s="8" t="str">
        <f t="shared" si="28"/>
        <v>High Performer</v>
      </c>
      <c r="S287" s="8" t="b">
        <f t="shared" si="29"/>
        <v>0</v>
      </c>
      <c r="T287" s="8" t="b">
        <f t="shared" si="30"/>
        <v>0</v>
      </c>
      <c r="U287" s="8" t="b">
        <f t="shared" si="31"/>
        <v>0</v>
      </c>
      <c r="V287" s="8"/>
      <c r="W287" s="8" t="b">
        <f t="shared" si="32"/>
        <v>0</v>
      </c>
      <c r="X287" s="8" t="b">
        <f t="shared" si="33"/>
        <v>0</v>
      </c>
      <c r="Y287" t="b">
        <f t="shared" si="34"/>
        <v>0</v>
      </c>
      <c r="Z287" t="b">
        <v>0</v>
      </c>
    </row>
    <row r="288" spans="1:26" x14ac:dyDescent="0.45">
      <c r="A288" s="9" t="s">
        <v>140</v>
      </c>
      <c r="B288" s="9" t="s">
        <v>125</v>
      </c>
      <c r="C288" s="9" t="s">
        <v>110</v>
      </c>
      <c r="D288" s="9" t="s">
        <v>133</v>
      </c>
      <c r="E288" s="9" t="s">
        <v>136</v>
      </c>
      <c r="F288" s="9" t="s">
        <v>127</v>
      </c>
      <c r="G288" s="9" t="s">
        <v>132</v>
      </c>
      <c r="H288" s="9">
        <v>49</v>
      </c>
      <c r="I288" s="9">
        <v>112302</v>
      </c>
      <c r="J288" s="9">
        <v>17</v>
      </c>
      <c r="K288" s="9">
        <v>15</v>
      </c>
      <c r="L288" s="9">
        <v>1</v>
      </c>
      <c r="M288" s="9">
        <v>4</v>
      </c>
      <c r="N288" s="9">
        <v>38</v>
      </c>
      <c r="O288" s="9"/>
      <c r="P288" s="8" t="str">
        <f>IF(AND(G288=$G$5,L288&gt;10),'Logical Functions'!$H$85,'Logical Functions'!$H$86)</f>
        <v>Manageable in Boston</v>
      </c>
      <c r="Q288" s="9" t="str">
        <v>Low Performer</v>
      </c>
      <c r="R288" s="8" t="str">
        <f t="shared" si="28"/>
        <v>Low Performer</v>
      </c>
      <c r="S288" s="8" t="b">
        <f t="shared" si="29"/>
        <v>0</v>
      </c>
      <c r="T288" s="8" t="b">
        <f t="shared" si="30"/>
        <v>0</v>
      </c>
      <c r="U288" s="8" t="b">
        <f t="shared" si="31"/>
        <v>0</v>
      </c>
      <c r="V288" s="9"/>
      <c r="W288" s="8" t="b">
        <f t="shared" si="32"/>
        <v>0</v>
      </c>
      <c r="X288" s="8" t="b">
        <f t="shared" si="33"/>
        <v>0</v>
      </c>
      <c r="Y288" t="b">
        <f t="shared" si="34"/>
        <v>1</v>
      </c>
      <c r="Z288" t="b">
        <v>1</v>
      </c>
    </row>
    <row r="289" spans="1:26" x14ac:dyDescent="0.45">
      <c r="A289" s="9" t="s">
        <v>140</v>
      </c>
      <c r="B289" s="9" t="s">
        <v>116</v>
      </c>
      <c r="C289" s="9" t="s">
        <v>117</v>
      </c>
      <c r="D289" s="9" t="s">
        <v>122</v>
      </c>
      <c r="E289" s="9" t="s">
        <v>139</v>
      </c>
      <c r="F289" s="9" t="s">
        <v>127</v>
      </c>
      <c r="G289" s="9" t="s">
        <v>141</v>
      </c>
      <c r="H289" s="9">
        <v>24</v>
      </c>
      <c r="I289" s="9">
        <v>56086</v>
      </c>
      <c r="J289" s="9">
        <v>17</v>
      </c>
      <c r="K289" s="9">
        <v>16</v>
      </c>
      <c r="L289" s="9">
        <v>5</v>
      </c>
      <c r="M289" s="9">
        <v>7</v>
      </c>
      <c r="N289" s="9">
        <v>46</v>
      </c>
      <c r="O289" s="9"/>
      <c r="P289" s="8" t="str">
        <f>IF(AND(G289=$G$5,L289&gt;10),'Logical Functions'!$H$85,'Logical Functions'!$H$86)</f>
        <v>Manageable in Boston</v>
      </c>
      <c r="Q289" s="9" t="str">
        <v>High Performer</v>
      </c>
      <c r="R289" s="8" t="str">
        <f t="shared" si="28"/>
        <v>High Performer</v>
      </c>
      <c r="S289" s="8" t="b">
        <f t="shared" si="29"/>
        <v>0</v>
      </c>
      <c r="T289" s="8" t="b">
        <f t="shared" si="30"/>
        <v>0</v>
      </c>
      <c r="U289" s="8" t="b">
        <f t="shared" si="31"/>
        <v>1</v>
      </c>
      <c r="V289" s="9"/>
      <c r="W289" s="8" t="b">
        <f t="shared" si="32"/>
        <v>0</v>
      </c>
      <c r="X289" s="8" t="b">
        <f t="shared" si="33"/>
        <v>0</v>
      </c>
      <c r="Y289" t="b">
        <f t="shared" si="34"/>
        <v>0</v>
      </c>
      <c r="Z289" t="b">
        <v>0</v>
      </c>
    </row>
    <row r="290" spans="1:26" x14ac:dyDescent="0.45">
      <c r="A290" s="9" t="s">
        <v>142</v>
      </c>
      <c r="B290" s="9" t="s">
        <v>116</v>
      </c>
      <c r="C290" s="9" t="s">
        <v>130</v>
      </c>
      <c r="D290" s="9" t="s">
        <v>111</v>
      </c>
      <c r="E290" s="9" t="s">
        <v>118</v>
      </c>
      <c r="F290" s="9" t="s">
        <v>119</v>
      </c>
      <c r="G290" s="9" t="s">
        <v>114</v>
      </c>
      <c r="H290" s="9">
        <v>40</v>
      </c>
      <c r="I290" s="9">
        <v>108518</v>
      </c>
      <c r="J290" s="9">
        <v>17</v>
      </c>
      <c r="K290" s="9">
        <v>15</v>
      </c>
      <c r="L290" s="9">
        <v>7</v>
      </c>
      <c r="M290" s="9">
        <v>2</v>
      </c>
      <c r="N290" s="9">
        <v>44</v>
      </c>
      <c r="O290" s="9"/>
      <c r="P290" s="8" t="str">
        <f>IF(AND(G290=$G$5,L290&gt;10),'Logical Functions'!$H$85,'Logical Functions'!$H$86)</f>
        <v>Manageable in Boston</v>
      </c>
      <c r="Q290" s="9" t="str">
        <v>Low Performer</v>
      </c>
      <c r="R290" s="8" t="str">
        <f t="shared" si="28"/>
        <v>Low Performer</v>
      </c>
      <c r="S290" s="8" t="b">
        <f t="shared" si="29"/>
        <v>0</v>
      </c>
      <c r="T290" s="8" t="b">
        <f t="shared" si="30"/>
        <v>0</v>
      </c>
      <c r="U290" s="8" t="b">
        <f t="shared" si="31"/>
        <v>1</v>
      </c>
      <c r="V290" s="9"/>
      <c r="W290" s="8" t="b">
        <f t="shared" si="32"/>
        <v>0</v>
      </c>
      <c r="X290" s="8" t="b">
        <f t="shared" si="33"/>
        <v>0</v>
      </c>
      <c r="Y290" t="b">
        <f t="shared" si="34"/>
        <v>0</v>
      </c>
      <c r="Z290" t="b">
        <v>0</v>
      </c>
    </row>
    <row r="291" spans="1:26" x14ac:dyDescent="0.45">
      <c r="A291" s="9" t="s">
        <v>115</v>
      </c>
      <c r="B291" s="9" t="s">
        <v>116</v>
      </c>
      <c r="C291" s="9" t="s">
        <v>138</v>
      </c>
      <c r="D291" s="9" t="s">
        <v>131</v>
      </c>
      <c r="E291" s="9" t="s">
        <v>139</v>
      </c>
      <c r="F291" s="9" t="s">
        <v>127</v>
      </c>
      <c r="G291" s="9" t="s">
        <v>129</v>
      </c>
      <c r="H291" s="9">
        <v>42</v>
      </c>
      <c r="I291" s="9">
        <v>84189</v>
      </c>
      <c r="J291" s="9">
        <v>17</v>
      </c>
      <c r="K291" s="9">
        <v>6</v>
      </c>
      <c r="L291" s="9">
        <v>7</v>
      </c>
      <c r="M291" s="9">
        <v>1</v>
      </c>
      <c r="N291" s="9">
        <v>31</v>
      </c>
      <c r="O291" s="9"/>
      <c r="P291" s="8" t="str">
        <f>IF(AND(G291=$G$5,L291&gt;10),'Logical Functions'!$H$85,'Logical Functions'!$H$86)</f>
        <v>Manageable in Boston</v>
      </c>
      <c r="Q291" s="9" t="str">
        <v>Low Performer</v>
      </c>
      <c r="R291" s="8" t="str">
        <f t="shared" si="28"/>
        <v>Low Performer</v>
      </c>
      <c r="S291" s="8" t="b">
        <f t="shared" si="29"/>
        <v>0</v>
      </c>
      <c r="T291" s="8" t="b">
        <f t="shared" si="30"/>
        <v>0</v>
      </c>
      <c r="U291" s="8" t="b">
        <f t="shared" si="31"/>
        <v>0</v>
      </c>
      <c r="V291" s="9"/>
      <c r="W291" s="8" t="b">
        <f t="shared" si="32"/>
        <v>0</v>
      </c>
      <c r="X291" s="8" t="b">
        <f t="shared" si="33"/>
        <v>0</v>
      </c>
      <c r="Y291" t="b">
        <f t="shared" si="34"/>
        <v>1</v>
      </c>
      <c r="Z291" t="b">
        <v>1</v>
      </c>
    </row>
    <row r="292" spans="1:26" x14ac:dyDescent="0.45">
      <c r="A292" s="8" t="s">
        <v>140</v>
      </c>
      <c r="B292" s="8" t="s">
        <v>116</v>
      </c>
      <c r="C292" s="8" t="s">
        <v>110</v>
      </c>
      <c r="D292" s="8" t="s">
        <v>131</v>
      </c>
      <c r="E292" s="8" t="s">
        <v>134</v>
      </c>
      <c r="F292" s="8" t="s">
        <v>119</v>
      </c>
      <c r="G292" s="8" t="s">
        <v>124</v>
      </c>
      <c r="H292" s="8">
        <v>38</v>
      </c>
      <c r="I292" s="8">
        <v>49810</v>
      </c>
      <c r="J292" s="8">
        <v>17</v>
      </c>
      <c r="K292" s="8">
        <v>1</v>
      </c>
      <c r="L292" s="8">
        <v>14</v>
      </c>
      <c r="M292" s="8">
        <v>3</v>
      </c>
      <c r="N292" s="8">
        <v>21</v>
      </c>
      <c r="O292" s="8"/>
      <c r="P292" s="8" t="str">
        <f>IF(AND(G292=$G$5,L292&gt;10),'Logical Functions'!$H$85,'Logical Functions'!$H$86)</f>
        <v>Busy In Boston</v>
      </c>
      <c r="Q292" s="8" t="str">
        <v>Low Performer</v>
      </c>
      <c r="R292" s="8" t="str">
        <f t="shared" si="28"/>
        <v>Low Performer</v>
      </c>
      <c r="S292" s="8" t="b">
        <f t="shared" si="29"/>
        <v>0</v>
      </c>
      <c r="T292" s="8" t="b">
        <f t="shared" si="30"/>
        <v>0</v>
      </c>
      <c r="U292" s="8" t="b">
        <f t="shared" si="31"/>
        <v>0</v>
      </c>
      <c r="V292" s="8"/>
      <c r="W292" s="8" t="b">
        <f t="shared" si="32"/>
        <v>0</v>
      </c>
      <c r="X292" s="8" t="b">
        <f t="shared" si="33"/>
        <v>0</v>
      </c>
      <c r="Y292" t="b">
        <f t="shared" si="34"/>
        <v>1</v>
      </c>
      <c r="Z292" t="b">
        <v>1</v>
      </c>
    </row>
    <row r="293" spans="1:26" x14ac:dyDescent="0.45">
      <c r="A293" s="9" t="s">
        <v>142</v>
      </c>
      <c r="B293" s="9" t="s">
        <v>125</v>
      </c>
      <c r="C293" s="9" t="s">
        <v>117</v>
      </c>
      <c r="D293" s="9" t="s">
        <v>122</v>
      </c>
      <c r="E293" s="9" t="s">
        <v>136</v>
      </c>
      <c r="F293" s="9" t="s">
        <v>113</v>
      </c>
      <c r="G293" s="9" t="s">
        <v>132</v>
      </c>
      <c r="H293" s="9">
        <v>48</v>
      </c>
      <c r="I293" s="9">
        <v>114050</v>
      </c>
      <c r="J293" s="9">
        <v>17</v>
      </c>
      <c r="K293" s="9">
        <v>15</v>
      </c>
      <c r="L293" s="9">
        <v>5</v>
      </c>
      <c r="M293" s="9">
        <v>1</v>
      </c>
      <c r="N293" s="9">
        <v>45</v>
      </c>
      <c r="O293" s="9"/>
      <c r="P293" s="8" t="str">
        <f>IF(AND(G293=$G$5,L293&gt;10),'Logical Functions'!$H$85,'Logical Functions'!$H$86)</f>
        <v>Manageable in Boston</v>
      </c>
      <c r="Q293" s="9" t="str">
        <v>Low Performer</v>
      </c>
      <c r="R293" s="8" t="str">
        <f t="shared" si="28"/>
        <v>Low Performer</v>
      </c>
      <c r="S293" s="8" t="b">
        <f t="shared" si="29"/>
        <v>0</v>
      </c>
      <c r="T293" s="8" t="b">
        <f t="shared" si="30"/>
        <v>0</v>
      </c>
      <c r="U293" s="8" t="b">
        <f t="shared" si="31"/>
        <v>1</v>
      </c>
      <c r="V293" s="9"/>
      <c r="W293" s="8" t="b">
        <f t="shared" si="32"/>
        <v>0</v>
      </c>
      <c r="X293" s="8" t="b">
        <f t="shared" si="33"/>
        <v>0</v>
      </c>
      <c r="Y293" t="b">
        <f t="shared" si="34"/>
        <v>0</v>
      </c>
      <c r="Z293" t="b">
        <v>0</v>
      </c>
    </row>
    <row r="294" spans="1:26" x14ac:dyDescent="0.45">
      <c r="A294" s="9" t="s">
        <v>108</v>
      </c>
      <c r="B294" s="9" t="s">
        <v>125</v>
      </c>
      <c r="C294" s="9" t="s">
        <v>138</v>
      </c>
      <c r="D294" s="9" t="s">
        <v>133</v>
      </c>
      <c r="E294" s="9" t="s">
        <v>134</v>
      </c>
      <c r="F294" s="9" t="s">
        <v>113</v>
      </c>
      <c r="G294" s="9" t="s">
        <v>120</v>
      </c>
      <c r="H294" s="9">
        <v>51</v>
      </c>
      <c r="I294" s="9">
        <v>111253</v>
      </c>
      <c r="J294" s="9">
        <v>17</v>
      </c>
      <c r="K294" s="9">
        <v>3</v>
      </c>
      <c r="L294" s="9">
        <v>4</v>
      </c>
      <c r="M294" s="9">
        <v>8</v>
      </c>
      <c r="N294" s="9">
        <v>58</v>
      </c>
      <c r="O294" s="9"/>
      <c r="P294" s="8" t="str">
        <f>IF(AND(G294=$G$5,L294&gt;10),'Logical Functions'!$H$85,'Logical Functions'!$H$86)</f>
        <v>Manageable in Boston</v>
      </c>
      <c r="Q294" s="9" t="str">
        <v>High Performer</v>
      </c>
      <c r="R294" s="8" t="str">
        <f t="shared" si="28"/>
        <v>High Performer</v>
      </c>
      <c r="S294" s="8" t="b">
        <f t="shared" si="29"/>
        <v>0</v>
      </c>
      <c r="T294" s="8" t="b">
        <f t="shared" si="30"/>
        <v>0</v>
      </c>
      <c r="U294" s="8" t="b">
        <f t="shared" si="31"/>
        <v>0</v>
      </c>
      <c r="V294" s="9"/>
      <c r="W294" s="8" t="b">
        <f t="shared" si="32"/>
        <v>0</v>
      </c>
      <c r="X294" s="8" t="b">
        <f t="shared" si="33"/>
        <v>0</v>
      </c>
      <c r="Y294" t="b">
        <f t="shared" si="34"/>
        <v>0</v>
      </c>
      <c r="Z294" t="b">
        <v>0</v>
      </c>
    </row>
    <row r="295" spans="1:26" x14ac:dyDescent="0.45">
      <c r="A295" s="8" t="s">
        <v>115</v>
      </c>
      <c r="B295" s="8" t="s">
        <v>116</v>
      </c>
      <c r="C295" s="8" t="s">
        <v>130</v>
      </c>
      <c r="D295" s="8" t="s">
        <v>122</v>
      </c>
      <c r="E295" s="8" t="s">
        <v>126</v>
      </c>
      <c r="F295" s="8" t="s">
        <v>113</v>
      </c>
      <c r="G295" s="8" t="s">
        <v>124</v>
      </c>
      <c r="H295" s="8">
        <v>44</v>
      </c>
      <c r="I295" s="8">
        <v>53782</v>
      </c>
      <c r="J295" s="8">
        <v>17</v>
      </c>
      <c r="K295" s="8">
        <v>7</v>
      </c>
      <c r="L295" s="8">
        <v>1</v>
      </c>
      <c r="M295" s="8">
        <v>4</v>
      </c>
      <c r="N295" s="8">
        <v>38</v>
      </c>
      <c r="O295" s="8"/>
      <c r="P295" s="8" t="str">
        <f>IF(AND(G295=$G$5,L295&gt;10),'Logical Functions'!$H$85,'Logical Functions'!$H$86)</f>
        <v>Manageable in Boston</v>
      </c>
      <c r="Q295" s="8" t="str">
        <v>Low Performer</v>
      </c>
      <c r="R295" s="8" t="str">
        <f t="shared" si="28"/>
        <v>Low Performer</v>
      </c>
      <c r="S295" s="8" t="b">
        <f t="shared" si="29"/>
        <v>0</v>
      </c>
      <c r="T295" s="8" t="b">
        <f t="shared" si="30"/>
        <v>0</v>
      </c>
      <c r="U295" s="8" t="b">
        <f t="shared" si="31"/>
        <v>1</v>
      </c>
      <c r="V295" s="8"/>
      <c r="W295" s="8" t="b">
        <f t="shared" si="32"/>
        <v>0</v>
      </c>
      <c r="X295" s="8" t="b">
        <f t="shared" si="33"/>
        <v>0</v>
      </c>
      <c r="Y295" t="b">
        <f t="shared" si="34"/>
        <v>1</v>
      </c>
      <c r="Z295" t="b">
        <v>1</v>
      </c>
    </row>
    <row r="296" spans="1:26" x14ac:dyDescent="0.45">
      <c r="A296" s="9" t="s">
        <v>140</v>
      </c>
      <c r="B296" s="9" t="s">
        <v>109</v>
      </c>
      <c r="C296" s="9" t="s">
        <v>138</v>
      </c>
      <c r="D296" s="9" t="s">
        <v>131</v>
      </c>
      <c r="E296" s="9" t="s">
        <v>139</v>
      </c>
      <c r="F296" s="9" t="s">
        <v>113</v>
      </c>
      <c r="G296" s="9" t="s">
        <v>132</v>
      </c>
      <c r="H296" s="9">
        <v>24</v>
      </c>
      <c r="I296" s="9">
        <v>45592</v>
      </c>
      <c r="J296" s="9">
        <v>17</v>
      </c>
      <c r="K296" s="9">
        <v>6</v>
      </c>
      <c r="L296" s="9">
        <v>7</v>
      </c>
      <c r="M296" s="9">
        <v>9</v>
      </c>
      <c r="N296" s="9">
        <v>35</v>
      </c>
      <c r="O296" s="9"/>
      <c r="P296" s="8" t="str">
        <f>IF(AND(G296=$G$5,L296&gt;10),'Logical Functions'!$H$85,'Logical Functions'!$H$86)</f>
        <v>Manageable in Boston</v>
      </c>
      <c r="Q296" s="9" t="str">
        <v>High Performer</v>
      </c>
      <c r="R296" s="8" t="str">
        <f t="shared" si="28"/>
        <v>High Performer</v>
      </c>
      <c r="S296" s="8" t="b">
        <f t="shared" si="29"/>
        <v>0</v>
      </c>
      <c r="T296" s="8" t="b">
        <f t="shared" si="30"/>
        <v>0</v>
      </c>
      <c r="U296" s="8" t="b">
        <f t="shared" si="31"/>
        <v>0</v>
      </c>
      <c r="V296" s="9"/>
      <c r="W296" s="8" t="b">
        <f t="shared" si="32"/>
        <v>1</v>
      </c>
      <c r="X296" s="8" t="b">
        <f t="shared" si="33"/>
        <v>0</v>
      </c>
      <c r="Y296" t="b">
        <f t="shared" si="34"/>
        <v>1</v>
      </c>
      <c r="Z296" t="b">
        <v>1</v>
      </c>
    </row>
    <row r="297" spans="1:26" x14ac:dyDescent="0.45">
      <c r="A297" s="9" t="s">
        <v>115</v>
      </c>
      <c r="B297" s="9" t="s">
        <v>116</v>
      </c>
      <c r="C297" s="9" t="s">
        <v>130</v>
      </c>
      <c r="D297" s="9" t="s">
        <v>122</v>
      </c>
      <c r="E297" s="9" t="s">
        <v>139</v>
      </c>
      <c r="F297" s="9" t="s">
        <v>127</v>
      </c>
      <c r="G297" s="9" t="s">
        <v>129</v>
      </c>
      <c r="H297" s="9">
        <v>29</v>
      </c>
      <c r="I297" s="9">
        <v>65205</v>
      </c>
      <c r="J297" s="9">
        <v>17</v>
      </c>
      <c r="K297" s="9">
        <v>6</v>
      </c>
      <c r="L297" s="9">
        <v>9</v>
      </c>
      <c r="M297" s="9">
        <v>7</v>
      </c>
      <c r="N297" s="9">
        <v>20</v>
      </c>
      <c r="O297" s="9"/>
      <c r="P297" s="8" t="str">
        <f>IF(AND(G297=$G$5,L297&gt;10),'Logical Functions'!$H$85,'Logical Functions'!$H$86)</f>
        <v>Manageable in Boston</v>
      </c>
      <c r="Q297" s="9" t="str">
        <v>High Performer</v>
      </c>
      <c r="R297" s="8" t="str">
        <f t="shared" si="28"/>
        <v>High Performer</v>
      </c>
      <c r="S297" s="8" t="b">
        <f t="shared" si="29"/>
        <v>1</v>
      </c>
      <c r="T297" s="8" t="b">
        <f t="shared" si="30"/>
        <v>0</v>
      </c>
      <c r="U297" s="8" t="b">
        <f t="shared" si="31"/>
        <v>1</v>
      </c>
      <c r="V297" s="9"/>
      <c r="W297" s="8" t="b">
        <f t="shared" si="32"/>
        <v>0</v>
      </c>
      <c r="X297" s="8" t="b">
        <f t="shared" si="33"/>
        <v>0</v>
      </c>
      <c r="Y297" t="b">
        <f t="shared" si="34"/>
        <v>1</v>
      </c>
      <c r="Z297" t="b">
        <v>1</v>
      </c>
    </row>
    <row r="298" spans="1:26" x14ac:dyDescent="0.45">
      <c r="A298" s="9" t="s">
        <v>135</v>
      </c>
      <c r="B298" s="9" t="s">
        <v>125</v>
      </c>
      <c r="C298" s="9" t="s">
        <v>110</v>
      </c>
      <c r="D298" s="9" t="s">
        <v>122</v>
      </c>
      <c r="E298" s="9" t="s">
        <v>139</v>
      </c>
      <c r="F298" s="9" t="s">
        <v>127</v>
      </c>
      <c r="G298" s="9" t="s">
        <v>124</v>
      </c>
      <c r="H298" s="9">
        <v>27</v>
      </c>
      <c r="I298" s="9">
        <v>96852</v>
      </c>
      <c r="J298" s="9">
        <v>17</v>
      </c>
      <c r="K298" s="9">
        <v>3</v>
      </c>
      <c r="L298" s="9">
        <v>1</v>
      </c>
      <c r="M298" s="9">
        <v>4</v>
      </c>
      <c r="N298" s="9">
        <v>34</v>
      </c>
      <c r="O298" s="9"/>
      <c r="P298" s="8" t="str">
        <f>IF(AND(G298=$G$5,L298&gt;10),'Logical Functions'!$H$85,'Logical Functions'!$H$86)</f>
        <v>Manageable in Boston</v>
      </c>
      <c r="Q298" s="9" t="str">
        <v>Low Performer</v>
      </c>
      <c r="R298" s="8" t="str">
        <f t="shared" si="28"/>
        <v>Low Performer</v>
      </c>
      <c r="S298" s="8" t="b">
        <f t="shared" si="29"/>
        <v>0</v>
      </c>
      <c r="T298" s="8" t="b">
        <f t="shared" si="30"/>
        <v>0</v>
      </c>
      <c r="U298" s="8" t="b">
        <f t="shared" si="31"/>
        <v>1</v>
      </c>
      <c r="V298" s="9"/>
      <c r="W298" s="8" t="b">
        <f t="shared" si="32"/>
        <v>0</v>
      </c>
      <c r="X298" s="8" t="b">
        <f t="shared" si="33"/>
        <v>0</v>
      </c>
      <c r="Y298" t="b">
        <f t="shared" si="34"/>
        <v>1</v>
      </c>
      <c r="Z298" t="b">
        <v>1</v>
      </c>
    </row>
    <row r="299" spans="1:26" x14ac:dyDescent="0.45">
      <c r="A299" s="8" t="s">
        <v>115</v>
      </c>
      <c r="B299" s="8" t="s">
        <v>116</v>
      </c>
      <c r="C299" s="8" t="s">
        <v>117</v>
      </c>
      <c r="D299" s="8" t="s">
        <v>133</v>
      </c>
      <c r="E299" s="8" t="s">
        <v>123</v>
      </c>
      <c r="F299" s="8" t="s">
        <v>119</v>
      </c>
      <c r="G299" s="8" t="s">
        <v>114</v>
      </c>
      <c r="H299" s="8">
        <v>33</v>
      </c>
      <c r="I299" s="8">
        <v>49611</v>
      </c>
      <c r="J299" s="8">
        <v>17</v>
      </c>
      <c r="K299" s="8">
        <v>8</v>
      </c>
      <c r="L299" s="8">
        <v>14</v>
      </c>
      <c r="M299" s="8">
        <v>8</v>
      </c>
      <c r="N299" s="8">
        <v>43</v>
      </c>
      <c r="O299" s="8"/>
      <c r="P299" s="8" t="str">
        <f>IF(AND(G299=$G$5,L299&gt;10),'Logical Functions'!$H$85,'Logical Functions'!$H$86)</f>
        <v>Manageable in Boston</v>
      </c>
      <c r="Q299" s="8" t="str">
        <v>High Performer</v>
      </c>
      <c r="R299" s="8" t="str">
        <f t="shared" si="28"/>
        <v>High Performer</v>
      </c>
      <c r="S299" s="8" t="b">
        <f t="shared" si="29"/>
        <v>0</v>
      </c>
      <c r="T299" s="8" t="b">
        <f t="shared" si="30"/>
        <v>0</v>
      </c>
      <c r="U299" s="8" t="b">
        <f t="shared" si="31"/>
        <v>0</v>
      </c>
      <c r="V299" s="8"/>
      <c r="W299" s="8" t="b">
        <f t="shared" si="32"/>
        <v>0</v>
      </c>
      <c r="X299" s="8" t="b">
        <f t="shared" si="33"/>
        <v>0</v>
      </c>
      <c r="Y299" t="b">
        <f t="shared" si="34"/>
        <v>0</v>
      </c>
      <c r="Z299" t="b">
        <v>0</v>
      </c>
    </row>
    <row r="300" spans="1:26" x14ac:dyDescent="0.45">
      <c r="A300" s="9" t="s">
        <v>128</v>
      </c>
      <c r="B300" s="9" t="s">
        <v>109</v>
      </c>
      <c r="C300" s="9" t="s">
        <v>130</v>
      </c>
      <c r="D300" s="9" t="s">
        <v>122</v>
      </c>
      <c r="E300" s="9" t="s">
        <v>134</v>
      </c>
      <c r="F300" s="9" t="s">
        <v>127</v>
      </c>
      <c r="G300" s="9" t="s">
        <v>124</v>
      </c>
      <c r="H300" s="9">
        <v>60</v>
      </c>
      <c r="I300" s="9">
        <v>60431</v>
      </c>
      <c r="J300" s="9">
        <v>17</v>
      </c>
      <c r="K300" s="9">
        <v>12</v>
      </c>
      <c r="L300" s="9">
        <v>2</v>
      </c>
      <c r="M300" s="9">
        <v>7</v>
      </c>
      <c r="N300" s="9">
        <v>37</v>
      </c>
      <c r="O300" s="9"/>
      <c r="P300" s="8" t="str">
        <f>IF(AND(G300=$G$5,L300&gt;10),'Logical Functions'!$H$85,'Logical Functions'!$H$86)</f>
        <v>Manageable in Boston</v>
      </c>
      <c r="Q300" s="9" t="str">
        <v>High Performer</v>
      </c>
      <c r="R300" s="8" t="str">
        <f t="shared" si="28"/>
        <v>High Performer</v>
      </c>
      <c r="S300" s="8" t="b">
        <f t="shared" si="29"/>
        <v>0</v>
      </c>
      <c r="T300" s="8" t="b">
        <f t="shared" si="30"/>
        <v>0</v>
      </c>
      <c r="U300" s="8" t="b">
        <f t="shared" si="31"/>
        <v>1</v>
      </c>
      <c r="V300" s="9"/>
      <c r="W300" s="8" t="b">
        <f t="shared" si="32"/>
        <v>0</v>
      </c>
      <c r="X300" s="8" t="b">
        <f t="shared" si="33"/>
        <v>1</v>
      </c>
      <c r="Y300" t="b">
        <f t="shared" si="34"/>
        <v>1</v>
      </c>
      <c r="Z300" t="b">
        <v>1</v>
      </c>
    </row>
    <row r="301" spans="1:26" x14ac:dyDescent="0.45">
      <c r="A301" s="8" t="s">
        <v>135</v>
      </c>
      <c r="B301" s="8" t="s">
        <v>109</v>
      </c>
      <c r="C301" s="8" t="s">
        <v>110</v>
      </c>
      <c r="D301" s="8" t="s">
        <v>111</v>
      </c>
      <c r="E301" s="8" t="s">
        <v>123</v>
      </c>
      <c r="F301" s="8" t="s">
        <v>119</v>
      </c>
      <c r="G301" s="8" t="s">
        <v>124</v>
      </c>
      <c r="H301" s="8">
        <v>45</v>
      </c>
      <c r="I301" s="8">
        <v>92522</v>
      </c>
      <c r="J301" s="8">
        <v>17</v>
      </c>
      <c r="K301" s="8">
        <v>8</v>
      </c>
      <c r="L301" s="8">
        <v>14</v>
      </c>
      <c r="M301" s="8">
        <v>5</v>
      </c>
      <c r="N301" s="8">
        <v>39</v>
      </c>
      <c r="O301" s="8"/>
      <c r="P301" s="8" t="str">
        <f>IF(AND(G301=$G$5,L301&gt;10),'Logical Functions'!$H$85,'Logical Functions'!$H$86)</f>
        <v>Busy In Boston</v>
      </c>
      <c r="Q301" s="8" t="str">
        <v>Low Performer</v>
      </c>
      <c r="R301" s="8" t="str">
        <f t="shared" si="28"/>
        <v>Low Performer</v>
      </c>
      <c r="S301" s="8" t="b">
        <f t="shared" si="29"/>
        <v>0</v>
      </c>
      <c r="T301" s="8" t="b">
        <f t="shared" si="30"/>
        <v>0</v>
      </c>
      <c r="U301" s="8" t="b">
        <f t="shared" si="31"/>
        <v>1</v>
      </c>
      <c r="V301" s="8"/>
      <c r="W301" s="8" t="b">
        <f t="shared" si="32"/>
        <v>0</v>
      </c>
      <c r="X301" s="8" t="b">
        <f t="shared" si="33"/>
        <v>0</v>
      </c>
      <c r="Y301" t="b">
        <f t="shared" si="34"/>
        <v>1</v>
      </c>
      <c r="Z301" t="b">
        <v>1</v>
      </c>
    </row>
    <row r="302" spans="1:26" x14ac:dyDescent="0.45">
      <c r="A302" s="8" t="s">
        <v>121</v>
      </c>
      <c r="B302" s="8" t="s">
        <v>109</v>
      </c>
      <c r="C302" s="8" t="s">
        <v>130</v>
      </c>
      <c r="D302" s="8" t="s">
        <v>122</v>
      </c>
      <c r="E302" s="8" t="s">
        <v>139</v>
      </c>
      <c r="F302" s="8" t="s">
        <v>119</v>
      </c>
      <c r="G302" s="8" t="s">
        <v>132</v>
      </c>
      <c r="H302" s="8">
        <v>55</v>
      </c>
      <c r="I302" s="8">
        <v>60403</v>
      </c>
      <c r="J302" s="8">
        <v>16</v>
      </c>
      <c r="K302" s="8">
        <v>9</v>
      </c>
      <c r="L302" s="8">
        <v>2</v>
      </c>
      <c r="M302" s="8">
        <v>2</v>
      </c>
      <c r="N302" s="8">
        <v>25</v>
      </c>
      <c r="O302" s="8"/>
      <c r="P302" s="8" t="str">
        <f>IF(AND(G302=$G$5,L302&gt;10),'Logical Functions'!$H$85,'Logical Functions'!$H$86)</f>
        <v>Manageable in Boston</v>
      </c>
      <c r="Q302" s="8" t="str">
        <v>Low Performer</v>
      </c>
      <c r="R302" s="8" t="str">
        <f t="shared" si="28"/>
        <v>Low Performer</v>
      </c>
      <c r="S302" s="8" t="b">
        <f t="shared" si="29"/>
        <v>0</v>
      </c>
      <c r="T302" s="8" t="b">
        <f t="shared" si="30"/>
        <v>0</v>
      </c>
      <c r="U302" s="8" t="b">
        <f t="shared" si="31"/>
        <v>1</v>
      </c>
      <c r="V302" s="8"/>
      <c r="W302" s="8" t="b">
        <f t="shared" si="32"/>
        <v>0</v>
      </c>
      <c r="X302" s="8" t="b">
        <f t="shared" si="33"/>
        <v>1</v>
      </c>
      <c r="Y302" t="b">
        <f t="shared" si="34"/>
        <v>1</v>
      </c>
      <c r="Z302" t="b">
        <v>1</v>
      </c>
    </row>
    <row r="303" spans="1:26" x14ac:dyDescent="0.45">
      <c r="A303" s="9" t="s">
        <v>142</v>
      </c>
      <c r="B303" s="9" t="s">
        <v>125</v>
      </c>
      <c r="C303" s="9" t="s">
        <v>138</v>
      </c>
      <c r="D303" s="9" t="s">
        <v>111</v>
      </c>
      <c r="E303" s="9" t="s">
        <v>136</v>
      </c>
      <c r="F303" s="9" t="s">
        <v>127</v>
      </c>
      <c r="G303" s="9" t="s">
        <v>120</v>
      </c>
      <c r="H303" s="9">
        <v>53</v>
      </c>
      <c r="I303" s="9">
        <v>106449</v>
      </c>
      <c r="J303" s="9">
        <v>16</v>
      </c>
      <c r="K303" s="9">
        <v>19</v>
      </c>
      <c r="L303" s="9">
        <v>1</v>
      </c>
      <c r="M303" s="9">
        <v>1</v>
      </c>
      <c r="N303" s="9">
        <v>45</v>
      </c>
      <c r="O303" s="9"/>
      <c r="P303" s="8" t="str">
        <f>IF(AND(G303=$G$5,L303&gt;10),'Logical Functions'!$H$85,'Logical Functions'!$H$86)</f>
        <v>Manageable in Boston</v>
      </c>
      <c r="Q303" s="9" t="str">
        <v>Low Performer</v>
      </c>
      <c r="R303" s="8" t="str">
        <f t="shared" si="28"/>
        <v>Low Performer</v>
      </c>
      <c r="S303" s="8" t="b">
        <f t="shared" si="29"/>
        <v>0</v>
      </c>
      <c r="T303" s="8" t="b">
        <f t="shared" si="30"/>
        <v>0</v>
      </c>
      <c r="U303" s="8" t="b">
        <f t="shared" si="31"/>
        <v>1</v>
      </c>
      <c r="V303" s="9"/>
      <c r="W303" s="8" t="b">
        <f t="shared" si="32"/>
        <v>0</v>
      </c>
      <c r="X303" s="8" t="b">
        <f t="shared" si="33"/>
        <v>0</v>
      </c>
      <c r="Y303" t="b">
        <f t="shared" si="34"/>
        <v>0</v>
      </c>
      <c r="Z303" t="b">
        <v>0</v>
      </c>
    </row>
    <row r="304" spans="1:26" x14ac:dyDescent="0.45">
      <c r="A304" s="8" t="s">
        <v>128</v>
      </c>
      <c r="B304" s="8" t="s">
        <v>116</v>
      </c>
      <c r="C304" s="8" t="s">
        <v>110</v>
      </c>
      <c r="D304" s="8" t="s">
        <v>122</v>
      </c>
      <c r="E304" s="8" t="s">
        <v>123</v>
      </c>
      <c r="F304" s="8" t="s">
        <v>127</v>
      </c>
      <c r="G304" s="8" t="s">
        <v>120</v>
      </c>
      <c r="H304" s="8">
        <v>27</v>
      </c>
      <c r="I304" s="8">
        <v>108471</v>
      </c>
      <c r="J304" s="8">
        <v>16</v>
      </c>
      <c r="K304" s="8">
        <v>12</v>
      </c>
      <c r="L304" s="8">
        <v>5</v>
      </c>
      <c r="M304" s="8">
        <v>8</v>
      </c>
      <c r="N304" s="8">
        <v>50</v>
      </c>
      <c r="O304" s="8"/>
      <c r="P304" s="8" t="str">
        <f>IF(AND(G304=$G$5,L304&gt;10),'Logical Functions'!$H$85,'Logical Functions'!$H$86)</f>
        <v>Manageable in Boston</v>
      </c>
      <c r="Q304" s="8" t="str">
        <v>High Performer</v>
      </c>
      <c r="R304" s="8" t="str">
        <f t="shared" si="28"/>
        <v>High Performer</v>
      </c>
      <c r="S304" s="8" t="b">
        <f t="shared" si="29"/>
        <v>0</v>
      </c>
      <c r="T304" s="8" t="b">
        <f t="shared" si="30"/>
        <v>0</v>
      </c>
      <c r="U304" s="8" t="b">
        <f t="shared" si="31"/>
        <v>1</v>
      </c>
      <c r="V304" s="8"/>
      <c r="W304" s="8" t="b">
        <f t="shared" si="32"/>
        <v>0</v>
      </c>
      <c r="X304" s="8" t="b">
        <f t="shared" si="33"/>
        <v>1</v>
      </c>
      <c r="Y304" t="b">
        <f t="shared" si="34"/>
        <v>0</v>
      </c>
      <c r="Z304" t="b">
        <v>0</v>
      </c>
    </row>
    <row r="305" spans="1:26" x14ac:dyDescent="0.45">
      <c r="A305" s="9" t="s">
        <v>135</v>
      </c>
      <c r="B305" s="9" t="s">
        <v>109</v>
      </c>
      <c r="C305" s="9" t="s">
        <v>117</v>
      </c>
      <c r="D305" s="9" t="s">
        <v>122</v>
      </c>
      <c r="E305" s="9" t="s">
        <v>126</v>
      </c>
      <c r="F305" s="9" t="s">
        <v>127</v>
      </c>
      <c r="G305" s="9" t="s">
        <v>132</v>
      </c>
      <c r="H305" s="9">
        <v>44</v>
      </c>
      <c r="I305" s="9">
        <v>50131</v>
      </c>
      <c r="J305" s="9">
        <v>16</v>
      </c>
      <c r="K305" s="9">
        <v>2</v>
      </c>
      <c r="L305" s="9">
        <v>2</v>
      </c>
      <c r="M305" s="9">
        <v>4</v>
      </c>
      <c r="N305" s="9">
        <v>30</v>
      </c>
      <c r="O305" s="9"/>
      <c r="P305" s="8" t="str">
        <f>IF(AND(G305=$G$5,L305&gt;10),'Logical Functions'!$H$85,'Logical Functions'!$H$86)</f>
        <v>Manageable in Boston</v>
      </c>
      <c r="Q305" s="9" t="str">
        <v>Low Performer</v>
      </c>
      <c r="R305" s="8" t="str">
        <f t="shared" si="28"/>
        <v>Low Performer</v>
      </c>
      <c r="S305" s="8" t="b">
        <f t="shared" si="29"/>
        <v>0</v>
      </c>
      <c r="T305" s="8" t="b">
        <f t="shared" si="30"/>
        <v>0</v>
      </c>
      <c r="U305" s="8" t="b">
        <f t="shared" si="31"/>
        <v>1</v>
      </c>
      <c r="V305" s="9"/>
      <c r="W305" s="8" t="b">
        <f t="shared" si="32"/>
        <v>0</v>
      </c>
      <c r="X305" s="8" t="b">
        <f t="shared" si="33"/>
        <v>0</v>
      </c>
      <c r="Y305" t="b">
        <f t="shared" si="34"/>
        <v>1</v>
      </c>
      <c r="Z305" t="b">
        <v>1</v>
      </c>
    </row>
    <row r="306" spans="1:26" x14ac:dyDescent="0.45">
      <c r="A306" s="8" t="s">
        <v>142</v>
      </c>
      <c r="B306" s="8" t="s">
        <v>125</v>
      </c>
      <c r="C306" s="8" t="s">
        <v>110</v>
      </c>
      <c r="D306" s="8" t="s">
        <v>131</v>
      </c>
      <c r="E306" s="8" t="s">
        <v>118</v>
      </c>
      <c r="F306" s="8" t="s">
        <v>119</v>
      </c>
      <c r="G306" s="8" t="s">
        <v>114</v>
      </c>
      <c r="H306" s="8">
        <v>62</v>
      </c>
      <c r="I306" s="8">
        <v>114227</v>
      </c>
      <c r="J306" s="8">
        <v>16</v>
      </c>
      <c r="K306" s="8">
        <v>14</v>
      </c>
      <c r="L306" s="8">
        <v>7</v>
      </c>
      <c r="M306" s="8">
        <v>6</v>
      </c>
      <c r="N306" s="8">
        <v>29</v>
      </c>
      <c r="O306" s="8"/>
      <c r="P306" s="8" t="str">
        <f>IF(AND(G306=$G$5,L306&gt;10),'Logical Functions'!$H$85,'Logical Functions'!$H$86)</f>
        <v>Manageable in Boston</v>
      </c>
      <c r="Q306" s="8" t="str">
        <v>Low Performer</v>
      </c>
      <c r="R306" s="8" t="str">
        <f t="shared" si="28"/>
        <v>Low Performer</v>
      </c>
      <c r="S306" s="8" t="b">
        <f t="shared" si="29"/>
        <v>0</v>
      </c>
      <c r="T306" s="8" t="b">
        <f t="shared" si="30"/>
        <v>0</v>
      </c>
      <c r="U306" s="8" t="b">
        <f t="shared" si="31"/>
        <v>0</v>
      </c>
      <c r="V306" s="8"/>
      <c r="W306" s="8" t="b">
        <f t="shared" si="32"/>
        <v>0</v>
      </c>
      <c r="X306" s="8" t="b">
        <f t="shared" si="33"/>
        <v>0</v>
      </c>
      <c r="Y306" t="b">
        <f t="shared" si="34"/>
        <v>1</v>
      </c>
      <c r="Z306" t="b">
        <v>1</v>
      </c>
    </row>
    <row r="307" spans="1:26" x14ac:dyDescent="0.45">
      <c r="A307" s="8" t="s">
        <v>115</v>
      </c>
      <c r="B307" s="8" t="s">
        <v>125</v>
      </c>
      <c r="C307" s="8" t="s">
        <v>138</v>
      </c>
      <c r="D307" s="8" t="s">
        <v>111</v>
      </c>
      <c r="E307" s="8" t="s">
        <v>139</v>
      </c>
      <c r="F307" s="8" t="s">
        <v>113</v>
      </c>
      <c r="G307" s="8" t="s">
        <v>120</v>
      </c>
      <c r="H307" s="8">
        <v>62</v>
      </c>
      <c r="I307" s="8">
        <v>42237</v>
      </c>
      <c r="J307" s="8">
        <v>16</v>
      </c>
      <c r="K307" s="8">
        <v>3</v>
      </c>
      <c r="L307" s="8">
        <v>13</v>
      </c>
      <c r="M307" s="8">
        <v>5</v>
      </c>
      <c r="N307" s="8">
        <v>37</v>
      </c>
      <c r="O307" s="8"/>
      <c r="P307" s="8" t="str">
        <f>IF(AND(G307=$G$5,L307&gt;10),'Logical Functions'!$H$85,'Logical Functions'!$H$86)</f>
        <v>Manageable in Boston</v>
      </c>
      <c r="Q307" s="8" t="str">
        <v>Low Performer</v>
      </c>
      <c r="R307" s="8" t="str">
        <f t="shared" si="28"/>
        <v>Low Performer</v>
      </c>
      <c r="S307" s="8" t="b">
        <f t="shared" si="29"/>
        <v>0</v>
      </c>
      <c r="T307" s="8" t="b">
        <f t="shared" si="30"/>
        <v>0</v>
      </c>
      <c r="U307" s="8" t="b">
        <f t="shared" si="31"/>
        <v>1</v>
      </c>
      <c r="V307" s="8"/>
      <c r="W307" s="8" t="b">
        <f t="shared" si="32"/>
        <v>0</v>
      </c>
      <c r="X307" s="8" t="b">
        <f t="shared" si="33"/>
        <v>0</v>
      </c>
      <c r="Y307" t="b">
        <f t="shared" si="34"/>
        <v>1</v>
      </c>
      <c r="Z307" t="b">
        <v>1</v>
      </c>
    </row>
    <row r="308" spans="1:26" x14ac:dyDescent="0.45">
      <c r="A308" s="8" t="s">
        <v>140</v>
      </c>
      <c r="B308" s="8" t="s">
        <v>125</v>
      </c>
      <c r="C308" s="8" t="s">
        <v>117</v>
      </c>
      <c r="D308" s="8" t="s">
        <v>122</v>
      </c>
      <c r="E308" s="8" t="s">
        <v>139</v>
      </c>
      <c r="F308" s="8" t="s">
        <v>113</v>
      </c>
      <c r="G308" s="8" t="s">
        <v>141</v>
      </c>
      <c r="H308" s="8">
        <v>24</v>
      </c>
      <c r="I308" s="8">
        <v>61897</v>
      </c>
      <c r="J308" s="8">
        <v>16</v>
      </c>
      <c r="K308" s="8">
        <v>11</v>
      </c>
      <c r="L308" s="8">
        <v>7</v>
      </c>
      <c r="M308" s="8">
        <v>6</v>
      </c>
      <c r="N308" s="8">
        <v>33</v>
      </c>
      <c r="O308" s="8"/>
      <c r="P308" s="8" t="str">
        <f>IF(AND(G308=$G$5,L308&gt;10),'Logical Functions'!$H$85,'Logical Functions'!$H$86)</f>
        <v>Manageable in Boston</v>
      </c>
      <c r="Q308" s="8" t="str">
        <v>Low Performer</v>
      </c>
      <c r="R308" s="8" t="str">
        <f t="shared" si="28"/>
        <v>Low Performer</v>
      </c>
      <c r="S308" s="8" t="b">
        <f t="shared" si="29"/>
        <v>0</v>
      </c>
      <c r="T308" s="8" t="b">
        <f t="shared" si="30"/>
        <v>0</v>
      </c>
      <c r="U308" s="8" t="b">
        <f t="shared" si="31"/>
        <v>1</v>
      </c>
      <c r="V308" s="8"/>
      <c r="W308" s="8" t="b">
        <f t="shared" si="32"/>
        <v>0</v>
      </c>
      <c r="X308" s="8" t="b">
        <f t="shared" si="33"/>
        <v>0</v>
      </c>
      <c r="Y308" t="b">
        <f t="shared" si="34"/>
        <v>1</v>
      </c>
      <c r="Z308" t="b">
        <v>1</v>
      </c>
    </row>
    <row r="309" spans="1:26" x14ac:dyDescent="0.45">
      <c r="A309" s="9" t="s">
        <v>108</v>
      </c>
      <c r="B309" s="9" t="s">
        <v>109</v>
      </c>
      <c r="C309" s="9" t="s">
        <v>110</v>
      </c>
      <c r="D309" s="9" t="s">
        <v>131</v>
      </c>
      <c r="E309" s="9" t="s">
        <v>126</v>
      </c>
      <c r="F309" s="9" t="s">
        <v>119</v>
      </c>
      <c r="G309" s="9" t="s">
        <v>114</v>
      </c>
      <c r="H309" s="9">
        <v>30</v>
      </c>
      <c r="I309" s="9">
        <v>74757</v>
      </c>
      <c r="J309" s="9">
        <v>16</v>
      </c>
      <c r="K309" s="9">
        <v>5</v>
      </c>
      <c r="L309" s="9">
        <v>11</v>
      </c>
      <c r="M309" s="9">
        <v>4</v>
      </c>
      <c r="N309" s="9">
        <v>58</v>
      </c>
      <c r="O309" s="9"/>
      <c r="P309" s="8" t="str">
        <f>IF(AND(G309=$G$5,L309&gt;10),'Logical Functions'!$H$85,'Logical Functions'!$H$86)</f>
        <v>Manageable in Boston</v>
      </c>
      <c r="Q309" s="9" t="str">
        <v>Low Performer</v>
      </c>
      <c r="R309" s="8" t="str">
        <f t="shared" si="28"/>
        <v>Low Performer</v>
      </c>
      <c r="S309" s="8" t="b">
        <f t="shared" si="29"/>
        <v>0</v>
      </c>
      <c r="T309" s="8" t="b">
        <f t="shared" si="30"/>
        <v>0</v>
      </c>
      <c r="U309" s="8" t="b">
        <f t="shared" si="31"/>
        <v>0</v>
      </c>
      <c r="V309" s="9"/>
      <c r="W309" s="8" t="b">
        <f t="shared" si="32"/>
        <v>0</v>
      </c>
      <c r="X309" s="8" t="b">
        <f t="shared" si="33"/>
        <v>0</v>
      </c>
      <c r="Y309" t="b">
        <f t="shared" si="34"/>
        <v>0</v>
      </c>
      <c r="Z309" t="b">
        <v>0</v>
      </c>
    </row>
    <row r="310" spans="1:26" x14ac:dyDescent="0.45">
      <c r="A310" s="8" t="s">
        <v>128</v>
      </c>
      <c r="B310" s="8" t="s">
        <v>109</v>
      </c>
      <c r="C310" s="8" t="s">
        <v>117</v>
      </c>
      <c r="D310" s="8" t="s">
        <v>131</v>
      </c>
      <c r="E310" s="8" t="s">
        <v>136</v>
      </c>
      <c r="F310" s="8" t="s">
        <v>113</v>
      </c>
      <c r="G310" s="8" t="s">
        <v>137</v>
      </c>
      <c r="H310" s="8">
        <v>56</v>
      </c>
      <c r="I310" s="8">
        <v>108860</v>
      </c>
      <c r="J310" s="8">
        <v>16</v>
      </c>
      <c r="K310" s="8">
        <v>16</v>
      </c>
      <c r="L310" s="8">
        <v>8</v>
      </c>
      <c r="M310" s="8">
        <v>4</v>
      </c>
      <c r="N310" s="8">
        <v>53</v>
      </c>
      <c r="O310" s="8"/>
      <c r="P310" s="8" t="str">
        <f>IF(AND(G310=$G$5,L310&gt;10),'Logical Functions'!$H$85,'Logical Functions'!$H$86)</f>
        <v>Manageable in Boston</v>
      </c>
      <c r="Q310" s="8" t="str">
        <v>Low Performer</v>
      </c>
      <c r="R310" s="8" t="str">
        <f t="shared" si="28"/>
        <v>Low Performer</v>
      </c>
      <c r="S310" s="8" t="b">
        <f t="shared" si="29"/>
        <v>0</v>
      </c>
      <c r="T310" s="8" t="b">
        <f t="shared" si="30"/>
        <v>0</v>
      </c>
      <c r="U310" s="8" t="b">
        <f t="shared" si="31"/>
        <v>0</v>
      </c>
      <c r="V310" s="8"/>
      <c r="W310" s="8" t="b">
        <f t="shared" si="32"/>
        <v>0</v>
      </c>
      <c r="X310" s="8" t="b">
        <f t="shared" si="33"/>
        <v>1</v>
      </c>
      <c r="Y310" t="b">
        <f t="shared" si="34"/>
        <v>0</v>
      </c>
      <c r="Z310" t="b">
        <v>0</v>
      </c>
    </row>
    <row r="311" spans="1:26" x14ac:dyDescent="0.45">
      <c r="A311" s="9" t="s">
        <v>135</v>
      </c>
      <c r="B311" s="9" t="s">
        <v>125</v>
      </c>
      <c r="C311" s="9" t="s">
        <v>117</v>
      </c>
      <c r="D311" s="9" t="s">
        <v>131</v>
      </c>
      <c r="E311" s="9" t="s">
        <v>134</v>
      </c>
      <c r="F311" s="9" t="s">
        <v>127</v>
      </c>
      <c r="G311" s="9" t="s">
        <v>141</v>
      </c>
      <c r="H311" s="9">
        <v>61</v>
      </c>
      <c r="I311" s="9">
        <v>85668</v>
      </c>
      <c r="J311" s="9">
        <v>16</v>
      </c>
      <c r="K311" s="9">
        <v>18</v>
      </c>
      <c r="L311" s="9">
        <v>10</v>
      </c>
      <c r="M311" s="9">
        <v>6</v>
      </c>
      <c r="N311" s="9">
        <v>26</v>
      </c>
      <c r="O311" s="9"/>
      <c r="P311" s="8" t="str">
        <f>IF(AND(G311=$G$5,L311&gt;10),'Logical Functions'!$H$85,'Logical Functions'!$H$86)</f>
        <v>Manageable in Boston</v>
      </c>
      <c r="Q311" s="9" t="str">
        <v>Low Performer</v>
      </c>
      <c r="R311" s="8" t="str">
        <f t="shared" si="28"/>
        <v>Low Performer</v>
      </c>
      <c r="S311" s="8" t="b">
        <f t="shared" si="29"/>
        <v>0</v>
      </c>
      <c r="T311" s="8" t="b">
        <f t="shared" si="30"/>
        <v>0</v>
      </c>
      <c r="U311" s="8" t="b">
        <f t="shared" si="31"/>
        <v>0</v>
      </c>
      <c r="V311" s="9"/>
      <c r="W311" s="8" t="b">
        <f t="shared" si="32"/>
        <v>0</v>
      </c>
      <c r="X311" s="8" t="b">
        <f t="shared" si="33"/>
        <v>0</v>
      </c>
      <c r="Y311" t="b">
        <f t="shared" si="34"/>
        <v>1</v>
      </c>
      <c r="Z311" t="b">
        <v>1</v>
      </c>
    </row>
    <row r="312" spans="1:26" x14ac:dyDescent="0.45">
      <c r="A312" s="8" t="s">
        <v>108</v>
      </c>
      <c r="B312" s="8" t="s">
        <v>125</v>
      </c>
      <c r="C312" s="8" t="s">
        <v>117</v>
      </c>
      <c r="D312" s="8" t="s">
        <v>111</v>
      </c>
      <c r="E312" s="8" t="s">
        <v>126</v>
      </c>
      <c r="F312" s="8" t="s">
        <v>127</v>
      </c>
      <c r="G312" s="8" t="s">
        <v>124</v>
      </c>
      <c r="H312" s="8">
        <v>47</v>
      </c>
      <c r="I312" s="8">
        <v>35744</v>
      </c>
      <c r="J312" s="8">
        <v>15</v>
      </c>
      <c r="K312" s="8">
        <v>10</v>
      </c>
      <c r="L312" s="8">
        <v>7</v>
      </c>
      <c r="M312" s="8">
        <v>1</v>
      </c>
      <c r="N312" s="8">
        <v>45</v>
      </c>
      <c r="O312" s="8"/>
      <c r="P312" s="8" t="str">
        <f>IF(AND(G312=$G$5,L312&gt;10),'Logical Functions'!$H$85,'Logical Functions'!$H$86)</f>
        <v>Manageable in Boston</v>
      </c>
      <c r="Q312" s="8" t="str">
        <v>Low Performer</v>
      </c>
      <c r="R312" s="8" t="str">
        <f t="shared" si="28"/>
        <v>Low Performer</v>
      </c>
      <c r="S312" s="8" t="b">
        <f t="shared" si="29"/>
        <v>0</v>
      </c>
      <c r="T312" s="8" t="b">
        <f t="shared" si="30"/>
        <v>0</v>
      </c>
      <c r="U312" s="8" t="b">
        <f t="shared" si="31"/>
        <v>1</v>
      </c>
      <c r="V312" s="8"/>
      <c r="W312" s="8" t="b">
        <f t="shared" si="32"/>
        <v>0</v>
      </c>
      <c r="X312" s="8" t="b">
        <f t="shared" si="33"/>
        <v>0</v>
      </c>
      <c r="Y312" t="b">
        <f t="shared" si="34"/>
        <v>0</v>
      </c>
      <c r="Z312" t="b">
        <v>0</v>
      </c>
    </row>
    <row r="313" spans="1:26" x14ac:dyDescent="0.45">
      <c r="A313" s="8" t="s">
        <v>142</v>
      </c>
      <c r="B313" s="8" t="s">
        <v>125</v>
      </c>
      <c r="C313" s="8" t="s">
        <v>117</v>
      </c>
      <c r="D313" s="8" t="s">
        <v>133</v>
      </c>
      <c r="E313" s="8" t="s">
        <v>134</v>
      </c>
      <c r="F313" s="8" t="s">
        <v>127</v>
      </c>
      <c r="G313" s="8" t="s">
        <v>120</v>
      </c>
      <c r="H313" s="8">
        <v>46</v>
      </c>
      <c r="I313" s="8">
        <v>81971</v>
      </c>
      <c r="J313" s="8">
        <v>15</v>
      </c>
      <c r="K313" s="8">
        <v>13</v>
      </c>
      <c r="L313" s="8">
        <v>10</v>
      </c>
      <c r="M313" s="8">
        <v>3</v>
      </c>
      <c r="N313" s="8">
        <v>44</v>
      </c>
      <c r="O313" s="8"/>
      <c r="P313" s="8" t="str">
        <f>IF(AND(G313=$G$5,L313&gt;10),'Logical Functions'!$H$85,'Logical Functions'!$H$86)</f>
        <v>Manageable in Boston</v>
      </c>
      <c r="Q313" s="8" t="str">
        <v>Low Performer</v>
      </c>
      <c r="R313" s="8" t="str">
        <f t="shared" si="28"/>
        <v>Low Performer</v>
      </c>
      <c r="S313" s="8" t="b">
        <f t="shared" si="29"/>
        <v>0</v>
      </c>
      <c r="T313" s="8" t="b">
        <f t="shared" si="30"/>
        <v>0</v>
      </c>
      <c r="U313" s="8" t="b">
        <f t="shared" si="31"/>
        <v>0</v>
      </c>
      <c r="V313" s="8"/>
      <c r="W313" s="8" t="b">
        <f t="shared" si="32"/>
        <v>0</v>
      </c>
      <c r="X313" s="8" t="b">
        <f t="shared" si="33"/>
        <v>0</v>
      </c>
      <c r="Y313" t="b">
        <f t="shared" si="34"/>
        <v>0</v>
      </c>
      <c r="Z313" t="b">
        <v>0</v>
      </c>
    </row>
    <row r="314" spans="1:26" x14ac:dyDescent="0.45">
      <c r="A314" s="8" t="s">
        <v>128</v>
      </c>
      <c r="B314" s="8" t="s">
        <v>125</v>
      </c>
      <c r="C314" s="8" t="s">
        <v>130</v>
      </c>
      <c r="D314" s="8" t="s">
        <v>111</v>
      </c>
      <c r="E314" s="8" t="s">
        <v>139</v>
      </c>
      <c r="F314" s="8" t="s">
        <v>127</v>
      </c>
      <c r="G314" s="8" t="s">
        <v>129</v>
      </c>
      <c r="H314" s="8">
        <v>30</v>
      </c>
      <c r="I314" s="8">
        <v>92320</v>
      </c>
      <c r="J314" s="8">
        <v>15</v>
      </c>
      <c r="K314" s="8">
        <v>4</v>
      </c>
      <c r="L314" s="8">
        <v>1</v>
      </c>
      <c r="M314" s="8">
        <v>1</v>
      </c>
      <c r="N314" s="8">
        <v>35</v>
      </c>
      <c r="O314" s="8"/>
      <c r="P314" s="8" t="str">
        <f>IF(AND(G314=$G$5,L314&gt;10),'Logical Functions'!$H$85,'Logical Functions'!$H$86)</f>
        <v>Manageable in Boston</v>
      </c>
      <c r="Q314" s="8" t="str">
        <v>Low Performer</v>
      </c>
      <c r="R314" s="8" t="str">
        <f t="shared" si="28"/>
        <v>Low Performer</v>
      </c>
      <c r="S314" s="8" t="b">
        <f t="shared" si="29"/>
        <v>0</v>
      </c>
      <c r="T314" s="8" t="b">
        <f t="shared" si="30"/>
        <v>0</v>
      </c>
      <c r="U314" s="8" t="b">
        <f t="shared" si="31"/>
        <v>1</v>
      </c>
      <c r="V314" s="8"/>
      <c r="W314" s="8" t="b">
        <f t="shared" si="32"/>
        <v>0</v>
      </c>
      <c r="X314" s="8" t="b">
        <f t="shared" si="33"/>
        <v>1</v>
      </c>
      <c r="Y314" t="b">
        <f t="shared" si="34"/>
        <v>1</v>
      </c>
      <c r="Z314" t="b">
        <v>1</v>
      </c>
    </row>
    <row r="315" spans="1:26" x14ac:dyDescent="0.45">
      <c r="A315" s="8" t="s">
        <v>128</v>
      </c>
      <c r="B315" s="8" t="s">
        <v>109</v>
      </c>
      <c r="C315" s="8" t="s">
        <v>138</v>
      </c>
      <c r="D315" s="8" t="s">
        <v>111</v>
      </c>
      <c r="E315" s="8" t="s">
        <v>112</v>
      </c>
      <c r="F315" s="8" t="s">
        <v>119</v>
      </c>
      <c r="G315" s="8" t="s">
        <v>120</v>
      </c>
      <c r="H315" s="8">
        <v>55</v>
      </c>
      <c r="I315" s="8">
        <v>100721</v>
      </c>
      <c r="J315" s="8">
        <v>15</v>
      </c>
      <c r="K315" s="8">
        <v>5</v>
      </c>
      <c r="L315" s="8">
        <v>1</v>
      </c>
      <c r="M315" s="8">
        <v>1</v>
      </c>
      <c r="N315" s="8">
        <v>44</v>
      </c>
      <c r="O315" s="8"/>
      <c r="P315" s="8" t="str">
        <f>IF(AND(G315=$G$5,L315&gt;10),'Logical Functions'!$H$85,'Logical Functions'!$H$86)</f>
        <v>Manageable in Boston</v>
      </c>
      <c r="Q315" s="8" t="str">
        <v>Low Performer</v>
      </c>
      <c r="R315" s="8" t="str">
        <f t="shared" si="28"/>
        <v>Low Performer</v>
      </c>
      <c r="S315" s="8" t="b">
        <f t="shared" si="29"/>
        <v>0</v>
      </c>
      <c r="T315" s="8" t="b">
        <f t="shared" si="30"/>
        <v>0</v>
      </c>
      <c r="U315" s="8" t="b">
        <f t="shared" si="31"/>
        <v>1</v>
      </c>
      <c r="V315" s="8"/>
      <c r="W315" s="8" t="b">
        <f t="shared" si="32"/>
        <v>0</v>
      </c>
      <c r="X315" s="8" t="b">
        <f t="shared" si="33"/>
        <v>1</v>
      </c>
      <c r="Y315" t="b">
        <f t="shared" si="34"/>
        <v>0</v>
      </c>
      <c r="Z315" t="b">
        <v>0</v>
      </c>
    </row>
    <row r="316" spans="1:26" x14ac:dyDescent="0.45">
      <c r="A316" s="8" t="s">
        <v>142</v>
      </c>
      <c r="B316" s="8" t="s">
        <v>125</v>
      </c>
      <c r="C316" s="8" t="s">
        <v>117</v>
      </c>
      <c r="D316" s="8" t="s">
        <v>111</v>
      </c>
      <c r="E316" s="8" t="s">
        <v>123</v>
      </c>
      <c r="F316" s="8" t="s">
        <v>119</v>
      </c>
      <c r="G316" s="8" t="s">
        <v>120</v>
      </c>
      <c r="H316" s="8">
        <v>30</v>
      </c>
      <c r="I316" s="8">
        <v>65596</v>
      </c>
      <c r="J316" s="8">
        <v>15</v>
      </c>
      <c r="K316" s="8">
        <v>8</v>
      </c>
      <c r="L316" s="8">
        <v>2</v>
      </c>
      <c r="M316" s="8">
        <v>6</v>
      </c>
      <c r="N316" s="8">
        <v>34</v>
      </c>
      <c r="O316" s="8"/>
      <c r="P316" s="8" t="str">
        <f>IF(AND(G316=$G$5,L316&gt;10),'Logical Functions'!$H$85,'Logical Functions'!$H$86)</f>
        <v>Manageable in Boston</v>
      </c>
      <c r="Q316" s="8" t="str">
        <v>Low Performer</v>
      </c>
      <c r="R316" s="8" t="str">
        <f t="shared" si="28"/>
        <v>Low Performer</v>
      </c>
      <c r="S316" s="8" t="b">
        <f t="shared" si="29"/>
        <v>0</v>
      </c>
      <c r="T316" s="8" t="b">
        <f t="shared" si="30"/>
        <v>0</v>
      </c>
      <c r="U316" s="8" t="b">
        <f t="shared" si="31"/>
        <v>1</v>
      </c>
      <c r="V316" s="8"/>
      <c r="W316" s="8" t="b">
        <f t="shared" si="32"/>
        <v>0</v>
      </c>
      <c r="X316" s="8" t="b">
        <f t="shared" si="33"/>
        <v>0</v>
      </c>
      <c r="Y316" t="b">
        <f t="shared" si="34"/>
        <v>1</v>
      </c>
      <c r="Z316" t="b">
        <v>1</v>
      </c>
    </row>
    <row r="317" spans="1:26" x14ac:dyDescent="0.45">
      <c r="A317" s="8" t="s">
        <v>142</v>
      </c>
      <c r="B317" s="8" t="s">
        <v>116</v>
      </c>
      <c r="C317" s="8" t="s">
        <v>130</v>
      </c>
      <c r="D317" s="8" t="s">
        <v>111</v>
      </c>
      <c r="E317" s="8" t="s">
        <v>118</v>
      </c>
      <c r="F317" s="8" t="s">
        <v>127</v>
      </c>
      <c r="G317" s="8" t="s">
        <v>141</v>
      </c>
      <c r="H317" s="8">
        <v>49</v>
      </c>
      <c r="I317" s="8">
        <v>53478</v>
      </c>
      <c r="J317" s="8">
        <v>15</v>
      </c>
      <c r="K317" s="8">
        <v>12</v>
      </c>
      <c r="L317" s="8">
        <v>6</v>
      </c>
      <c r="M317" s="8">
        <v>4</v>
      </c>
      <c r="N317" s="8">
        <v>36</v>
      </c>
      <c r="O317" s="8"/>
      <c r="P317" s="8" t="str">
        <f>IF(AND(G317=$G$5,L317&gt;10),'Logical Functions'!$H$85,'Logical Functions'!$H$86)</f>
        <v>Manageable in Boston</v>
      </c>
      <c r="Q317" s="8" t="str">
        <v>Low Performer</v>
      </c>
      <c r="R317" s="8" t="str">
        <f t="shared" si="28"/>
        <v>Low Performer</v>
      </c>
      <c r="S317" s="8" t="b">
        <f t="shared" si="29"/>
        <v>0</v>
      </c>
      <c r="T317" s="8" t="b">
        <f t="shared" si="30"/>
        <v>0</v>
      </c>
      <c r="U317" s="8" t="b">
        <f t="shared" si="31"/>
        <v>1</v>
      </c>
      <c r="V317" s="8"/>
      <c r="W317" s="8" t="b">
        <f t="shared" si="32"/>
        <v>0</v>
      </c>
      <c r="X317" s="8" t="b">
        <f t="shared" si="33"/>
        <v>0</v>
      </c>
      <c r="Y317" t="b">
        <f t="shared" si="34"/>
        <v>1</v>
      </c>
      <c r="Z317" t="b">
        <v>1</v>
      </c>
    </row>
    <row r="318" spans="1:26" x14ac:dyDescent="0.45">
      <c r="A318" s="9" t="s">
        <v>142</v>
      </c>
      <c r="B318" s="9" t="s">
        <v>125</v>
      </c>
      <c r="C318" s="9" t="s">
        <v>130</v>
      </c>
      <c r="D318" s="9" t="s">
        <v>133</v>
      </c>
      <c r="E318" s="9" t="s">
        <v>112</v>
      </c>
      <c r="F318" s="9" t="s">
        <v>127</v>
      </c>
      <c r="G318" s="9" t="s">
        <v>120</v>
      </c>
      <c r="H318" s="9">
        <v>60</v>
      </c>
      <c r="I318" s="9">
        <v>115140</v>
      </c>
      <c r="J318" s="9">
        <v>15</v>
      </c>
      <c r="K318" s="9">
        <v>19</v>
      </c>
      <c r="L318" s="9">
        <v>14</v>
      </c>
      <c r="M318" s="9">
        <v>1</v>
      </c>
      <c r="N318" s="9">
        <v>41</v>
      </c>
      <c r="O318" s="9"/>
      <c r="P318" s="8" t="str">
        <f>IF(AND(G318=$G$5,L318&gt;10),'Logical Functions'!$H$85,'Logical Functions'!$H$86)</f>
        <v>Manageable in Boston</v>
      </c>
      <c r="Q318" s="9" t="str">
        <v>Low Performer</v>
      </c>
      <c r="R318" s="8" t="str">
        <f t="shared" si="28"/>
        <v>Low Performer</v>
      </c>
      <c r="S318" s="8" t="b">
        <f t="shared" si="29"/>
        <v>1</v>
      </c>
      <c r="T318" s="8" t="b">
        <f t="shared" si="30"/>
        <v>0</v>
      </c>
      <c r="U318" s="8" t="b">
        <f t="shared" si="31"/>
        <v>0</v>
      </c>
      <c r="V318" s="9"/>
      <c r="W318" s="8" t="b">
        <f t="shared" si="32"/>
        <v>0</v>
      </c>
      <c r="X318" s="8" t="b">
        <f t="shared" si="33"/>
        <v>0</v>
      </c>
      <c r="Y318" t="b">
        <f t="shared" si="34"/>
        <v>0</v>
      </c>
      <c r="Z318" t="b">
        <v>0</v>
      </c>
    </row>
    <row r="319" spans="1:26" x14ac:dyDescent="0.45">
      <c r="A319" s="9" t="s">
        <v>140</v>
      </c>
      <c r="B319" s="9" t="s">
        <v>116</v>
      </c>
      <c r="C319" s="9" t="s">
        <v>138</v>
      </c>
      <c r="D319" s="9" t="s">
        <v>122</v>
      </c>
      <c r="E319" s="9" t="s">
        <v>136</v>
      </c>
      <c r="F319" s="9" t="s">
        <v>119</v>
      </c>
      <c r="G319" s="9" t="s">
        <v>129</v>
      </c>
      <c r="H319" s="9">
        <v>49</v>
      </c>
      <c r="I319" s="9">
        <v>32100</v>
      </c>
      <c r="J319" s="9">
        <v>15</v>
      </c>
      <c r="K319" s="9">
        <v>8</v>
      </c>
      <c r="L319" s="9">
        <v>10</v>
      </c>
      <c r="M319" s="9">
        <v>4</v>
      </c>
      <c r="N319" s="9">
        <v>24</v>
      </c>
      <c r="O319" s="9"/>
      <c r="P319" s="8" t="str">
        <f>IF(AND(G319=$G$5,L319&gt;10),'Logical Functions'!$H$85,'Logical Functions'!$H$86)</f>
        <v>Manageable in Boston</v>
      </c>
      <c r="Q319" s="9" t="str">
        <v>Low Performer</v>
      </c>
      <c r="R319" s="8" t="str">
        <f t="shared" si="28"/>
        <v>Low Performer</v>
      </c>
      <c r="S319" s="8" t="b">
        <f t="shared" si="29"/>
        <v>0</v>
      </c>
      <c r="T319" s="8" t="b">
        <f t="shared" si="30"/>
        <v>0</v>
      </c>
      <c r="U319" s="8" t="b">
        <f t="shared" si="31"/>
        <v>1</v>
      </c>
      <c r="V319" s="9"/>
      <c r="W319" s="8" t="b">
        <f t="shared" si="32"/>
        <v>0</v>
      </c>
      <c r="X319" s="8" t="b">
        <f t="shared" si="33"/>
        <v>0</v>
      </c>
      <c r="Y319" t="b">
        <f t="shared" si="34"/>
        <v>1</v>
      </c>
      <c r="Z319" t="b">
        <v>1</v>
      </c>
    </row>
    <row r="320" spans="1:26" x14ac:dyDescent="0.45">
      <c r="A320" s="9" t="s">
        <v>115</v>
      </c>
      <c r="B320" s="9" t="s">
        <v>109</v>
      </c>
      <c r="C320" s="9" t="s">
        <v>117</v>
      </c>
      <c r="D320" s="9" t="s">
        <v>122</v>
      </c>
      <c r="E320" s="9" t="s">
        <v>123</v>
      </c>
      <c r="F320" s="9" t="s">
        <v>127</v>
      </c>
      <c r="G320" s="9" t="s">
        <v>132</v>
      </c>
      <c r="H320" s="9">
        <v>31</v>
      </c>
      <c r="I320" s="9">
        <v>33866</v>
      </c>
      <c r="J320" s="9">
        <v>15</v>
      </c>
      <c r="K320" s="9">
        <v>10</v>
      </c>
      <c r="L320" s="9">
        <v>3</v>
      </c>
      <c r="M320" s="9">
        <v>9</v>
      </c>
      <c r="N320" s="9">
        <v>47</v>
      </c>
      <c r="O320" s="9"/>
      <c r="P320" s="8" t="str">
        <f>IF(AND(G320=$G$5,L320&gt;10),'Logical Functions'!$H$85,'Logical Functions'!$H$86)</f>
        <v>Manageable in Boston</v>
      </c>
      <c r="Q320" s="9" t="str">
        <v>High Performer</v>
      </c>
      <c r="R320" s="8" t="str">
        <f t="shared" si="28"/>
        <v>High Performer</v>
      </c>
      <c r="S320" s="8" t="b">
        <f t="shared" si="29"/>
        <v>0</v>
      </c>
      <c r="T320" s="8" t="b">
        <f t="shared" si="30"/>
        <v>0</v>
      </c>
      <c r="U320" s="8" t="b">
        <f t="shared" si="31"/>
        <v>1</v>
      </c>
      <c r="V320" s="9"/>
      <c r="W320" s="8" t="b">
        <f t="shared" si="32"/>
        <v>1</v>
      </c>
      <c r="X320" s="8" t="b">
        <f t="shared" si="33"/>
        <v>0</v>
      </c>
      <c r="Y320" t="b">
        <f t="shared" si="34"/>
        <v>0</v>
      </c>
      <c r="Z320" t="b">
        <v>0</v>
      </c>
    </row>
    <row r="321" spans="1:26" x14ac:dyDescent="0.45">
      <c r="A321" s="9" t="s">
        <v>115</v>
      </c>
      <c r="B321" s="9" t="s">
        <v>116</v>
      </c>
      <c r="C321" s="9" t="s">
        <v>130</v>
      </c>
      <c r="D321" s="9" t="s">
        <v>131</v>
      </c>
      <c r="E321" s="9" t="s">
        <v>126</v>
      </c>
      <c r="F321" s="9" t="s">
        <v>127</v>
      </c>
      <c r="G321" s="9" t="s">
        <v>120</v>
      </c>
      <c r="H321" s="9">
        <v>49</v>
      </c>
      <c r="I321" s="9">
        <v>91215</v>
      </c>
      <c r="J321" s="9">
        <v>15</v>
      </c>
      <c r="K321" s="9">
        <v>6</v>
      </c>
      <c r="L321" s="9">
        <v>9</v>
      </c>
      <c r="M321" s="9">
        <v>3</v>
      </c>
      <c r="N321" s="9">
        <v>39</v>
      </c>
      <c r="O321" s="9"/>
      <c r="P321" s="8" t="str">
        <f>IF(AND(G321=$G$5,L321&gt;10),'Logical Functions'!$H$85,'Logical Functions'!$H$86)</f>
        <v>Manageable in Boston</v>
      </c>
      <c r="Q321" s="9" t="str">
        <v>Low Performer</v>
      </c>
      <c r="R321" s="8" t="str">
        <f t="shared" si="28"/>
        <v>Low Performer</v>
      </c>
      <c r="S321" s="8" t="b">
        <f t="shared" si="29"/>
        <v>1</v>
      </c>
      <c r="T321" s="8" t="b">
        <f t="shared" si="30"/>
        <v>0</v>
      </c>
      <c r="U321" s="8" t="b">
        <f t="shared" si="31"/>
        <v>0</v>
      </c>
      <c r="V321" s="9"/>
      <c r="W321" s="8" t="b">
        <f t="shared" si="32"/>
        <v>0</v>
      </c>
      <c r="X321" s="8" t="b">
        <f t="shared" si="33"/>
        <v>0</v>
      </c>
      <c r="Y321" t="b">
        <f t="shared" si="34"/>
        <v>1</v>
      </c>
      <c r="Z321" t="b">
        <v>1</v>
      </c>
    </row>
    <row r="322" spans="1:26" x14ac:dyDescent="0.45">
      <c r="A322" s="8" t="s">
        <v>108</v>
      </c>
      <c r="B322" s="8" t="s">
        <v>116</v>
      </c>
      <c r="C322" s="8" t="s">
        <v>130</v>
      </c>
      <c r="D322" s="8" t="s">
        <v>131</v>
      </c>
      <c r="E322" s="8" t="s">
        <v>126</v>
      </c>
      <c r="F322" s="8" t="s">
        <v>113</v>
      </c>
      <c r="G322" s="8" t="s">
        <v>141</v>
      </c>
      <c r="H322" s="8">
        <v>58</v>
      </c>
      <c r="I322" s="8">
        <v>85751</v>
      </c>
      <c r="J322" s="8">
        <v>15</v>
      </c>
      <c r="K322" s="8">
        <v>3</v>
      </c>
      <c r="L322" s="8">
        <v>4</v>
      </c>
      <c r="M322" s="8">
        <v>3</v>
      </c>
      <c r="N322" s="8">
        <v>41</v>
      </c>
      <c r="O322" s="8"/>
      <c r="P322" s="8" t="str">
        <f>IF(AND(G322=$G$5,L322&gt;10),'Logical Functions'!$H$85,'Logical Functions'!$H$86)</f>
        <v>Manageable in Boston</v>
      </c>
      <c r="Q322" s="8" t="str">
        <v>Low Performer</v>
      </c>
      <c r="R322" s="8" t="str">
        <f t="shared" si="28"/>
        <v>Low Performer</v>
      </c>
      <c r="S322" s="8" t="b">
        <f t="shared" si="29"/>
        <v>0</v>
      </c>
      <c r="T322" s="8" t="b">
        <f t="shared" si="30"/>
        <v>0</v>
      </c>
      <c r="U322" s="8" t="b">
        <f t="shared" si="31"/>
        <v>0</v>
      </c>
      <c r="V322" s="8"/>
      <c r="W322" s="8" t="b">
        <f t="shared" si="32"/>
        <v>0</v>
      </c>
      <c r="X322" s="8" t="b">
        <f t="shared" si="33"/>
        <v>0</v>
      </c>
      <c r="Y322" t="b">
        <f t="shared" si="34"/>
        <v>0</v>
      </c>
      <c r="Z322" t="b">
        <v>0</v>
      </c>
    </row>
    <row r="323" spans="1:26" x14ac:dyDescent="0.45">
      <c r="A323" s="8" t="s">
        <v>128</v>
      </c>
      <c r="B323" s="8" t="s">
        <v>109</v>
      </c>
      <c r="C323" s="8" t="s">
        <v>110</v>
      </c>
      <c r="D323" s="8" t="s">
        <v>111</v>
      </c>
      <c r="E323" s="8" t="s">
        <v>123</v>
      </c>
      <c r="F323" s="8" t="s">
        <v>113</v>
      </c>
      <c r="G323" s="8" t="s">
        <v>137</v>
      </c>
      <c r="H323" s="8">
        <v>54</v>
      </c>
      <c r="I323" s="8">
        <v>37597</v>
      </c>
      <c r="J323" s="8">
        <v>14</v>
      </c>
      <c r="K323" s="8">
        <v>10</v>
      </c>
      <c r="L323" s="8">
        <v>7</v>
      </c>
      <c r="M323" s="8">
        <v>9</v>
      </c>
      <c r="N323" s="8">
        <v>32</v>
      </c>
      <c r="O323" s="8"/>
      <c r="P323" s="8" t="str">
        <f>IF(AND(G323=$G$5,L323&gt;10),'Logical Functions'!$H$85,'Logical Functions'!$H$86)</f>
        <v>Manageable in Boston</v>
      </c>
      <c r="Q323" s="8" t="str">
        <v>High Performer</v>
      </c>
      <c r="R323" s="8" t="str">
        <f t="shared" ref="R323:R386" si="35">IF(M323&gt;=7,"High Performer","Low Performer")</f>
        <v>High Performer</v>
      </c>
      <c r="S323" s="8" t="b">
        <f t="shared" ref="S323:S386" si="36">AND(C323=$C$21,L323&gt;7)</f>
        <v>0</v>
      </c>
      <c r="T323" s="8" t="b">
        <f t="shared" ref="T323:T386" si="37">AND(A323=$A$37,M323&gt;7)</f>
        <v>0</v>
      </c>
      <c r="U323" s="8" t="b">
        <f t="shared" ref="U323:U386" si="38">OR(D323=$D$2,D323=$D$3)</f>
        <v>1</v>
      </c>
      <c r="V323" s="8"/>
      <c r="W323" s="8" t="b">
        <f t="shared" ref="W323:W386" si="39">OR(I323&gt;1000000,M323&gt;=9)</f>
        <v>1</v>
      </c>
      <c r="X323" s="8" t="b">
        <f t="shared" ref="X323:X386" si="40">OR(A323=$A$12,A323=$A$37)</f>
        <v>1</v>
      </c>
      <c r="Y323" t="b">
        <f t="shared" ref="Y323:Y386" si="41">NOT(N323&gt;40)</f>
        <v>1</v>
      </c>
      <c r="Z323" t="b">
        <v>1</v>
      </c>
    </row>
    <row r="324" spans="1:26" x14ac:dyDescent="0.45">
      <c r="A324" s="8" t="s">
        <v>142</v>
      </c>
      <c r="B324" s="8" t="s">
        <v>125</v>
      </c>
      <c r="C324" s="8" t="s">
        <v>117</v>
      </c>
      <c r="D324" s="8" t="s">
        <v>111</v>
      </c>
      <c r="E324" s="8" t="s">
        <v>134</v>
      </c>
      <c r="F324" s="8" t="s">
        <v>113</v>
      </c>
      <c r="G324" s="8" t="s">
        <v>114</v>
      </c>
      <c r="H324" s="8">
        <v>24</v>
      </c>
      <c r="I324" s="8">
        <v>85690</v>
      </c>
      <c r="J324" s="8">
        <v>14</v>
      </c>
      <c r="K324" s="8">
        <v>11</v>
      </c>
      <c r="L324" s="8">
        <v>1</v>
      </c>
      <c r="M324" s="8">
        <v>4</v>
      </c>
      <c r="N324" s="8">
        <v>39</v>
      </c>
      <c r="O324" s="8"/>
      <c r="P324" s="8" t="str">
        <f>IF(AND(G324=$G$5,L324&gt;10),'Logical Functions'!$H$85,'Logical Functions'!$H$86)</f>
        <v>Manageable in Boston</v>
      </c>
      <c r="Q324" s="8" t="str">
        <v>Low Performer</v>
      </c>
      <c r="R324" s="8" t="str">
        <f t="shared" si="35"/>
        <v>Low Performer</v>
      </c>
      <c r="S324" s="8" t="b">
        <f t="shared" si="36"/>
        <v>0</v>
      </c>
      <c r="T324" s="8" t="b">
        <f t="shared" si="37"/>
        <v>0</v>
      </c>
      <c r="U324" s="8" t="b">
        <f t="shared" si="38"/>
        <v>1</v>
      </c>
      <c r="V324" s="8"/>
      <c r="W324" s="8" t="b">
        <f t="shared" si="39"/>
        <v>0</v>
      </c>
      <c r="X324" s="8" t="b">
        <f t="shared" si="40"/>
        <v>0</v>
      </c>
      <c r="Y324" t="b">
        <f t="shared" si="41"/>
        <v>1</v>
      </c>
      <c r="Z324" t="b">
        <v>1</v>
      </c>
    </row>
    <row r="325" spans="1:26" x14ac:dyDescent="0.45">
      <c r="A325" s="8" t="s">
        <v>135</v>
      </c>
      <c r="B325" s="8" t="s">
        <v>116</v>
      </c>
      <c r="C325" s="8" t="s">
        <v>130</v>
      </c>
      <c r="D325" s="8" t="s">
        <v>131</v>
      </c>
      <c r="E325" s="8" t="s">
        <v>136</v>
      </c>
      <c r="F325" s="8" t="s">
        <v>127</v>
      </c>
      <c r="G325" s="8" t="s">
        <v>114</v>
      </c>
      <c r="H325" s="8">
        <v>46</v>
      </c>
      <c r="I325" s="8">
        <v>48354</v>
      </c>
      <c r="J325" s="8">
        <v>14</v>
      </c>
      <c r="K325" s="8">
        <v>13</v>
      </c>
      <c r="L325" s="8">
        <v>7</v>
      </c>
      <c r="M325" s="8">
        <v>7</v>
      </c>
      <c r="N325" s="8">
        <v>20</v>
      </c>
      <c r="O325" s="8"/>
      <c r="P325" s="8" t="str">
        <f>IF(AND(G325=$G$5,L325&gt;10),'Logical Functions'!$H$85,'Logical Functions'!$H$86)</f>
        <v>Manageable in Boston</v>
      </c>
      <c r="Q325" s="8" t="str">
        <v>High Performer</v>
      </c>
      <c r="R325" s="8" t="str">
        <f t="shared" si="35"/>
        <v>High Performer</v>
      </c>
      <c r="S325" s="8" t="b">
        <f t="shared" si="36"/>
        <v>0</v>
      </c>
      <c r="T325" s="8" t="b">
        <f t="shared" si="37"/>
        <v>0</v>
      </c>
      <c r="U325" s="8" t="b">
        <f t="shared" si="38"/>
        <v>0</v>
      </c>
      <c r="V325" s="8"/>
      <c r="W325" s="8" t="b">
        <f t="shared" si="39"/>
        <v>0</v>
      </c>
      <c r="X325" s="8" t="b">
        <f t="shared" si="40"/>
        <v>0</v>
      </c>
      <c r="Y325" t="b">
        <f t="shared" si="41"/>
        <v>1</v>
      </c>
      <c r="Z325" t="b">
        <v>1</v>
      </c>
    </row>
    <row r="326" spans="1:26" x14ac:dyDescent="0.45">
      <c r="A326" s="9" t="s">
        <v>115</v>
      </c>
      <c r="B326" s="9" t="s">
        <v>109</v>
      </c>
      <c r="C326" s="9" t="s">
        <v>138</v>
      </c>
      <c r="D326" s="9" t="s">
        <v>131</v>
      </c>
      <c r="E326" s="9" t="s">
        <v>126</v>
      </c>
      <c r="F326" s="9" t="s">
        <v>119</v>
      </c>
      <c r="G326" s="9" t="s">
        <v>129</v>
      </c>
      <c r="H326" s="9">
        <v>61</v>
      </c>
      <c r="I326" s="9">
        <v>39764</v>
      </c>
      <c r="J326" s="9">
        <v>14</v>
      </c>
      <c r="K326" s="9">
        <v>2</v>
      </c>
      <c r="L326" s="9">
        <v>3</v>
      </c>
      <c r="M326" s="9">
        <v>5</v>
      </c>
      <c r="N326" s="9">
        <v>32</v>
      </c>
      <c r="O326" s="9"/>
      <c r="P326" s="8" t="str">
        <f>IF(AND(G326=$G$5,L326&gt;10),'Logical Functions'!$H$85,'Logical Functions'!$H$86)</f>
        <v>Manageable in Boston</v>
      </c>
      <c r="Q326" s="9" t="str">
        <v>Low Performer</v>
      </c>
      <c r="R326" s="8" t="str">
        <f t="shared" si="35"/>
        <v>Low Performer</v>
      </c>
      <c r="S326" s="8" t="b">
        <f t="shared" si="36"/>
        <v>0</v>
      </c>
      <c r="T326" s="8" t="b">
        <f t="shared" si="37"/>
        <v>0</v>
      </c>
      <c r="U326" s="8" t="b">
        <f t="shared" si="38"/>
        <v>0</v>
      </c>
      <c r="V326" s="9"/>
      <c r="W326" s="8" t="b">
        <f t="shared" si="39"/>
        <v>0</v>
      </c>
      <c r="X326" s="8" t="b">
        <f t="shared" si="40"/>
        <v>0</v>
      </c>
      <c r="Y326" t="b">
        <f t="shared" si="41"/>
        <v>1</v>
      </c>
      <c r="Z326" t="b">
        <v>1</v>
      </c>
    </row>
    <row r="327" spans="1:26" x14ac:dyDescent="0.45">
      <c r="A327" s="8" t="s">
        <v>135</v>
      </c>
      <c r="B327" s="8" t="s">
        <v>109</v>
      </c>
      <c r="C327" s="8" t="s">
        <v>117</v>
      </c>
      <c r="D327" s="8" t="s">
        <v>122</v>
      </c>
      <c r="E327" s="8" t="s">
        <v>139</v>
      </c>
      <c r="F327" s="8" t="s">
        <v>127</v>
      </c>
      <c r="G327" s="8" t="s">
        <v>120</v>
      </c>
      <c r="H327" s="8">
        <v>59</v>
      </c>
      <c r="I327" s="8">
        <v>118607</v>
      </c>
      <c r="J327" s="8">
        <v>14</v>
      </c>
      <c r="K327" s="8">
        <v>3</v>
      </c>
      <c r="L327" s="8">
        <v>8</v>
      </c>
      <c r="M327" s="8">
        <v>7</v>
      </c>
      <c r="N327" s="8">
        <v>49</v>
      </c>
      <c r="O327" s="8"/>
      <c r="P327" s="8" t="str">
        <f>IF(AND(G327=$G$5,L327&gt;10),'Logical Functions'!$H$85,'Logical Functions'!$H$86)</f>
        <v>Manageable in Boston</v>
      </c>
      <c r="Q327" s="8" t="str">
        <v>High Performer</v>
      </c>
      <c r="R327" s="8" t="str">
        <f t="shared" si="35"/>
        <v>High Performer</v>
      </c>
      <c r="S327" s="8" t="b">
        <f t="shared" si="36"/>
        <v>0</v>
      </c>
      <c r="T327" s="8" t="b">
        <f t="shared" si="37"/>
        <v>0</v>
      </c>
      <c r="U327" s="8" t="b">
        <f t="shared" si="38"/>
        <v>1</v>
      </c>
      <c r="V327" s="8"/>
      <c r="W327" s="8" t="b">
        <f t="shared" si="39"/>
        <v>0</v>
      </c>
      <c r="X327" s="8" t="b">
        <f t="shared" si="40"/>
        <v>0</v>
      </c>
      <c r="Y327" t="b">
        <f t="shared" si="41"/>
        <v>0</v>
      </c>
      <c r="Z327" t="b">
        <v>0</v>
      </c>
    </row>
    <row r="328" spans="1:26" x14ac:dyDescent="0.45">
      <c r="A328" s="8" t="s">
        <v>142</v>
      </c>
      <c r="B328" s="8" t="s">
        <v>109</v>
      </c>
      <c r="C328" s="8" t="s">
        <v>130</v>
      </c>
      <c r="D328" s="8" t="s">
        <v>133</v>
      </c>
      <c r="E328" s="8" t="s">
        <v>134</v>
      </c>
      <c r="F328" s="8" t="s">
        <v>119</v>
      </c>
      <c r="G328" s="8" t="s">
        <v>114</v>
      </c>
      <c r="H328" s="8">
        <v>61</v>
      </c>
      <c r="I328" s="8">
        <v>110905</v>
      </c>
      <c r="J328" s="8">
        <v>14</v>
      </c>
      <c r="K328" s="8">
        <v>3</v>
      </c>
      <c r="L328" s="8">
        <v>10</v>
      </c>
      <c r="M328" s="8">
        <v>6</v>
      </c>
      <c r="N328" s="8">
        <v>44</v>
      </c>
      <c r="O328" s="8"/>
      <c r="P328" s="8" t="str">
        <f>IF(AND(G328=$G$5,L328&gt;10),'Logical Functions'!$H$85,'Logical Functions'!$H$86)</f>
        <v>Manageable in Boston</v>
      </c>
      <c r="Q328" s="8" t="str">
        <v>Low Performer</v>
      </c>
      <c r="R328" s="8" t="str">
        <f t="shared" si="35"/>
        <v>Low Performer</v>
      </c>
      <c r="S328" s="8" t="b">
        <f t="shared" si="36"/>
        <v>1</v>
      </c>
      <c r="T328" s="8" t="b">
        <f t="shared" si="37"/>
        <v>0</v>
      </c>
      <c r="U328" s="8" t="b">
        <f t="shared" si="38"/>
        <v>0</v>
      </c>
      <c r="V328" s="8"/>
      <c r="W328" s="8" t="b">
        <f t="shared" si="39"/>
        <v>0</v>
      </c>
      <c r="X328" s="8" t="b">
        <f t="shared" si="40"/>
        <v>0</v>
      </c>
      <c r="Y328" t="b">
        <f t="shared" si="41"/>
        <v>0</v>
      </c>
      <c r="Z328" t="b">
        <v>0</v>
      </c>
    </row>
    <row r="329" spans="1:26" x14ac:dyDescent="0.45">
      <c r="A329" s="8" t="s">
        <v>115</v>
      </c>
      <c r="B329" s="8" t="s">
        <v>109</v>
      </c>
      <c r="C329" s="8" t="s">
        <v>138</v>
      </c>
      <c r="D329" s="8" t="s">
        <v>133</v>
      </c>
      <c r="E329" s="8" t="s">
        <v>118</v>
      </c>
      <c r="F329" s="8" t="s">
        <v>113</v>
      </c>
      <c r="G329" s="8" t="s">
        <v>137</v>
      </c>
      <c r="H329" s="8">
        <v>41</v>
      </c>
      <c r="I329" s="8">
        <v>88608</v>
      </c>
      <c r="J329" s="8">
        <v>14</v>
      </c>
      <c r="K329" s="8">
        <v>16</v>
      </c>
      <c r="L329" s="8">
        <v>12</v>
      </c>
      <c r="M329" s="8">
        <v>4</v>
      </c>
      <c r="N329" s="8">
        <v>30</v>
      </c>
      <c r="O329" s="8"/>
      <c r="P329" s="8" t="str">
        <f>IF(AND(G329=$G$5,L329&gt;10),'Logical Functions'!$H$85,'Logical Functions'!$H$86)</f>
        <v>Manageable in Boston</v>
      </c>
      <c r="Q329" s="8" t="str">
        <v>Low Performer</v>
      </c>
      <c r="R329" s="8" t="str">
        <f t="shared" si="35"/>
        <v>Low Performer</v>
      </c>
      <c r="S329" s="8" t="b">
        <f t="shared" si="36"/>
        <v>0</v>
      </c>
      <c r="T329" s="8" t="b">
        <f t="shared" si="37"/>
        <v>0</v>
      </c>
      <c r="U329" s="8" t="b">
        <f t="shared" si="38"/>
        <v>0</v>
      </c>
      <c r="V329" s="8"/>
      <c r="W329" s="8" t="b">
        <f t="shared" si="39"/>
        <v>0</v>
      </c>
      <c r="X329" s="8" t="b">
        <f t="shared" si="40"/>
        <v>0</v>
      </c>
      <c r="Y329" t="b">
        <f t="shared" si="41"/>
        <v>1</v>
      </c>
      <c r="Z329" t="b">
        <v>1</v>
      </c>
    </row>
    <row r="330" spans="1:26" x14ac:dyDescent="0.45">
      <c r="A330" s="8" t="s">
        <v>135</v>
      </c>
      <c r="B330" s="8" t="s">
        <v>109</v>
      </c>
      <c r="C330" s="8" t="s">
        <v>110</v>
      </c>
      <c r="D330" s="8" t="s">
        <v>133</v>
      </c>
      <c r="E330" s="8" t="s">
        <v>123</v>
      </c>
      <c r="F330" s="8" t="s">
        <v>113</v>
      </c>
      <c r="G330" s="8" t="s">
        <v>124</v>
      </c>
      <c r="H330" s="8">
        <v>36</v>
      </c>
      <c r="I330" s="8">
        <v>49008</v>
      </c>
      <c r="J330" s="8">
        <v>14</v>
      </c>
      <c r="K330" s="8">
        <v>18</v>
      </c>
      <c r="L330" s="8">
        <v>2</v>
      </c>
      <c r="M330" s="8">
        <v>3</v>
      </c>
      <c r="N330" s="8">
        <v>22</v>
      </c>
      <c r="O330" s="8"/>
      <c r="P330" s="8" t="str">
        <f>IF(AND(G330=$G$5,L330&gt;10),'Logical Functions'!$H$85,'Logical Functions'!$H$86)</f>
        <v>Manageable in Boston</v>
      </c>
      <c r="Q330" s="8" t="str">
        <v>Low Performer</v>
      </c>
      <c r="R330" s="8" t="str">
        <f t="shared" si="35"/>
        <v>Low Performer</v>
      </c>
      <c r="S330" s="8" t="b">
        <f t="shared" si="36"/>
        <v>0</v>
      </c>
      <c r="T330" s="8" t="b">
        <f t="shared" si="37"/>
        <v>0</v>
      </c>
      <c r="U330" s="8" t="b">
        <f t="shared" si="38"/>
        <v>0</v>
      </c>
      <c r="V330" s="8"/>
      <c r="W330" s="8" t="b">
        <f t="shared" si="39"/>
        <v>0</v>
      </c>
      <c r="X330" s="8" t="b">
        <f t="shared" si="40"/>
        <v>0</v>
      </c>
      <c r="Y330" t="b">
        <f t="shared" si="41"/>
        <v>1</v>
      </c>
      <c r="Z330" t="b">
        <v>1</v>
      </c>
    </row>
    <row r="331" spans="1:26" x14ac:dyDescent="0.45">
      <c r="A331" s="8" t="s">
        <v>135</v>
      </c>
      <c r="B331" s="8" t="s">
        <v>125</v>
      </c>
      <c r="C331" s="8" t="s">
        <v>117</v>
      </c>
      <c r="D331" s="8" t="s">
        <v>111</v>
      </c>
      <c r="E331" s="8" t="s">
        <v>126</v>
      </c>
      <c r="F331" s="8" t="s">
        <v>127</v>
      </c>
      <c r="G331" s="8" t="s">
        <v>120</v>
      </c>
      <c r="H331" s="8">
        <v>43</v>
      </c>
      <c r="I331" s="8">
        <v>115716</v>
      </c>
      <c r="J331" s="8">
        <v>14</v>
      </c>
      <c r="K331" s="8">
        <v>15</v>
      </c>
      <c r="L331" s="8">
        <v>5</v>
      </c>
      <c r="M331" s="8">
        <v>6</v>
      </c>
      <c r="N331" s="8">
        <v>24</v>
      </c>
      <c r="O331" s="8"/>
      <c r="P331" s="8" t="str">
        <f>IF(AND(G331=$G$5,L331&gt;10),'Logical Functions'!$H$85,'Logical Functions'!$H$86)</f>
        <v>Manageable in Boston</v>
      </c>
      <c r="Q331" s="8" t="str">
        <v>Low Performer</v>
      </c>
      <c r="R331" s="8" t="str">
        <f t="shared" si="35"/>
        <v>Low Performer</v>
      </c>
      <c r="S331" s="8" t="b">
        <f t="shared" si="36"/>
        <v>0</v>
      </c>
      <c r="T331" s="8" t="b">
        <f t="shared" si="37"/>
        <v>0</v>
      </c>
      <c r="U331" s="8" t="b">
        <f t="shared" si="38"/>
        <v>1</v>
      </c>
      <c r="V331" s="8"/>
      <c r="W331" s="8" t="b">
        <f t="shared" si="39"/>
        <v>0</v>
      </c>
      <c r="X331" s="8" t="b">
        <f t="shared" si="40"/>
        <v>0</v>
      </c>
      <c r="Y331" t="b">
        <f t="shared" si="41"/>
        <v>1</v>
      </c>
      <c r="Z331" t="b">
        <v>1</v>
      </c>
    </row>
    <row r="332" spans="1:26" x14ac:dyDescent="0.45">
      <c r="A332" s="9" t="s">
        <v>135</v>
      </c>
      <c r="B332" s="9" t="s">
        <v>109</v>
      </c>
      <c r="C332" s="9" t="s">
        <v>130</v>
      </c>
      <c r="D332" s="9" t="s">
        <v>133</v>
      </c>
      <c r="E332" s="9" t="s">
        <v>118</v>
      </c>
      <c r="F332" s="9" t="s">
        <v>119</v>
      </c>
      <c r="G332" s="9" t="s">
        <v>124</v>
      </c>
      <c r="H332" s="9">
        <v>58</v>
      </c>
      <c r="I332" s="9">
        <v>37006</v>
      </c>
      <c r="J332" s="9">
        <v>14</v>
      </c>
      <c r="K332" s="9">
        <v>5</v>
      </c>
      <c r="L332" s="9">
        <v>3</v>
      </c>
      <c r="M332" s="9">
        <v>3</v>
      </c>
      <c r="N332" s="9">
        <v>53</v>
      </c>
      <c r="O332" s="9"/>
      <c r="P332" s="8" t="str">
        <f>IF(AND(G332=$G$5,L332&gt;10),'Logical Functions'!$H$85,'Logical Functions'!$H$86)</f>
        <v>Manageable in Boston</v>
      </c>
      <c r="Q332" s="9" t="str">
        <v>Low Performer</v>
      </c>
      <c r="R332" s="8" t="str">
        <f t="shared" si="35"/>
        <v>Low Performer</v>
      </c>
      <c r="S332" s="8" t="b">
        <f t="shared" si="36"/>
        <v>0</v>
      </c>
      <c r="T332" s="8" t="b">
        <f t="shared" si="37"/>
        <v>0</v>
      </c>
      <c r="U332" s="8" t="b">
        <f t="shared" si="38"/>
        <v>0</v>
      </c>
      <c r="V332" s="9"/>
      <c r="W332" s="8" t="b">
        <f t="shared" si="39"/>
        <v>0</v>
      </c>
      <c r="X332" s="8" t="b">
        <f t="shared" si="40"/>
        <v>0</v>
      </c>
      <c r="Y332" t="b">
        <f t="shared" si="41"/>
        <v>0</v>
      </c>
      <c r="Z332" t="b">
        <v>0</v>
      </c>
    </row>
    <row r="333" spans="1:26" x14ac:dyDescent="0.45">
      <c r="A333" s="8" t="s">
        <v>121</v>
      </c>
      <c r="B333" s="8" t="s">
        <v>109</v>
      </c>
      <c r="C333" s="8" t="s">
        <v>138</v>
      </c>
      <c r="D333" s="8" t="s">
        <v>133</v>
      </c>
      <c r="E333" s="8" t="s">
        <v>134</v>
      </c>
      <c r="F333" s="8" t="s">
        <v>113</v>
      </c>
      <c r="G333" s="8" t="s">
        <v>114</v>
      </c>
      <c r="H333" s="8">
        <v>63</v>
      </c>
      <c r="I333" s="8">
        <v>67226</v>
      </c>
      <c r="J333" s="8">
        <v>13</v>
      </c>
      <c r="K333" s="8">
        <v>16</v>
      </c>
      <c r="L333" s="8">
        <v>1</v>
      </c>
      <c r="M333" s="8">
        <v>8</v>
      </c>
      <c r="N333" s="8">
        <v>47</v>
      </c>
      <c r="O333" s="8"/>
      <c r="P333" s="8" t="str">
        <f>IF(AND(G333=$G$5,L333&gt;10),'Logical Functions'!$H$85,'Logical Functions'!$H$86)</f>
        <v>Manageable in Boston</v>
      </c>
      <c r="Q333" s="8" t="str">
        <v>High Performer</v>
      </c>
      <c r="R333" s="8" t="str">
        <f t="shared" si="35"/>
        <v>High Performer</v>
      </c>
      <c r="S333" s="8" t="b">
        <f t="shared" si="36"/>
        <v>0</v>
      </c>
      <c r="T333" s="8" t="b">
        <f t="shared" si="37"/>
        <v>1</v>
      </c>
      <c r="U333" s="8" t="b">
        <f t="shared" si="38"/>
        <v>0</v>
      </c>
      <c r="V333" s="8"/>
      <c r="W333" s="8" t="b">
        <f t="shared" si="39"/>
        <v>0</v>
      </c>
      <c r="X333" s="8" t="b">
        <f t="shared" si="40"/>
        <v>1</v>
      </c>
      <c r="Y333" t="b">
        <f t="shared" si="41"/>
        <v>0</v>
      </c>
      <c r="Z333" t="b">
        <v>0</v>
      </c>
    </row>
    <row r="334" spans="1:26" x14ac:dyDescent="0.45">
      <c r="A334" s="9" t="s">
        <v>121</v>
      </c>
      <c r="B334" s="9" t="s">
        <v>116</v>
      </c>
      <c r="C334" s="9" t="s">
        <v>117</v>
      </c>
      <c r="D334" s="9" t="s">
        <v>131</v>
      </c>
      <c r="E334" s="9" t="s">
        <v>136</v>
      </c>
      <c r="F334" s="9" t="s">
        <v>119</v>
      </c>
      <c r="G334" s="9" t="s">
        <v>141</v>
      </c>
      <c r="H334" s="9">
        <v>43</v>
      </c>
      <c r="I334" s="9">
        <v>103851</v>
      </c>
      <c r="J334" s="9">
        <v>13</v>
      </c>
      <c r="K334" s="9">
        <v>10</v>
      </c>
      <c r="L334" s="9">
        <v>13</v>
      </c>
      <c r="M334" s="9">
        <v>5</v>
      </c>
      <c r="N334" s="9">
        <v>23</v>
      </c>
      <c r="O334" s="9"/>
      <c r="P334" s="8" t="str">
        <f>IF(AND(G334=$G$5,L334&gt;10),'Logical Functions'!$H$85,'Logical Functions'!$H$86)</f>
        <v>Manageable in Boston</v>
      </c>
      <c r="Q334" s="9" t="str">
        <v>Low Performer</v>
      </c>
      <c r="R334" s="8" t="str">
        <f t="shared" si="35"/>
        <v>Low Performer</v>
      </c>
      <c r="S334" s="8" t="b">
        <f t="shared" si="36"/>
        <v>0</v>
      </c>
      <c r="T334" s="8" t="b">
        <f t="shared" si="37"/>
        <v>0</v>
      </c>
      <c r="U334" s="8" t="b">
        <f t="shared" si="38"/>
        <v>0</v>
      </c>
      <c r="V334" s="9"/>
      <c r="W334" s="8" t="b">
        <f t="shared" si="39"/>
        <v>0</v>
      </c>
      <c r="X334" s="8" t="b">
        <f t="shared" si="40"/>
        <v>1</v>
      </c>
      <c r="Y334" t="b">
        <f t="shared" si="41"/>
        <v>1</v>
      </c>
      <c r="Z334" t="b">
        <v>1</v>
      </c>
    </row>
    <row r="335" spans="1:26" x14ac:dyDescent="0.45">
      <c r="A335" s="9" t="s">
        <v>108</v>
      </c>
      <c r="B335" s="9" t="s">
        <v>109</v>
      </c>
      <c r="C335" s="9" t="s">
        <v>138</v>
      </c>
      <c r="D335" s="9" t="s">
        <v>122</v>
      </c>
      <c r="E335" s="9" t="s">
        <v>126</v>
      </c>
      <c r="F335" s="9" t="s">
        <v>113</v>
      </c>
      <c r="G335" s="9" t="s">
        <v>137</v>
      </c>
      <c r="H335" s="9">
        <v>47</v>
      </c>
      <c r="I335" s="9">
        <v>106118</v>
      </c>
      <c r="J335" s="9">
        <v>13</v>
      </c>
      <c r="K335" s="9">
        <v>19</v>
      </c>
      <c r="L335" s="9">
        <v>6</v>
      </c>
      <c r="M335" s="9">
        <v>5</v>
      </c>
      <c r="N335" s="9">
        <v>41</v>
      </c>
      <c r="O335" s="9"/>
      <c r="P335" s="8" t="str">
        <f>IF(AND(G335=$G$5,L335&gt;10),'Logical Functions'!$H$85,'Logical Functions'!$H$86)</f>
        <v>Manageable in Boston</v>
      </c>
      <c r="Q335" s="9" t="str">
        <v>Low Performer</v>
      </c>
      <c r="R335" s="8" t="str">
        <f t="shared" si="35"/>
        <v>Low Performer</v>
      </c>
      <c r="S335" s="8" t="b">
        <f t="shared" si="36"/>
        <v>0</v>
      </c>
      <c r="T335" s="8" t="b">
        <f t="shared" si="37"/>
        <v>0</v>
      </c>
      <c r="U335" s="8" t="b">
        <f t="shared" si="38"/>
        <v>1</v>
      </c>
      <c r="V335" s="9"/>
      <c r="W335" s="8" t="b">
        <f t="shared" si="39"/>
        <v>0</v>
      </c>
      <c r="X335" s="8" t="b">
        <f t="shared" si="40"/>
        <v>0</v>
      </c>
      <c r="Y335" t="b">
        <f t="shared" si="41"/>
        <v>0</v>
      </c>
      <c r="Z335" t="b">
        <v>0</v>
      </c>
    </row>
    <row r="336" spans="1:26" x14ac:dyDescent="0.45">
      <c r="A336" s="8" t="s">
        <v>140</v>
      </c>
      <c r="B336" s="8" t="s">
        <v>116</v>
      </c>
      <c r="C336" s="8" t="s">
        <v>138</v>
      </c>
      <c r="D336" s="8" t="s">
        <v>133</v>
      </c>
      <c r="E336" s="8" t="s">
        <v>139</v>
      </c>
      <c r="F336" s="8" t="s">
        <v>113</v>
      </c>
      <c r="G336" s="8" t="s">
        <v>124</v>
      </c>
      <c r="H336" s="8">
        <v>31</v>
      </c>
      <c r="I336" s="8">
        <v>76840</v>
      </c>
      <c r="J336" s="8">
        <v>13</v>
      </c>
      <c r="K336" s="8">
        <v>15</v>
      </c>
      <c r="L336" s="8">
        <v>5</v>
      </c>
      <c r="M336" s="8">
        <v>6</v>
      </c>
      <c r="N336" s="8">
        <v>20</v>
      </c>
      <c r="O336" s="8"/>
      <c r="P336" s="8" t="str">
        <f>IF(AND(G336=$G$5,L336&gt;10),'Logical Functions'!$H$85,'Logical Functions'!$H$86)</f>
        <v>Manageable in Boston</v>
      </c>
      <c r="Q336" s="8" t="str">
        <v>Low Performer</v>
      </c>
      <c r="R336" s="8" t="str">
        <f t="shared" si="35"/>
        <v>Low Performer</v>
      </c>
      <c r="S336" s="8" t="b">
        <f t="shared" si="36"/>
        <v>0</v>
      </c>
      <c r="T336" s="8" t="b">
        <f t="shared" si="37"/>
        <v>0</v>
      </c>
      <c r="U336" s="8" t="b">
        <f t="shared" si="38"/>
        <v>0</v>
      </c>
      <c r="V336" s="8"/>
      <c r="W336" s="8" t="b">
        <f t="shared" si="39"/>
        <v>0</v>
      </c>
      <c r="X336" s="8" t="b">
        <f t="shared" si="40"/>
        <v>0</v>
      </c>
      <c r="Y336" t="b">
        <f t="shared" si="41"/>
        <v>1</v>
      </c>
      <c r="Z336" t="b">
        <v>1</v>
      </c>
    </row>
    <row r="337" spans="1:26" x14ac:dyDescent="0.45">
      <c r="A337" s="9" t="s">
        <v>108</v>
      </c>
      <c r="B337" s="9" t="s">
        <v>125</v>
      </c>
      <c r="C337" s="9" t="s">
        <v>130</v>
      </c>
      <c r="D337" s="9" t="s">
        <v>133</v>
      </c>
      <c r="E337" s="9" t="s">
        <v>118</v>
      </c>
      <c r="F337" s="9" t="s">
        <v>127</v>
      </c>
      <c r="G337" s="9" t="s">
        <v>124</v>
      </c>
      <c r="H337" s="9">
        <v>54</v>
      </c>
      <c r="I337" s="9">
        <v>41590</v>
      </c>
      <c r="J337" s="9">
        <v>13</v>
      </c>
      <c r="K337" s="9">
        <v>11</v>
      </c>
      <c r="L337" s="9">
        <v>8</v>
      </c>
      <c r="M337" s="9">
        <v>9</v>
      </c>
      <c r="N337" s="9">
        <v>24</v>
      </c>
      <c r="O337" s="9"/>
      <c r="P337" s="8" t="str">
        <f>IF(AND(G337=$G$5,L337&gt;10),'Logical Functions'!$H$85,'Logical Functions'!$H$86)</f>
        <v>Manageable in Boston</v>
      </c>
      <c r="Q337" s="9" t="str">
        <v>High Performer</v>
      </c>
      <c r="R337" s="8" t="str">
        <f t="shared" si="35"/>
        <v>High Performer</v>
      </c>
      <c r="S337" s="8" t="b">
        <f t="shared" si="36"/>
        <v>1</v>
      </c>
      <c r="T337" s="8" t="b">
        <f t="shared" si="37"/>
        <v>0</v>
      </c>
      <c r="U337" s="8" t="b">
        <f t="shared" si="38"/>
        <v>0</v>
      </c>
      <c r="V337" s="9"/>
      <c r="W337" s="8" t="b">
        <f t="shared" si="39"/>
        <v>1</v>
      </c>
      <c r="X337" s="8" t="b">
        <f t="shared" si="40"/>
        <v>0</v>
      </c>
      <c r="Y337" t="b">
        <f t="shared" si="41"/>
        <v>1</v>
      </c>
      <c r="Z337" t="b">
        <v>1</v>
      </c>
    </row>
    <row r="338" spans="1:26" x14ac:dyDescent="0.45">
      <c r="A338" s="9" t="s">
        <v>140</v>
      </c>
      <c r="B338" s="9" t="s">
        <v>109</v>
      </c>
      <c r="C338" s="9" t="s">
        <v>130</v>
      </c>
      <c r="D338" s="9" t="s">
        <v>131</v>
      </c>
      <c r="E338" s="9" t="s">
        <v>126</v>
      </c>
      <c r="F338" s="9" t="s">
        <v>127</v>
      </c>
      <c r="G338" s="9" t="s">
        <v>132</v>
      </c>
      <c r="H338" s="9">
        <v>61</v>
      </c>
      <c r="I338" s="9">
        <v>98487</v>
      </c>
      <c r="J338" s="9">
        <v>13</v>
      </c>
      <c r="K338" s="9">
        <v>18</v>
      </c>
      <c r="L338" s="9">
        <v>8</v>
      </c>
      <c r="M338" s="9">
        <v>1</v>
      </c>
      <c r="N338" s="9">
        <v>54</v>
      </c>
      <c r="O338" s="9"/>
      <c r="P338" s="8" t="str">
        <f>IF(AND(G338=$G$5,L338&gt;10),'Logical Functions'!$H$85,'Logical Functions'!$H$86)</f>
        <v>Manageable in Boston</v>
      </c>
      <c r="Q338" s="9" t="str">
        <v>Low Performer</v>
      </c>
      <c r="R338" s="8" t="str">
        <f t="shared" si="35"/>
        <v>Low Performer</v>
      </c>
      <c r="S338" s="8" t="b">
        <f t="shared" si="36"/>
        <v>1</v>
      </c>
      <c r="T338" s="8" t="b">
        <f t="shared" si="37"/>
        <v>0</v>
      </c>
      <c r="U338" s="8" t="b">
        <f t="shared" si="38"/>
        <v>0</v>
      </c>
      <c r="V338" s="9"/>
      <c r="W338" s="8" t="b">
        <f t="shared" si="39"/>
        <v>0</v>
      </c>
      <c r="X338" s="8" t="b">
        <f t="shared" si="40"/>
        <v>0</v>
      </c>
      <c r="Y338" t="b">
        <f t="shared" si="41"/>
        <v>0</v>
      </c>
      <c r="Z338" t="b">
        <v>0</v>
      </c>
    </row>
    <row r="339" spans="1:26" x14ac:dyDescent="0.45">
      <c r="A339" s="8" t="s">
        <v>128</v>
      </c>
      <c r="B339" s="8" t="s">
        <v>125</v>
      </c>
      <c r="C339" s="8" t="s">
        <v>110</v>
      </c>
      <c r="D339" s="8" t="s">
        <v>133</v>
      </c>
      <c r="E339" s="8" t="s">
        <v>126</v>
      </c>
      <c r="F339" s="8" t="s">
        <v>127</v>
      </c>
      <c r="G339" s="8" t="s">
        <v>137</v>
      </c>
      <c r="H339" s="8">
        <v>25</v>
      </c>
      <c r="I339" s="8">
        <v>101126</v>
      </c>
      <c r="J339" s="8">
        <v>13</v>
      </c>
      <c r="K339" s="8">
        <v>17</v>
      </c>
      <c r="L339" s="8">
        <v>8</v>
      </c>
      <c r="M339" s="8">
        <v>3</v>
      </c>
      <c r="N339" s="8">
        <v>55</v>
      </c>
      <c r="O339" s="8"/>
      <c r="P339" s="8" t="str">
        <f>IF(AND(G339=$G$5,L339&gt;10),'Logical Functions'!$H$85,'Logical Functions'!$H$86)</f>
        <v>Manageable in Boston</v>
      </c>
      <c r="Q339" s="8" t="str">
        <v>Low Performer</v>
      </c>
      <c r="R339" s="8" t="str">
        <f t="shared" si="35"/>
        <v>Low Performer</v>
      </c>
      <c r="S339" s="8" t="b">
        <f t="shared" si="36"/>
        <v>0</v>
      </c>
      <c r="T339" s="8" t="b">
        <f t="shared" si="37"/>
        <v>0</v>
      </c>
      <c r="U339" s="8" t="b">
        <f t="shared" si="38"/>
        <v>0</v>
      </c>
      <c r="V339" s="8"/>
      <c r="W339" s="8" t="b">
        <f t="shared" si="39"/>
        <v>0</v>
      </c>
      <c r="X339" s="8" t="b">
        <f t="shared" si="40"/>
        <v>1</v>
      </c>
      <c r="Y339" t="b">
        <f t="shared" si="41"/>
        <v>0</v>
      </c>
      <c r="Z339" t="b">
        <v>0</v>
      </c>
    </row>
    <row r="340" spans="1:26" x14ac:dyDescent="0.45">
      <c r="A340" s="9" t="s">
        <v>142</v>
      </c>
      <c r="B340" s="9" t="s">
        <v>109</v>
      </c>
      <c r="C340" s="9" t="s">
        <v>110</v>
      </c>
      <c r="D340" s="9" t="s">
        <v>131</v>
      </c>
      <c r="E340" s="9" t="s">
        <v>118</v>
      </c>
      <c r="F340" s="9" t="s">
        <v>127</v>
      </c>
      <c r="G340" s="9" t="s">
        <v>124</v>
      </c>
      <c r="H340" s="9">
        <v>25</v>
      </c>
      <c r="I340" s="9">
        <v>69129</v>
      </c>
      <c r="J340" s="9">
        <v>13</v>
      </c>
      <c r="K340" s="9">
        <v>1</v>
      </c>
      <c r="L340" s="9">
        <v>1</v>
      </c>
      <c r="M340" s="9">
        <v>8</v>
      </c>
      <c r="N340" s="9">
        <v>52</v>
      </c>
      <c r="O340" s="9"/>
      <c r="P340" s="8" t="str">
        <f>IF(AND(G340=$G$5,L340&gt;10),'Logical Functions'!$H$85,'Logical Functions'!$H$86)</f>
        <v>Manageable in Boston</v>
      </c>
      <c r="Q340" s="9" t="str">
        <v>High Performer</v>
      </c>
      <c r="R340" s="8" t="str">
        <f t="shared" si="35"/>
        <v>High Performer</v>
      </c>
      <c r="S340" s="8" t="b">
        <f t="shared" si="36"/>
        <v>0</v>
      </c>
      <c r="T340" s="8" t="b">
        <f t="shared" si="37"/>
        <v>0</v>
      </c>
      <c r="U340" s="8" t="b">
        <f t="shared" si="38"/>
        <v>0</v>
      </c>
      <c r="V340" s="9"/>
      <c r="W340" s="8" t="b">
        <f t="shared" si="39"/>
        <v>0</v>
      </c>
      <c r="X340" s="8" t="b">
        <f t="shared" si="40"/>
        <v>0</v>
      </c>
      <c r="Y340" t="b">
        <f t="shared" si="41"/>
        <v>0</v>
      </c>
      <c r="Z340" t="b">
        <v>0</v>
      </c>
    </row>
    <row r="341" spans="1:26" x14ac:dyDescent="0.45">
      <c r="A341" s="9" t="s">
        <v>140</v>
      </c>
      <c r="B341" s="9" t="s">
        <v>109</v>
      </c>
      <c r="C341" s="9" t="s">
        <v>138</v>
      </c>
      <c r="D341" s="9" t="s">
        <v>122</v>
      </c>
      <c r="E341" s="9" t="s">
        <v>126</v>
      </c>
      <c r="F341" s="9" t="s">
        <v>119</v>
      </c>
      <c r="G341" s="9" t="s">
        <v>120</v>
      </c>
      <c r="H341" s="9">
        <v>36</v>
      </c>
      <c r="I341" s="9">
        <v>34426</v>
      </c>
      <c r="J341" s="9">
        <v>13</v>
      </c>
      <c r="K341" s="9">
        <v>7</v>
      </c>
      <c r="L341" s="9">
        <v>12</v>
      </c>
      <c r="M341" s="9">
        <v>8</v>
      </c>
      <c r="N341" s="9">
        <v>48</v>
      </c>
      <c r="O341" s="9"/>
      <c r="P341" s="8" t="str">
        <f>IF(AND(G341=$G$5,L341&gt;10),'Logical Functions'!$H$85,'Logical Functions'!$H$86)</f>
        <v>Manageable in Boston</v>
      </c>
      <c r="Q341" s="9" t="str">
        <v>High Performer</v>
      </c>
      <c r="R341" s="8" t="str">
        <f t="shared" si="35"/>
        <v>High Performer</v>
      </c>
      <c r="S341" s="8" t="b">
        <f t="shared" si="36"/>
        <v>0</v>
      </c>
      <c r="T341" s="8" t="b">
        <f t="shared" si="37"/>
        <v>0</v>
      </c>
      <c r="U341" s="8" t="b">
        <f t="shared" si="38"/>
        <v>1</v>
      </c>
      <c r="V341" s="9"/>
      <c r="W341" s="8" t="b">
        <f t="shared" si="39"/>
        <v>0</v>
      </c>
      <c r="X341" s="8" t="b">
        <f t="shared" si="40"/>
        <v>0</v>
      </c>
      <c r="Y341" t="b">
        <f t="shared" si="41"/>
        <v>0</v>
      </c>
      <c r="Z341" t="b">
        <v>0</v>
      </c>
    </row>
    <row r="342" spans="1:26" x14ac:dyDescent="0.45">
      <c r="A342" s="9" t="s">
        <v>115</v>
      </c>
      <c r="B342" s="9" t="s">
        <v>125</v>
      </c>
      <c r="C342" s="9" t="s">
        <v>138</v>
      </c>
      <c r="D342" s="9" t="s">
        <v>122</v>
      </c>
      <c r="E342" s="9" t="s">
        <v>123</v>
      </c>
      <c r="F342" s="9" t="s">
        <v>119</v>
      </c>
      <c r="G342" s="9" t="s">
        <v>137</v>
      </c>
      <c r="H342" s="9">
        <v>53</v>
      </c>
      <c r="I342" s="9">
        <v>37659</v>
      </c>
      <c r="J342" s="9">
        <v>13</v>
      </c>
      <c r="K342" s="9">
        <v>6</v>
      </c>
      <c r="L342" s="9">
        <v>11</v>
      </c>
      <c r="M342" s="9">
        <v>8</v>
      </c>
      <c r="N342" s="9">
        <v>37</v>
      </c>
      <c r="O342" s="9"/>
      <c r="P342" s="8" t="str">
        <f>IF(AND(G342=$G$5,L342&gt;10),'Logical Functions'!$H$85,'Logical Functions'!$H$86)</f>
        <v>Manageable in Boston</v>
      </c>
      <c r="Q342" s="9" t="str">
        <v>High Performer</v>
      </c>
      <c r="R342" s="8" t="str">
        <f t="shared" si="35"/>
        <v>High Performer</v>
      </c>
      <c r="S342" s="8" t="b">
        <f t="shared" si="36"/>
        <v>0</v>
      </c>
      <c r="T342" s="8" t="b">
        <f t="shared" si="37"/>
        <v>0</v>
      </c>
      <c r="U342" s="8" t="b">
        <f t="shared" si="38"/>
        <v>1</v>
      </c>
      <c r="V342" s="9"/>
      <c r="W342" s="8" t="b">
        <f t="shared" si="39"/>
        <v>0</v>
      </c>
      <c r="X342" s="8" t="b">
        <f t="shared" si="40"/>
        <v>0</v>
      </c>
      <c r="Y342" t="b">
        <f t="shared" si="41"/>
        <v>1</v>
      </c>
      <c r="Z342" t="b">
        <v>1</v>
      </c>
    </row>
    <row r="343" spans="1:26" x14ac:dyDescent="0.45">
      <c r="A343" s="8" t="s">
        <v>128</v>
      </c>
      <c r="B343" s="8" t="s">
        <v>125</v>
      </c>
      <c r="C343" s="8" t="s">
        <v>117</v>
      </c>
      <c r="D343" s="8" t="s">
        <v>122</v>
      </c>
      <c r="E343" s="8" t="s">
        <v>112</v>
      </c>
      <c r="F343" s="8" t="s">
        <v>113</v>
      </c>
      <c r="G343" s="8" t="s">
        <v>132</v>
      </c>
      <c r="H343" s="8">
        <v>26</v>
      </c>
      <c r="I343" s="8">
        <v>48800</v>
      </c>
      <c r="J343" s="8">
        <v>12</v>
      </c>
      <c r="K343" s="8">
        <v>14</v>
      </c>
      <c r="L343" s="8">
        <v>14</v>
      </c>
      <c r="M343" s="8">
        <v>1</v>
      </c>
      <c r="N343" s="8">
        <v>49</v>
      </c>
      <c r="O343" s="8"/>
      <c r="P343" s="8" t="str">
        <f>IF(AND(G343=$G$5,L343&gt;10),'Logical Functions'!$H$85,'Logical Functions'!$H$86)</f>
        <v>Manageable in Boston</v>
      </c>
      <c r="Q343" s="8" t="str">
        <v>Low Performer</v>
      </c>
      <c r="R343" s="8" t="str">
        <f t="shared" si="35"/>
        <v>Low Performer</v>
      </c>
      <c r="S343" s="8" t="b">
        <f t="shared" si="36"/>
        <v>0</v>
      </c>
      <c r="T343" s="8" t="b">
        <f t="shared" si="37"/>
        <v>0</v>
      </c>
      <c r="U343" s="8" t="b">
        <f t="shared" si="38"/>
        <v>1</v>
      </c>
      <c r="V343" s="8"/>
      <c r="W343" s="8" t="b">
        <f t="shared" si="39"/>
        <v>0</v>
      </c>
      <c r="X343" s="8" t="b">
        <f t="shared" si="40"/>
        <v>1</v>
      </c>
      <c r="Y343" t="b">
        <f t="shared" si="41"/>
        <v>0</v>
      </c>
      <c r="Z343" t="b">
        <v>0</v>
      </c>
    </row>
    <row r="344" spans="1:26" x14ac:dyDescent="0.45">
      <c r="A344" s="8" t="s">
        <v>142</v>
      </c>
      <c r="B344" s="8" t="s">
        <v>116</v>
      </c>
      <c r="C344" s="8" t="s">
        <v>117</v>
      </c>
      <c r="D344" s="8" t="s">
        <v>122</v>
      </c>
      <c r="E344" s="8" t="s">
        <v>126</v>
      </c>
      <c r="F344" s="8" t="s">
        <v>119</v>
      </c>
      <c r="G344" s="8" t="s">
        <v>120</v>
      </c>
      <c r="H344" s="8">
        <v>34</v>
      </c>
      <c r="I344" s="8">
        <v>42991</v>
      </c>
      <c r="J344" s="8">
        <v>12</v>
      </c>
      <c r="K344" s="8">
        <v>8</v>
      </c>
      <c r="L344" s="8">
        <v>4</v>
      </c>
      <c r="M344" s="8">
        <v>5</v>
      </c>
      <c r="N344" s="8">
        <v>22</v>
      </c>
      <c r="O344" s="8"/>
      <c r="P344" s="8" t="str">
        <f>IF(AND(G344=$G$5,L344&gt;10),'Logical Functions'!$H$85,'Logical Functions'!$H$86)</f>
        <v>Manageable in Boston</v>
      </c>
      <c r="Q344" s="8" t="str">
        <v>Low Performer</v>
      </c>
      <c r="R344" s="8" t="str">
        <f t="shared" si="35"/>
        <v>Low Performer</v>
      </c>
      <c r="S344" s="8" t="b">
        <f t="shared" si="36"/>
        <v>0</v>
      </c>
      <c r="T344" s="8" t="b">
        <f t="shared" si="37"/>
        <v>0</v>
      </c>
      <c r="U344" s="8" t="b">
        <f t="shared" si="38"/>
        <v>1</v>
      </c>
      <c r="V344" s="8"/>
      <c r="W344" s="8" t="b">
        <f t="shared" si="39"/>
        <v>0</v>
      </c>
      <c r="X344" s="8" t="b">
        <f t="shared" si="40"/>
        <v>0</v>
      </c>
      <c r="Y344" t="b">
        <f t="shared" si="41"/>
        <v>1</v>
      </c>
      <c r="Z344" t="b">
        <v>1</v>
      </c>
    </row>
    <row r="345" spans="1:26" x14ac:dyDescent="0.45">
      <c r="A345" s="9" t="s">
        <v>121</v>
      </c>
      <c r="B345" s="9" t="s">
        <v>109</v>
      </c>
      <c r="C345" s="9" t="s">
        <v>138</v>
      </c>
      <c r="D345" s="9" t="s">
        <v>133</v>
      </c>
      <c r="E345" s="9" t="s">
        <v>112</v>
      </c>
      <c r="F345" s="9" t="s">
        <v>113</v>
      </c>
      <c r="G345" s="9" t="s">
        <v>120</v>
      </c>
      <c r="H345" s="9">
        <v>51</v>
      </c>
      <c r="I345" s="9">
        <v>107842</v>
      </c>
      <c r="J345" s="9">
        <v>12</v>
      </c>
      <c r="K345" s="9">
        <v>10</v>
      </c>
      <c r="L345" s="9">
        <v>8</v>
      </c>
      <c r="M345" s="9">
        <v>4</v>
      </c>
      <c r="N345" s="9">
        <v>35</v>
      </c>
      <c r="O345" s="9"/>
      <c r="P345" s="8" t="str">
        <f>IF(AND(G345=$G$5,L345&gt;10),'Logical Functions'!$H$85,'Logical Functions'!$H$86)</f>
        <v>Manageable in Boston</v>
      </c>
      <c r="Q345" s="9" t="str">
        <v>Low Performer</v>
      </c>
      <c r="R345" s="8" t="str">
        <f t="shared" si="35"/>
        <v>Low Performer</v>
      </c>
      <c r="S345" s="8" t="b">
        <f t="shared" si="36"/>
        <v>0</v>
      </c>
      <c r="T345" s="8" t="b">
        <f t="shared" si="37"/>
        <v>0</v>
      </c>
      <c r="U345" s="8" t="b">
        <f t="shared" si="38"/>
        <v>0</v>
      </c>
      <c r="V345" s="9"/>
      <c r="W345" s="8" t="b">
        <f t="shared" si="39"/>
        <v>0</v>
      </c>
      <c r="X345" s="8" t="b">
        <f t="shared" si="40"/>
        <v>1</v>
      </c>
      <c r="Y345" t="b">
        <f t="shared" si="41"/>
        <v>1</v>
      </c>
      <c r="Z345" t="b">
        <v>1</v>
      </c>
    </row>
    <row r="346" spans="1:26" x14ac:dyDescent="0.45">
      <c r="A346" s="9" t="s">
        <v>108</v>
      </c>
      <c r="B346" s="9" t="s">
        <v>116</v>
      </c>
      <c r="C346" s="9" t="s">
        <v>110</v>
      </c>
      <c r="D346" s="9" t="s">
        <v>111</v>
      </c>
      <c r="E346" s="9" t="s">
        <v>134</v>
      </c>
      <c r="F346" s="9" t="s">
        <v>127</v>
      </c>
      <c r="G346" s="9" t="s">
        <v>114</v>
      </c>
      <c r="H346" s="9">
        <v>43</v>
      </c>
      <c r="I346" s="9">
        <v>58454</v>
      </c>
      <c r="J346" s="9">
        <v>12</v>
      </c>
      <c r="K346" s="9">
        <v>8</v>
      </c>
      <c r="L346" s="9">
        <v>11</v>
      </c>
      <c r="M346" s="9">
        <v>3</v>
      </c>
      <c r="N346" s="9">
        <v>41</v>
      </c>
      <c r="O346" s="9"/>
      <c r="P346" s="8" t="str">
        <f>IF(AND(G346=$G$5,L346&gt;10),'Logical Functions'!$H$85,'Logical Functions'!$H$86)</f>
        <v>Manageable in Boston</v>
      </c>
      <c r="Q346" s="9" t="str">
        <v>Low Performer</v>
      </c>
      <c r="R346" s="8" t="str">
        <f t="shared" si="35"/>
        <v>Low Performer</v>
      </c>
      <c r="S346" s="8" t="b">
        <f t="shared" si="36"/>
        <v>0</v>
      </c>
      <c r="T346" s="8" t="b">
        <f t="shared" si="37"/>
        <v>0</v>
      </c>
      <c r="U346" s="8" t="b">
        <f t="shared" si="38"/>
        <v>1</v>
      </c>
      <c r="V346" s="9"/>
      <c r="W346" s="8" t="b">
        <f t="shared" si="39"/>
        <v>0</v>
      </c>
      <c r="X346" s="8" t="b">
        <f t="shared" si="40"/>
        <v>0</v>
      </c>
      <c r="Y346" t="b">
        <f t="shared" si="41"/>
        <v>0</v>
      </c>
      <c r="Z346" t="b">
        <v>0</v>
      </c>
    </row>
    <row r="347" spans="1:26" x14ac:dyDescent="0.45">
      <c r="A347" s="9" t="s">
        <v>121</v>
      </c>
      <c r="B347" s="9" t="s">
        <v>116</v>
      </c>
      <c r="C347" s="9" t="s">
        <v>117</v>
      </c>
      <c r="D347" s="9" t="s">
        <v>133</v>
      </c>
      <c r="E347" s="9" t="s">
        <v>134</v>
      </c>
      <c r="F347" s="9" t="s">
        <v>113</v>
      </c>
      <c r="G347" s="9" t="s">
        <v>141</v>
      </c>
      <c r="H347" s="9">
        <v>23</v>
      </c>
      <c r="I347" s="9">
        <v>104763</v>
      </c>
      <c r="J347" s="9">
        <v>12</v>
      </c>
      <c r="K347" s="9">
        <v>11</v>
      </c>
      <c r="L347" s="9">
        <v>6</v>
      </c>
      <c r="M347" s="9">
        <v>3</v>
      </c>
      <c r="N347" s="9">
        <v>43</v>
      </c>
      <c r="O347" s="9"/>
      <c r="P347" s="8" t="str">
        <f>IF(AND(G347=$G$5,L347&gt;10),'Logical Functions'!$H$85,'Logical Functions'!$H$86)</f>
        <v>Manageable in Boston</v>
      </c>
      <c r="Q347" s="9" t="str">
        <v>Low Performer</v>
      </c>
      <c r="R347" s="8" t="str">
        <f t="shared" si="35"/>
        <v>Low Performer</v>
      </c>
      <c r="S347" s="8" t="b">
        <f t="shared" si="36"/>
        <v>0</v>
      </c>
      <c r="T347" s="8" t="b">
        <f t="shared" si="37"/>
        <v>0</v>
      </c>
      <c r="U347" s="8" t="b">
        <f t="shared" si="38"/>
        <v>0</v>
      </c>
      <c r="V347" s="9"/>
      <c r="W347" s="8" t="b">
        <f t="shared" si="39"/>
        <v>0</v>
      </c>
      <c r="X347" s="8" t="b">
        <f t="shared" si="40"/>
        <v>1</v>
      </c>
      <c r="Y347" t="b">
        <f t="shared" si="41"/>
        <v>0</v>
      </c>
      <c r="Z347" t="b">
        <v>0</v>
      </c>
    </row>
    <row r="348" spans="1:26" x14ac:dyDescent="0.45">
      <c r="A348" s="8" t="s">
        <v>115</v>
      </c>
      <c r="B348" s="8" t="s">
        <v>109</v>
      </c>
      <c r="C348" s="8" t="s">
        <v>130</v>
      </c>
      <c r="D348" s="8" t="s">
        <v>122</v>
      </c>
      <c r="E348" s="8" t="s">
        <v>134</v>
      </c>
      <c r="F348" s="8" t="s">
        <v>127</v>
      </c>
      <c r="G348" s="8" t="s">
        <v>124</v>
      </c>
      <c r="H348" s="8">
        <v>38</v>
      </c>
      <c r="I348" s="8">
        <v>57990</v>
      </c>
      <c r="J348" s="8">
        <v>12</v>
      </c>
      <c r="K348" s="8">
        <v>12</v>
      </c>
      <c r="L348" s="8">
        <v>13</v>
      </c>
      <c r="M348" s="8">
        <v>7</v>
      </c>
      <c r="N348" s="8">
        <v>39</v>
      </c>
      <c r="O348" s="8"/>
      <c r="P348" s="8" t="str">
        <f>IF(AND(G348=$G$5,L348&gt;10),'Logical Functions'!$H$85,'Logical Functions'!$H$86)</f>
        <v>Busy In Boston</v>
      </c>
      <c r="Q348" s="8" t="str">
        <v>High Performer</v>
      </c>
      <c r="R348" s="8" t="str">
        <f t="shared" si="35"/>
        <v>High Performer</v>
      </c>
      <c r="S348" s="8" t="b">
        <f t="shared" si="36"/>
        <v>1</v>
      </c>
      <c r="T348" s="8" t="b">
        <f t="shared" si="37"/>
        <v>0</v>
      </c>
      <c r="U348" s="8" t="b">
        <f t="shared" si="38"/>
        <v>1</v>
      </c>
      <c r="V348" s="8"/>
      <c r="W348" s="8" t="b">
        <f t="shared" si="39"/>
        <v>0</v>
      </c>
      <c r="X348" s="8" t="b">
        <f t="shared" si="40"/>
        <v>0</v>
      </c>
      <c r="Y348" t="b">
        <f t="shared" si="41"/>
        <v>1</v>
      </c>
      <c r="Z348" t="b">
        <v>1</v>
      </c>
    </row>
    <row r="349" spans="1:26" x14ac:dyDescent="0.45">
      <c r="A349" s="8" t="s">
        <v>128</v>
      </c>
      <c r="B349" s="8" t="s">
        <v>116</v>
      </c>
      <c r="C349" s="8" t="s">
        <v>138</v>
      </c>
      <c r="D349" s="8" t="s">
        <v>111</v>
      </c>
      <c r="E349" s="8" t="s">
        <v>123</v>
      </c>
      <c r="F349" s="8" t="s">
        <v>113</v>
      </c>
      <c r="G349" s="8" t="s">
        <v>120</v>
      </c>
      <c r="H349" s="8">
        <v>22</v>
      </c>
      <c r="I349" s="8">
        <v>52440</v>
      </c>
      <c r="J349" s="8">
        <v>12</v>
      </c>
      <c r="K349" s="8">
        <v>10</v>
      </c>
      <c r="L349" s="8">
        <v>14</v>
      </c>
      <c r="M349" s="8">
        <v>3</v>
      </c>
      <c r="N349" s="8">
        <v>28</v>
      </c>
      <c r="O349" s="8"/>
      <c r="P349" s="8" t="str">
        <f>IF(AND(G349=$G$5,L349&gt;10),'Logical Functions'!$H$85,'Logical Functions'!$H$86)</f>
        <v>Manageable in Boston</v>
      </c>
      <c r="Q349" s="8" t="str">
        <v>Low Performer</v>
      </c>
      <c r="R349" s="8" t="str">
        <f t="shared" si="35"/>
        <v>Low Performer</v>
      </c>
      <c r="S349" s="8" t="b">
        <f t="shared" si="36"/>
        <v>0</v>
      </c>
      <c r="T349" s="8" t="b">
        <f t="shared" si="37"/>
        <v>0</v>
      </c>
      <c r="U349" s="8" t="b">
        <f t="shared" si="38"/>
        <v>1</v>
      </c>
      <c r="V349" s="8"/>
      <c r="W349" s="8" t="b">
        <f t="shared" si="39"/>
        <v>0</v>
      </c>
      <c r="X349" s="8" t="b">
        <f t="shared" si="40"/>
        <v>1</v>
      </c>
      <c r="Y349" t="b">
        <f t="shared" si="41"/>
        <v>1</v>
      </c>
      <c r="Z349" t="b">
        <v>1</v>
      </c>
    </row>
    <row r="350" spans="1:26" x14ac:dyDescent="0.45">
      <c r="A350" s="9" t="s">
        <v>128</v>
      </c>
      <c r="B350" s="9" t="s">
        <v>109</v>
      </c>
      <c r="C350" s="9" t="s">
        <v>130</v>
      </c>
      <c r="D350" s="9" t="s">
        <v>131</v>
      </c>
      <c r="E350" s="9" t="s">
        <v>139</v>
      </c>
      <c r="F350" s="9" t="s">
        <v>127</v>
      </c>
      <c r="G350" s="9" t="s">
        <v>129</v>
      </c>
      <c r="H350" s="9">
        <v>40</v>
      </c>
      <c r="I350" s="9">
        <v>97055</v>
      </c>
      <c r="J350" s="9">
        <v>12</v>
      </c>
      <c r="K350" s="9">
        <v>8</v>
      </c>
      <c r="L350" s="9">
        <v>13</v>
      </c>
      <c r="M350" s="9">
        <v>6</v>
      </c>
      <c r="N350" s="9">
        <v>43</v>
      </c>
      <c r="O350" s="9"/>
      <c r="P350" s="8" t="str">
        <f>IF(AND(G350=$G$5,L350&gt;10),'Logical Functions'!$H$85,'Logical Functions'!$H$86)</f>
        <v>Manageable in Boston</v>
      </c>
      <c r="Q350" s="9" t="str">
        <v>Low Performer</v>
      </c>
      <c r="R350" s="8" t="str">
        <f t="shared" si="35"/>
        <v>Low Performer</v>
      </c>
      <c r="S350" s="8" t="b">
        <f t="shared" si="36"/>
        <v>1</v>
      </c>
      <c r="T350" s="8" t="b">
        <f t="shared" si="37"/>
        <v>0</v>
      </c>
      <c r="U350" s="8" t="b">
        <f t="shared" si="38"/>
        <v>0</v>
      </c>
      <c r="V350" s="9"/>
      <c r="W350" s="8" t="b">
        <f t="shared" si="39"/>
        <v>0</v>
      </c>
      <c r="X350" s="8" t="b">
        <f t="shared" si="40"/>
        <v>1</v>
      </c>
      <c r="Y350" t="b">
        <f t="shared" si="41"/>
        <v>0</v>
      </c>
      <c r="Z350" t="b">
        <v>0</v>
      </c>
    </row>
    <row r="351" spans="1:26" x14ac:dyDescent="0.45">
      <c r="A351" s="8" t="s">
        <v>115</v>
      </c>
      <c r="B351" s="8" t="s">
        <v>109</v>
      </c>
      <c r="C351" s="8" t="s">
        <v>130</v>
      </c>
      <c r="D351" s="8" t="s">
        <v>133</v>
      </c>
      <c r="E351" s="8" t="s">
        <v>126</v>
      </c>
      <c r="F351" s="8" t="s">
        <v>113</v>
      </c>
      <c r="G351" s="8" t="s">
        <v>132</v>
      </c>
      <c r="H351" s="8">
        <v>60</v>
      </c>
      <c r="I351" s="8">
        <v>101849</v>
      </c>
      <c r="J351" s="8">
        <v>11</v>
      </c>
      <c r="K351" s="8">
        <v>5</v>
      </c>
      <c r="L351" s="8">
        <v>7</v>
      </c>
      <c r="M351" s="8">
        <v>5</v>
      </c>
      <c r="N351" s="8">
        <v>52</v>
      </c>
      <c r="O351" s="8"/>
      <c r="P351" s="8" t="str">
        <f>IF(AND(G351=$G$5,L351&gt;10),'Logical Functions'!$H$85,'Logical Functions'!$H$86)</f>
        <v>Manageable in Boston</v>
      </c>
      <c r="Q351" s="8" t="str">
        <v>Low Performer</v>
      </c>
      <c r="R351" s="8" t="str">
        <f t="shared" si="35"/>
        <v>Low Performer</v>
      </c>
      <c r="S351" s="8" t="b">
        <f t="shared" si="36"/>
        <v>0</v>
      </c>
      <c r="T351" s="8" t="b">
        <f t="shared" si="37"/>
        <v>0</v>
      </c>
      <c r="U351" s="8" t="b">
        <f t="shared" si="38"/>
        <v>0</v>
      </c>
      <c r="V351" s="8"/>
      <c r="W351" s="8" t="b">
        <f t="shared" si="39"/>
        <v>0</v>
      </c>
      <c r="X351" s="8" t="b">
        <f t="shared" si="40"/>
        <v>0</v>
      </c>
      <c r="Y351" t="b">
        <f t="shared" si="41"/>
        <v>0</v>
      </c>
      <c r="Z351" t="b">
        <v>0</v>
      </c>
    </row>
    <row r="352" spans="1:26" x14ac:dyDescent="0.45">
      <c r="A352" s="8" t="s">
        <v>142</v>
      </c>
      <c r="B352" s="8" t="s">
        <v>125</v>
      </c>
      <c r="C352" s="8" t="s">
        <v>117</v>
      </c>
      <c r="D352" s="8" t="s">
        <v>111</v>
      </c>
      <c r="E352" s="8" t="s">
        <v>136</v>
      </c>
      <c r="F352" s="8" t="s">
        <v>127</v>
      </c>
      <c r="G352" s="8" t="s">
        <v>132</v>
      </c>
      <c r="H352" s="8">
        <v>38</v>
      </c>
      <c r="I352" s="8">
        <v>38036</v>
      </c>
      <c r="J352" s="8">
        <v>11</v>
      </c>
      <c r="K352" s="8">
        <v>17</v>
      </c>
      <c r="L352" s="8">
        <v>2</v>
      </c>
      <c r="M352" s="8">
        <v>6</v>
      </c>
      <c r="N352" s="8">
        <v>53</v>
      </c>
      <c r="O352" s="8"/>
      <c r="P352" s="8" t="str">
        <f>IF(AND(G352=$G$5,L352&gt;10),'Logical Functions'!$H$85,'Logical Functions'!$H$86)</f>
        <v>Manageable in Boston</v>
      </c>
      <c r="Q352" s="8" t="str">
        <v>Low Performer</v>
      </c>
      <c r="R352" s="8" t="str">
        <f t="shared" si="35"/>
        <v>Low Performer</v>
      </c>
      <c r="S352" s="8" t="b">
        <f t="shared" si="36"/>
        <v>0</v>
      </c>
      <c r="T352" s="8" t="b">
        <f t="shared" si="37"/>
        <v>0</v>
      </c>
      <c r="U352" s="8" t="b">
        <f t="shared" si="38"/>
        <v>1</v>
      </c>
      <c r="V352" s="8"/>
      <c r="W352" s="8" t="b">
        <f t="shared" si="39"/>
        <v>0</v>
      </c>
      <c r="X352" s="8" t="b">
        <f t="shared" si="40"/>
        <v>0</v>
      </c>
      <c r="Y352" t="b">
        <f t="shared" si="41"/>
        <v>0</v>
      </c>
      <c r="Z352" t="b">
        <v>0</v>
      </c>
    </row>
    <row r="353" spans="1:26" x14ac:dyDescent="0.45">
      <c r="A353" s="9" t="s">
        <v>128</v>
      </c>
      <c r="B353" s="9" t="s">
        <v>116</v>
      </c>
      <c r="C353" s="9" t="s">
        <v>110</v>
      </c>
      <c r="D353" s="9" t="s">
        <v>131</v>
      </c>
      <c r="E353" s="9" t="s">
        <v>123</v>
      </c>
      <c r="F353" s="9" t="s">
        <v>127</v>
      </c>
      <c r="G353" s="9" t="s">
        <v>132</v>
      </c>
      <c r="H353" s="9">
        <v>23</v>
      </c>
      <c r="I353" s="9">
        <v>55372</v>
      </c>
      <c r="J353" s="9">
        <v>11</v>
      </c>
      <c r="K353" s="9">
        <v>15</v>
      </c>
      <c r="L353" s="9">
        <v>5</v>
      </c>
      <c r="M353" s="9">
        <v>3</v>
      </c>
      <c r="N353" s="9">
        <v>32</v>
      </c>
      <c r="O353" s="9"/>
      <c r="P353" s="8" t="str">
        <f>IF(AND(G353=$G$5,L353&gt;10),'Logical Functions'!$H$85,'Logical Functions'!$H$86)</f>
        <v>Manageable in Boston</v>
      </c>
      <c r="Q353" s="9" t="str">
        <v>Low Performer</v>
      </c>
      <c r="R353" s="8" t="str">
        <f t="shared" si="35"/>
        <v>Low Performer</v>
      </c>
      <c r="S353" s="8" t="b">
        <f t="shared" si="36"/>
        <v>0</v>
      </c>
      <c r="T353" s="8" t="b">
        <f t="shared" si="37"/>
        <v>0</v>
      </c>
      <c r="U353" s="8" t="b">
        <f t="shared" si="38"/>
        <v>0</v>
      </c>
      <c r="V353" s="9"/>
      <c r="W353" s="8" t="b">
        <f t="shared" si="39"/>
        <v>0</v>
      </c>
      <c r="X353" s="8" t="b">
        <f t="shared" si="40"/>
        <v>1</v>
      </c>
      <c r="Y353" t="b">
        <f t="shared" si="41"/>
        <v>1</v>
      </c>
      <c r="Z353" t="b">
        <v>1</v>
      </c>
    </row>
    <row r="354" spans="1:26" x14ac:dyDescent="0.45">
      <c r="A354" s="8" t="s">
        <v>121</v>
      </c>
      <c r="B354" s="8" t="s">
        <v>116</v>
      </c>
      <c r="C354" s="8" t="s">
        <v>110</v>
      </c>
      <c r="D354" s="8" t="s">
        <v>122</v>
      </c>
      <c r="E354" s="8" t="s">
        <v>118</v>
      </c>
      <c r="F354" s="8" t="s">
        <v>113</v>
      </c>
      <c r="G354" s="8" t="s">
        <v>114</v>
      </c>
      <c r="H354" s="8">
        <v>25</v>
      </c>
      <c r="I354" s="8">
        <v>86115</v>
      </c>
      <c r="J354" s="8">
        <v>11</v>
      </c>
      <c r="K354" s="8">
        <v>2</v>
      </c>
      <c r="L354" s="8">
        <v>12</v>
      </c>
      <c r="M354" s="8">
        <v>5</v>
      </c>
      <c r="N354" s="8">
        <v>36</v>
      </c>
      <c r="O354" s="8"/>
      <c r="P354" s="8" t="str">
        <f>IF(AND(G354=$G$5,L354&gt;10),'Logical Functions'!$H$85,'Logical Functions'!$H$86)</f>
        <v>Manageable in Boston</v>
      </c>
      <c r="Q354" s="8" t="str">
        <v>Low Performer</v>
      </c>
      <c r="R354" s="8" t="str">
        <f t="shared" si="35"/>
        <v>Low Performer</v>
      </c>
      <c r="S354" s="8" t="b">
        <f t="shared" si="36"/>
        <v>0</v>
      </c>
      <c r="T354" s="8" t="b">
        <f t="shared" si="37"/>
        <v>0</v>
      </c>
      <c r="U354" s="8" t="b">
        <f t="shared" si="38"/>
        <v>1</v>
      </c>
      <c r="V354" s="8"/>
      <c r="W354" s="8" t="b">
        <f t="shared" si="39"/>
        <v>0</v>
      </c>
      <c r="X354" s="8" t="b">
        <f t="shared" si="40"/>
        <v>1</v>
      </c>
      <c r="Y354" t="b">
        <f t="shared" si="41"/>
        <v>1</v>
      </c>
      <c r="Z354" t="b">
        <v>1</v>
      </c>
    </row>
    <row r="355" spans="1:26" x14ac:dyDescent="0.45">
      <c r="A355" s="9" t="s">
        <v>108</v>
      </c>
      <c r="B355" s="9" t="s">
        <v>109</v>
      </c>
      <c r="C355" s="9" t="s">
        <v>130</v>
      </c>
      <c r="D355" s="9" t="s">
        <v>133</v>
      </c>
      <c r="E355" s="9" t="s">
        <v>139</v>
      </c>
      <c r="F355" s="9" t="s">
        <v>119</v>
      </c>
      <c r="G355" s="9" t="s">
        <v>137</v>
      </c>
      <c r="H355" s="9">
        <v>22</v>
      </c>
      <c r="I355" s="9">
        <v>50878</v>
      </c>
      <c r="J355" s="9">
        <v>11</v>
      </c>
      <c r="K355" s="9">
        <v>19</v>
      </c>
      <c r="L355" s="9">
        <v>10</v>
      </c>
      <c r="M355" s="9">
        <v>8</v>
      </c>
      <c r="N355" s="9">
        <v>33</v>
      </c>
      <c r="O355" s="9"/>
      <c r="P355" s="8" t="str">
        <f>IF(AND(G355=$G$5,L355&gt;10),'Logical Functions'!$H$85,'Logical Functions'!$H$86)</f>
        <v>Manageable in Boston</v>
      </c>
      <c r="Q355" s="9" t="str">
        <v>High Performer</v>
      </c>
      <c r="R355" s="8" t="str">
        <f t="shared" si="35"/>
        <v>High Performer</v>
      </c>
      <c r="S355" s="8" t="b">
        <f t="shared" si="36"/>
        <v>1</v>
      </c>
      <c r="T355" s="8" t="b">
        <f t="shared" si="37"/>
        <v>0</v>
      </c>
      <c r="U355" s="8" t="b">
        <f t="shared" si="38"/>
        <v>0</v>
      </c>
      <c r="V355" s="9"/>
      <c r="W355" s="8" t="b">
        <f t="shared" si="39"/>
        <v>0</v>
      </c>
      <c r="X355" s="8" t="b">
        <f t="shared" si="40"/>
        <v>0</v>
      </c>
      <c r="Y355" t="b">
        <f t="shared" si="41"/>
        <v>1</v>
      </c>
      <c r="Z355" t="b">
        <v>1</v>
      </c>
    </row>
    <row r="356" spans="1:26" x14ac:dyDescent="0.45">
      <c r="A356" s="8" t="s">
        <v>115</v>
      </c>
      <c r="B356" s="8" t="s">
        <v>125</v>
      </c>
      <c r="C356" s="8" t="s">
        <v>110</v>
      </c>
      <c r="D356" s="8" t="s">
        <v>133</v>
      </c>
      <c r="E356" s="8" t="s">
        <v>118</v>
      </c>
      <c r="F356" s="8" t="s">
        <v>119</v>
      </c>
      <c r="G356" s="8" t="s">
        <v>129</v>
      </c>
      <c r="H356" s="8">
        <v>56</v>
      </c>
      <c r="I356" s="8">
        <v>78511</v>
      </c>
      <c r="J356" s="8">
        <v>11</v>
      </c>
      <c r="K356" s="8">
        <v>15</v>
      </c>
      <c r="L356" s="8">
        <v>1</v>
      </c>
      <c r="M356" s="8">
        <v>4</v>
      </c>
      <c r="N356" s="8">
        <v>56</v>
      </c>
      <c r="O356" s="8"/>
      <c r="P356" s="8" t="str">
        <f>IF(AND(G356=$G$5,L356&gt;10),'Logical Functions'!$H$85,'Logical Functions'!$H$86)</f>
        <v>Manageable in Boston</v>
      </c>
      <c r="Q356" s="8" t="str">
        <v>Low Performer</v>
      </c>
      <c r="R356" s="8" t="str">
        <f t="shared" si="35"/>
        <v>Low Performer</v>
      </c>
      <c r="S356" s="8" t="b">
        <f t="shared" si="36"/>
        <v>0</v>
      </c>
      <c r="T356" s="8" t="b">
        <f t="shared" si="37"/>
        <v>0</v>
      </c>
      <c r="U356" s="8" t="b">
        <f t="shared" si="38"/>
        <v>0</v>
      </c>
      <c r="V356" s="8"/>
      <c r="W356" s="8" t="b">
        <f t="shared" si="39"/>
        <v>0</v>
      </c>
      <c r="X356" s="8" t="b">
        <f t="shared" si="40"/>
        <v>0</v>
      </c>
      <c r="Y356" t="b">
        <f t="shared" si="41"/>
        <v>0</v>
      </c>
      <c r="Z356" t="b">
        <v>0</v>
      </c>
    </row>
    <row r="357" spans="1:26" x14ac:dyDescent="0.45">
      <c r="A357" s="9" t="s">
        <v>128</v>
      </c>
      <c r="B357" s="9" t="s">
        <v>116</v>
      </c>
      <c r="C357" s="9" t="s">
        <v>138</v>
      </c>
      <c r="D357" s="9" t="s">
        <v>111</v>
      </c>
      <c r="E357" s="9" t="s">
        <v>123</v>
      </c>
      <c r="F357" s="9" t="s">
        <v>127</v>
      </c>
      <c r="G357" s="9" t="s">
        <v>114</v>
      </c>
      <c r="H357" s="9">
        <v>55</v>
      </c>
      <c r="I357" s="9">
        <v>92551</v>
      </c>
      <c r="J357" s="9">
        <v>11</v>
      </c>
      <c r="K357" s="9">
        <v>18</v>
      </c>
      <c r="L357" s="9">
        <v>6</v>
      </c>
      <c r="M357" s="9">
        <v>9</v>
      </c>
      <c r="N357" s="9">
        <v>51</v>
      </c>
      <c r="O357" s="9"/>
      <c r="P357" s="8" t="str">
        <f>IF(AND(G357=$G$5,L357&gt;10),'Logical Functions'!$H$85,'Logical Functions'!$H$86)</f>
        <v>Manageable in Boston</v>
      </c>
      <c r="Q357" s="9" t="str">
        <v>High Performer</v>
      </c>
      <c r="R357" s="8" t="str">
        <f t="shared" si="35"/>
        <v>High Performer</v>
      </c>
      <c r="S357" s="8" t="b">
        <f t="shared" si="36"/>
        <v>0</v>
      </c>
      <c r="T357" s="8" t="b">
        <f t="shared" si="37"/>
        <v>0</v>
      </c>
      <c r="U357" s="8" t="b">
        <f t="shared" si="38"/>
        <v>1</v>
      </c>
      <c r="V357" s="9"/>
      <c r="W357" s="8" t="b">
        <f t="shared" si="39"/>
        <v>1</v>
      </c>
      <c r="X357" s="8" t="b">
        <f t="shared" si="40"/>
        <v>1</v>
      </c>
      <c r="Y357" t="b">
        <f t="shared" si="41"/>
        <v>0</v>
      </c>
      <c r="Z357" t="b">
        <v>0</v>
      </c>
    </row>
    <row r="358" spans="1:26" x14ac:dyDescent="0.45">
      <c r="A358" s="9" t="s">
        <v>142</v>
      </c>
      <c r="B358" s="9" t="s">
        <v>116</v>
      </c>
      <c r="C358" s="9" t="s">
        <v>138</v>
      </c>
      <c r="D358" s="9" t="s">
        <v>111</v>
      </c>
      <c r="E358" s="9" t="s">
        <v>126</v>
      </c>
      <c r="F358" s="9" t="s">
        <v>113</v>
      </c>
      <c r="G358" s="9" t="s">
        <v>141</v>
      </c>
      <c r="H358" s="9">
        <v>59</v>
      </c>
      <c r="I358" s="9">
        <v>50093</v>
      </c>
      <c r="J358" s="9">
        <v>11</v>
      </c>
      <c r="K358" s="9">
        <v>13</v>
      </c>
      <c r="L358" s="9">
        <v>13</v>
      </c>
      <c r="M358" s="9">
        <v>2</v>
      </c>
      <c r="N358" s="9">
        <v>49</v>
      </c>
      <c r="O358" s="9"/>
      <c r="P358" s="8" t="str">
        <f>IF(AND(G358=$G$5,L358&gt;10),'Logical Functions'!$H$85,'Logical Functions'!$H$86)</f>
        <v>Manageable in Boston</v>
      </c>
      <c r="Q358" s="9" t="str">
        <v>Low Performer</v>
      </c>
      <c r="R358" s="8" t="str">
        <f t="shared" si="35"/>
        <v>Low Performer</v>
      </c>
      <c r="S358" s="8" t="b">
        <f t="shared" si="36"/>
        <v>0</v>
      </c>
      <c r="T358" s="8" t="b">
        <f t="shared" si="37"/>
        <v>0</v>
      </c>
      <c r="U358" s="8" t="b">
        <f t="shared" si="38"/>
        <v>1</v>
      </c>
      <c r="V358" s="9"/>
      <c r="W358" s="8" t="b">
        <f t="shared" si="39"/>
        <v>0</v>
      </c>
      <c r="X358" s="8" t="b">
        <f t="shared" si="40"/>
        <v>0</v>
      </c>
      <c r="Y358" t="b">
        <f t="shared" si="41"/>
        <v>0</v>
      </c>
      <c r="Z358" t="b">
        <v>0</v>
      </c>
    </row>
    <row r="359" spans="1:26" x14ac:dyDescent="0.45">
      <c r="A359" s="8" t="s">
        <v>142</v>
      </c>
      <c r="B359" s="8" t="s">
        <v>125</v>
      </c>
      <c r="C359" s="8" t="s">
        <v>117</v>
      </c>
      <c r="D359" s="8" t="s">
        <v>131</v>
      </c>
      <c r="E359" s="8" t="s">
        <v>123</v>
      </c>
      <c r="F359" s="8" t="s">
        <v>113</v>
      </c>
      <c r="G359" s="8" t="s">
        <v>124</v>
      </c>
      <c r="H359" s="8">
        <v>51</v>
      </c>
      <c r="I359" s="8">
        <v>63487</v>
      </c>
      <c r="J359" s="8">
        <v>11</v>
      </c>
      <c r="K359" s="8">
        <v>8</v>
      </c>
      <c r="L359" s="8">
        <v>14</v>
      </c>
      <c r="M359" s="8">
        <v>2</v>
      </c>
      <c r="N359" s="8">
        <v>22</v>
      </c>
      <c r="O359" s="8"/>
      <c r="P359" s="8" t="str">
        <f>IF(AND(G359=$G$5,L359&gt;10),'Logical Functions'!$H$85,'Logical Functions'!$H$86)</f>
        <v>Busy In Boston</v>
      </c>
      <c r="Q359" s="8" t="str">
        <v>Low Performer</v>
      </c>
      <c r="R359" s="8" t="str">
        <f t="shared" si="35"/>
        <v>Low Performer</v>
      </c>
      <c r="S359" s="8" t="b">
        <f t="shared" si="36"/>
        <v>0</v>
      </c>
      <c r="T359" s="8" t="b">
        <f t="shared" si="37"/>
        <v>0</v>
      </c>
      <c r="U359" s="8" t="b">
        <f t="shared" si="38"/>
        <v>0</v>
      </c>
      <c r="V359" s="8"/>
      <c r="W359" s="8" t="b">
        <f t="shared" si="39"/>
        <v>0</v>
      </c>
      <c r="X359" s="8" t="b">
        <f t="shared" si="40"/>
        <v>0</v>
      </c>
      <c r="Y359" t="b">
        <f t="shared" si="41"/>
        <v>1</v>
      </c>
      <c r="Z359" t="b">
        <v>1</v>
      </c>
    </row>
    <row r="360" spans="1:26" x14ac:dyDescent="0.45">
      <c r="A360" s="8" t="s">
        <v>121</v>
      </c>
      <c r="B360" s="8" t="s">
        <v>116</v>
      </c>
      <c r="C360" s="8" t="s">
        <v>138</v>
      </c>
      <c r="D360" s="8" t="s">
        <v>111</v>
      </c>
      <c r="E360" s="8" t="s">
        <v>112</v>
      </c>
      <c r="F360" s="8" t="s">
        <v>119</v>
      </c>
      <c r="G360" s="8" t="s">
        <v>120</v>
      </c>
      <c r="H360" s="8">
        <v>32</v>
      </c>
      <c r="I360" s="8">
        <v>76169</v>
      </c>
      <c r="J360" s="8">
        <v>11</v>
      </c>
      <c r="K360" s="8">
        <v>16</v>
      </c>
      <c r="L360" s="8">
        <v>8</v>
      </c>
      <c r="M360" s="8">
        <v>3</v>
      </c>
      <c r="N360" s="8">
        <v>49</v>
      </c>
      <c r="O360" s="8"/>
      <c r="P360" s="8" t="str">
        <f>IF(AND(G360=$G$5,L360&gt;10),'Logical Functions'!$H$85,'Logical Functions'!$H$86)</f>
        <v>Manageable in Boston</v>
      </c>
      <c r="Q360" s="8" t="str">
        <v>Low Performer</v>
      </c>
      <c r="R360" s="8" t="str">
        <f t="shared" si="35"/>
        <v>Low Performer</v>
      </c>
      <c r="S360" s="8" t="b">
        <f t="shared" si="36"/>
        <v>0</v>
      </c>
      <c r="T360" s="8" t="b">
        <f t="shared" si="37"/>
        <v>0</v>
      </c>
      <c r="U360" s="8" t="b">
        <f t="shared" si="38"/>
        <v>1</v>
      </c>
      <c r="V360" s="8"/>
      <c r="W360" s="8" t="b">
        <f t="shared" si="39"/>
        <v>0</v>
      </c>
      <c r="X360" s="8" t="b">
        <f t="shared" si="40"/>
        <v>1</v>
      </c>
      <c r="Y360" t="b">
        <f t="shared" si="41"/>
        <v>0</v>
      </c>
      <c r="Z360" t="b">
        <v>0</v>
      </c>
    </row>
    <row r="361" spans="1:26" x14ac:dyDescent="0.45">
      <c r="A361" s="9" t="s">
        <v>128</v>
      </c>
      <c r="B361" s="9" t="s">
        <v>109</v>
      </c>
      <c r="C361" s="9" t="s">
        <v>130</v>
      </c>
      <c r="D361" s="9" t="s">
        <v>122</v>
      </c>
      <c r="E361" s="9" t="s">
        <v>126</v>
      </c>
      <c r="F361" s="9" t="s">
        <v>127</v>
      </c>
      <c r="G361" s="9" t="s">
        <v>124</v>
      </c>
      <c r="H361" s="9">
        <v>25</v>
      </c>
      <c r="I361" s="9">
        <v>77093</v>
      </c>
      <c r="J361" s="9">
        <v>10</v>
      </c>
      <c r="K361" s="9">
        <v>7</v>
      </c>
      <c r="L361" s="9">
        <v>5</v>
      </c>
      <c r="M361" s="9">
        <v>2</v>
      </c>
      <c r="N361" s="9">
        <v>33</v>
      </c>
      <c r="O361" s="9"/>
      <c r="P361" s="8" t="str">
        <f>IF(AND(G361=$G$5,L361&gt;10),'Logical Functions'!$H$85,'Logical Functions'!$H$86)</f>
        <v>Manageable in Boston</v>
      </c>
      <c r="Q361" s="9" t="str">
        <v>Low Performer</v>
      </c>
      <c r="R361" s="8" t="str">
        <f t="shared" si="35"/>
        <v>Low Performer</v>
      </c>
      <c r="S361" s="8" t="b">
        <f t="shared" si="36"/>
        <v>0</v>
      </c>
      <c r="T361" s="8" t="b">
        <f t="shared" si="37"/>
        <v>0</v>
      </c>
      <c r="U361" s="8" t="b">
        <f t="shared" si="38"/>
        <v>1</v>
      </c>
      <c r="V361" s="9"/>
      <c r="W361" s="8" t="b">
        <f t="shared" si="39"/>
        <v>0</v>
      </c>
      <c r="X361" s="8" t="b">
        <f t="shared" si="40"/>
        <v>1</v>
      </c>
      <c r="Y361" t="b">
        <f t="shared" si="41"/>
        <v>1</v>
      </c>
      <c r="Z361" t="b">
        <v>1</v>
      </c>
    </row>
    <row r="362" spans="1:26" x14ac:dyDescent="0.45">
      <c r="A362" s="9" t="s">
        <v>115</v>
      </c>
      <c r="B362" s="9" t="s">
        <v>116</v>
      </c>
      <c r="C362" s="9" t="s">
        <v>110</v>
      </c>
      <c r="D362" s="9" t="s">
        <v>111</v>
      </c>
      <c r="E362" s="9" t="s">
        <v>112</v>
      </c>
      <c r="F362" s="9" t="s">
        <v>127</v>
      </c>
      <c r="G362" s="9" t="s">
        <v>141</v>
      </c>
      <c r="H362" s="9">
        <v>46</v>
      </c>
      <c r="I362" s="9">
        <v>55879</v>
      </c>
      <c r="J362" s="9">
        <v>10</v>
      </c>
      <c r="K362" s="9">
        <v>1</v>
      </c>
      <c r="L362" s="9">
        <v>14</v>
      </c>
      <c r="M362" s="9">
        <v>7</v>
      </c>
      <c r="N362" s="9">
        <v>35</v>
      </c>
      <c r="O362" s="9"/>
      <c r="P362" s="8" t="str">
        <f>IF(AND(G362=$G$5,L362&gt;10),'Logical Functions'!$H$85,'Logical Functions'!$H$86)</f>
        <v>Manageable in Boston</v>
      </c>
      <c r="Q362" s="9" t="str">
        <v>High Performer</v>
      </c>
      <c r="R362" s="8" t="str">
        <f t="shared" si="35"/>
        <v>High Performer</v>
      </c>
      <c r="S362" s="8" t="b">
        <f t="shared" si="36"/>
        <v>0</v>
      </c>
      <c r="T362" s="8" t="b">
        <f t="shared" si="37"/>
        <v>0</v>
      </c>
      <c r="U362" s="8" t="b">
        <f t="shared" si="38"/>
        <v>1</v>
      </c>
      <c r="V362" s="9"/>
      <c r="W362" s="8" t="b">
        <f t="shared" si="39"/>
        <v>0</v>
      </c>
      <c r="X362" s="8" t="b">
        <f t="shared" si="40"/>
        <v>0</v>
      </c>
      <c r="Y362" t="b">
        <f t="shared" si="41"/>
        <v>1</v>
      </c>
      <c r="Z362" t="b">
        <v>1</v>
      </c>
    </row>
    <row r="363" spans="1:26" x14ac:dyDescent="0.45">
      <c r="A363" s="9" t="s">
        <v>140</v>
      </c>
      <c r="B363" s="9" t="s">
        <v>109</v>
      </c>
      <c r="C363" s="9" t="s">
        <v>138</v>
      </c>
      <c r="D363" s="9" t="s">
        <v>133</v>
      </c>
      <c r="E363" s="9" t="s">
        <v>112</v>
      </c>
      <c r="F363" s="9" t="s">
        <v>113</v>
      </c>
      <c r="G363" s="9" t="s">
        <v>141</v>
      </c>
      <c r="H363" s="9">
        <v>29</v>
      </c>
      <c r="I363" s="9">
        <v>74695</v>
      </c>
      <c r="J363" s="9">
        <v>10</v>
      </c>
      <c r="K363" s="9">
        <v>13</v>
      </c>
      <c r="L363" s="9">
        <v>5</v>
      </c>
      <c r="M363" s="9">
        <v>4</v>
      </c>
      <c r="N363" s="9">
        <v>25</v>
      </c>
      <c r="O363" s="9"/>
      <c r="P363" s="8" t="str">
        <f>IF(AND(G363=$G$5,L363&gt;10),'Logical Functions'!$H$85,'Logical Functions'!$H$86)</f>
        <v>Manageable in Boston</v>
      </c>
      <c r="Q363" s="9" t="str">
        <v>Low Performer</v>
      </c>
      <c r="R363" s="8" t="str">
        <f t="shared" si="35"/>
        <v>Low Performer</v>
      </c>
      <c r="S363" s="8" t="b">
        <f t="shared" si="36"/>
        <v>0</v>
      </c>
      <c r="T363" s="8" t="b">
        <f t="shared" si="37"/>
        <v>0</v>
      </c>
      <c r="U363" s="8" t="b">
        <f t="shared" si="38"/>
        <v>0</v>
      </c>
      <c r="V363" s="9"/>
      <c r="W363" s="8" t="b">
        <f t="shared" si="39"/>
        <v>0</v>
      </c>
      <c r="X363" s="8" t="b">
        <f t="shared" si="40"/>
        <v>0</v>
      </c>
      <c r="Y363" t="b">
        <f t="shared" si="41"/>
        <v>1</v>
      </c>
      <c r="Z363" t="b">
        <v>1</v>
      </c>
    </row>
    <row r="364" spans="1:26" x14ac:dyDescent="0.45">
      <c r="A364" s="9" t="s">
        <v>142</v>
      </c>
      <c r="B364" s="9" t="s">
        <v>125</v>
      </c>
      <c r="C364" s="9" t="s">
        <v>117</v>
      </c>
      <c r="D364" s="9" t="s">
        <v>133</v>
      </c>
      <c r="E364" s="9" t="s">
        <v>139</v>
      </c>
      <c r="F364" s="9" t="s">
        <v>119</v>
      </c>
      <c r="G364" s="9" t="s">
        <v>129</v>
      </c>
      <c r="H364" s="9">
        <v>58</v>
      </c>
      <c r="I364" s="9">
        <v>68635</v>
      </c>
      <c r="J364" s="9">
        <v>10</v>
      </c>
      <c r="K364" s="9">
        <v>19</v>
      </c>
      <c r="L364" s="9">
        <v>6</v>
      </c>
      <c r="M364" s="9">
        <v>3</v>
      </c>
      <c r="N364" s="9">
        <v>47</v>
      </c>
      <c r="O364" s="9"/>
      <c r="P364" s="8" t="str">
        <f>IF(AND(G364=$G$5,L364&gt;10),'Logical Functions'!$H$85,'Logical Functions'!$H$86)</f>
        <v>Manageable in Boston</v>
      </c>
      <c r="Q364" s="9" t="str">
        <v>Low Performer</v>
      </c>
      <c r="R364" s="8" t="str">
        <f t="shared" si="35"/>
        <v>Low Performer</v>
      </c>
      <c r="S364" s="8" t="b">
        <f t="shared" si="36"/>
        <v>0</v>
      </c>
      <c r="T364" s="8" t="b">
        <f t="shared" si="37"/>
        <v>0</v>
      </c>
      <c r="U364" s="8" t="b">
        <f t="shared" si="38"/>
        <v>0</v>
      </c>
      <c r="V364" s="9"/>
      <c r="W364" s="8" t="b">
        <f t="shared" si="39"/>
        <v>0</v>
      </c>
      <c r="X364" s="8" t="b">
        <f t="shared" si="40"/>
        <v>0</v>
      </c>
      <c r="Y364" t="b">
        <f t="shared" si="41"/>
        <v>0</v>
      </c>
      <c r="Z364" t="b">
        <v>0</v>
      </c>
    </row>
    <row r="365" spans="1:26" x14ac:dyDescent="0.45">
      <c r="A365" s="9" t="s">
        <v>108</v>
      </c>
      <c r="B365" s="9" t="s">
        <v>109</v>
      </c>
      <c r="C365" s="9" t="s">
        <v>130</v>
      </c>
      <c r="D365" s="9" t="s">
        <v>111</v>
      </c>
      <c r="E365" s="9" t="s">
        <v>112</v>
      </c>
      <c r="F365" s="9" t="s">
        <v>119</v>
      </c>
      <c r="G365" s="9" t="s">
        <v>141</v>
      </c>
      <c r="H365" s="9">
        <v>56</v>
      </c>
      <c r="I365" s="9">
        <v>81151</v>
      </c>
      <c r="J365" s="9">
        <v>10</v>
      </c>
      <c r="K365" s="9">
        <v>12</v>
      </c>
      <c r="L365" s="9">
        <v>2</v>
      </c>
      <c r="M365" s="9">
        <v>8</v>
      </c>
      <c r="N365" s="9">
        <v>28</v>
      </c>
      <c r="O365" s="9"/>
      <c r="P365" s="8" t="str">
        <f>IF(AND(G365=$G$5,L365&gt;10),'Logical Functions'!$H$85,'Logical Functions'!$H$86)</f>
        <v>Manageable in Boston</v>
      </c>
      <c r="Q365" s="9" t="str">
        <v>High Performer</v>
      </c>
      <c r="R365" s="8" t="str">
        <f t="shared" si="35"/>
        <v>High Performer</v>
      </c>
      <c r="S365" s="8" t="b">
        <f t="shared" si="36"/>
        <v>0</v>
      </c>
      <c r="T365" s="8" t="b">
        <f t="shared" si="37"/>
        <v>0</v>
      </c>
      <c r="U365" s="8" t="b">
        <f t="shared" si="38"/>
        <v>1</v>
      </c>
      <c r="V365" s="9"/>
      <c r="W365" s="8" t="b">
        <f t="shared" si="39"/>
        <v>0</v>
      </c>
      <c r="X365" s="8" t="b">
        <f t="shared" si="40"/>
        <v>0</v>
      </c>
      <c r="Y365" t="b">
        <f t="shared" si="41"/>
        <v>1</v>
      </c>
      <c r="Z365" t="b">
        <v>1</v>
      </c>
    </row>
    <row r="366" spans="1:26" x14ac:dyDescent="0.45">
      <c r="A366" s="9" t="s">
        <v>140</v>
      </c>
      <c r="B366" s="9" t="s">
        <v>116</v>
      </c>
      <c r="C366" s="9" t="s">
        <v>130</v>
      </c>
      <c r="D366" s="9" t="s">
        <v>131</v>
      </c>
      <c r="E366" s="9" t="s">
        <v>134</v>
      </c>
      <c r="F366" s="9" t="s">
        <v>127</v>
      </c>
      <c r="G366" s="9" t="s">
        <v>132</v>
      </c>
      <c r="H366" s="9">
        <v>25</v>
      </c>
      <c r="I366" s="9">
        <v>45038</v>
      </c>
      <c r="J366" s="9">
        <v>10</v>
      </c>
      <c r="K366" s="9">
        <v>12</v>
      </c>
      <c r="L366" s="9">
        <v>12</v>
      </c>
      <c r="M366" s="9">
        <v>6</v>
      </c>
      <c r="N366" s="9">
        <v>56</v>
      </c>
      <c r="O366" s="9"/>
      <c r="P366" s="8" t="str">
        <f>IF(AND(G366=$G$5,L366&gt;10),'Logical Functions'!$H$85,'Logical Functions'!$H$86)</f>
        <v>Manageable in Boston</v>
      </c>
      <c r="Q366" s="9" t="str">
        <v>Low Performer</v>
      </c>
      <c r="R366" s="8" t="str">
        <f t="shared" si="35"/>
        <v>Low Performer</v>
      </c>
      <c r="S366" s="8" t="b">
        <f t="shared" si="36"/>
        <v>1</v>
      </c>
      <c r="T366" s="8" t="b">
        <f t="shared" si="37"/>
        <v>0</v>
      </c>
      <c r="U366" s="8" t="b">
        <f t="shared" si="38"/>
        <v>0</v>
      </c>
      <c r="V366" s="9"/>
      <c r="W366" s="8" t="b">
        <f t="shared" si="39"/>
        <v>0</v>
      </c>
      <c r="X366" s="8" t="b">
        <f t="shared" si="40"/>
        <v>0</v>
      </c>
      <c r="Y366" t="b">
        <f t="shared" si="41"/>
        <v>0</v>
      </c>
      <c r="Z366" t="b">
        <v>0</v>
      </c>
    </row>
    <row r="367" spans="1:26" x14ac:dyDescent="0.45">
      <c r="A367" s="8" t="s">
        <v>115</v>
      </c>
      <c r="B367" s="8" t="s">
        <v>116</v>
      </c>
      <c r="C367" s="8" t="s">
        <v>130</v>
      </c>
      <c r="D367" s="8" t="s">
        <v>131</v>
      </c>
      <c r="E367" s="8" t="s">
        <v>136</v>
      </c>
      <c r="F367" s="8" t="s">
        <v>119</v>
      </c>
      <c r="G367" s="8" t="s">
        <v>114</v>
      </c>
      <c r="H367" s="8">
        <v>57</v>
      </c>
      <c r="I367" s="8">
        <v>31381</v>
      </c>
      <c r="J367" s="8">
        <v>10</v>
      </c>
      <c r="K367" s="8">
        <v>6</v>
      </c>
      <c r="L367" s="8">
        <v>9</v>
      </c>
      <c r="M367" s="8">
        <v>2</v>
      </c>
      <c r="N367" s="8">
        <v>28</v>
      </c>
      <c r="O367" s="8"/>
      <c r="P367" s="8" t="str">
        <f>IF(AND(G367=$G$5,L367&gt;10),'Logical Functions'!$H$85,'Logical Functions'!$H$86)</f>
        <v>Manageable in Boston</v>
      </c>
      <c r="Q367" s="8" t="str">
        <v>Low Performer</v>
      </c>
      <c r="R367" s="8" t="str">
        <f t="shared" si="35"/>
        <v>Low Performer</v>
      </c>
      <c r="S367" s="8" t="b">
        <f t="shared" si="36"/>
        <v>1</v>
      </c>
      <c r="T367" s="8" t="b">
        <f t="shared" si="37"/>
        <v>0</v>
      </c>
      <c r="U367" s="8" t="b">
        <f t="shared" si="38"/>
        <v>0</v>
      </c>
      <c r="V367" s="8"/>
      <c r="W367" s="8" t="b">
        <f t="shared" si="39"/>
        <v>0</v>
      </c>
      <c r="X367" s="8" t="b">
        <f t="shared" si="40"/>
        <v>0</v>
      </c>
      <c r="Y367" t="b">
        <f t="shared" si="41"/>
        <v>1</v>
      </c>
      <c r="Z367" t="b">
        <v>1</v>
      </c>
    </row>
    <row r="368" spans="1:26" x14ac:dyDescent="0.45">
      <c r="A368" s="9" t="s">
        <v>135</v>
      </c>
      <c r="B368" s="9" t="s">
        <v>109</v>
      </c>
      <c r="C368" s="9" t="s">
        <v>138</v>
      </c>
      <c r="D368" s="9" t="s">
        <v>131</v>
      </c>
      <c r="E368" s="9" t="s">
        <v>139</v>
      </c>
      <c r="F368" s="9" t="s">
        <v>113</v>
      </c>
      <c r="G368" s="9" t="s">
        <v>120</v>
      </c>
      <c r="H368" s="9">
        <v>43</v>
      </c>
      <c r="I368" s="9">
        <v>45649</v>
      </c>
      <c r="J368" s="9">
        <v>10</v>
      </c>
      <c r="K368" s="9">
        <v>3</v>
      </c>
      <c r="L368" s="9">
        <v>5</v>
      </c>
      <c r="M368" s="9">
        <v>4</v>
      </c>
      <c r="N368" s="9">
        <v>42</v>
      </c>
      <c r="O368" s="9"/>
      <c r="P368" s="8" t="str">
        <f>IF(AND(G368=$G$5,L368&gt;10),'Logical Functions'!$H$85,'Logical Functions'!$H$86)</f>
        <v>Manageable in Boston</v>
      </c>
      <c r="Q368" s="9" t="str">
        <v>Low Performer</v>
      </c>
      <c r="R368" s="8" t="str">
        <f t="shared" si="35"/>
        <v>Low Performer</v>
      </c>
      <c r="S368" s="8" t="b">
        <f t="shared" si="36"/>
        <v>0</v>
      </c>
      <c r="T368" s="8" t="b">
        <f t="shared" si="37"/>
        <v>0</v>
      </c>
      <c r="U368" s="8" t="b">
        <f t="shared" si="38"/>
        <v>0</v>
      </c>
      <c r="V368" s="9"/>
      <c r="W368" s="8" t="b">
        <f t="shared" si="39"/>
        <v>0</v>
      </c>
      <c r="X368" s="8" t="b">
        <f t="shared" si="40"/>
        <v>0</v>
      </c>
      <c r="Y368" t="b">
        <f t="shared" si="41"/>
        <v>0</v>
      </c>
      <c r="Z368" t="b">
        <v>0</v>
      </c>
    </row>
    <row r="369" spans="1:26" x14ac:dyDescent="0.45">
      <c r="A369" s="8" t="s">
        <v>135</v>
      </c>
      <c r="B369" s="8" t="s">
        <v>125</v>
      </c>
      <c r="C369" s="8" t="s">
        <v>138</v>
      </c>
      <c r="D369" s="8" t="s">
        <v>131</v>
      </c>
      <c r="E369" s="8" t="s">
        <v>134</v>
      </c>
      <c r="F369" s="8" t="s">
        <v>113</v>
      </c>
      <c r="G369" s="8" t="s">
        <v>132</v>
      </c>
      <c r="H369" s="8">
        <v>62</v>
      </c>
      <c r="I369" s="8">
        <v>101368</v>
      </c>
      <c r="J369" s="8">
        <v>10</v>
      </c>
      <c r="K369" s="8">
        <v>11</v>
      </c>
      <c r="L369" s="8">
        <v>1</v>
      </c>
      <c r="M369" s="8">
        <v>6</v>
      </c>
      <c r="N369" s="8">
        <v>43</v>
      </c>
      <c r="O369" s="8"/>
      <c r="P369" s="8" t="str">
        <f>IF(AND(G369=$G$5,L369&gt;10),'Logical Functions'!$H$85,'Logical Functions'!$H$86)</f>
        <v>Manageable in Boston</v>
      </c>
      <c r="Q369" s="8" t="str">
        <v>Low Performer</v>
      </c>
      <c r="R369" s="8" t="str">
        <f t="shared" si="35"/>
        <v>Low Performer</v>
      </c>
      <c r="S369" s="8" t="b">
        <f t="shared" si="36"/>
        <v>0</v>
      </c>
      <c r="T369" s="8" t="b">
        <f t="shared" si="37"/>
        <v>0</v>
      </c>
      <c r="U369" s="8" t="b">
        <f t="shared" si="38"/>
        <v>0</v>
      </c>
      <c r="V369" s="8"/>
      <c r="W369" s="8" t="b">
        <f t="shared" si="39"/>
        <v>0</v>
      </c>
      <c r="X369" s="8" t="b">
        <f t="shared" si="40"/>
        <v>0</v>
      </c>
      <c r="Y369" t="b">
        <f t="shared" si="41"/>
        <v>0</v>
      </c>
      <c r="Z369" t="b">
        <v>0</v>
      </c>
    </row>
    <row r="370" spans="1:26" x14ac:dyDescent="0.45">
      <c r="A370" s="8" t="s">
        <v>142</v>
      </c>
      <c r="B370" s="8" t="s">
        <v>116</v>
      </c>
      <c r="C370" s="8" t="s">
        <v>130</v>
      </c>
      <c r="D370" s="8" t="s">
        <v>133</v>
      </c>
      <c r="E370" s="8" t="s">
        <v>126</v>
      </c>
      <c r="F370" s="8" t="s">
        <v>127</v>
      </c>
      <c r="G370" s="8" t="s">
        <v>120</v>
      </c>
      <c r="H370" s="8">
        <v>59</v>
      </c>
      <c r="I370" s="8">
        <v>93115</v>
      </c>
      <c r="J370" s="8">
        <v>10</v>
      </c>
      <c r="K370" s="8">
        <v>6</v>
      </c>
      <c r="L370" s="8">
        <v>13</v>
      </c>
      <c r="M370" s="8">
        <v>6</v>
      </c>
      <c r="N370" s="8">
        <v>34</v>
      </c>
      <c r="O370" s="8"/>
      <c r="P370" s="8" t="str">
        <f>IF(AND(G370=$G$5,L370&gt;10),'Logical Functions'!$H$85,'Logical Functions'!$H$86)</f>
        <v>Manageable in Boston</v>
      </c>
      <c r="Q370" s="8" t="str">
        <v>Low Performer</v>
      </c>
      <c r="R370" s="8" t="str">
        <f t="shared" si="35"/>
        <v>Low Performer</v>
      </c>
      <c r="S370" s="8" t="b">
        <f t="shared" si="36"/>
        <v>1</v>
      </c>
      <c r="T370" s="8" t="b">
        <f t="shared" si="37"/>
        <v>0</v>
      </c>
      <c r="U370" s="8" t="b">
        <f t="shared" si="38"/>
        <v>0</v>
      </c>
      <c r="V370" s="8"/>
      <c r="W370" s="8" t="b">
        <f t="shared" si="39"/>
        <v>0</v>
      </c>
      <c r="X370" s="8" t="b">
        <f t="shared" si="40"/>
        <v>0</v>
      </c>
      <c r="Y370" t="b">
        <f t="shared" si="41"/>
        <v>1</v>
      </c>
      <c r="Z370" t="b">
        <v>1</v>
      </c>
    </row>
    <row r="371" spans="1:26" x14ac:dyDescent="0.45">
      <c r="A371" s="8" t="s">
        <v>115</v>
      </c>
      <c r="B371" s="8" t="s">
        <v>125</v>
      </c>
      <c r="C371" s="8" t="s">
        <v>130</v>
      </c>
      <c r="D371" s="8" t="s">
        <v>133</v>
      </c>
      <c r="E371" s="8" t="s">
        <v>139</v>
      </c>
      <c r="F371" s="8" t="s">
        <v>119</v>
      </c>
      <c r="G371" s="8" t="s">
        <v>124</v>
      </c>
      <c r="H371" s="8">
        <v>50</v>
      </c>
      <c r="I371" s="8">
        <v>84120</v>
      </c>
      <c r="J371" s="8">
        <v>10</v>
      </c>
      <c r="K371" s="8">
        <v>11</v>
      </c>
      <c r="L371" s="8">
        <v>11</v>
      </c>
      <c r="M371" s="8">
        <v>4</v>
      </c>
      <c r="N371" s="8">
        <v>51</v>
      </c>
      <c r="O371" s="8"/>
      <c r="P371" s="8" t="str">
        <f>IF(AND(G371=$G$5,L371&gt;10),'Logical Functions'!$H$85,'Logical Functions'!$H$86)</f>
        <v>Busy In Boston</v>
      </c>
      <c r="Q371" s="8" t="str">
        <v>Low Performer</v>
      </c>
      <c r="R371" s="8" t="str">
        <f t="shared" si="35"/>
        <v>Low Performer</v>
      </c>
      <c r="S371" s="8" t="b">
        <f t="shared" si="36"/>
        <v>1</v>
      </c>
      <c r="T371" s="8" t="b">
        <f t="shared" si="37"/>
        <v>0</v>
      </c>
      <c r="U371" s="8" t="b">
        <f t="shared" si="38"/>
        <v>0</v>
      </c>
      <c r="V371" s="8"/>
      <c r="W371" s="8" t="b">
        <f t="shared" si="39"/>
        <v>0</v>
      </c>
      <c r="X371" s="8" t="b">
        <f t="shared" si="40"/>
        <v>0</v>
      </c>
      <c r="Y371" t="b">
        <f t="shared" si="41"/>
        <v>0</v>
      </c>
      <c r="Z371" t="b">
        <v>0</v>
      </c>
    </row>
    <row r="372" spans="1:26" x14ac:dyDescent="0.45">
      <c r="A372" s="9" t="s">
        <v>140</v>
      </c>
      <c r="B372" s="9" t="s">
        <v>125</v>
      </c>
      <c r="C372" s="9" t="s">
        <v>117</v>
      </c>
      <c r="D372" s="9" t="s">
        <v>131</v>
      </c>
      <c r="E372" s="9" t="s">
        <v>112</v>
      </c>
      <c r="F372" s="9" t="s">
        <v>127</v>
      </c>
      <c r="G372" s="9" t="s">
        <v>129</v>
      </c>
      <c r="H372" s="9">
        <v>59</v>
      </c>
      <c r="I372" s="9">
        <v>54972</v>
      </c>
      <c r="J372" s="9">
        <v>10</v>
      </c>
      <c r="K372" s="9">
        <v>7</v>
      </c>
      <c r="L372" s="9">
        <v>6</v>
      </c>
      <c r="M372" s="9">
        <v>3</v>
      </c>
      <c r="N372" s="9">
        <v>48</v>
      </c>
      <c r="O372" s="9"/>
      <c r="P372" s="8" t="str">
        <f>IF(AND(G372=$G$5,L372&gt;10),'Logical Functions'!$H$85,'Logical Functions'!$H$86)</f>
        <v>Manageable in Boston</v>
      </c>
      <c r="Q372" s="9" t="str">
        <v>Low Performer</v>
      </c>
      <c r="R372" s="8" t="str">
        <f t="shared" si="35"/>
        <v>Low Performer</v>
      </c>
      <c r="S372" s="8" t="b">
        <f t="shared" si="36"/>
        <v>0</v>
      </c>
      <c r="T372" s="8" t="b">
        <f t="shared" si="37"/>
        <v>0</v>
      </c>
      <c r="U372" s="8" t="b">
        <f t="shared" si="38"/>
        <v>0</v>
      </c>
      <c r="V372" s="9"/>
      <c r="W372" s="8" t="b">
        <f t="shared" si="39"/>
        <v>0</v>
      </c>
      <c r="X372" s="8" t="b">
        <f t="shared" si="40"/>
        <v>0</v>
      </c>
      <c r="Y372" t="b">
        <f t="shared" si="41"/>
        <v>0</v>
      </c>
      <c r="Z372" t="b">
        <v>0</v>
      </c>
    </row>
    <row r="373" spans="1:26" x14ac:dyDescent="0.45">
      <c r="A373" s="9" t="s">
        <v>121</v>
      </c>
      <c r="B373" s="9" t="s">
        <v>125</v>
      </c>
      <c r="C373" s="9" t="s">
        <v>138</v>
      </c>
      <c r="D373" s="9" t="s">
        <v>133</v>
      </c>
      <c r="E373" s="9" t="s">
        <v>126</v>
      </c>
      <c r="F373" s="9" t="s">
        <v>113</v>
      </c>
      <c r="G373" s="9" t="s">
        <v>132</v>
      </c>
      <c r="H373" s="9">
        <v>32</v>
      </c>
      <c r="I373" s="9">
        <v>77591</v>
      </c>
      <c r="J373" s="9">
        <v>10</v>
      </c>
      <c r="K373" s="9">
        <v>11</v>
      </c>
      <c r="L373" s="9">
        <v>13</v>
      </c>
      <c r="M373" s="9">
        <v>2</v>
      </c>
      <c r="N373" s="9">
        <v>56</v>
      </c>
      <c r="O373" s="9"/>
      <c r="P373" s="8" t="str">
        <f>IF(AND(G373=$G$5,L373&gt;10),'Logical Functions'!$H$85,'Logical Functions'!$H$86)</f>
        <v>Manageable in Boston</v>
      </c>
      <c r="Q373" s="9" t="str">
        <v>Low Performer</v>
      </c>
      <c r="R373" s="8" t="str">
        <f t="shared" si="35"/>
        <v>Low Performer</v>
      </c>
      <c r="S373" s="8" t="b">
        <f t="shared" si="36"/>
        <v>0</v>
      </c>
      <c r="T373" s="8" t="b">
        <f t="shared" si="37"/>
        <v>0</v>
      </c>
      <c r="U373" s="8" t="b">
        <f t="shared" si="38"/>
        <v>0</v>
      </c>
      <c r="V373" s="9"/>
      <c r="W373" s="8" t="b">
        <f t="shared" si="39"/>
        <v>0</v>
      </c>
      <c r="X373" s="8" t="b">
        <f t="shared" si="40"/>
        <v>1</v>
      </c>
      <c r="Y373" t="b">
        <f t="shared" si="41"/>
        <v>0</v>
      </c>
      <c r="Z373" t="b">
        <v>0</v>
      </c>
    </row>
    <row r="374" spans="1:26" x14ac:dyDescent="0.45">
      <c r="A374" s="8" t="s">
        <v>140</v>
      </c>
      <c r="B374" s="8" t="s">
        <v>116</v>
      </c>
      <c r="C374" s="8" t="s">
        <v>138</v>
      </c>
      <c r="D374" s="8" t="s">
        <v>133</v>
      </c>
      <c r="E374" s="8" t="s">
        <v>139</v>
      </c>
      <c r="F374" s="8" t="s">
        <v>127</v>
      </c>
      <c r="G374" s="8" t="s">
        <v>114</v>
      </c>
      <c r="H374" s="8">
        <v>60</v>
      </c>
      <c r="I374" s="8">
        <v>87134</v>
      </c>
      <c r="J374" s="8">
        <v>10</v>
      </c>
      <c r="K374" s="8">
        <v>8</v>
      </c>
      <c r="L374" s="8">
        <v>3</v>
      </c>
      <c r="M374" s="8">
        <v>3</v>
      </c>
      <c r="N374" s="8">
        <v>44</v>
      </c>
      <c r="O374" s="8"/>
      <c r="P374" s="8" t="str">
        <f>IF(AND(G374=$G$5,L374&gt;10),'Logical Functions'!$H$85,'Logical Functions'!$H$86)</f>
        <v>Manageable in Boston</v>
      </c>
      <c r="Q374" s="8" t="str">
        <v>Low Performer</v>
      </c>
      <c r="R374" s="8" t="str">
        <f t="shared" si="35"/>
        <v>Low Performer</v>
      </c>
      <c r="S374" s="8" t="b">
        <f t="shared" si="36"/>
        <v>0</v>
      </c>
      <c r="T374" s="8" t="b">
        <f t="shared" si="37"/>
        <v>0</v>
      </c>
      <c r="U374" s="8" t="b">
        <f t="shared" si="38"/>
        <v>0</v>
      </c>
      <c r="V374" s="8"/>
      <c r="W374" s="8" t="b">
        <f t="shared" si="39"/>
        <v>0</v>
      </c>
      <c r="X374" s="8" t="b">
        <f t="shared" si="40"/>
        <v>0</v>
      </c>
      <c r="Y374" t="b">
        <f t="shared" si="41"/>
        <v>0</v>
      </c>
      <c r="Z374" t="b">
        <v>0</v>
      </c>
    </row>
    <row r="375" spans="1:26" x14ac:dyDescent="0.45">
      <c r="A375" s="9" t="s">
        <v>121</v>
      </c>
      <c r="B375" s="9" t="s">
        <v>125</v>
      </c>
      <c r="C375" s="9" t="s">
        <v>130</v>
      </c>
      <c r="D375" s="9" t="s">
        <v>133</v>
      </c>
      <c r="E375" s="9" t="s">
        <v>126</v>
      </c>
      <c r="F375" s="9" t="s">
        <v>127</v>
      </c>
      <c r="G375" s="9" t="s">
        <v>132</v>
      </c>
      <c r="H375" s="9">
        <v>39</v>
      </c>
      <c r="I375" s="9">
        <v>42828</v>
      </c>
      <c r="J375" s="9">
        <v>10</v>
      </c>
      <c r="K375" s="9">
        <v>6</v>
      </c>
      <c r="L375" s="9">
        <v>14</v>
      </c>
      <c r="M375" s="9">
        <v>2</v>
      </c>
      <c r="N375" s="9">
        <v>57</v>
      </c>
      <c r="O375" s="9"/>
      <c r="P375" s="8" t="str">
        <f>IF(AND(G375=$G$5,L375&gt;10),'Logical Functions'!$H$85,'Logical Functions'!$H$86)</f>
        <v>Manageable in Boston</v>
      </c>
      <c r="Q375" s="9" t="str">
        <v>Low Performer</v>
      </c>
      <c r="R375" s="8" t="str">
        <f t="shared" si="35"/>
        <v>Low Performer</v>
      </c>
      <c r="S375" s="8" t="b">
        <f t="shared" si="36"/>
        <v>1</v>
      </c>
      <c r="T375" s="8" t="b">
        <f t="shared" si="37"/>
        <v>0</v>
      </c>
      <c r="U375" s="8" t="b">
        <f t="shared" si="38"/>
        <v>0</v>
      </c>
      <c r="V375" s="9"/>
      <c r="W375" s="8" t="b">
        <f t="shared" si="39"/>
        <v>0</v>
      </c>
      <c r="X375" s="8" t="b">
        <f t="shared" si="40"/>
        <v>1</v>
      </c>
      <c r="Y375" t="b">
        <f t="shared" si="41"/>
        <v>0</v>
      </c>
      <c r="Z375" t="b">
        <v>0</v>
      </c>
    </row>
    <row r="376" spans="1:26" x14ac:dyDescent="0.45">
      <c r="A376" s="9" t="s">
        <v>140</v>
      </c>
      <c r="B376" s="9" t="s">
        <v>116</v>
      </c>
      <c r="C376" s="9" t="s">
        <v>130</v>
      </c>
      <c r="D376" s="9" t="s">
        <v>122</v>
      </c>
      <c r="E376" s="9" t="s">
        <v>126</v>
      </c>
      <c r="F376" s="9" t="s">
        <v>113</v>
      </c>
      <c r="G376" s="9" t="s">
        <v>137</v>
      </c>
      <c r="H376" s="9">
        <v>36</v>
      </c>
      <c r="I376" s="9">
        <v>73791</v>
      </c>
      <c r="J376" s="9">
        <v>10</v>
      </c>
      <c r="K376" s="9">
        <v>14</v>
      </c>
      <c r="L376" s="9">
        <v>4</v>
      </c>
      <c r="M376" s="9">
        <v>8</v>
      </c>
      <c r="N376" s="9">
        <v>23</v>
      </c>
      <c r="O376" s="9"/>
      <c r="P376" s="8" t="str">
        <f>IF(AND(G376=$G$5,L376&gt;10),'Logical Functions'!$H$85,'Logical Functions'!$H$86)</f>
        <v>Manageable in Boston</v>
      </c>
      <c r="Q376" s="9" t="str">
        <v>High Performer</v>
      </c>
      <c r="R376" s="8" t="str">
        <f t="shared" si="35"/>
        <v>High Performer</v>
      </c>
      <c r="S376" s="8" t="b">
        <f t="shared" si="36"/>
        <v>0</v>
      </c>
      <c r="T376" s="8" t="b">
        <f t="shared" si="37"/>
        <v>0</v>
      </c>
      <c r="U376" s="8" t="b">
        <f t="shared" si="38"/>
        <v>1</v>
      </c>
      <c r="V376" s="9"/>
      <c r="W376" s="8" t="b">
        <f t="shared" si="39"/>
        <v>0</v>
      </c>
      <c r="X376" s="8" t="b">
        <f t="shared" si="40"/>
        <v>0</v>
      </c>
      <c r="Y376" t="b">
        <f t="shared" si="41"/>
        <v>1</v>
      </c>
      <c r="Z376" t="b">
        <v>1</v>
      </c>
    </row>
    <row r="377" spans="1:26" x14ac:dyDescent="0.45">
      <c r="A377" s="8" t="s">
        <v>135</v>
      </c>
      <c r="B377" s="8" t="s">
        <v>125</v>
      </c>
      <c r="C377" s="8" t="s">
        <v>110</v>
      </c>
      <c r="D377" s="8" t="s">
        <v>131</v>
      </c>
      <c r="E377" s="8" t="s">
        <v>139</v>
      </c>
      <c r="F377" s="8" t="s">
        <v>113</v>
      </c>
      <c r="G377" s="8" t="s">
        <v>120</v>
      </c>
      <c r="H377" s="8">
        <v>62</v>
      </c>
      <c r="I377" s="8">
        <v>82870</v>
      </c>
      <c r="J377" s="8">
        <v>10</v>
      </c>
      <c r="K377" s="8">
        <v>9</v>
      </c>
      <c r="L377" s="8">
        <v>2</v>
      </c>
      <c r="M377" s="8">
        <v>4</v>
      </c>
      <c r="N377" s="8">
        <v>59</v>
      </c>
      <c r="O377" s="8"/>
      <c r="P377" s="8" t="str">
        <f>IF(AND(G377=$G$5,L377&gt;10),'Logical Functions'!$H$85,'Logical Functions'!$H$86)</f>
        <v>Manageable in Boston</v>
      </c>
      <c r="Q377" s="8" t="str">
        <v>Low Performer</v>
      </c>
      <c r="R377" s="8" t="str">
        <f t="shared" si="35"/>
        <v>Low Performer</v>
      </c>
      <c r="S377" s="8" t="b">
        <f t="shared" si="36"/>
        <v>0</v>
      </c>
      <c r="T377" s="8" t="b">
        <f t="shared" si="37"/>
        <v>0</v>
      </c>
      <c r="U377" s="8" t="b">
        <f t="shared" si="38"/>
        <v>0</v>
      </c>
      <c r="V377" s="8"/>
      <c r="W377" s="8" t="b">
        <f t="shared" si="39"/>
        <v>0</v>
      </c>
      <c r="X377" s="8" t="b">
        <f t="shared" si="40"/>
        <v>0</v>
      </c>
      <c r="Y377" t="b">
        <f t="shared" si="41"/>
        <v>0</v>
      </c>
      <c r="Z377" t="b">
        <v>0</v>
      </c>
    </row>
    <row r="378" spans="1:26" x14ac:dyDescent="0.45">
      <c r="A378" s="9" t="s">
        <v>135</v>
      </c>
      <c r="B378" s="9" t="s">
        <v>109</v>
      </c>
      <c r="C378" s="9" t="s">
        <v>138</v>
      </c>
      <c r="D378" s="9" t="s">
        <v>111</v>
      </c>
      <c r="E378" s="9" t="s">
        <v>134</v>
      </c>
      <c r="F378" s="9" t="s">
        <v>113</v>
      </c>
      <c r="G378" s="9" t="s">
        <v>120</v>
      </c>
      <c r="H378" s="9">
        <v>58</v>
      </c>
      <c r="I378" s="9">
        <v>57606</v>
      </c>
      <c r="J378" s="9">
        <v>10</v>
      </c>
      <c r="K378" s="9">
        <v>16</v>
      </c>
      <c r="L378" s="9">
        <v>11</v>
      </c>
      <c r="M378" s="9">
        <v>2</v>
      </c>
      <c r="N378" s="9">
        <v>45</v>
      </c>
      <c r="O378" s="9"/>
      <c r="P378" s="8" t="str">
        <f>IF(AND(G378=$G$5,L378&gt;10),'Logical Functions'!$H$85,'Logical Functions'!$H$86)</f>
        <v>Manageable in Boston</v>
      </c>
      <c r="Q378" s="9" t="str">
        <v>Low Performer</v>
      </c>
      <c r="R378" s="8" t="str">
        <f t="shared" si="35"/>
        <v>Low Performer</v>
      </c>
      <c r="S378" s="8" t="b">
        <f t="shared" si="36"/>
        <v>0</v>
      </c>
      <c r="T378" s="8" t="b">
        <f t="shared" si="37"/>
        <v>0</v>
      </c>
      <c r="U378" s="8" t="b">
        <f t="shared" si="38"/>
        <v>1</v>
      </c>
      <c r="V378" s="9"/>
      <c r="W378" s="8" t="b">
        <f t="shared" si="39"/>
        <v>0</v>
      </c>
      <c r="X378" s="8" t="b">
        <f t="shared" si="40"/>
        <v>0</v>
      </c>
      <c r="Y378" t="b">
        <f t="shared" si="41"/>
        <v>0</v>
      </c>
      <c r="Z378" t="b">
        <v>0</v>
      </c>
    </row>
    <row r="379" spans="1:26" x14ac:dyDescent="0.45">
      <c r="A379" s="9" t="s">
        <v>140</v>
      </c>
      <c r="B379" s="9" t="s">
        <v>116</v>
      </c>
      <c r="C379" s="9" t="s">
        <v>117</v>
      </c>
      <c r="D379" s="9" t="s">
        <v>133</v>
      </c>
      <c r="E379" s="9" t="s">
        <v>126</v>
      </c>
      <c r="F379" s="9" t="s">
        <v>127</v>
      </c>
      <c r="G379" s="9" t="s">
        <v>132</v>
      </c>
      <c r="H379" s="9">
        <v>49</v>
      </c>
      <c r="I379" s="9">
        <v>105451</v>
      </c>
      <c r="J379" s="9">
        <v>10</v>
      </c>
      <c r="K379" s="9">
        <v>17</v>
      </c>
      <c r="L379" s="9">
        <v>4</v>
      </c>
      <c r="M379" s="9">
        <v>9</v>
      </c>
      <c r="N379" s="9">
        <v>20</v>
      </c>
      <c r="O379" s="9"/>
      <c r="P379" s="8" t="str">
        <f>IF(AND(G379=$G$5,L379&gt;10),'Logical Functions'!$H$85,'Logical Functions'!$H$86)</f>
        <v>Manageable in Boston</v>
      </c>
      <c r="Q379" s="9" t="str">
        <v>High Performer</v>
      </c>
      <c r="R379" s="8" t="str">
        <f t="shared" si="35"/>
        <v>High Performer</v>
      </c>
      <c r="S379" s="8" t="b">
        <f t="shared" si="36"/>
        <v>0</v>
      </c>
      <c r="T379" s="8" t="b">
        <f t="shared" si="37"/>
        <v>0</v>
      </c>
      <c r="U379" s="8" t="b">
        <f t="shared" si="38"/>
        <v>0</v>
      </c>
      <c r="V379" s="9"/>
      <c r="W379" s="8" t="b">
        <f t="shared" si="39"/>
        <v>1</v>
      </c>
      <c r="X379" s="8" t="b">
        <f t="shared" si="40"/>
        <v>0</v>
      </c>
      <c r="Y379" t="b">
        <f t="shared" si="41"/>
        <v>1</v>
      </c>
      <c r="Z379" t="b">
        <v>1</v>
      </c>
    </row>
    <row r="380" spans="1:26" x14ac:dyDescent="0.45">
      <c r="A380" s="9" t="s">
        <v>135</v>
      </c>
      <c r="B380" s="9" t="s">
        <v>125</v>
      </c>
      <c r="C380" s="9" t="s">
        <v>110</v>
      </c>
      <c r="D380" s="9" t="s">
        <v>133</v>
      </c>
      <c r="E380" s="9" t="s">
        <v>123</v>
      </c>
      <c r="F380" s="9" t="s">
        <v>127</v>
      </c>
      <c r="G380" s="9" t="s">
        <v>141</v>
      </c>
      <c r="H380" s="9">
        <v>47</v>
      </c>
      <c r="I380" s="9">
        <v>115376</v>
      </c>
      <c r="J380" s="9">
        <v>9</v>
      </c>
      <c r="K380" s="9">
        <v>15</v>
      </c>
      <c r="L380" s="9">
        <v>8</v>
      </c>
      <c r="M380" s="9">
        <v>5</v>
      </c>
      <c r="N380" s="9">
        <v>54</v>
      </c>
      <c r="O380" s="9"/>
      <c r="P380" s="8" t="str">
        <f>IF(AND(G380=$G$5,L380&gt;10),'Logical Functions'!$H$85,'Logical Functions'!$H$86)</f>
        <v>Manageable in Boston</v>
      </c>
      <c r="Q380" s="9" t="str">
        <v>Low Performer</v>
      </c>
      <c r="R380" s="8" t="str">
        <f t="shared" si="35"/>
        <v>Low Performer</v>
      </c>
      <c r="S380" s="8" t="b">
        <f t="shared" si="36"/>
        <v>0</v>
      </c>
      <c r="T380" s="8" t="b">
        <f t="shared" si="37"/>
        <v>0</v>
      </c>
      <c r="U380" s="8" t="b">
        <f t="shared" si="38"/>
        <v>0</v>
      </c>
      <c r="V380" s="9"/>
      <c r="W380" s="8" t="b">
        <f t="shared" si="39"/>
        <v>0</v>
      </c>
      <c r="X380" s="8" t="b">
        <f t="shared" si="40"/>
        <v>0</v>
      </c>
      <c r="Y380" t="b">
        <f t="shared" si="41"/>
        <v>0</v>
      </c>
      <c r="Z380" t="b">
        <v>0</v>
      </c>
    </row>
    <row r="381" spans="1:26" x14ac:dyDescent="0.45">
      <c r="A381" s="9" t="s">
        <v>115</v>
      </c>
      <c r="B381" s="9" t="s">
        <v>125</v>
      </c>
      <c r="C381" s="9" t="s">
        <v>138</v>
      </c>
      <c r="D381" s="9" t="s">
        <v>131</v>
      </c>
      <c r="E381" s="9" t="s">
        <v>118</v>
      </c>
      <c r="F381" s="9" t="s">
        <v>127</v>
      </c>
      <c r="G381" s="9" t="s">
        <v>141</v>
      </c>
      <c r="H381" s="9">
        <v>49</v>
      </c>
      <c r="I381" s="9">
        <v>107988</v>
      </c>
      <c r="J381" s="9">
        <v>9</v>
      </c>
      <c r="K381" s="9">
        <v>17</v>
      </c>
      <c r="L381" s="9">
        <v>7</v>
      </c>
      <c r="M381" s="9">
        <v>4</v>
      </c>
      <c r="N381" s="9">
        <v>42</v>
      </c>
      <c r="O381" s="9"/>
      <c r="P381" s="8" t="str">
        <f>IF(AND(G381=$G$5,L381&gt;10),'Logical Functions'!$H$85,'Logical Functions'!$H$86)</f>
        <v>Manageable in Boston</v>
      </c>
      <c r="Q381" s="9" t="str">
        <v>Low Performer</v>
      </c>
      <c r="R381" s="8" t="str">
        <f t="shared" si="35"/>
        <v>Low Performer</v>
      </c>
      <c r="S381" s="8" t="b">
        <f t="shared" si="36"/>
        <v>0</v>
      </c>
      <c r="T381" s="8" t="b">
        <f t="shared" si="37"/>
        <v>0</v>
      </c>
      <c r="U381" s="8" t="b">
        <f t="shared" si="38"/>
        <v>0</v>
      </c>
      <c r="V381" s="9"/>
      <c r="W381" s="8" t="b">
        <f t="shared" si="39"/>
        <v>0</v>
      </c>
      <c r="X381" s="8" t="b">
        <f t="shared" si="40"/>
        <v>0</v>
      </c>
      <c r="Y381" t="b">
        <f t="shared" si="41"/>
        <v>0</v>
      </c>
      <c r="Z381" t="b">
        <v>0</v>
      </c>
    </row>
    <row r="382" spans="1:26" x14ac:dyDescent="0.45">
      <c r="A382" s="8" t="s">
        <v>140</v>
      </c>
      <c r="B382" s="8" t="s">
        <v>116</v>
      </c>
      <c r="C382" s="8" t="s">
        <v>117</v>
      </c>
      <c r="D382" s="8" t="s">
        <v>133</v>
      </c>
      <c r="E382" s="8" t="s">
        <v>126</v>
      </c>
      <c r="F382" s="8" t="s">
        <v>119</v>
      </c>
      <c r="G382" s="8" t="s">
        <v>124</v>
      </c>
      <c r="H382" s="8">
        <v>36</v>
      </c>
      <c r="I382" s="8">
        <v>51281</v>
      </c>
      <c r="J382" s="8">
        <v>9</v>
      </c>
      <c r="K382" s="8">
        <v>17</v>
      </c>
      <c r="L382" s="8">
        <v>7</v>
      </c>
      <c r="M382" s="8">
        <v>9</v>
      </c>
      <c r="N382" s="8">
        <v>32</v>
      </c>
      <c r="O382" s="8"/>
      <c r="P382" s="8" t="str">
        <f>IF(AND(G382=$G$5,L382&gt;10),'Logical Functions'!$H$85,'Logical Functions'!$H$86)</f>
        <v>Manageable in Boston</v>
      </c>
      <c r="Q382" s="8" t="str">
        <v>High Performer</v>
      </c>
      <c r="R382" s="8" t="str">
        <f t="shared" si="35"/>
        <v>High Performer</v>
      </c>
      <c r="S382" s="8" t="b">
        <f t="shared" si="36"/>
        <v>0</v>
      </c>
      <c r="T382" s="8" t="b">
        <f t="shared" si="37"/>
        <v>0</v>
      </c>
      <c r="U382" s="8" t="b">
        <f t="shared" si="38"/>
        <v>0</v>
      </c>
      <c r="V382" s="8"/>
      <c r="W382" s="8" t="b">
        <f t="shared" si="39"/>
        <v>1</v>
      </c>
      <c r="X382" s="8" t="b">
        <f t="shared" si="40"/>
        <v>0</v>
      </c>
      <c r="Y382" t="b">
        <f t="shared" si="41"/>
        <v>1</v>
      </c>
      <c r="Z382" t="b">
        <v>1</v>
      </c>
    </row>
    <row r="383" spans="1:26" x14ac:dyDescent="0.45">
      <c r="A383" s="8" t="s">
        <v>142</v>
      </c>
      <c r="B383" s="8" t="s">
        <v>109</v>
      </c>
      <c r="C383" s="8" t="s">
        <v>138</v>
      </c>
      <c r="D383" s="8" t="s">
        <v>122</v>
      </c>
      <c r="E383" s="8" t="s">
        <v>126</v>
      </c>
      <c r="F383" s="8" t="s">
        <v>119</v>
      </c>
      <c r="G383" s="8" t="s">
        <v>114</v>
      </c>
      <c r="H383" s="8">
        <v>46</v>
      </c>
      <c r="I383" s="8">
        <v>40350</v>
      </c>
      <c r="J383" s="8">
        <v>9</v>
      </c>
      <c r="K383" s="8">
        <v>14</v>
      </c>
      <c r="L383" s="8">
        <v>5</v>
      </c>
      <c r="M383" s="8">
        <v>3</v>
      </c>
      <c r="N383" s="8">
        <v>22</v>
      </c>
      <c r="O383" s="8"/>
      <c r="P383" s="8" t="str">
        <f>IF(AND(G383=$G$5,L383&gt;10),'Logical Functions'!$H$85,'Logical Functions'!$H$86)</f>
        <v>Manageable in Boston</v>
      </c>
      <c r="Q383" s="8" t="str">
        <v>Low Performer</v>
      </c>
      <c r="R383" s="8" t="str">
        <f t="shared" si="35"/>
        <v>Low Performer</v>
      </c>
      <c r="S383" s="8" t="b">
        <f t="shared" si="36"/>
        <v>0</v>
      </c>
      <c r="T383" s="8" t="b">
        <f t="shared" si="37"/>
        <v>0</v>
      </c>
      <c r="U383" s="8" t="b">
        <f t="shared" si="38"/>
        <v>1</v>
      </c>
      <c r="V383" s="8"/>
      <c r="W383" s="8" t="b">
        <f t="shared" si="39"/>
        <v>0</v>
      </c>
      <c r="X383" s="8" t="b">
        <f t="shared" si="40"/>
        <v>0</v>
      </c>
      <c r="Y383" t="b">
        <f t="shared" si="41"/>
        <v>1</v>
      </c>
      <c r="Z383" t="b">
        <v>1</v>
      </c>
    </row>
    <row r="384" spans="1:26" x14ac:dyDescent="0.45">
      <c r="A384" s="8" t="s">
        <v>115</v>
      </c>
      <c r="B384" s="8" t="s">
        <v>109</v>
      </c>
      <c r="C384" s="8" t="s">
        <v>130</v>
      </c>
      <c r="D384" s="8" t="s">
        <v>133</v>
      </c>
      <c r="E384" s="8" t="s">
        <v>123</v>
      </c>
      <c r="F384" s="8" t="s">
        <v>127</v>
      </c>
      <c r="G384" s="8" t="s">
        <v>141</v>
      </c>
      <c r="H384" s="8">
        <v>40</v>
      </c>
      <c r="I384" s="8">
        <v>92261</v>
      </c>
      <c r="J384" s="8">
        <v>9</v>
      </c>
      <c r="K384" s="8">
        <v>2</v>
      </c>
      <c r="L384" s="8">
        <v>7</v>
      </c>
      <c r="M384" s="8">
        <v>4</v>
      </c>
      <c r="N384" s="8">
        <v>35</v>
      </c>
      <c r="O384" s="8"/>
      <c r="P384" s="8" t="str">
        <f>IF(AND(G384=$G$5,L384&gt;10),'Logical Functions'!$H$85,'Logical Functions'!$H$86)</f>
        <v>Manageable in Boston</v>
      </c>
      <c r="Q384" s="8" t="str">
        <v>Low Performer</v>
      </c>
      <c r="R384" s="8" t="str">
        <f t="shared" si="35"/>
        <v>Low Performer</v>
      </c>
      <c r="S384" s="8" t="b">
        <f t="shared" si="36"/>
        <v>0</v>
      </c>
      <c r="T384" s="8" t="b">
        <f t="shared" si="37"/>
        <v>0</v>
      </c>
      <c r="U384" s="8" t="b">
        <f t="shared" si="38"/>
        <v>0</v>
      </c>
      <c r="V384" s="8"/>
      <c r="W384" s="8" t="b">
        <f t="shared" si="39"/>
        <v>0</v>
      </c>
      <c r="X384" s="8" t="b">
        <f t="shared" si="40"/>
        <v>0</v>
      </c>
      <c r="Y384" t="b">
        <f t="shared" si="41"/>
        <v>1</v>
      </c>
      <c r="Z384" t="b">
        <v>1</v>
      </c>
    </row>
    <row r="385" spans="1:26" x14ac:dyDescent="0.45">
      <c r="A385" s="9" t="s">
        <v>108</v>
      </c>
      <c r="B385" s="9" t="s">
        <v>109</v>
      </c>
      <c r="C385" s="9" t="s">
        <v>130</v>
      </c>
      <c r="D385" s="9" t="s">
        <v>111</v>
      </c>
      <c r="E385" s="9" t="s">
        <v>123</v>
      </c>
      <c r="F385" s="9" t="s">
        <v>113</v>
      </c>
      <c r="G385" s="9" t="s">
        <v>141</v>
      </c>
      <c r="H385" s="9">
        <v>25</v>
      </c>
      <c r="I385" s="9">
        <v>81813</v>
      </c>
      <c r="J385" s="9">
        <v>9</v>
      </c>
      <c r="K385" s="9">
        <v>4</v>
      </c>
      <c r="L385" s="9">
        <v>4</v>
      </c>
      <c r="M385" s="9">
        <v>4</v>
      </c>
      <c r="N385" s="9">
        <v>41</v>
      </c>
      <c r="O385" s="9"/>
      <c r="P385" s="8" t="str">
        <f>IF(AND(G385=$G$5,L385&gt;10),'Logical Functions'!$H$85,'Logical Functions'!$H$86)</f>
        <v>Manageable in Boston</v>
      </c>
      <c r="Q385" s="9" t="str">
        <v>Low Performer</v>
      </c>
      <c r="R385" s="8" t="str">
        <f t="shared" si="35"/>
        <v>Low Performer</v>
      </c>
      <c r="S385" s="8" t="b">
        <f t="shared" si="36"/>
        <v>0</v>
      </c>
      <c r="T385" s="8" t="b">
        <f t="shared" si="37"/>
        <v>0</v>
      </c>
      <c r="U385" s="8" t="b">
        <f t="shared" si="38"/>
        <v>1</v>
      </c>
      <c r="V385" s="9"/>
      <c r="W385" s="8" t="b">
        <f t="shared" si="39"/>
        <v>0</v>
      </c>
      <c r="X385" s="8" t="b">
        <f t="shared" si="40"/>
        <v>0</v>
      </c>
      <c r="Y385" t="b">
        <f t="shared" si="41"/>
        <v>0</v>
      </c>
      <c r="Z385" t="b">
        <v>0</v>
      </c>
    </row>
    <row r="386" spans="1:26" x14ac:dyDescent="0.45">
      <c r="A386" s="9" t="s">
        <v>115</v>
      </c>
      <c r="B386" s="9" t="s">
        <v>116</v>
      </c>
      <c r="C386" s="9" t="s">
        <v>117</v>
      </c>
      <c r="D386" s="9" t="s">
        <v>131</v>
      </c>
      <c r="E386" s="9" t="s">
        <v>136</v>
      </c>
      <c r="F386" s="9" t="s">
        <v>127</v>
      </c>
      <c r="G386" s="9" t="s">
        <v>141</v>
      </c>
      <c r="H386" s="9">
        <v>40</v>
      </c>
      <c r="I386" s="9">
        <v>31401</v>
      </c>
      <c r="J386" s="9">
        <v>9</v>
      </c>
      <c r="K386" s="9">
        <v>11</v>
      </c>
      <c r="L386" s="9">
        <v>14</v>
      </c>
      <c r="M386" s="9">
        <v>7</v>
      </c>
      <c r="N386" s="9">
        <v>37</v>
      </c>
      <c r="O386" s="9"/>
      <c r="P386" s="8" t="str">
        <f>IF(AND(G386=$G$5,L386&gt;10),'Logical Functions'!$H$85,'Logical Functions'!$H$86)</f>
        <v>Manageable in Boston</v>
      </c>
      <c r="Q386" s="9" t="str">
        <v>High Performer</v>
      </c>
      <c r="R386" s="8" t="str">
        <f t="shared" si="35"/>
        <v>High Performer</v>
      </c>
      <c r="S386" s="8" t="b">
        <f t="shared" si="36"/>
        <v>0</v>
      </c>
      <c r="T386" s="8" t="b">
        <f t="shared" si="37"/>
        <v>0</v>
      </c>
      <c r="U386" s="8" t="b">
        <f t="shared" si="38"/>
        <v>0</v>
      </c>
      <c r="V386" s="9"/>
      <c r="W386" s="8" t="b">
        <f t="shared" si="39"/>
        <v>0</v>
      </c>
      <c r="X386" s="8" t="b">
        <f t="shared" si="40"/>
        <v>0</v>
      </c>
      <c r="Y386" t="b">
        <f t="shared" si="41"/>
        <v>1</v>
      </c>
      <c r="Z386" t="b">
        <v>1</v>
      </c>
    </row>
    <row r="387" spans="1:26" x14ac:dyDescent="0.45">
      <c r="A387" s="8" t="s">
        <v>121</v>
      </c>
      <c r="B387" s="8" t="s">
        <v>109</v>
      </c>
      <c r="C387" s="8" t="s">
        <v>117</v>
      </c>
      <c r="D387" s="8" t="s">
        <v>133</v>
      </c>
      <c r="E387" s="8" t="s">
        <v>126</v>
      </c>
      <c r="F387" s="8" t="s">
        <v>127</v>
      </c>
      <c r="G387" s="8" t="s">
        <v>141</v>
      </c>
      <c r="H387" s="8">
        <v>34</v>
      </c>
      <c r="I387" s="8">
        <v>101354</v>
      </c>
      <c r="J387" s="8">
        <v>9</v>
      </c>
      <c r="K387" s="8">
        <v>9</v>
      </c>
      <c r="L387" s="8">
        <v>8</v>
      </c>
      <c r="M387" s="8">
        <v>6</v>
      </c>
      <c r="N387" s="8">
        <v>35</v>
      </c>
      <c r="O387" s="8"/>
      <c r="P387" s="8" t="str">
        <f>IF(AND(G387=$G$5,L387&gt;10),'Logical Functions'!$H$85,'Logical Functions'!$H$86)</f>
        <v>Manageable in Boston</v>
      </c>
      <c r="Q387" s="8" t="str">
        <v>Low Performer</v>
      </c>
      <c r="R387" s="8" t="str">
        <f t="shared" ref="R387:R450" si="42">IF(M387&gt;=7,"High Performer","Low Performer")</f>
        <v>Low Performer</v>
      </c>
      <c r="S387" s="8" t="b">
        <f t="shared" ref="S387:S450" si="43">AND(C387=$C$21,L387&gt;7)</f>
        <v>0</v>
      </c>
      <c r="T387" s="8" t="b">
        <f t="shared" ref="T387:T450" si="44">AND(A387=$A$37,M387&gt;7)</f>
        <v>0</v>
      </c>
      <c r="U387" s="8" t="b">
        <f t="shared" ref="U387:U450" si="45">OR(D387=$D$2,D387=$D$3)</f>
        <v>0</v>
      </c>
      <c r="V387" s="8"/>
      <c r="W387" s="8" t="b">
        <f t="shared" ref="W387:W450" si="46">OR(I387&gt;1000000,M387&gt;=9)</f>
        <v>0</v>
      </c>
      <c r="X387" s="8" t="b">
        <f t="shared" ref="X387:X450" si="47">OR(A387=$A$12,A387=$A$37)</f>
        <v>1</v>
      </c>
      <c r="Y387" t="b">
        <f t="shared" ref="Y387:Y450" si="48">NOT(N387&gt;40)</f>
        <v>1</v>
      </c>
      <c r="Z387" t="b">
        <v>1</v>
      </c>
    </row>
    <row r="388" spans="1:26" x14ac:dyDescent="0.45">
      <c r="A388" s="9" t="s">
        <v>142</v>
      </c>
      <c r="B388" s="9" t="s">
        <v>109</v>
      </c>
      <c r="C388" s="9" t="s">
        <v>117</v>
      </c>
      <c r="D388" s="9" t="s">
        <v>133</v>
      </c>
      <c r="E388" s="9" t="s">
        <v>134</v>
      </c>
      <c r="F388" s="9" t="s">
        <v>127</v>
      </c>
      <c r="G388" s="9" t="s">
        <v>124</v>
      </c>
      <c r="H388" s="9">
        <v>59</v>
      </c>
      <c r="I388" s="9">
        <v>75671</v>
      </c>
      <c r="J388" s="9">
        <v>9</v>
      </c>
      <c r="K388" s="9">
        <v>13</v>
      </c>
      <c r="L388" s="9">
        <v>6</v>
      </c>
      <c r="M388" s="9">
        <v>7</v>
      </c>
      <c r="N388" s="9">
        <v>43</v>
      </c>
      <c r="O388" s="9"/>
      <c r="P388" s="8" t="str">
        <f>IF(AND(G388=$G$5,L388&gt;10),'Logical Functions'!$H$85,'Logical Functions'!$H$86)</f>
        <v>Manageable in Boston</v>
      </c>
      <c r="Q388" s="9" t="str">
        <v>High Performer</v>
      </c>
      <c r="R388" s="8" t="str">
        <f t="shared" si="42"/>
        <v>High Performer</v>
      </c>
      <c r="S388" s="8" t="b">
        <f t="shared" si="43"/>
        <v>0</v>
      </c>
      <c r="T388" s="8" t="b">
        <f t="shared" si="44"/>
        <v>0</v>
      </c>
      <c r="U388" s="8" t="b">
        <f t="shared" si="45"/>
        <v>0</v>
      </c>
      <c r="V388" s="9"/>
      <c r="W388" s="8" t="b">
        <f t="shared" si="46"/>
        <v>0</v>
      </c>
      <c r="X388" s="8" t="b">
        <f t="shared" si="47"/>
        <v>0</v>
      </c>
      <c r="Y388" t="b">
        <f t="shared" si="48"/>
        <v>0</v>
      </c>
      <c r="Z388" t="b">
        <v>0</v>
      </c>
    </row>
    <row r="389" spans="1:26" x14ac:dyDescent="0.45">
      <c r="A389" s="8" t="s">
        <v>135</v>
      </c>
      <c r="B389" s="8" t="s">
        <v>116</v>
      </c>
      <c r="C389" s="8" t="s">
        <v>138</v>
      </c>
      <c r="D389" s="8" t="s">
        <v>133</v>
      </c>
      <c r="E389" s="8" t="s">
        <v>123</v>
      </c>
      <c r="F389" s="8" t="s">
        <v>119</v>
      </c>
      <c r="G389" s="8" t="s">
        <v>137</v>
      </c>
      <c r="H389" s="8">
        <v>30</v>
      </c>
      <c r="I389" s="8">
        <v>88585</v>
      </c>
      <c r="J389" s="8">
        <v>9</v>
      </c>
      <c r="K389" s="8">
        <v>13</v>
      </c>
      <c r="L389" s="8">
        <v>13</v>
      </c>
      <c r="M389" s="8">
        <v>5</v>
      </c>
      <c r="N389" s="8">
        <v>38</v>
      </c>
      <c r="O389" s="8"/>
      <c r="P389" s="8" t="str">
        <f>IF(AND(G389=$G$5,L389&gt;10),'Logical Functions'!$H$85,'Logical Functions'!$H$86)</f>
        <v>Manageable in Boston</v>
      </c>
      <c r="Q389" s="8" t="str">
        <v>Low Performer</v>
      </c>
      <c r="R389" s="8" t="str">
        <f t="shared" si="42"/>
        <v>Low Performer</v>
      </c>
      <c r="S389" s="8" t="b">
        <f t="shared" si="43"/>
        <v>0</v>
      </c>
      <c r="T389" s="8" t="b">
        <f t="shared" si="44"/>
        <v>0</v>
      </c>
      <c r="U389" s="8" t="b">
        <f t="shared" si="45"/>
        <v>0</v>
      </c>
      <c r="V389" s="8"/>
      <c r="W389" s="8" t="b">
        <f t="shared" si="46"/>
        <v>0</v>
      </c>
      <c r="X389" s="8" t="b">
        <f t="shared" si="47"/>
        <v>0</v>
      </c>
      <c r="Y389" t="b">
        <f t="shared" si="48"/>
        <v>1</v>
      </c>
      <c r="Z389" t="b">
        <v>1</v>
      </c>
    </row>
    <row r="390" spans="1:26" x14ac:dyDescent="0.45">
      <c r="A390" s="9" t="s">
        <v>140</v>
      </c>
      <c r="B390" s="9" t="s">
        <v>109</v>
      </c>
      <c r="C390" s="9" t="s">
        <v>117</v>
      </c>
      <c r="D390" s="9" t="s">
        <v>122</v>
      </c>
      <c r="E390" s="9" t="s">
        <v>136</v>
      </c>
      <c r="F390" s="9" t="s">
        <v>119</v>
      </c>
      <c r="G390" s="9" t="s">
        <v>129</v>
      </c>
      <c r="H390" s="9">
        <v>49</v>
      </c>
      <c r="I390" s="9">
        <v>32169</v>
      </c>
      <c r="J390" s="9">
        <v>8</v>
      </c>
      <c r="K390" s="9">
        <v>3</v>
      </c>
      <c r="L390" s="9">
        <v>2</v>
      </c>
      <c r="M390" s="9">
        <v>4</v>
      </c>
      <c r="N390" s="9">
        <v>51</v>
      </c>
      <c r="O390" s="9"/>
      <c r="P390" s="8" t="str">
        <f>IF(AND(G390=$G$5,L390&gt;10),'Logical Functions'!$H$85,'Logical Functions'!$H$86)</f>
        <v>Manageable in Boston</v>
      </c>
      <c r="Q390" s="9" t="str">
        <v>Low Performer</v>
      </c>
      <c r="R390" s="8" t="str">
        <f t="shared" si="42"/>
        <v>Low Performer</v>
      </c>
      <c r="S390" s="8" t="b">
        <f t="shared" si="43"/>
        <v>0</v>
      </c>
      <c r="T390" s="8" t="b">
        <f t="shared" si="44"/>
        <v>0</v>
      </c>
      <c r="U390" s="8" t="b">
        <f t="shared" si="45"/>
        <v>1</v>
      </c>
      <c r="V390" s="9"/>
      <c r="W390" s="8" t="b">
        <f t="shared" si="46"/>
        <v>0</v>
      </c>
      <c r="X390" s="8" t="b">
        <f t="shared" si="47"/>
        <v>0</v>
      </c>
      <c r="Y390" t="b">
        <f t="shared" si="48"/>
        <v>0</v>
      </c>
      <c r="Z390" t="b">
        <v>0</v>
      </c>
    </row>
    <row r="391" spans="1:26" x14ac:dyDescent="0.45">
      <c r="A391" s="8" t="s">
        <v>128</v>
      </c>
      <c r="B391" s="8" t="s">
        <v>109</v>
      </c>
      <c r="C391" s="8" t="s">
        <v>110</v>
      </c>
      <c r="D391" s="8" t="s">
        <v>122</v>
      </c>
      <c r="E391" s="8" t="s">
        <v>123</v>
      </c>
      <c r="F391" s="8" t="s">
        <v>113</v>
      </c>
      <c r="G391" s="8" t="s">
        <v>120</v>
      </c>
      <c r="H391" s="8">
        <v>41</v>
      </c>
      <c r="I391" s="8">
        <v>35498</v>
      </c>
      <c r="J391" s="8">
        <v>8</v>
      </c>
      <c r="K391" s="8">
        <v>15</v>
      </c>
      <c r="L391" s="8">
        <v>9</v>
      </c>
      <c r="M391" s="8">
        <v>4</v>
      </c>
      <c r="N391" s="8">
        <v>20</v>
      </c>
      <c r="O391" s="8"/>
      <c r="P391" s="8" t="str">
        <f>IF(AND(G391=$G$5,L391&gt;10),'Logical Functions'!$H$85,'Logical Functions'!$H$86)</f>
        <v>Manageable in Boston</v>
      </c>
      <c r="Q391" s="8" t="str">
        <v>Low Performer</v>
      </c>
      <c r="R391" s="8" t="str">
        <f t="shared" si="42"/>
        <v>Low Performer</v>
      </c>
      <c r="S391" s="8" t="b">
        <f t="shared" si="43"/>
        <v>0</v>
      </c>
      <c r="T391" s="8" t="b">
        <f t="shared" si="44"/>
        <v>0</v>
      </c>
      <c r="U391" s="8" t="b">
        <f t="shared" si="45"/>
        <v>1</v>
      </c>
      <c r="V391" s="8"/>
      <c r="W391" s="8" t="b">
        <f t="shared" si="46"/>
        <v>0</v>
      </c>
      <c r="X391" s="8" t="b">
        <f t="shared" si="47"/>
        <v>1</v>
      </c>
      <c r="Y391" t="b">
        <f t="shared" si="48"/>
        <v>1</v>
      </c>
      <c r="Z391" t="b">
        <v>1</v>
      </c>
    </row>
    <row r="392" spans="1:26" x14ac:dyDescent="0.45">
      <c r="A392" s="8" t="s">
        <v>121</v>
      </c>
      <c r="B392" s="8" t="s">
        <v>116</v>
      </c>
      <c r="C392" s="8" t="s">
        <v>110</v>
      </c>
      <c r="D392" s="8" t="s">
        <v>131</v>
      </c>
      <c r="E392" s="8" t="s">
        <v>134</v>
      </c>
      <c r="F392" s="8" t="s">
        <v>119</v>
      </c>
      <c r="G392" s="8" t="s">
        <v>114</v>
      </c>
      <c r="H392" s="8">
        <v>25</v>
      </c>
      <c r="I392" s="8">
        <v>80098</v>
      </c>
      <c r="J392" s="8">
        <v>8</v>
      </c>
      <c r="K392" s="8">
        <v>4</v>
      </c>
      <c r="L392" s="8">
        <v>1</v>
      </c>
      <c r="M392" s="8">
        <v>8</v>
      </c>
      <c r="N392" s="8">
        <v>42</v>
      </c>
      <c r="O392" s="8"/>
      <c r="P392" s="8" t="str">
        <f>IF(AND(G392=$G$5,L392&gt;10),'Logical Functions'!$H$85,'Logical Functions'!$H$86)</f>
        <v>Manageable in Boston</v>
      </c>
      <c r="Q392" s="8" t="str">
        <v>High Performer</v>
      </c>
      <c r="R392" s="8" t="str">
        <f t="shared" si="42"/>
        <v>High Performer</v>
      </c>
      <c r="S392" s="8" t="b">
        <f t="shared" si="43"/>
        <v>0</v>
      </c>
      <c r="T392" s="8" t="b">
        <f t="shared" si="44"/>
        <v>1</v>
      </c>
      <c r="U392" s="8" t="b">
        <f t="shared" si="45"/>
        <v>0</v>
      </c>
      <c r="V392" s="8"/>
      <c r="W392" s="8" t="b">
        <f t="shared" si="46"/>
        <v>0</v>
      </c>
      <c r="X392" s="8" t="b">
        <f t="shared" si="47"/>
        <v>1</v>
      </c>
      <c r="Y392" t="b">
        <f t="shared" si="48"/>
        <v>0</v>
      </c>
      <c r="Z392" t="b">
        <v>0</v>
      </c>
    </row>
    <row r="393" spans="1:26" x14ac:dyDescent="0.45">
      <c r="A393" s="9" t="s">
        <v>140</v>
      </c>
      <c r="B393" s="9" t="s">
        <v>116</v>
      </c>
      <c r="C393" s="9" t="s">
        <v>110</v>
      </c>
      <c r="D393" s="9" t="s">
        <v>122</v>
      </c>
      <c r="E393" s="9" t="s">
        <v>139</v>
      </c>
      <c r="F393" s="9" t="s">
        <v>127</v>
      </c>
      <c r="G393" s="9" t="s">
        <v>120</v>
      </c>
      <c r="H393" s="9">
        <v>44</v>
      </c>
      <c r="I393" s="9">
        <v>93922</v>
      </c>
      <c r="J393" s="9">
        <v>8</v>
      </c>
      <c r="K393" s="9">
        <v>18</v>
      </c>
      <c r="L393" s="9">
        <v>11</v>
      </c>
      <c r="M393" s="9">
        <v>2</v>
      </c>
      <c r="N393" s="9">
        <v>27</v>
      </c>
      <c r="O393" s="9"/>
      <c r="P393" s="8" t="str">
        <f>IF(AND(G393=$G$5,L393&gt;10),'Logical Functions'!$H$85,'Logical Functions'!$H$86)</f>
        <v>Manageable in Boston</v>
      </c>
      <c r="Q393" s="9" t="str">
        <v>Low Performer</v>
      </c>
      <c r="R393" s="8" t="str">
        <f t="shared" si="42"/>
        <v>Low Performer</v>
      </c>
      <c r="S393" s="8" t="b">
        <f t="shared" si="43"/>
        <v>0</v>
      </c>
      <c r="T393" s="8" t="b">
        <f t="shared" si="44"/>
        <v>0</v>
      </c>
      <c r="U393" s="8" t="b">
        <f t="shared" si="45"/>
        <v>1</v>
      </c>
      <c r="V393" s="9"/>
      <c r="W393" s="8" t="b">
        <f t="shared" si="46"/>
        <v>0</v>
      </c>
      <c r="X393" s="8" t="b">
        <f t="shared" si="47"/>
        <v>0</v>
      </c>
      <c r="Y393" t="b">
        <f t="shared" si="48"/>
        <v>1</v>
      </c>
      <c r="Z393" t="b">
        <v>1</v>
      </c>
    </row>
    <row r="394" spans="1:26" x14ac:dyDescent="0.45">
      <c r="A394" s="8" t="s">
        <v>135</v>
      </c>
      <c r="B394" s="8" t="s">
        <v>116</v>
      </c>
      <c r="C394" s="8" t="s">
        <v>138</v>
      </c>
      <c r="D394" s="8" t="s">
        <v>133</v>
      </c>
      <c r="E394" s="8" t="s">
        <v>112</v>
      </c>
      <c r="F394" s="8" t="s">
        <v>127</v>
      </c>
      <c r="G394" s="8" t="s">
        <v>141</v>
      </c>
      <c r="H394" s="8">
        <v>55</v>
      </c>
      <c r="I394" s="8">
        <v>83410</v>
      </c>
      <c r="J394" s="8">
        <v>8</v>
      </c>
      <c r="K394" s="8">
        <v>10</v>
      </c>
      <c r="L394" s="8">
        <v>3</v>
      </c>
      <c r="M394" s="8">
        <v>2</v>
      </c>
      <c r="N394" s="8">
        <v>53</v>
      </c>
      <c r="O394" s="8"/>
      <c r="P394" s="8" t="str">
        <f>IF(AND(G394=$G$5,L394&gt;10),'Logical Functions'!$H$85,'Logical Functions'!$H$86)</f>
        <v>Manageable in Boston</v>
      </c>
      <c r="Q394" s="8" t="str">
        <v>Low Performer</v>
      </c>
      <c r="R394" s="8" t="str">
        <f t="shared" si="42"/>
        <v>Low Performer</v>
      </c>
      <c r="S394" s="8" t="b">
        <f t="shared" si="43"/>
        <v>0</v>
      </c>
      <c r="T394" s="8" t="b">
        <f t="shared" si="44"/>
        <v>0</v>
      </c>
      <c r="U394" s="8" t="b">
        <f t="shared" si="45"/>
        <v>0</v>
      </c>
      <c r="V394" s="8"/>
      <c r="W394" s="8" t="b">
        <f t="shared" si="46"/>
        <v>0</v>
      </c>
      <c r="X394" s="8" t="b">
        <f t="shared" si="47"/>
        <v>0</v>
      </c>
      <c r="Y394" t="b">
        <f t="shared" si="48"/>
        <v>0</v>
      </c>
      <c r="Z394" t="b">
        <v>0</v>
      </c>
    </row>
    <row r="395" spans="1:26" x14ac:dyDescent="0.45">
      <c r="A395" s="8" t="s">
        <v>135</v>
      </c>
      <c r="B395" s="8" t="s">
        <v>125</v>
      </c>
      <c r="C395" s="8" t="s">
        <v>110</v>
      </c>
      <c r="D395" s="8" t="s">
        <v>111</v>
      </c>
      <c r="E395" s="8" t="s">
        <v>118</v>
      </c>
      <c r="F395" s="8" t="s">
        <v>113</v>
      </c>
      <c r="G395" s="8" t="s">
        <v>132</v>
      </c>
      <c r="H395" s="8">
        <v>29</v>
      </c>
      <c r="I395" s="8">
        <v>41390</v>
      </c>
      <c r="J395" s="8">
        <v>8</v>
      </c>
      <c r="K395" s="8">
        <v>17</v>
      </c>
      <c r="L395" s="8">
        <v>7</v>
      </c>
      <c r="M395" s="8">
        <v>6</v>
      </c>
      <c r="N395" s="8">
        <v>49</v>
      </c>
      <c r="O395" s="8"/>
      <c r="P395" s="8" t="str">
        <f>IF(AND(G395=$G$5,L395&gt;10),'Logical Functions'!$H$85,'Logical Functions'!$H$86)</f>
        <v>Manageable in Boston</v>
      </c>
      <c r="Q395" s="8" t="str">
        <v>Low Performer</v>
      </c>
      <c r="R395" s="8" t="str">
        <f t="shared" si="42"/>
        <v>Low Performer</v>
      </c>
      <c r="S395" s="8" t="b">
        <f t="shared" si="43"/>
        <v>0</v>
      </c>
      <c r="T395" s="8" t="b">
        <f t="shared" si="44"/>
        <v>0</v>
      </c>
      <c r="U395" s="8" t="b">
        <f t="shared" si="45"/>
        <v>1</v>
      </c>
      <c r="V395" s="8"/>
      <c r="W395" s="8" t="b">
        <f t="shared" si="46"/>
        <v>0</v>
      </c>
      <c r="X395" s="8" t="b">
        <f t="shared" si="47"/>
        <v>0</v>
      </c>
      <c r="Y395" t="b">
        <f t="shared" si="48"/>
        <v>0</v>
      </c>
      <c r="Z395" t="b">
        <v>0</v>
      </c>
    </row>
    <row r="396" spans="1:26" x14ac:dyDescent="0.45">
      <c r="A396" s="8" t="s">
        <v>140</v>
      </c>
      <c r="B396" s="8" t="s">
        <v>116</v>
      </c>
      <c r="C396" s="8" t="s">
        <v>138</v>
      </c>
      <c r="D396" s="8" t="s">
        <v>111</v>
      </c>
      <c r="E396" s="8" t="s">
        <v>118</v>
      </c>
      <c r="F396" s="8" t="s">
        <v>127</v>
      </c>
      <c r="G396" s="8" t="s">
        <v>124</v>
      </c>
      <c r="H396" s="8">
        <v>42</v>
      </c>
      <c r="I396" s="8">
        <v>119678</v>
      </c>
      <c r="J396" s="8">
        <v>8</v>
      </c>
      <c r="K396" s="8">
        <v>10</v>
      </c>
      <c r="L396" s="8">
        <v>11</v>
      </c>
      <c r="M396" s="8">
        <v>9</v>
      </c>
      <c r="N396" s="8">
        <v>47</v>
      </c>
      <c r="O396" s="8"/>
      <c r="P396" s="8" t="str">
        <f>IF(AND(G396=$G$5,L396&gt;10),'Logical Functions'!$H$85,'Logical Functions'!$H$86)</f>
        <v>Busy In Boston</v>
      </c>
      <c r="Q396" s="8" t="str">
        <v>High Performer</v>
      </c>
      <c r="R396" s="8" t="str">
        <f t="shared" si="42"/>
        <v>High Performer</v>
      </c>
      <c r="S396" s="8" t="b">
        <f t="shared" si="43"/>
        <v>0</v>
      </c>
      <c r="T396" s="8" t="b">
        <f t="shared" si="44"/>
        <v>0</v>
      </c>
      <c r="U396" s="8" t="b">
        <f t="shared" si="45"/>
        <v>1</v>
      </c>
      <c r="V396" s="8"/>
      <c r="W396" s="8" t="b">
        <f t="shared" si="46"/>
        <v>1</v>
      </c>
      <c r="X396" s="8" t="b">
        <f t="shared" si="47"/>
        <v>0</v>
      </c>
      <c r="Y396" t="b">
        <f t="shared" si="48"/>
        <v>0</v>
      </c>
      <c r="Z396" t="b">
        <v>0</v>
      </c>
    </row>
    <row r="397" spans="1:26" x14ac:dyDescent="0.45">
      <c r="A397" s="8" t="s">
        <v>142</v>
      </c>
      <c r="B397" s="8" t="s">
        <v>109</v>
      </c>
      <c r="C397" s="8" t="s">
        <v>130</v>
      </c>
      <c r="D397" s="8" t="s">
        <v>122</v>
      </c>
      <c r="E397" s="8" t="s">
        <v>123</v>
      </c>
      <c r="F397" s="8" t="s">
        <v>127</v>
      </c>
      <c r="G397" s="8" t="s">
        <v>129</v>
      </c>
      <c r="H397" s="8">
        <v>25</v>
      </c>
      <c r="I397" s="8">
        <v>56917</v>
      </c>
      <c r="J397" s="8">
        <v>8</v>
      </c>
      <c r="K397" s="8">
        <v>5</v>
      </c>
      <c r="L397" s="8">
        <v>8</v>
      </c>
      <c r="M397" s="8">
        <v>8</v>
      </c>
      <c r="N397" s="8">
        <v>49</v>
      </c>
      <c r="O397" s="8"/>
      <c r="P397" s="8" t="str">
        <f>IF(AND(G397=$G$5,L397&gt;10),'Logical Functions'!$H$85,'Logical Functions'!$H$86)</f>
        <v>Manageable in Boston</v>
      </c>
      <c r="Q397" s="8" t="str">
        <v>High Performer</v>
      </c>
      <c r="R397" s="8" t="str">
        <f t="shared" si="42"/>
        <v>High Performer</v>
      </c>
      <c r="S397" s="8" t="b">
        <f t="shared" si="43"/>
        <v>1</v>
      </c>
      <c r="T397" s="8" t="b">
        <f t="shared" si="44"/>
        <v>0</v>
      </c>
      <c r="U397" s="8" t="b">
        <f t="shared" si="45"/>
        <v>1</v>
      </c>
      <c r="V397" s="8"/>
      <c r="W397" s="8" t="b">
        <f t="shared" si="46"/>
        <v>0</v>
      </c>
      <c r="X397" s="8" t="b">
        <f t="shared" si="47"/>
        <v>0</v>
      </c>
      <c r="Y397" t="b">
        <f t="shared" si="48"/>
        <v>0</v>
      </c>
      <c r="Z397" t="b">
        <v>0</v>
      </c>
    </row>
    <row r="398" spans="1:26" x14ac:dyDescent="0.45">
      <c r="A398" s="9" t="s">
        <v>142</v>
      </c>
      <c r="B398" s="9" t="s">
        <v>125</v>
      </c>
      <c r="C398" s="9" t="s">
        <v>110</v>
      </c>
      <c r="D398" s="9" t="s">
        <v>133</v>
      </c>
      <c r="E398" s="9" t="s">
        <v>134</v>
      </c>
      <c r="F398" s="9" t="s">
        <v>119</v>
      </c>
      <c r="G398" s="9" t="s">
        <v>137</v>
      </c>
      <c r="H398" s="9">
        <v>22</v>
      </c>
      <c r="I398" s="9">
        <v>108356</v>
      </c>
      <c r="J398" s="9">
        <v>8</v>
      </c>
      <c r="K398" s="9">
        <v>15</v>
      </c>
      <c r="L398" s="9">
        <v>1</v>
      </c>
      <c r="M398" s="9">
        <v>6</v>
      </c>
      <c r="N398" s="9">
        <v>42</v>
      </c>
      <c r="O398" s="9"/>
      <c r="P398" s="8" t="str">
        <f>IF(AND(G398=$G$5,L398&gt;10),'Logical Functions'!$H$85,'Logical Functions'!$H$86)</f>
        <v>Manageable in Boston</v>
      </c>
      <c r="Q398" s="9" t="str">
        <v>Low Performer</v>
      </c>
      <c r="R398" s="8" t="str">
        <f t="shared" si="42"/>
        <v>Low Performer</v>
      </c>
      <c r="S398" s="8" t="b">
        <f t="shared" si="43"/>
        <v>0</v>
      </c>
      <c r="T398" s="8" t="b">
        <f t="shared" si="44"/>
        <v>0</v>
      </c>
      <c r="U398" s="8" t="b">
        <f t="shared" si="45"/>
        <v>0</v>
      </c>
      <c r="V398" s="9"/>
      <c r="W398" s="8" t="b">
        <f t="shared" si="46"/>
        <v>0</v>
      </c>
      <c r="X398" s="8" t="b">
        <f t="shared" si="47"/>
        <v>0</v>
      </c>
      <c r="Y398" t="b">
        <f t="shared" si="48"/>
        <v>0</v>
      </c>
      <c r="Z398" t="b">
        <v>0</v>
      </c>
    </row>
    <row r="399" spans="1:26" x14ac:dyDescent="0.45">
      <c r="A399" s="9" t="s">
        <v>135</v>
      </c>
      <c r="B399" s="9" t="s">
        <v>109</v>
      </c>
      <c r="C399" s="9" t="s">
        <v>130</v>
      </c>
      <c r="D399" s="9" t="s">
        <v>133</v>
      </c>
      <c r="E399" s="9" t="s">
        <v>126</v>
      </c>
      <c r="F399" s="9" t="s">
        <v>113</v>
      </c>
      <c r="G399" s="9" t="s">
        <v>137</v>
      </c>
      <c r="H399" s="9">
        <v>44</v>
      </c>
      <c r="I399" s="9">
        <v>41308</v>
      </c>
      <c r="J399" s="9">
        <v>8</v>
      </c>
      <c r="K399" s="9">
        <v>4</v>
      </c>
      <c r="L399" s="9">
        <v>5</v>
      </c>
      <c r="M399" s="9">
        <v>9</v>
      </c>
      <c r="N399" s="9">
        <v>25</v>
      </c>
      <c r="O399" s="9"/>
      <c r="P399" s="8" t="str">
        <f>IF(AND(G399=$G$5,L399&gt;10),'Logical Functions'!$H$85,'Logical Functions'!$H$86)</f>
        <v>Manageable in Boston</v>
      </c>
      <c r="Q399" s="9" t="str">
        <v>High Performer</v>
      </c>
      <c r="R399" s="8" t="str">
        <f t="shared" si="42"/>
        <v>High Performer</v>
      </c>
      <c r="S399" s="8" t="b">
        <f t="shared" si="43"/>
        <v>0</v>
      </c>
      <c r="T399" s="8" t="b">
        <f t="shared" si="44"/>
        <v>0</v>
      </c>
      <c r="U399" s="8" t="b">
        <f t="shared" si="45"/>
        <v>0</v>
      </c>
      <c r="V399" s="9"/>
      <c r="W399" s="8" t="b">
        <f t="shared" si="46"/>
        <v>1</v>
      </c>
      <c r="X399" s="8" t="b">
        <f t="shared" si="47"/>
        <v>0</v>
      </c>
      <c r="Y399" t="b">
        <f t="shared" si="48"/>
        <v>1</v>
      </c>
      <c r="Z399" t="b">
        <v>1</v>
      </c>
    </row>
    <row r="400" spans="1:26" x14ac:dyDescent="0.45">
      <c r="A400" s="8" t="s">
        <v>135</v>
      </c>
      <c r="B400" s="8" t="s">
        <v>116</v>
      </c>
      <c r="C400" s="8" t="s">
        <v>110</v>
      </c>
      <c r="D400" s="8" t="s">
        <v>131</v>
      </c>
      <c r="E400" s="8" t="s">
        <v>139</v>
      </c>
      <c r="F400" s="8" t="s">
        <v>113</v>
      </c>
      <c r="G400" s="8" t="s">
        <v>141</v>
      </c>
      <c r="H400" s="8">
        <v>36</v>
      </c>
      <c r="I400" s="8">
        <v>68975</v>
      </c>
      <c r="J400" s="8">
        <v>7</v>
      </c>
      <c r="K400" s="8">
        <v>3</v>
      </c>
      <c r="L400" s="8">
        <v>13</v>
      </c>
      <c r="M400" s="8">
        <v>6</v>
      </c>
      <c r="N400" s="8">
        <v>34</v>
      </c>
      <c r="O400" s="8"/>
      <c r="P400" s="8" t="str">
        <f>IF(AND(G400=$G$5,L400&gt;10),'Logical Functions'!$H$85,'Logical Functions'!$H$86)</f>
        <v>Manageable in Boston</v>
      </c>
      <c r="Q400" s="8" t="str">
        <v>Low Performer</v>
      </c>
      <c r="R400" s="8" t="str">
        <f t="shared" si="42"/>
        <v>Low Performer</v>
      </c>
      <c r="S400" s="8" t="b">
        <f t="shared" si="43"/>
        <v>0</v>
      </c>
      <c r="T400" s="8" t="b">
        <f t="shared" si="44"/>
        <v>0</v>
      </c>
      <c r="U400" s="8" t="b">
        <f t="shared" si="45"/>
        <v>0</v>
      </c>
      <c r="V400" s="8"/>
      <c r="W400" s="8" t="b">
        <f t="shared" si="46"/>
        <v>0</v>
      </c>
      <c r="X400" s="8" t="b">
        <f t="shared" si="47"/>
        <v>0</v>
      </c>
      <c r="Y400" t="b">
        <f t="shared" si="48"/>
        <v>1</v>
      </c>
      <c r="Z400" t="b">
        <v>1</v>
      </c>
    </row>
    <row r="401" spans="1:26" x14ac:dyDescent="0.45">
      <c r="A401" s="9" t="s">
        <v>142</v>
      </c>
      <c r="B401" s="9" t="s">
        <v>125</v>
      </c>
      <c r="C401" s="9" t="s">
        <v>130</v>
      </c>
      <c r="D401" s="9" t="s">
        <v>111</v>
      </c>
      <c r="E401" s="9" t="s">
        <v>112</v>
      </c>
      <c r="F401" s="9" t="s">
        <v>113</v>
      </c>
      <c r="G401" s="9" t="s">
        <v>141</v>
      </c>
      <c r="H401" s="9">
        <v>49</v>
      </c>
      <c r="I401" s="9">
        <v>66304</v>
      </c>
      <c r="J401" s="9">
        <v>7</v>
      </c>
      <c r="K401" s="9">
        <v>15</v>
      </c>
      <c r="L401" s="9">
        <v>4</v>
      </c>
      <c r="M401" s="9">
        <v>2</v>
      </c>
      <c r="N401" s="9">
        <v>43</v>
      </c>
      <c r="O401" s="9"/>
      <c r="P401" s="8" t="str">
        <f>IF(AND(G401=$G$5,L401&gt;10),'Logical Functions'!$H$85,'Logical Functions'!$H$86)</f>
        <v>Manageable in Boston</v>
      </c>
      <c r="Q401" s="9" t="str">
        <v>Low Performer</v>
      </c>
      <c r="R401" s="8" t="str">
        <f t="shared" si="42"/>
        <v>Low Performer</v>
      </c>
      <c r="S401" s="8" t="b">
        <f t="shared" si="43"/>
        <v>0</v>
      </c>
      <c r="T401" s="8" t="b">
        <f t="shared" si="44"/>
        <v>0</v>
      </c>
      <c r="U401" s="8" t="b">
        <f t="shared" si="45"/>
        <v>1</v>
      </c>
      <c r="V401" s="9"/>
      <c r="W401" s="8" t="b">
        <f t="shared" si="46"/>
        <v>0</v>
      </c>
      <c r="X401" s="8" t="b">
        <f t="shared" si="47"/>
        <v>0</v>
      </c>
      <c r="Y401" t="b">
        <f t="shared" si="48"/>
        <v>0</v>
      </c>
      <c r="Z401" t="b">
        <v>0</v>
      </c>
    </row>
    <row r="402" spans="1:26" x14ac:dyDescent="0.45">
      <c r="A402" s="8" t="s">
        <v>128</v>
      </c>
      <c r="B402" s="8" t="s">
        <v>125</v>
      </c>
      <c r="C402" s="8" t="s">
        <v>117</v>
      </c>
      <c r="D402" s="8" t="s">
        <v>111</v>
      </c>
      <c r="E402" s="8" t="s">
        <v>126</v>
      </c>
      <c r="F402" s="8" t="s">
        <v>113</v>
      </c>
      <c r="G402" s="8" t="s">
        <v>141</v>
      </c>
      <c r="H402" s="8">
        <v>59</v>
      </c>
      <c r="I402" s="8">
        <v>60386</v>
      </c>
      <c r="J402" s="8">
        <v>7</v>
      </c>
      <c r="K402" s="8">
        <v>8</v>
      </c>
      <c r="L402" s="8">
        <v>10</v>
      </c>
      <c r="M402" s="8">
        <v>1</v>
      </c>
      <c r="N402" s="8">
        <v>38</v>
      </c>
      <c r="O402" s="8"/>
      <c r="P402" s="8" t="str">
        <f>IF(AND(G402=$G$5,L402&gt;10),'Logical Functions'!$H$85,'Logical Functions'!$H$86)</f>
        <v>Manageable in Boston</v>
      </c>
      <c r="Q402" s="8" t="str">
        <v>Low Performer</v>
      </c>
      <c r="R402" s="8" t="str">
        <f t="shared" si="42"/>
        <v>Low Performer</v>
      </c>
      <c r="S402" s="8" t="b">
        <f t="shared" si="43"/>
        <v>0</v>
      </c>
      <c r="T402" s="8" t="b">
        <f t="shared" si="44"/>
        <v>0</v>
      </c>
      <c r="U402" s="8" t="b">
        <f t="shared" si="45"/>
        <v>1</v>
      </c>
      <c r="V402" s="8"/>
      <c r="W402" s="8" t="b">
        <f t="shared" si="46"/>
        <v>0</v>
      </c>
      <c r="X402" s="8" t="b">
        <f t="shared" si="47"/>
        <v>1</v>
      </c>
      <c r="Y402" t="b">
        <f t="shared" si="48"/>
        <v>1</v>
      </c>
      <c r="Z402" t="b">
        <v>1</v>
      </c>
    </row>
    <row r="403" spans="1:26" x14ac:dyDescent="0.45">
      <c r="A403" s="8" t="s">
        <v>135</v>
      </c>
      <c r="B403" s="8" t="s">
        <v>116</v>
      </c>
      <c r="C403" s="8" t="s">
        <v>138</v>
      </c>
      <c r="D403" s="8" t="s">
        <v>111</v>
      </c>
      <c r="E403" s="8" t="s">
        <v>112</v>
      </c>
      <c r="F403" s="8" t="s">
        <v>119</v>
      </c>
      <c r="G403" s="8" t="s">
        <v>114</v>
      </c>
      <c r="H403" s="8">
        <v>55</v>
      </c>
      <c r="I403" s="8">
        <v>47611</v>
      </c>
      <c r="J403" s="8">
        <v>7</v>
      </c>
      <c r="K403" s="8">
        <v>7</v>
      </c>
      <c r="L403" s="8">
        <v>3</v>
      </c>
      <c r="M403" s="8">
        <v>9</v>
      </c>
      <c r="N403" s="8">
        <v>50</v>
      </c>
      <c r="O403" s="8"/>
      <c r="P403" s="8" t="str">
        <f>IF(AND(G403=$G$5,L403&gt;10),'Logical Functions'!$H$85,'Logical Functions'!$H$86)</f>
        <v>Manageable in Boston</v>
      </c>
      <c r="Q403" s="8" t="str">
        <v>High Performer</v>
      </c>
      <c r="R403" s="8" t="str">
        <f t="shared" si="42"/>
        <v>High Performer</v>
      </c>
      <c r="S403" s="8" t="b">
        <f t="shared" si="43"/>
        <v>0</v>
      </c>
      <c r="T403" s="8" t="b">
        <f t="shared" si="44"/>
        <v>0</v>
      </c>
      <c r="U403" s="8" t="b">
        <f t="shared" si="45"/>
        <v>1</v>
      </c>
      <c r="V403" s="8"/>
      <c r="W403" s="8" t="b">
        <f t="shared" si="46"/>
        <v>1</v>
      </c>
      <c r="X403" s="8" t="b">
        <f t="shared" si="47"/>
        <v>0</v>
      </c>
      <c r="Y403" t="b">
        <f t="shared" si="48"/>
        <v>0</v>
      </c>
      <c r="Z403" t="b">
        <v>0</v>
      </c>
    </row>
    <row r="404" spans="1:26" x14ac:dyDescent="0.45">
      <c r="A404" s="9" t="s">
        <v>121</v>
      </c>
      <c r="B404" s="9" t="s">
        <v>109</v>
      </c>
      <c r="C404" s="9" t="s">
        <v>138</v>
      </c>
      <c r="D404" s="9" t="s">
        <v>133</v>
      </c>
      <c r="E404" s="9" t="s">
        <v>118</v>
      </c>
      <c r="F404" s="9" t="s">
        <v>127</v>
      </c>
      <c r="G404" s="9" t="s">
        <v>141</v>
      </c>
      <c r="H404" s="9">
        <v>26</v>
      </c>
      <c r="I404" s="9">
        <v>84238</v>
      </c>
      <c r="J404" s="9">
        <v>7</v>
      </c>
      <c r="K404" s="9">
        <v>11</v>
      </c>
      <c r="L404" s="9">
        <v>12</v>
      </c>
      <c r="M404" s="9">
        <v>6</v>
      </c>
      <c r="N404" s="9">
        <v>22</v>
      </c>
      <c r="O404" s="9"/>
      <c r="P404" s="8" t="str">
        <f>IF(AND(G404=$G$5,L404&gt;10),'Logical Functions'!$H$85,'Logical Functions'!$H$86)</f>
        <v>Manageable in Boston</v>
      </c>
      <c r="Q404" s="9" t="str">
        <v>Low Performer</v>
      </c>
      <c r="R404" s="8" t="str">
        <f t="shared" si="42"/>
        <v>Low Performer</v>
      </c>
      <c r="S404" s="8" t="b">
        <f t="shared" si="43"/>
        <v>0</v>
      </c>
      <c r="T404" s="8" t="b">
        <f t="shared" si="44"/>
        <v>0</v>
      </c>
      <c r="U404" s="8" t="b">
        <f t="shared" si="45"/>
        <v>0</v>
      </c>
      <c r="V404" s="9"/>
      <c r="W404" s="8" t="b">
        <f t="shared" si="46"/>
        <v>0</v>
      </c>
      <c r="X404" s="8" t="b">
        <f t="shared" si="47"/>
        <v>1</v>
      </c>
      <c r="Y404" t="b">
        <f t="shared" si="48"/>
        <v>1</v>
      </c>
      <c r="Z404" t="b">
        <v>1</v>
      </c>
    </row>
    <row r="405" spans="1:26" x14ac:dyDescent="0.45">
      <c r="A405" s="9" t="s">
        <v>115</v>
      </c>
      <c r="B405" s="9" t="s">
        <v>116</v>
      </c>
      <c r="C405" s="9" t="s">
        <v>138</v>
      </c>
      <c r="D405" s="9" t="s">
        <v>122</v>
      </c>
      <c r="E405" s="9" t="s">
        <v>134</v>
      </c>
      <c r="F405" s="9" t="s">
        <v>119</v>
      </c>
      <c r="G405" s="9" t="s">
        <v>120</v>
      </c>
      <c r="H405" s="9">
        <v>49</v>
      </c>
      <c r="I405" s="9">
        <v>74760</v>
      </c>
      <c r="J405" s="9">
        <v>7</v>
      </c>
      <c r="K405" s="9">
        <v>8</v>
      </c>
      <c r="L405" s="9">
        <v>10</v>
      </c>
      <c r="M405" s="9">
        <v>7</v>
      </c>
      <c r="N405" s="9">
        <v>56</v>
      </c>
      <c r="O405" s="9"/>
      <c r="P405" s="8" t="str">
        <f>IF(AND(G405=$G$5,L405&gt;10),'Logical Functions'!$H$85,'Logical Functions'!$H$86)</f>
        <v>Manageable in Boston</v>
      </c>
      <c r="Q405" s="9" t="str">
        <v>High Performer</v>
      </c>
      <c r="R405" s="8" t="str">
        <f t="shared" si="42"/>
        <v>High Performer</v>
      </c>
      <c r="S405" s="8" t="b">
        <f t="shared" si="43"/>
        <v>0</v>
      </c>
      <c r="T405" s="8" t="b">
        <f t="shared" si="44"/>
        <v>0</v>
      </c>
      <c r="U405" s="8" t="b">
        <f t="shared" si="45"/>
        <v>1</v>
      </c>
      <c r="V405" s="9"/>
      <c r="W405" s="8" t="b">
        <f t="shared" si="46"/>
        <v>0</v>
      </c>
      <c r="X405" s="8" t="b">
        <f t="shared" si="47"/>
        <v>0</v>
      </c>
      <c r="Y405" t="b">
        <f t="shared" si="48"/>
        <v>0</v>
      </c>
      <c r="Z405" t="b">
        <v>0</v>
      </c>
    </row>
    <row r="406" spans="1:26" x14ac:dyDescent="0.45">
      <c r="A406" s="8" t="s">
        <v>128</v>
      </c>
      <c r="B406" s="8" t="s">
        <v>109</v>
      </c>
      <c r="C406" s="8" t="s">
        <v>138</v>
      </c>
      <c r="D406" s="8" t="s">
        <v>133</v>
      </c>
      <c r="E406" s="8" t="s">
        <v>112</v>
      </c>
      <c r="F406" s="8" t="s">
        <v>127</v>
      </c>
      <c r="G406" s="8" t="s">
        <v>124</v>
      </c>
      <c r="H406" s="8">
        <v>63</v>
      </c>
      <c r="I406" s="8">
        <v>117697</v>
      </c>
      <c r="J406" s="8">
        <v>7</v>
      </c>
      <c r="K406" s="8">
        <v>12</v>
      </c>
      <c r="L406" s="8">
        <v>6</v>
      </c>
      <c r="M406" s="8">
        <v>3</v>
      </c>
      <c r="N406" s="8">
        <v>59</v>
      </c>
      <c r="O406" s="8"/>
      <c r="P406" s="8" t="str">
        <f>IF(AND(G406=$G$5,L406&gt;10),'Logical Functions'!$H$85,'Logical Functions'!$H$86)</f>
        <v>Manageable in Boston</v>
      </c>
      <c r="Q406" s="8" t="str">
        <v>Low Performer</v>
      </c>
      <c r="R406" s="8" t="str">
        <f t="shared" si="42"/>
        <v>Low Performer</v>
      </c>
      <c r="S406" s="8" t="b">
        <f t="shared" si="43"/>
        <v>0</v>
      </c>
      <c r="T406" s="8" t="b">
        <f t="shared" si="44"/>
        <v>0</v>
      </c>
      <c r="U406" s="8" t="b">
        <f t="shared" si="45"/>
        <v>0</v>
      </c>
      <c r="V406" s="8"/>
      <c r="W406" s="8" t="b">
        <f t="shared" si="46"/>
        <v>0</v>
      </c>
      <c r="X406" s="8" t="b">
        <f t="shared" si="47"/>
        <v>1</v>
      </c>
      <c r="Y406" t="b">
        <f t="shared" si="48"/>
        <v>0</v>
      </c>
      <c r="Z406" t="b">
        <v>0</v>
      </c>
    </row>
    <row r="407" spans="1:26" x14ac:dyDescent="0.45">
      <c r="A407" s="8" t="s">
        <v>115</v>
      </c>
      <c r="B407" s="8" t="s">
        <v>125</v>
      </c>
      <c r="C407" s="8" t="s">
        <v>138</v>
      </c>
      <c r="D407" s="8" t="s">
        <v>111</v>
      </c>
      <c r="E407" s="8" t="s">
        <v>126</v>
      </c>
      <c r="F407" s="8" t="s">
        <v>127</v>
      </c>
      <c r="G407" s="8" t="s">
        <v>114</v>
      </c>
      <c r="H407" s="8">
        <v>23</v>
      </c>
      <c r="I407" s="8">
        <v>54472</v>
      </c>
      <c r="J407" s="8">
        <v>7</v>
      </c>
      <c r="K407" s="8">
        <v>13</v>
      </c>
      <c r="L407" s="8">
        <v>3</v>
      </c>
      <c r="M407" s="8">
        <v>9</v>
      </c>
      <c r="N407" s="8">
        <v>41</v>
      </c>
      <c r="O407" s="8"/>
      <c r="P407" s="8" t="str">
        <f>IF(AND(G407=$G$5,L407&gt;10),'Logical Functions'!$H$85,'Logical Functions'!$H$86)</f>
        <v>Manageable in Boston</v>
      </c>
      <c r="Q407" s="8" t="str">
        <v>High Performer</v>
      </c>
      <c r="R407" s="8" t="str">
        <f t="shared" si="42"/>
        <v>High Performer</v>
      </c>
      <c r="S407" s="8" t="b">
        <f t="shared" si="43"/>
        <v>0</v>
      </c>
      <c r="T407" s="8" t="b">
        <f t="shared" si="44"/>
        <v>0</v>
      </c>
      <c r="U407" s="8" t="b">
        <f t="shared" si="45"/>
        <v>1</v>
      </c>
      <c r="V407" s="8"/>
      <c r="W407" s="8" t="b">
        <f t="shared" si="46"/>
        <v>1</v>
      </c>
      <c r="X407" s="8" t="b">
        <f t="shared" si="47"/>
        <v>0</v>
      </c>
      <c r="Y407" t="b">
        <f t="shared" si="48"/>
        <v>0</v>
      </c>
      <c r="Z407" t="b">
        <v>0</v>
      </c>
    </row>
    <row r="408" spans="1:26" x14ac:dyDescent="0.45">
      <c r="A408" s="8" t="s">
        <v>140</v>
      </c>
      <c r="B408" s="8" t="s">
        <v>116</v>
      </c>
      <c r="C408" s="8" t="s">
        <v>110</v>
      </c>
      <c r="D408" s="8" t="s">
        <v>111</v>
      </c>
      <c r="E408" s="8" t="s">
        <v>139</v>
      </c>
      <c r="F408" s="8" t="s">
        <v>119</v>
      </c>
      <c r="G408" s="8" t="s">
        <v>141</v>
      </c>
      <c r="H408" s="8">
        <v>45</v>
      </c>
      <c r="I408" s="8">
        <v>62793</v>
      </c>
      <c r="J408" s="8">
        <v>7</v>
      </c>
      <c r="K408" s="8">
        <v>6</v>
      </c>
      <c r="L408" s="8">
        <v>11</v>
      </c>
      <c r="M408" s="8">
        <v>4</v>
      </c>
      <c r="N408" s="8">
        <v>33</v>
      </c>
      <c r="O408" s="8"/>
      <c r="P408" s="8" t="str">
        <f>IF(AND(G408=$G$5,L408&gt;10),'Logical Functions'!$H$85,'Logical Functions'!$H$86)</f>
        <v>Manageable in Boston</v>
      </c>
      <c r="Q408" s="8" t="str">
        <v>Low Performer</v>
      </c>
      <c r="R408" s="8" t="str">
        <f t="shared" si="42"/>
        <v>Low Performer</v>
      </c>
      <c r="S408" s="8" t="b">
        <f t="shared" si="43"/>
        <v>0</v>
      </c>
      <c r="T408" s="8" t="b">
        <f t="shared" si="44"/>
        <v>0</v>
      </c>
      <c r="U408" s="8" t="b">
        <f t="shared" si="45"/>
        <v>1</v>
      </c>
      <c r="V408" s="8"/>
      <c r="W408" s="8" t="b">
        <f t="shared" si="46"/>
        <v>0</v>
      </c>
      <c r="X408" s="8" t="b">
        <f t="shared" si="47"/>
        <v>0</v>
      </c>
      <c r="Y408" t="b">
        <f t="shared" si="48"/>
        <v>1</v>
      </c>
      <c r="Z408" t="b">
        <v>1</v>
      </c>
    </row>
    <row r="409" spans="1:26" x14ac:dyDescent="0.45">
      <c r="A409" s="8" t="s">
        <v>135</v>
      </c>
      <c r="B409" s="8" t="s">
        <v>125</v>
      </c>
      <c r="C409" s="8" t="s">
        <v>138</v>
      </c>
      <c r="D409" s="8" t="s">
        <v>133</v>
      </c>
      <c r="E409" s="8" t="s">
        <v>112</v>
      </c>
      <c r="F409" s="8" t="s">
        <v>119</v>
      </c>
      <c r="G409" s="8" t="s">
        <v>120</v>
      </c>
      <c r="H409" s="8">
        <v>52</v>
      </c>
      <c r="I409" s="8">
        <v>66081</v>
      </c>
      <c r="J409" s="8">
        <v>7</v>
      </c>
      <c r="K409" s="8">
        <v>4</v>
      </c>
      <c r="L409" s="8">
        <v>11</v>
      </c>
      <c r="M409" s="8">
        <v>1</v>
      </c>
      <c r="N409" s="8">
        <v>35</v>
      </c>
      <c r="O409" s="8"/>
      <c r="P409" s="8" t="str">
        <f>IF(AND(G409=$G$5,L409&gt;10),'Logical Functions'!$H$85,'Logical Functions'!$H$86)</f>
        <v>Manageable in Boston</v>
      </c>
      <c r="Q409" s="8" t="str">
        <v>Low Performer</v>
      </c>
      <c r="R409" s="8" t="str">
        <f t="shared" si="42"/>
        <v>Low Performer</v>
      </c>
      <c r="S409" s="8" t="b">
        <f t="shared" si="43"/>
        <v>0</v>
      </c>
      <c r="T409" s="8" t="b">
        <f t="shared" si="44"/>
        <v>0</v>
      </c>
      <c r="U409" s="8" t="b">
        <f t="shared" si="45"/>
        <v>0</v>
      </c>
      <c r="V409" s="8"/>
      <c r="W409" s="8" t="b">
        <f t="shared" si="46"/>
        <v>0</v>
      </c>
      <c r="X409" s="8" t="b">
        <f t="shared" si="47"/>
        <v>0</v>
      </c>
      <c r="Y409" t="b">
        <f t="shared" si="48"/>
        <v>1</v>
      </c>
      <c r="Z409" t="b">
        <v>1</v>
      </c>
    </row>
    <row r="410" spans="1:26" x14ac:dyDescent="0.45">
      <c r="A410" s="8" t="s">
        <v>108</v>
      </c>
      <c r="B410" s="8" t="s">
        <v>109</v>
      </c>
      <c r="C410" s="8" t="s">
        <v>130</v>
      </c>
      <c r="D410" s="8" t="s">
        <v>122</v>
      </c>
      <c r="E410" s="8" t="s">
        <v>118</v>
      </c>
      <c r="F410" s="8" t="s">
        <v>127</v>
      </c>
      <c r="G410" s="8" t="s">
        <v>124</v>
      </c>
      <c r="H410" s="8">
        <v>46</v>
      </c>
      <c r="I410" s="8">
        <v>72359</v>
      </c>
      <c r="J410" s="8">
        <v>6</v>
      </c>
      <c r="K410" s="8">
        <v>4</v>
      </c>
      <c r="L410" s="8">
        <v>11</v>
      </c>
      <c r="M410" s="8">
        <v>3</v>
      </c>
      <c r="N410" s="8">
        <v>25</v>
      </c>
      <c r="O410" s="8"/>
      <c r="P410" s="8" t="str">
        <f>IF(AND(G410=$G$5,L410&gt;10),'Logical Functions'!$H$85,'Logical Functions'!$H$86)</f>
        <v>Busy In Boston</v>
      </c>
      <c r="Q410" s="8" t="str">
        <v>Low Performer</v>
      </c>
      <c r="R410" s="8" t="str">
        <f t="shared" si="42"/>
        <v>Low Performer</v>
      </c>
      <c r="S410" s="8" t="b">
        <f t="shared" si="43"/>
        <v>1</v>
      </c>
      <c r="T410" s="8" t="b">
        <f t="shared" si="44"/>
        <v>0</v>
      </c>
      <c r="U410" s="8" t="b">
        <f t="shared" si="45"/>
        <v>1</v>
      </c>
      <c r="V410" s="8"/>
      <c r="W410" s="8" t="b">
        <f t="shared" si="46"/>
        <v>0</v>
      </c>
      <c r="X410" s="8" t="b">
        <f t="shared" si="47"/>
        <v>0</v>
      </c>
      <c r="Y410" t="b">
        <f t="shared" si="48"/>
        <v>1</v>
      </c>
      <c r="Z410" t="b">
        <v>1</v>
      </c>
    </row>
    <row r="411" spans="1:26" x14ac:dyDescent="0.45">
      <c r="A411" s="9" t="s">
        <v>135</v>
      </c>
      <c r="B411" s="9" t="s">
        <v>109</v>
      </c>
      <c r="C411" s="9" t="s">
        <v>117</v>
      </c>
      <c r="D411" s="9" t="s">
        <v>122</v>
      </c>
      <c r="E411" s="9" t="s">
        <v>123</v>
      </c>
      <c r="F411" s="9" t="s">
        <v>113</v>
      </c>
      <c r="G411" s="9" t="s">
        <v>132</v>
      </c>
      <c r="H411" s="9">
        <v>45</v>
      </c>
      <c r="I411" s="9">
        <v>109674</v>
      </c>
      <c r="J411" s="9">
        <v>6</v>
      </c>
      <c r="K411" s="9">
        <v>19</v>
      </c>
      <c r="L411" s="9">
        <v>2</v>
      </c>
      <c r="M411" s="9">
        <v>9</v>
      </c>
      <c r="N411" s="9">
        <v>28</v>
      </c>
      <c r="O411" s="9"/>
      <c r="P411" s="8" t="str">
        <f>IF(AND(G411=$G$5,L411&gt;10),'Logical Functions'!$H$85,'Logical Functions'!$H$86)</f>
        <v>Manageable in Boston</v>
      </c>
      <c r="Q411" s="9" t="str">
        <v>High Performer</v>
      </c>
      <c r="R411" s="8" t="str">
        <f t="shared" si="42"/>
        <v>High Performer</v>
      </c>
      <c r="S411" s="8" t="b">
        <f t="shared" si="43"/>
        <v>0</v>
      </c>
      <c r="T411" s="8" t="b">
        <f t="shared" si="44"/>
        <v>0</v>
      </c>
      <c r="U411" s="8" t="b">
        <f t="shared" si="45"/>
        <v>1</v>
      </c>
      <c r="V411" s="9"/>
      <c r="W411" s="8" t="b">
        <f t="shared" si="46"/>
        <v>1</v>
      </c>
      <c r="X411" s="8" t="b">
        <f t="shared" si="47"/>
        <v>0</v>
      </c>
      <c r="Y411" t="b">
        <f t="shared" si="48"/>
        <v>1</v>
      </c>
      <c r="Z411" t="b">
        <v>1</v>
      </c>
    </row>
    <row r="412" spans="1:26" x14ac:dyDescent="0.45">
      <c r="A412" s="9" t="s">
        <v>140</v>
      </c>
      <c r="B412" s="9" t="s">
        <v>116</v>
      </c>
      <c r="C412" s="9" t="s">
        <v>130</v>
      </c>
      <c r="D412" s="9" t="s">
        <v>133</v>
      </c>
      <c r="E412" s="9" t="s">
        <v>136</v>
      </c>
      <c r="F412" s="9" t="s">
        <v>127</v>
      </c>
      <c r="G412" s="9" t="s">
        <v>137</v>
      </c>
      <c r="H412" s="9">
        <v>27</v>
      </c>
      <c r="I412" s="9">
        <v>53173</v>
      </c>
      <c r="J412" s="9">
        <v>6</v>
      </c>
      <c r="K412" s="9">
        <v>3</v>
      </c>
      <c r="L412" s="9">
        <v>14</v>
      </c>
      <c r="M412" s="9">
        <v>1</v>
      </c>
      <c r="N412" s="9">
        <v>27</v>
      </c>
      <c r="O412" s="9"/>
      <c r="P412" s="8" t="str">
        <f>IF(AND(G412=$G$5,L412&gt;10),'Logical Functions'!$H$85,'Logical Functions'!$H$86)</f>
        <v>Manageable in Boston</v>
      </c>
      <c r="Q412" s="9" t="str">
        <v>Low Performer</v>
      </c>
      <c r="R412" s="8" t="str">
        <f t="shared" si="42"/>
        <v>Low Performer</v>
      </c>
      <c r="S412" s="8" t="b">
        <f t="shared" si="43"/>
        <v>1</v>
      </c>
      <c r="T412" s="8" t="b">
        <f t="shared" si="44"/>
        <v>0</v>
      </c>
      <c r="U412" s="8" t="b">
        <f t="shared" si="45"/>
        <v>0</v>
      </c>
      <c r="V412" s="9"/>
      <c r="W412" s="8" t="b">
        <f t="shared" si="46"/>
        <v>0</v>
      </c>
      <c r="X412" s="8" t="b">
        <f t="shared" si="47"/>
        <v>0</v>
      </c>
      <c r="Y412" t="b">
        <f t="shared" si="48"/>
        <v>1</v>
      </c>
      <c r="Z412" t="b">
        <v>1</v>
      </c>
    </row>
    <row r="413" spans="1:26" x14ac:dyDescent="0.45">
      <c r="A413" s="8" t="s">
        <v>140</v>
      </c>
      <c r="B413" s="8" t="s">
        <v>125</v>
      </c>
      <c r="C413" s="8" t="s">
        <v>117</v>
      </c>
      <c r="D413" s="8" t="s">
        <v>122</v>
      </c>
      <c r="E413" s="8" t="s">
        <v>112</v>
      </c>
      <c r="F413" s="8" t="s">
        <v>127</v>
      </c>
      <c r="G413" s="8" t="s">
        <v>120</v>
      </c>
      <c r="H413" s="8">
        <v>45</v>
      </c>
      <c r="I413" s="8">
        <v>57716</v>
      </c>
      <c r="J413" s="8">
        <v>6</v>
      </c>
      <c r="K413" s="8">
        <v>18</v>
      </c>
      <c r="L413" s="8">
        <v>12</v>
      </c>
      <c r="M413" s="8">
        <v>2</v>
      </c>
      <c r="N413" s="8">
        <v>32</v>
      </c>
      <c r="O413" s="8"/>
      <c r="P413" s="8" t="str">
        <f>IF(AND(G413=$G$5,L413&gt;10),'Logical Functions'!$H$85,'Logical Functions'!$H$86)</f>
        <v>Manageable in Boston</v>
      </c>
      <c r="Q413" s="8" t="str">
        <v>Low Performer</v>
      </c>
      <c r="R413" s="8" t="str">
        <f t="shared" si="42"/>
        <v>Low Performer</v>
      </c>
      <c r="S413" s="8" t="b">
        <f t="shared" si="43"/>
        <v>0</v>
      </c>
      <c r="T413" s="8" t="b">
        <f t="shared" si="44"/>
        <v>0</v>
      </c>
      <c r="U413" s="8" t="b">
        <f t="shared" si="45"/>
        <v>1</v>
      </c>
      <c r="V413" s="8"/>
      <c r="W413" s="8" t="b">
        <f t="shared" si="46"/>
        <v>0</v>
      </c>
      <c r="X413" s="8" t="b">
        <f t="shared" si="47"/>
        <v>0</v>
      </c>
      <c r="Y413" t="b">
        <f t="shared" si="48"/>
        <v>1</v>
      </c>
      <c r="Z413" t="b">
        <v>1</v>
      </c>
    </row>
    <row r="414" spans="1:26" x14ac:dyDescent="0.45">
      <c r="A414" s="9" t="s">
        <v>142</v>
      </c>
      <c r="B414" s="9" t="s">
        <v>109</v>
      </c>
      <c r="C414" s="9" t="s">
        <v>130</v>
      </c>
      <c r="D414" s="9" t="s">
        <v>133</v>
      </c>
      <c r="E414" s="9" t="s">
        <v>139</v>
      </c>
      <c r="F414" s="9" t="s">
        <v>113</v>
      </c>
      <c r="G414" s="9" t="s">
        <v>129</v>
      </c>
      <c r="H414" s="9">
        <v>54</v>
      </c>
      <c r="I414" s="9">
        <v>107949</v>
      </c>
      <c r="J414" s="9">
        <v>6</v>
      </c>
      <c r="K414" s="9">
        <v>5</v>
      </c>
      <c r="L414" s="9">
        <v>13</v>
      </c>
      <c r="M414" s="9">
        <v>9</v>
      </c>
      <c r="N414" s="9">
        <v>37</v>
      </c>
      <c r="O414" s="9"/>
      <c r="P414" s="8" t="str">
        <f>IF(AND(G414=$G$5,L414&gt;10),'Logical Functions'!$H$85,'Logical Functions'!$H$86)</f>
        <v>Manageable in Boston</v>
      </c>
      <c r="Q414" s="9" t="str">
        <v>High Performer</v>
      </c>
      <c r="R414" s="8" t="str">
        <f t="shared" si="42"/>
        <v>High Performer</v>
      </c>
      <c r="S414" s="8" t="b">
        <f t="shared" si="43"/>
        <v>1</v>
      </c>
      <c r="T414" s="8" t="b">
        <f t="shared" si="44"/>
        <v>0</v>
      </c>
      <c r="U414" s="8" t="b">
        <f t="shared" si="45"/>
        <v>0</v>
      </c>
      <c r="V414" s="9"/>
      <c r="W414" s="8" t="b">
        <f t="shared" si="46"/>
        <v>1</v>
      </c>
      <c r="X414" s="8" t="b">
        <f t="shared" si="47"/>
        <v>0</v>
      </c>
      <c r="Y414" t="b">
        <f t="shared" si="48"/>
        <v>1</v>
      </c>
      <c r="Z414" t="b">
        <v>1</v>
      </c>
    </row>
    <row r="415" spans="1:26" x14ac:dyDescent="0.45">
      <c r="A415" s="9" t="s">
        <v>115</v>
      </c>
      <c r="B415" s="9" t="s">
        <v>116</v>
      </c>
      <c r="C415" s="9" t="s">
        <v>130</v>
      </c>
      <c r="D415" s="9" t="s">
        <v>133</v>
      </c>
      <c r="E415" s="9" t="s">
        <v>134</v>
      </c>
      <c r="F415" s="9" t="s">
        <v>127</v>
      </c>
      <c r="G415" s="9" t="s">
        <v>129</v>
      </c>
      <c r="H415" s="9">
        <v>57</v>
      </c>
      <c r="I415" s="9">
        <v>89766</v>
      </c>
      <c r="J415" s="9">
        <v>6</v>
      </c>
      <c r="K415" s="9">
        <v>8</v>
      </c>
      <c r="L415" s="9">
        <v>13</v>
      </c>
      <c r="M415" s="9">
        <v>2</v>
      </c>
      <c r="N415" s="9">
        <v>36</v>
      </c>
      <c r="O415" s="9"/>
      <c r="P415" s="8" t="str">
        <f>IF(AND(G415=$G$5,L415&gt;10),'Logical Functions'!$H$85,'Logical Functions'!$H$86)</f>
        <v>Manageable in Boston</v>
      </c>
      <c r="Q415" s="9" t="str">
        <v>Low Performer</v>
      </c>
      <c r="R415" s="8" t="str">
        <f t="shared" si="42"/>
        <v>Low Performer</v>
      </c>
      <c r="S415" s="8" t="b">
        <f t="shared" si="43"/>
        <v>1</v>
      </c>
      <c r="T415" s="8" t="b">
        <f t="shared" si="44"/>
        <v>0</v>
      </c>
      <c r="U415" s="8" t="b">
        <f t="shared" si="45"/>
        <v>0</v>
      </c>
      <c r="V415" s="9"/>
      <c r="W415" s="8" t="b">
        <f t="shared" si="46"/>
        <v>0</v>
      </c>
      <c r="X415" s="8" t="b">
        <f t="shared" si="47"/>
        <v>0</v>
      </c>
      <c r="Y415" t="b">
        <f t="shared" si="48"/>
        <v>1</v>
      </c>
      <c r="Z415" t="b">
        <v>1</v>
      </c>
    </row>
    <row r="416" spans="1:26" x14ac:dyDescent="0.45">
      <c r="A416" s="8" t="s">
        <v>121</v>
      </c>
      <c r="B416" s="8" t="s">
        <v>125</v>
      </c>
      <c r="C416" s="8" t="s">
        <v>110</v>
      </c>
      <c r="D416" s="8" t="s">
        <v>111</v>
      </c>
      <c r="E416" s="8" t="s">
        <v>126</v>
      </c>
      <c r="F416" s="8" t="s">
        <v>127</v>
      </c>
      <c r="G416" s="8" t="s">
        <v>132</v>
      </c>
      <c r="H416" s="8">
        <v>45</v>
      </c>
      <c r="I416" s="8">
        <v>47622</v>
      </c>
      <c r="J416" s="8">
        <v>6</v>
      </c>
      <c r="K416" s="8">
        <v>16</v>
      </c>
      <c r="L416" s="8">
        <v>9</v>
      </c>
      <c r="M416" s="8">
        <v>3</v>
      </c>
      <c r="N416" s="8">
        <v>37</v>
      </c>
      <c r="O416" s="8"/>
      <c r="P416" s="8" t="str">
        <f>IF(AND(G416=$G$5,L416&gt;10),'Logical Functions'!$H$85,'Logical Functions'!$H$86)</f>
        <v>Manageable in Boston</v>
      </c>
      <c r="Q416" s="8" t="str">
        <v>Low Performer</v>
      </c>
      <c r="R416" s="8" t="str">
        <f t="shared" si="42"/>
        <v>Low Performer</v>
      </c>
      <c r="S416" s="8" t="b">
        <f t="shared" si="43"/>
        <v>0</v>
      </c>
      <c r="T416" s="8" t="b">
        <f t="shared" si="44"/>
        <v>0</v>
      </c>
      <c r="U416" s="8" t="b">
        <f t="shared" si="45"/>
        <v>1</v>
      </c>
      <c r="V416" s="8"/>
      <c r="W416" s="8" t="b">
        <f t="shared" si="46"/>
        <v>0</v>
      </c>
      <c r="X416" s="8" t="b">
        <f t="shared" si="47"/>
        <v>1</v>
      </c>
      <c r="Y416" t="b">
        <f t="shared" si="48"/>
        <v>1</v>
      </c>
      <c r="Z416" t="b">
        <v>1</v>
      </c>
    </row>
    <row r="417" spans="1:26" x14ac:dyDescent="0.45">
      <c r="A417" s="9" t="s">
        <v>142</v>
      </c>
      <c r="B417" s="9" t="s">
        <v>116</v>
      </c>
      <c r="C417" s="9" t="s">
        <v>110</v>
      </c>
      <c r="D417" s="9" t="s">
        <v>133</v>
      </c>
      <c r="E417" s="9" t="s">
        <v>118</v>
      </c>
      <c r="F417" s="9" t="s">
        <v>113</v>
      </c>
      <c r="G417" s="9" t="s">
        <v>141</v>
      </c>
      <c r="H417" s="9">
        <v>35</v>
      </c>
      <c r="I417" s="9">
        <v>100263</v>
      </c>
      <c r="J417" s="9">
        <v>6</v>
      </c>
      <c r="K417" s="9">
        <v>6</v>
      </c>
      <c r="L417" s="9">
        <v>10</v>
      </c>
      <c r="M417" s="9">
        <v>6</v>
      </c>
      <c r="N417" s="9">
        <v>30</v>
      </c>
      <c r="O417" s="9"/>
      <c r="P417" s="8" t="str">
        <f>IF(AND(G417=$G$5,L417&gt;10),'Logical Functions'!$H$85,'Logical Functions'!$H$86)</f>
        <v>Manageable in Boston</v>
      </c>
      <c r="Q417" s="9" t="str">
        <v>Low Performer</v>
      </c>
      <c r="R417" s="8" t="str">
        <f t="shared" si="42"/>
        <v>Low Performer</v>
      </c>
      <c r="S417" s="8" t="b">
        <f t="shared" si="43"/>
        <v>0</v>
      </c>
      <c r="T417" s="8" t="b">
        <f t="shared" si="44"/>
        <v>0</v>
      </c>
      <c r="U417" s="8" t="b">
        <f t="shared" si="45"/>
        <v>0</v>
      </c>
      <c r="V417" s="9"/>
      <c r="W417" s="8" t="b">
        <f t="shared" si="46"/>
        <v>0</v>
      </c>
      <c r="X417" s="8" t="b">
        <f t="shared" si="47"/>
        <v>0</v>
      </c>
      <c r="Y417" t="b">
        <f t="shared" si="48"/>
        <v>1</v>
      </c>
      <c r="Z417" t="b">
        <v>1</v>
      </c>
    </row>
    <row r="418" spans="1:26" x14ac:dyDescent="0.45">
      <c r="A418" s="8" t="s">
        <v>135</v>
      </c>
      <c r="B418" s="8" t="s">
        <v>125</v>
      </c>
      <c r="C418" s="8" t="s">
        <v>117</v>
      </c>
      <c r="D418" s="8" t="s">
        <v>122</v>
      </c>
      <c r="E418" s="8" t="s">
        <v>126</v>
      </c>
      <c r="F418" s="8" t="s">
        <v>113</v>
      </c>
      <c r="G418" s="8" t="s">
        <v>114</v>
      </c>
      <c r="H418" s="8">
        <v>35</v>
      </c>
      <c r="I418" s="8">
        <v>110909</v>
      </c>
      <c r="J418" s="8">
        <v>6</v>
      </c>
      <c r="K418" s="8">
        <v>11</v>
      </c>
      <c r="L418" s="8">
        <v>11</v>
      </c>
      <c r="M418" s="8">
        <v>1</v>
      </c>
      <c r="N418" s="8">
        <v>35</v>
      </c>
      <c r="O418" s="8"/>
      <c r="P418" s="8" t="str">
        <f>IF(AND(G418=$G$5,L418&gt;10),'Logical Functions'!$H$85,'Logical Functions'!$H$86)</f>
        <v>Manageable in Boston</v>
      </c>
      <c r="Q418" s="8" t="str">
        <v>Low Performer</v>
      </c>
      <c r="R418" s="8" t="str">
        <f t="shared" si="42"/>
        <v>Low Performer</v>
      </c>
      <c r="S418" s="8" t="b">
        <f t="shared" si="43"/>
        <v>0</v>
      </c>
      <c r="T418" s="8" t="b">
        <f t="shared" si="44"/>
        <v>0</v>
      </c>
      <c r="U418" s="8" t="b">
        <f t="shared" si="45"/>
        <v>1</v>
      </c>
      <c r="V418" s="8"/>
      <c r="W418" s="8" t="b">
        <f t="shared" si="46"/>
        <v>0</v>
      </c>
      <c r="X418" s="8" t="b">
        <f t="shared" si="47"/>
        <v>0</v>
      </c>
      <c r="Y418" t="b">
        <f t="shared" si="48"/>
        <v>1</v>
      </c>
      <c r="Z418" t="b">
        <v>1</v>
      </c>
    </row>
    <row r="419" spans="1:26" x14ac:dyDescent="0.45">
      <c r="A419" s="9" t="s">
        <v>142</v>
      </c>
      <c r="B419" s="9" t="s">
        <v>125</v>
      </c>
      <c r="C419" s="9" t="s">
        <v>130</v>
      </c>
      <c r="D419" s="9" t="s">
        <v>122</v>
      </c>
      <c r="E419" s="9" t="s">
        <v>118</v>
      </c>
      <c r="F419" s="9" t="s">
        <v>119</v>
      </c>
      <c r="G419" s="9" t="s">
        <v>114</v>
      </c>
      <c r="H419" s="9">
        <v>25</v>
      </c>
      <c r="I419" s="9">
        <v>86378</v>
      </c>
      <c r="J419" s="9">
        <v>6</v>
      </c>
      <c r="K419" s="9">
        <v>18</v>
      </c>
      <c r="L419" s="9">
        <v>5</v>
      </c>
      <c r="M419" s="9">
        <v>8</v>
      </c>
      <c r="N419" s="9">
        <v>53</v>
      </c>
      <c r="O419" s="9"/>
      <c r="P419" s="8" t="str">
        <f>IF(AND(G419=$G$5,L419&gt;10),'Logical Functions'!$H$85,'Logical Functions'!$H$86)</f>
        <v>Manageable in Boston</v>
      </c>
      <c r="Q419" s="9" t="str">
        <v>High Performer</v>
      </c>
      <c r="R419" s="8" t="str">
        <f t="shared" si="42"/>
        <v>High Performer</v>
      </c>
      <c r="S419" s="8" t="b">
        <f t="shared" si="43"/>
        <v>0</v>
      </c>
      <c r="T419" s="8" t="b">
        <f t="shared" si="44"/>
        <v>0</v>
      </c>
      <c r="U419" s="8" t="b">
        <f t="shared" si="45"/>
        <v>1</v>
      </c>
      <c r="V419" s="9"/>
      <c r="W419" s="8" t="b">
        <f t="shared" si="46"/>
        <v>0</v>
      </c>
      <c r="X419" s="8" t="b">
        <f t="shared" si="47"/>
        <v>0</v>
      </c>
      <c r="Y419" t="b">
        <f t="shared" si="48"/>
        <v>0</v>
      </c>
      <c r="Z419" t="b">
        <v>0</v>
      </c>
    </row>
    <row r="420" spans="1:26" x14ac:dyDescent="0.45">
      <c r="A420" s="8" t="s">
        <v>115</v>
      </c>
      <c r="B420" s="8" t="s">
        <v>116</v>
      </c>
      <c r="C420" s="8" t="s">
        <v>130</v>
      </c>
      <c r="D420" s="8" t="s">
        <v>111</v>
      </c>
      <c r="E420" s="8" t="s">
        <v>123</v>
      </c>
      <c r="F420" s="8" t="s">
        <v>113</v>
      </c>
      <c r="G420" s="8" t="s">
        <v>132</v>
      </c>
      <c r="H420" s="8">
        <v>44</v>
      </c>
      <c r="I420" s="8">
        <v>110811</v>
      </c>
      <c r="J420" s="8">
        <v>6</v>
      </c>
      <c r="K420" s="8">
        <v>14</v>
      </c>
      <c r="L420" s="8">
        <v>7</v>
      </c>
      <c r="M420" s="8">
        <v>3</v>
      </c>
      <c r="N420" s="8">
        <v>48</v>
      </c>
      <c r="O420" s="8"/>
      <c r="P420" s="8" t="str">
        <f>IF(AND(G420=$G$5,L420&gt;10),'Logical Functions'!$H$85,'Logical Functions'!$H$86)</f>
        <v>Manageable in Boston</v>
      </c>
      <c r="Q420" s="8" t="str">
        <v>Low Performer</v>
      </c>
      <c r="R420" s="8" t="str">
        <f t="shared" si="42"/>
        <v>Low Performer</v>
      </c>
      <c r="S420" s="8" t="b">
        <f t="shared" si="43"/>
        <v>0</v>
      </c>
      <c r="T420" s="8" t="b">
        <f t="shared" si="44"/>
        <v>0</v>
      </c>
      <c r="U420" s="8" t="b">
        <f t="shared" si="45"/>
        <v>1</v>
      </c>
      <c r="V420" s="8"/>
      <c r="W420" s="8" t="b">
        <f t="shared" si="46"/>
        <v>0</v>
      </c>
      <c r="X420" s="8" t="b">
        <f t="shared" si="47"/>
        <v>0</v>
      </c>
      <c r="Y420" t="b">
        <f t="shared" si="48"/>
        <v>0</v>
      </c>
      <c r="Z420" t="b">
        <v>0</v>
      </c>
    </row>
    <row r="421" spans="1:26" x14ac:dyDescent="0.45">
      <c r="A421" s="9" t="s">
        <v>140</v>
      </c>
      <c r="B421" s="9" t="s">
        <v>109</v>
      </c>
      <c r="C421" s="9" t="s">
        <v>130</v>
      </c>
      <c r="D421" s="9" t="s">
        <v>111</v>
      </c>
      <c r="E421" s="9" t="s">
        <v>139</v>
      </c>
      <c r="F421" s="9" t="s">
        <v>113</v>
      </c>
      <c r="G421" s="9" t="s">
        <v>124</v>
      </c>
      <c r="H421" s="9">
        <v>46</v>
      </c>
      <c r="I421" s="9">
        <v>47508</v>
      </c>
      <c r="J421" s="9">
        <v>6</v>
      </c>
      <c r="K421" s="9">
        <v>13</v>
      </c>
      <c r="L421" s="9">
        <v>1</v>
      </c>
      <c r="M421" s="9">
        <v>7</v>
      </c>
      <c r="N421" s="9">
        <v>46</v>
      </c>
      <c r="O421" s="9"/>
      <c r="P421" s="8" t="str">
        <f>IF(AND(G421=$G$5,L421&gt;10),'Logical Functions'!$H$85,'Logical Functions'!$H$86)</f>
        <v>Manageable in Boston</v>
      </c>
      <c r="Q421" s="9" t="str">
        <v>High Performer</v>
      </c>
      <c r="R421" s="8" t="str">
        <f t="shared" si="42"/>
        <v>High Performer</v>
      </c>
      <c r="S421" s="8" t="b">
        <f t="shared" si="43"/>
        <v>0</v>
      </c>
      <c r="T421" s="8" t="b">
        <f t="shared" si="44"/>
        <v>0</v>
      </c>
      <c r="U421" s="8" t="b">
        <f t="shared" si="45"/>
        <v>1</v>
      </c>
      <c r="V421" s="9"/>
      <c r="W421" s="8" t="b">
        <f t="shared" si="46"/>
        <v>0</v>
      </c>
      <c r="X421" s="8" t="b">
        <f t="shared" si="47"/>
        <v>0</v>
      </c>
      <c r="Y421" t="b">
        <f t="shared" si="48"/>
        <v>0</v>
      </c>
      <c r="Z421" t="b">
        <v>0</v>
      </c>
    </row>
    <row r="422" spans="1:26" x14ac:dyDescent="0.45">
      <c r="A422" s="8" t="s">
        <v>115</v>
      </c>
      <c r="B422" s="8" t="s">
        <v>116</v>
      </c>
      <c r="C422" s="8" t="s">
        <v>138</v>
      </c>
      <c r="D422" s="8" t="s">
        <v>131</v>
      </c>
      <c r="E422" s="8" t="s">
        <v>118</v>
      </c>
      <c r="F422" s="8" t="s">
        <v>113</v>
      </c>
      <c r="G422" s="8" t="s">
        <v>141</v>
      </c>
      <c r="H422" s="8">
        <v>62</v>
      </c>
      <c r="I422" s="8">
        <v>88283</v>
      </c>
      <c r="J422" s="8">
        <v>6</v>
      </c>
      <c r="K422" s="8">
        <v>10</v>
      </c>
      <c r="L422" s="8">
        <v>9</v>
      </c>
      <c r="M422" s="8">
        <v>1</v>
      </c>
      <c r="N422" s="8">
        <v>40</v>
      </c>
      <c r="O422" s="8"/>
      <c r="P422" s="8" t="str">
        <f>IF(AND(G422=$G$5,L422&gt;10),'Logical Functions'!$H$85,'Logical Functions'!$H$86)</f>
        <v>Manageable in Boston</v>
      </c>
      <c r="Q422" s="8" t="str">
        <v>Low Performer</v>
      </c>
      <c r="R422" s="8" t="str">
        <f t="shared" si="42"/>
        <v>Low Performer</v>
      </c>
      <c r="S422" s="8" t="b">
        <f t="shared" si="43"/>
        <v>0</v>
      </c>
      <c r="T422" s="8" t="b">
        <f t="shared" si="44"/>
        <v>0</v>
      </c>
      <c r="U422" s="8" t="b">
        <f t="shared" si="45"/>
        <v>0</v>
      </c>
      <c r="V422" s="8"/>
      <c r="W422" s="8" t="b">
        <f t="shared" si="46"/>
        <v>0</v>
      </c>
      <c r="X422" s="8" t="b">
        <f t="shared" si="47"/>
        <v>0</v>
      </c>
      <c r="Y422" t="b">
        <f t="shared" si="48"/>
        <v>1</v>
      </c>
      <c r="Z422" t="b">
        <v>1</v>
      </c>
    </row>
    <row r="423" spans="1:26" x14ac:dyDescent="0.45">
      <c r="A423" s="9" t="s">
        <v>142</v>
      </c>
      <c r="B423" s="9" t="s">
        <v>116</v>
      </c>
      <c r="C423" s="9" t="s">
        <v>138</v>
      </c>
      <c r="D423" s="9" t="s">
        <v>131</v>
      </c>
      <c r="E423" s="9" t="s">
        <v>136</v>
      </c>
      <c r="F423" s="9" t="s">
        <v>113</v>
      </c>
      <c r="G423" s="9" t="s">
        <v>120</v>
      </c>
      <c r="H423" s="9">
        <v>22</v>
      </c>
      <c r="I423" s="9">
        <v>90948</v>
      </c>
      <c r="J423" s="9">
        <v>6</v>
      </c>
      <c r="K423" s="9">
        <v>12</v>
      </c>
      <c r="L423" s="9">
        <v>3</v>
      </c>
      <c r="M423" s="9">
        <v>6</v>
      </c>
      <c r="N423" s="9">
        <v>21</v>
      </c>
      <c r="O423" s="9"/>
      <c r="P423" s="8" t="str">
        <f>IF(AND(G423=$G$5,L423&gt;10),'Logical Functions'!$H$85,'Logical Functions'!$H$86)</f>
        <v>Manageable in Boston</v>
      </c>
      <c r="Q423" s="9" t="str">
        <v>Low Performer</v>
      </c>
      <c r="R423" s="8" t="str">
        <f t="shared" si="42"/>
        <v>Low Performer</v>
      </c>
      <c r="S423" s="8" t="b">
        <f t="shared" si="43"/>
        <v>0</v>
      </c>
      <c r="T423" s="8" t="b">
        <f t="shared" si="44"/>
        <v>0</v>
      </c>
      <c r="U423" s="8" t="b">
        <f t="shared" si="45"/>
        <v>0</v>
      </c>
      <c r="V423" s="9"/>
      <c r="W423" s="8" t="b">
        <f t="shared" si="46"/>
        <v>0</v>
      </c>
      <c r="X423" s="8" t="b">
        <f t="shared" si="47"/>
        <v>0</v>
      </c>
      <c r="Y423" t="b">
        <f t="shared" si="48"/>
        <v>1</v>
      </c>
      <c r="Z423" t="b">
        <v>1</v>
      </c>
    </row>
    <row r="424" spans="1:26" x14ac:dyDescent="0.45">
      <c r="A424" s="8" t="s">
        <v>142</v>
      </c>
      <c r="B424" s="8" t="s">
        <v>109</v>
      </c>
      <c r="C424" s="8" t="s">
        <v>138</v>
      </c>
      <c r="D424" s="8" t="s">
        <v>111</v>
      </c>
      <c r="E424" s="8" t="s">
        <v>123</v>
      </c>
      <c r="F424" s="8" t="s">
        <v>127</v>
      </c>
      <c r="G424" s="8" t="s">
        <v>114</v>
      </c>
      <c r="H424" s="8">
        <v>41</v>
      </c>
      <c r="I424" s="8">
        <v>74864</v>
      </c>
      <c r="J424" s="8">
        <v>6</v>
      </c>
      <c r="K424" s="8">
        <v>6</v>
      </c>
      <c r="L424" s="8">
        <v>11</v>
      </c>
      <c r="M424" s="8">
        <v>6</v>
      </c>
      <c r="N424" s="8">
        <v>52</v>
      </c>
      <c r="O424" s="8"/>
      <c r="P424" s="8" t="str">
        <f>IF(AND(G424=$G$5,L424&gt;10),'Logical Functions'!$H$85,'Logical Functions'!$H$86)</f>
        <v>Manageable in Boston</v>
      </c>
      <c r="Q424" s="8" t="str">
        <v>Low Performer</v>
      </c>
      <c r="R424" s="8" t="str">
        <f t="shared" si="42"/>
        <v>Low Performer</v>
      </c>
      <c r="S424" s="8" t="b">
        <f t="shared" si="43"/>
        <v>0</v>
      </c>
      <c r="T424" s="8" t="b">
        <f t="shared" si="44"/>
        <v>0</v>
      </c>
      <c r="U424" s="8" t="b">
        <f t="shared" si="45"/>
        <v>1</v>
      </c>
      <c r="V424" s="8"/>
      <c r="W424" s="8" t="b">
        <f t="shared" si="46"/>
        <v>0</v>
      </c>
      <c r="X424" s="8" t="b">
        <f t="shared" si="47"/>
        <v>0</v>
      </c>
      <c r="Y424" t="b">
        <f t="shared" si="48"/>
        <v>0</v>
      </c>
      <c r="Z424" t="b">
        <v>0</v>
      </c>
    </row>
    <row r="425" spans="1:26" x14ac:dyDescent="0.45">
      <c r="A425" s="8" t="s">
        <v>142</v>
      </c>
      <c r="B425" s="8" t="s">
        <v>116</v>
      </c>
      <c r="C425" s="8" t="s">
        <v>138</v>
      </c>
      <c r="D425" s="8" t="s">
        <v>133</v>
      </c>
      <c r="E425" s="8" t="s">
        <v>139</v>
      </c>
      <c r="F425" s="8" t="s">
        <v>113</v>
      </c>
      <c r="G425" s="8" t="s">
        <v>120</v>
      </c>
      <c r="H425" s="8">
        <v>49</v>
      </c>
      <c r="I425" s="8">
        <v>32204</v>
      </c>
      <c r="J425" s="8">
        <v>6</v>
      </c>
      <c r="K425" s="8">
        <v>13</v>
      </c>
      <c r="L425" s="8">
        <v>8</v>
      </c>
      <c r="M425" s="8">
        <v>7</v>
      </c>
      <c r="N425" s="8">
        <v>46</v>
      </c>
      <c r="O425" s="8"/>
      <c r="P425" s="8" t="str">
        <f>IF(AND(G425=$G$5,L425&gt;10),'Logical Functions'!$H$85,'Logical Functions'!$H$86)</f>
        <v>Manageable in Boston</v>
      </c>
      <c r="Q425" s="8" t="str">
        <v>High Performer</v>
      </c>
      <c r="R425" s="8" t="str">
        <f t="shared" si="42"/>
        <v>High Performer</v>
      </c>
      <c r="S425" s="8" t="b">
        <f t="shared" si="43"/>
        <v>0</v>
      </c>
      <c r="T425" s="8" t="b">
        <f t="shared" si="44"/>
        <v>0</v>
      </c>
      <c r="U425" s="8" t="b">
        <f t="shared" si="45"/>
        <v>0</v>
      </c>
      <c r="V425" s="8"/>
      <c r="W425" s="8" t="b">
        <f t="shared" si="46"/>
        <v>0</v>
      </c>
      <c r="X425" s="8" t="b">
        <f t="shared" si="47"/>
        <v>0</v>
      </c>
      <c r="Y425" t="b">
        <f t="shared" si="48"/>
        <v>0</v>
      </c>
      <c r="Z425" t="b">
        <v>0</v>
      </c>
    </row>
    <row r="426" spans="1:26" x14ac:dyDescent="0.45">
      <c r="A426" s="9" t="s">
        <v>121</v>
      </c>
      <c r="B426" s="9" t="s">
        <v>125</v>
      </c>
      <c r="C426" s="9" t="s">
        <v>130</v>
      </c>
      <c r="D426" s="9" t="s">
        <v>133</v>
      </c>
      <c r="E426" s="9" t="s">
        <v>134</v>
      </c>
      <c r="F426" s="9" t="s">
        <v>127</v>
      </c>
      <c r="G426" s="9" t="s">
        <v>132</v>
      </c>
      <c r="H426" s="9">
        <v>40</v>
      </c>
      <c r="I426" s="9">
        <v>37069</v>
      </c>
      <c r="J426" s="9">
        <v>5</v>
      </c>
      <c r="K426" s="9">
        <v>5</v>
      </c>
      <c r="L426" s="9">
        <v>8</v>
      </c>
      <c r="M426" s="9">
        <v>7</v>
      </c>
      <c r="N426" s="9">
        <v>42</v>
      </c>
      <c r="O426" s="9"/>
      <c r="P426" s="8" t="str">
        <f>IF(AND(G426=$G$5,L426&gt;10),'Logical Functions'!$H$85,'Logical Functions'!$H$86)</f>
        <v>Manageable in Boston</v>
      </c>
      <c r="Q426" s="9" t="str">
        <v>High Performer</v>
      </c>
      <c r="R426" s="8" t="str">
        <f t="shared" si="42"/>
        <v>High Performer</v>
      </c>
      <c r="S426" s="8" t="b">
        <f t="shared" si="43"/>
        <v>1</v>
      </c>
      <c r="T426" s="8" t="b">
        <f t="shared" si="44"/>
        <v>0</v>
      </c>
      <c r="U426" s="8" t="b">
        <f t="shared" si="45"/>
        <v>0</v>
      </c>
      <c r="V426" s="9"/>
      <c r="W426" s="8" t="b">
        <f t="shared" si="46"/>
        <v>0</v>
      </c>
      <c r="X426" s="8" t="b">
        <f t="shared" si="47"/>
        <v>1</v>
      </c>
      <c r="Y426" t="b">
        <f t="shared" si="48"/>
        <v>0</v>
      </c>
      <c r="Z426" t="b">
        <v>0</v>
      </c>
    </row>
    <row r="427" spans="1:26" x14ac:dyDescent="0.45">
      <c r="A427" s="9" t="s">
        <v>108</v>
      </c>
      <c r="B427" s="9" t="s">
        <v>125</v>
      </c>
      <c r="C427" s="9" t="s">
        <v>117</v>
      </c>
      <c r="D427" s="9" t="s">
        <v>133</v>
      </c>
      <c r="E427" s="9" t="s">
        <v>123</v>
      </c>
      <c r="F427" s="9" t="s">
        <v>127</v>
      </c>
      <c r="G427" s="9" t="s">
        <v>120</v>
      </c>
      <c r="H427" s="9">
        <v>51</v>
      </c>
      <c r="I427" s="9">
        <v>108405</v>
      </c>
      <c r="J427" s="9">
        <v>5</v>
      </c>
      <c r="K427" s="9">
        <v>9</v>
      </c>
      <c r="L427" s="9">
        <v>2</v>
      </c>
      <c r="M427" s="9">
        <v>2</v>
      </c>
      <c r="N427" s="9">
        <v>47</v>
      </c>
      <c r="O427" s="9"/>
      <c r="P427" s="8" t="str">
        <f>IF(AND(G427=$G$5,L427&gt;10),'Logical Functions'!$H$85,'Logical Functions'!$H$86)</f>
        <v>Manageable in Boston</v>
      </c>
      <c r="Q427" s="9" t="str">
        <v>Low Performer</v>
      </c>
      <c r="R427" s="8" t="str">
        <f t="shared" si="42"/>
        <v>Low Performer</v>
      </c>
      <c r="S427" s="8" t="b">
        <f t="shared" si="43"/>
        <v>0</v>
      </c>
      <c r="T427" s="8" t="b">
        <f t="shared" si="44"/>
        <v>0</v>
      </c>
      <c r="U427" s="8" t="b">
        <f t="shared" si="45"/>
        <v>0</v>
      </c>
      <c r="V427" s="9"/>
      <c r="W427" s="8" t="b">
        <f t="shared" si="46"/>
        <v>0</v>
      </c>
      <c r="X427" s="8" t="b">
        <f t="shared" si="47"/>
        <v>0</v>
      </c>
      <c r="Y427" t="b">
        <f t="shared" si="48"/>
        <v>0</v>
      </c>
      <c r="Z427" t="b">
        <v>0</v>
      </c>
    </row>
    <row r="428" spans="1:26" x14ac:dyDescent="0.45">
      <c r="A428" s="8" t="s">
        <v>115</v>
      </c>
      <c r="B428" s="8" t="s">
        <v>125</v>
      </c>
      <c r="C428" s="8" t="s">
        <v>117</v>
      </c>
      <c r="D428" s="8" t="s">
        <v>111</v>
      </c>
      <c r="E428" s="8" t="s">
        <v>123</v>
      </c>
      <c r="F428" s="8" t="s">
        <v>127</v>
      </c>
      <c r="G428" s="8" t="s">
        <v>124</v>
      </c>
      <c r="H428" s="8">
        <v>37</v>
      </c>
      <c r="I428" s="8">
        <v>32454</v>
      </c>
      <c r="J428" s="8">
        <v>5</v>
      </c>
      <c r="K428" s="8">
        <v>18</v>
      </c>
      <c r="L428" s="8">
        <v>6</v>
      </c>
      <c r="M428" s="8">
        <v>5</v>
      </c>
      <c r="N428" s="8">
        <v>30</v>
      </c>
      <c r="O428" s="8"/>
      <c r="P428" s="8" t="str">
        <f>IF(AND(G428=$G$5,L428&gt;10),'Logical Functions'!$H$85,'Logical Functions'!$H$86)</f>
        <v>Manageable in Boston</v>
      </c>
      <c r="Q428" s="8" t="str">
        <v>Low Performer</v>
      </c>
      <c r="R428" s="8" t="str">
        <f t="shared" si="42"/>
        <v>Low Performer</v>
      </c>
      <c r="S428" s="8" t="b">
        <f t="shared" si="43"/>
        <v>0</v>
      </c>
      <c r="T428" s="8" t="b">
        <f t="shared" si="44"/>
        <v>0</v>
      </c>
      <c r="U428" s="8" t="b">
        <f t="shared" si="45"/>
        <v>1</v>
      </c>
      <c r="V428" s="8"/>
      <c r="W428" s="8" t="b">
        <f t="shared" si="46"/>
        <v>0</v>
      </c>
      <c r="X428" s="8" t="b">
        <f t="shared" si="47"/>
        <v>0</v>
      </c>
      <c r="Y428" t="b">
        <f t="shared" si="48"/>
        <v>1</v>
      </c>
      <c r="Z428" t="b">
        <v>1</v>
      </c>
    </row>
    <row r="429" spans="1:26" x14ac:dyDescent="0.45">
      <c r="A429" s="8" t="s">
        <v>135</v>
      </c>
      <c r="B429" s="8" t="s">
        <v>125</v>
      </c>
      <c r="C429" s="8" t="s">
        <v>110</v>
      </c>
      <c r="D429" s="8" t="s">
        <v>133</v>
      </c>
      <c r="E429" s="8" t="s">
        <v>126</v>
      </c>
      <c r="F429" s="8" t="s">
        <v>119</v>
      </c>
      <c r="G429" s="8" t="s">
        <v>129</v>
      </c>
      <c r="H429" s="8">
        <v>48</v>
      </c>
      <c r="I429" s="8">
        <v>99338</v>
      </c>
      <c r="J429" s="8">
        <v>5</v>
      </c>
      <c r="K429" s="8">
        <v>15</v>
      </c>
      <c r="L429" s="8">
        <v>9</v>
      </c>
      <c r="M429" s="8">
        <v>1</v>
      </c>
      <c r="N429" s="8">
        <v>43</v>
      </c>
      <c r="O429" s="8"/>
      <c r="P429" s="8" t="str">
        <f>IF(AND(G429=$G$5,L429&gt;10),'Logical Functions'!$H$85,'Logical Functions'!$H$86)</f>
        <v>Manageable in Boston</v>
      </c>
      <c r="Q429" s="8" t="str">
        <v>Low Performer</v>
      </c>
      <c r="R429" s="8" t="str">
        <f t="shared" si="42"/>
        <v>Low Performer</v>
      </c>
      <c r="S429" s="8" t="b">
        <f t="shared" si="43"/>
        <v>0</v>
      </c>
      <c r="T429" s="8" t="b">
        <f t="shared" si="44"/>
        <v>0</v>
      </c>
      <c r="U429" s="8" t="b">
        <f t="shared" si="45"/>
        <v>0</v>
      </c>
      <c r="V429" s="8"/>
      <c r="W429" s="8" t="b">
        <f t="shared" si="46"/>
        <v>0</v>
      </c>
      <c r="X429" s="8" t="b">
        <f t="shared" si="47"/>
        <v>0</v>
      </c>
      <c r="Y429" t="b">
        <f t="shared" si="48"/>
        <v>0</v>
      </c>
      <c r="Z429" t="b">
        <v>0</v>
      </c>
    </row>
    <row r="430" spans="1:26" x14ac:dyDescent="0.45">
      <c r="A430" s="9" t="s">
        <v>108</v>
      </c>
      <c r="B430" s="9" t="s">
        <v>125</v>
      </c>
      <c r="C430" s="9" t="s">
        <v>138</v>
      </c>
      <c r="D430" s="9" t="s">
        <v>133</v>
      </c>
      <c r="E430" s="9" t="s">
        <v>139</v>
      </c>
      <c r="F430" s="9" t="s">
        <v>119</v>
      </c>
      <c r="G430" s="9" t="s">
        <v>141</v>
      </c>
      <c r="H430" s="9">
        <v>49</v>
      </c>
      <c r="I430" s="9">
        <v>52313</v>
      </c>
      <c r="J430" s="9">
        <v>5</v>
      </c>
      <c r="K430" s="9">
        <v>17</v>
      </c>
      <c r="L430" s="9">
        <v>7</v>
      </c>
      <c r="M430" s="9">
        <v>9</v>
      </c>
      <c r="N430" s="9">
        <v>29</v>
      </c>
      <c r="O430" s="9"/>
      <c r="P430" s="8" t="str">
        <f>IF(AND(G430=$G$5,L430&gt;10),'Logical Functions'!$H$85,'Logical Functions'!$H$86)</f>
        <v>Manageable in Boston</v>
      </c>
      <c r="Q430" s="9" t="str">
        <v>High Performer</v>
      </c>
      <c r="R430" s="8" t="str">
        <f t="shared" si="42"/>
        <v>High Performer</v>
      </c>
      <c r="S430" s="8" t="b">
        <f t="shared" si="43"/>
        <v>0</v>
      </c>
      <c r="T430" s="8" t="b">
        <f t="shared" si="44"/>
        <v>0</v>
      </c>
      <c r="U430" s="8" t="b">
        <f t="shared" si="45"/>
        <v>0</v>
      </c>
      <c r="V430" s="9"/>
      <c r="W430" s="8" t="b">
        <f t="shared" si="46"/>
        <v>1</v>
      </c>
      <c r="X430" s="8" t="b">
        <f t="shared" si="47"/>
        <v>0</v>
      </c>
      <c r="Y430" t="b">
        <f t="shared" si="48"/>
        <v>1</v>
      </c>
      <c r="Z430" t="b">
        <v>1</v>
      </c>
    </row>
    <row r="431" spans="1:26" x14ac:dyDescent="0.45">
      <c r="A431" s="8" t="s">
        <v>121</v>
      </c>
      <c r="B431" s="8" t="s">
        <v>109</v>
      </c>
      <c r="C431" s="8" t="s">
        <v>110</v>
      </c>
      <c r="D431" s="8" t="s">
        <v>111</v>
      </c>
      <c r="E431" s="8" t="s">
        <v>112</v>
      </c>
      <c r="F431" s="8" t="s">
        <v>127</v>
      </c>
      <c r="G431" s="8" t="s">
        <v>114</v>
      </c>
      <c r="H431" s="8">
        <v>56</v>
      </c>
      <c r="I431" s="8">
        <v>66976</v>
      </c>
      <c r="J431" s="8">
        <v>5</v>
      </c>
      <c r="K431" s="8">
        <v>13</v>
      </c>
      <c r="L431" s="8">
        <v>3</v>
      </c>
      <c r="M431" s="8">
        <v>2</v>
      </c>
      <c r="N431" s="8">
        <v>24</v>
      </c>
      <c r="O431" s="8"/>
      <c r="P431" s="8" t="str">
        <f>IF(AND(G431=$G$5,L431&gt;10),'Logical Functions'!$H$85,'Logical Functions'!$H$86)</f>
        <v>Manageable in Boston</v>
      </c>
      <c r="Q431" s="8" t="str">
        <v>Low Performer</v>
      </c>
      <c r="R431" s="8" t="str">
        <f t="shared" si="42"/>
        <v>Low Performer</v>
      </c>
      <c r="S431" s="8" t="b">
        <f t="shared" si="43"/>
        <v>0</v>
      </c>
      <c r="T431" s="8" t="b">
        <f t="shared" si="44"/>
        <v>0</v>
      </c>
      <c r="U431" s="8" t="b">
        <f t="shared" si="45"/>
        <v>1</v>
      </c>
      <c r="V431" s="8"/>
      <c r="W431" s="8" t="b">
        <f t="shared" si="46"/>
        <v>0</v>
      </c>
      <c r="X431" s="8" t="b">
        <f t="shared" si="47"/>
        <v>1</v>
      </c>
      <c r="Y431" t="b">
        <f t="shared" si="48"/>
        <v>1</v>
      </c>
      <c r="Z431" t="b">
        <v>1</v>
      </c>
    </row>
    <row r="432" spans="1:26" x14ac:dyDescent="0.45">
      <c r="A432" s="8" t="s">
        <v>108</v>
      </c>
      <c r="B432" s="8" t="s">
        <v>116</v>
      </c>
      <c r="C432" s="8" t="s">
        <v>117</v>
      </c>
      <c r="D432" s="8" t="s">
        <v>131</v>
      </c>
      <c r="E432" s="8" t="s">
        <v>139</v>
      </c>
      <c r="F432" s="8" t="s">
        <v>119</v>
      </c>
      <c r="G432" s="8" t="s">
        <v>124</v>
      </c>
      <c r="H432" s="8">
        <v>35</v>
      </c>
      <c r="I432" s="8">
        <v>44743</v>
      </c>
      <c r="J432" s="8">
        <v>5</v>
      </c>
      <c r="K432" s="8">
        <v>3</v>
      </c>
      <c r="L432" s="8">
        <v>13</v>
      </c>
      <c r="M432" s="8">
        <v>2</v>
      </c>
      <c r="N432" s="8">
        <v>26</v>
      </c>
      <c r="O432" s="8"/>
      <c r="P432" s="8" t="str">
        <f>IF(AND(G432=$G$5,L432&gt;10),'Logical Functions'!$H$85,'Logical Functions'!$H$86)</f>
        <v>Busy In Boston</v>
      </c>
      <c r="Q432" s="8" t="str">
        <v>Low Performer</v>
      </c>
      <c r="R432" s="8" t="str">
        <f t="shared" si="42"/>
        <v>Low Performer</v>
      </c>
      <c r="S432" s="8" t="b">
        <f t="shared" si="43"/>
        <v>0</v>
      </c>
      <c r="T432" s="8" t="b">
        <f t="shared" si="44"/>
        <v>0</v>
      </c>
      <c r="U432" s="8" t="b">
        <f t="shared" si="45"/>
        <v>0</v>
      </c>
      <c r="V432" s="8"/>
      <c r="W432" s="8" t="b">
        <f t="shared" si="46"/>
        <v>0</v>
      </c>
      <c r="X432" s="8" t="b">
        <f t="shared" si="47"/>
        <v>0</v>
      </c>
      <c r="Y432" t="b">
        <f t="shared" si="48"/>
        <v>1</v>
      </c>
      <c r="Z432" t="b">
        <v>1</v>
      </c>
    </row>
    <row r="433" spans="1:26" x14ac:dyDescent="0.45">
      <c r="A433" s="8" t="s">
        <v>140</v>
      </c>
      <c r="B433" s="8" t="s">
        <v>116</v>
      </c>
      <c r="C433" s="8" t="s">
        <v>117</v>
      </c>
      <c r="D433" s="8" t="s">
        <v>133</v>
      </c>
      <c r="E433" s="8" t="s">
        <v>139</v>
      </c>
      <c r="F433" s="8" t="s">
        <v>127</v>
      </c>
      <c r="G433" s="8" t="s">
        <v>132</v>
      </c>
      <c r="H433" s="8">
        <v>45</v>
      </c>
      <c r="I433" s="8">
        <v>88161</v>
      </c>
      <c r="J433" s="8">
        <v>5</v>
      </c>
      <c r="K433" s="8">
        <v>4</v>
      </c>
      <c r="L433" s="8">
        <v>12</v>
      </c>
      <c r="M433" s="8">
        <v>4</v>
      </c>
      <c r="N433" s="8">
        <v>41</v>
      </c>
      <c r="O433" s="8"/>
      <c r="P433" s="8" t="str">
        <f>IF(AND(G433=$G$5,L433&gt;10),'Logical Functions'!$H$85,'Logical Functions'!$H$86)</f>
        <v>Manageable in Boston</v>
      </c>
      <c r="Q433" s="8" t="str">
        <v>Low Performer</v>
      </c>
      <c r="R433" s="8" t="str">
        <f t="shared" si="42"/>
        <v>Low Performer</v>
      </c>
      <c r="S433" s="8" t="b">
        <f t="shared" si="43"/>
        <v>0</v>
      </c>
      <c r="T433" s="8" t="b">
        <f t="shared" si="44"/>
        <v>0</v>
      </c>
      <c r="U433" s="8" t="b">
        <f t="shared" si="45"/>
        <v>0</v>
      </c>
      <c r="V433" s="8"/>
      <c r="W433" s="8" t="b">
        <f t="shared" si="46"/>
        <v>0</v>
      </c>
      <c r="X433" s="8" t="b">
        <f t="shared" si="47"/>
        <v>0</v>
      </c>
      <c r="Y433" t="b">
        <f t="shared" si="48"/>
        <v>0</v>
      </c>
      <c r="Z433" t="b">
        <v>0</v>
      </c>
    </row>
    <row r="434" spans="1:26" x14ac:dyDescent="0.45">
      <c r="A434" s="8" t="s">
        <v>115</v>
      </c>
      <c r="B434" s="8" t="s">
        <v>125</v>
      </c>
      <c r="C434" s="8" t="s">
        <v>117</v>
      </c>
      <c r="D434" s="8" t="s">
        <v>133</v>
      </c>
      <c r="E434" s="8" t="s">
        <v>134</v>
      </c>
      <c r="F434" s="8" t="s">
        <v>119</v>
      </c>
      <c r="G434" s="8" t="s">
        <v>120</v>
      </c>
      <c r="H434" s="8">
        <v>33</v>
      </c>
      <c r="I434" s="8">
        <v>100812</v>
      </c>
      <c r="J434" s="8">
        <v>5</v>
      </c>
      <c r="K434" s="8">
        <v>11</v>
      </c>
      <c r="L434" s="8">
        <v>5</v>
      </c>
      <c r="M434" s="8">
        <v>6</v>
      </c>
      <c r="N434" s="8">
        <v>23</v>
      </c>
      <c r="O434" s="8"/>
      <c r="P434" s="8" t="str">
        <f>IF(AND(G434=$G$5,L434&gt;10),'Logical Functions'!$H$85,'Logical Functions'!$H$86)</f>
        <v>Manageable in Boston</v>
      </c>
      <c r="Q434" s="8" t="str">
        <v>Low Performer</v>
      </c>
      <c r="R434" s="8" t="str">
        <f t="shared" si="42"/>
        <v>Low Performer</v>
      </c>
      <c r="S434" s="8" t="b">
        <f t="shared" si="43"/>
        <v>0</v>
      </c>
      <c r="T434" s="8" t="b">
        <f t="shared" si="44"/>
        <v>0</v>
      </c>
      <c r="U434" s="8" t="b">
        <f t="shared" si="45"/>
        <v>0</v>
      </c>
      <c r="V434" s="8"/>
      <c r="W434" s="8" t="b">
        <f t="shared" si="46"/>
        <v>0</v>
      </c>
      <c r="X434" s="8" t="b">
        <f t="shared" si="47"/>
        <v>0</v>
      </c>
      <c r="Y434" t="b">
        <f t="shared" si="48"/>
        <v>1</v>
      </c>
      <c r="Z434" t="b">
        <v>1</v>
      </c>
    </row>
    <row r="435" spans="1:26" x14ac:dyDescent="0.45">
      <c r="A435" s="9" t="s">
        <v>128</v>
      </c>
      <c r="B435" s="9" t="s">
        <v>116</v>
      </c>
      <c r="C435" s="9" t="s">
        <v>138</v>
      </c>
      <c r="D435" s="9" t="s">
        <v>122</v>
      </c>
      <c r="E435" s="9" t="s">
        <v>134</v>
      </c>
      <c r="F435" s="9" t="s">
        <v>119</v>
      </c>
      <c r="G435" s="9" t="s">
        <v>114</v>
      </c>
      <c r="H435" s="9">
        <v>62</v>
      </c>
      <c r="I435" s="9">
        <v>101274</v>
      </c>
      <c r="J435" s="9">
        <v>5</v>
      </c>
      <c r="K435" s="9">
        <v>11</v>
      </c>
      <c r="L435" s="9">
        <v>7</v>
      </c>
      <c r="M435" s="9">
        <v>6</v>
      </c>
      <c r="N435" s="9">
        <v>59</v>
      </c>
      <c r="O435" s="9"/>
      <c r="P435" s="8" t="str">
        <f>IF(AND(G435=$G$5,L435&gt;10),'Logical Functions'!$H$85,'Logical Functions'!$H$86)</f>
        <v>Manageable in Boston</v>
      </c>
      <c r="Q435" s="9" t="str">
        <v>Low Performer</v>
      </c>
      <c r="R435" s="8" t="str">
        <f t="shared" si="42"/>
        <v>Low Performer</v>
      </c>
      <c r="S435" s="8" t="b">
        <f t="shared" si="43"/>
        <v>0</v>
      </c>
      <c r="T435" s="8" t="b">
        <f t="shared" si="44"/>
        <v>0</v>
      </c>
      <c r="U435" s="8" t="b">
        <f t="shared" si="45"/>
        <v>1</v>
      </c>
      <c r="V435" s="9"/>
      <c r="W435" s="8" t="b">
        <f t="shared" si="46"/>
        <v>0</v>
      </c>
      <c r="X435" s="8" t="b">
        <f t="shared" si="47"/>
        <v>1</v>
      </c>
      <c r="Y435" t="b">
        <f t="shared" si="48"/>
        <v>0</v>
      </c>
      <c r="Z435" t="b">
        <v>0</v>
      </c>
    </row>
    <row r="436" spans="1:26" x14ac:dyDescent="0.45">
      <c r="A436" s="9" t="s">
        <v>108</v>
      </c>
      <c r="B436" s="9" t="s">
        <v>125</v>
      </c>
      <c r="C436" s="9" t="s">
        <v>117</v>
      </c>
      <c r="D436" s="9" t="s">
        <v>122</v>
      </c>
      <c r="E436" s="9" t="s">
        <v>136</v>
      </c>
      <c r="F436" s="9" t="s">
        <v>113</v>
      </c>
      <c r="G436" s="9" t="s">
        <v>132</v>
      </c>
      <c r="H436" s="9">
        <v>43</v>
      </c>
      <c r="I436" s="9">
        <v>35571</v>
      </c>
      <c r="J436" s="9">
        <v>5</v>
      </c>
      <c r="K436" s="9">
        <v>9</v>
      </c>
      <c r="L436" s="9">
        <v>1</v>
      </c>
      <c r="M436" s="9">
        <v>1</v>
      </c>
      <c r="N436" s="9">
        <v>46</v>
      </c>
      <c r="O436" s="9"/>
      <c r="P436" s="8" t="str">
        <f>IF(AND(G436=$G$5,L436&gt;10),'Logical Functions'!$H$85,'Logical Functions'!$H$86)</f>
        <v>Manageable in Boston</v>
      </c>
      <c r="Q436" s="9" t="str">
        <v>Low Performer</v>
      </c>
      <c r="R436" s="8" t="str">
        <f t="shared" si="42"/>
        <v>Low Performer</v>
      </c>
      <c r="S436" s="8" t="b">
        <f t="shared" si="43"/>
        <v>0</v>
      </c>
      <c r="T436" s="8" t="b">
        <f t="shared" si="44"/>
        <v>0</v>
      </c>
      <c r="U436" s="8" t="b">
        <f t="shared" si="45"/>
        <v>1</v>
      </c>
      <c r="V436" s="9"/>
      <c r="W436" s="8" t="b">
        <f t="shared" si="46"/>
        <v>0</v>
      </c>
      <c r="X436" s="8" t="b">
        <f t="shared" si="47"/>
        <v>0</v>
      </c>
      <c r="Y436" t="b">
        <f t="shared" si="48"/>
        <v>0</v>
      </c>
      <c r="Z436" t="b">
        <v>0</v>
      </c>
    </row>
    <row r="437" spans="1:26" x14ac:dyDescent="0.45">
      <c r="A437" s="8" t="s">
        <v>115</v>
      </c>
      <c r="B437" s="8" t="s">
        <v>125</v>
      </c>
      <c r="C437" s="8" t="s">
        <v>110</v>
      </c>
      <c r="D437" s="8" t="s">
        <v>122</v>
      </c>
      <c r="E437" s="8" t="s">
        <v>123</v>
      </c>
      <c r="F437" s="8" t="s">
        <v>113</v>
      </c>
      <c r="G437" s="8" t="s">
        <v>137</v>
      </c>
      <c r="H437" s="8">
        <v>39</v>
      </c>
      <c r="I437" s="8">
        <v>52005</v>
      </c>
      <c r="J437" s="8">
        <v>5</v>
      </c>
      <c r="K437" s="8">
        <v>2</v>
      </c>
      <c r="L437" s="8">
        <v>14</v>
      </c>
      <c r="M437" s="8">
        <v>6</v>
      </c>
      <c r="N437" s="8">
        <v>34</v>
      </c>
      <c r="O437" s="8"/>
      <c r="P437" s="8" t="str">
        <f>IF(AND(G437=$G$5,L437&gt;10),'Logical Functions'!$H$85,'Logical Functions'!$H$86)</f>
        <v>Manageable in Boston</v>
      </c>
      <c r="Q437" s="8" t="str">
        <v>Low Performer</v>
      </c>
      <c r="R437" s="8" t="str">
        <f t="shared" si="42"/>
        <v>Low Performer</v>
      </c>
      <c r="S437" s="8" t="b">
        <f t="shared" si="43"/>
        <v>0</v>
      </c>
      <c r="T437" s="8" t="b">
        <f t="shared" si="44"/>
        <v>0</v>
      </c>
      <c r="U437" s="8" t="b">
        <f t="shared" si="45"/>
        <v>1</v>
      </c>
      <c r="V437" s="8"/>
      <c r="W437" s="8" t="b">
        <f t="shared" si="46"/>
        <v>0</v>
      </c>
      <c r="X437" s="8" t="b">
        <f t="shared" si="47"/>
        <v>0</v>
      </c>
      <c r="Y437" t="b">
        <f t="shared" si="48"/>
        <v>1</v>
      </c>
      <c r="Z437" t="b">
        <v>1</v>
      </c>
    </row>
    <row r="438" spans="1:26" x14ac:dyDescent="0.45">
      <c r="A438" s="8" t="s">
        <v>121</v>
      </c>
      <c r="B438" s="8" t="s">
        <v>125</v>
      </c>
      <c r="C438" s="8" t="s">
        <v>117</v>
      </c>
      <c r="D438" s="8" t="s">
        <v>131</v>
      </c>
      <c r="E438" s="8" t="s">
        <v>112</v>
      </c>
      <c r="F438" s="8" t="s">
        <v>119</v>
      </c>
      <c r="G438" s="8" t="s">
        <v>129</v>
      </c>
      <c r="H438" s="8">
        <v>33</v>
      </c>
      <c r="I438" s="8">
        <v>110742</v>
      </c>
      <c r="J438" s="8">
        <v>5</v>
      </c>
      <c r="K438" s="8">
        <v>17</v>
      </c>
      <c r="L438" s="8">
        <v>6</v>
      </c>
      <c r="M438" s="8">
        <v>7</v>
      </c>
      <c r="N438" s="8">
        <v>27</v>
      </c>
      <c r="O438" s="8"/>
      <c r="P438" s="8" t="str">
        <f>IF(AND(G438=$G$5,L438&gt;10),'Logical Functions'!$H$85,'Logical Functions'!$H$86)</f>
        <v>Manageable in Boston</v>
      </c>
      <c r="Q438" s="8" t="str">
        <v>High Performer</v>
      </c>
      <c r="R438" s="8" t="str">
        <f t="shared" si="42"/>
        <v>High Performer</v>
      </c>
      <c r="S438" s="8" t="b">
        <f t="shared" si="43"/>
        <v>0</v>
      </c>
      <c r="T438" s="8" t="b">
        <f t="shared" si="44"/>
        <v>0</v>
      </c>
      <c r="U438" s="8" t="b">
        <f t="shared" si="45"/>
        <v>0</v>
      </c>
      <c r="V438" s="8"/>
      <c r="W438" s="8" t="b">
        <f t="shared" si="46"/>
        <v>0</v>
      </c>
      <c r="X438" s="8" t="b">
        <f t="shared" si="47"/>
        <v>1</v>
      </c>
      <c r="Y438" t="b">
        <f t="shared" si="48"/>
        <v>1</v>
      </c>
      <c r="Z438" t="b">
        <v>1</v>
      </c>
    </row>
    <row r="439" spans="1:26" x14ac:dyDescent="0.45">
      <c r="A439" s="9" t="s">
        <v>121</v>
      </c>
      <c r="B439" s="9" t="s">
        <v>125</v>
      </c>
      <c r="C439" s="9" t="s">
        <v>138</v>
      </c>
      <c r="D439" s="9" t="s">
        <v>111</v>
      </c>
      <c r="E439" s="9" t="s">
        <v>134</v>
      </c>
      <c r="F439" s="9" t="s">
        <v>127</v>
      </c>
      <c r="G439" s="9" t="s">
        <v>137</v>
      </c>
      <c r="H439" s="9">
        <v>23</v>
      </c>
      <c r="I439" s="9">
        <v>81955</v>
      </c>
      <c r="J439" s="9">
        <v>5</v>
      </c>
      <c r="K439" s="9">
        <v>15</v>
      </c>
      <c r="L439" s="9">
        <v>7</v>
      </c>
      <c r="M439" s="9">
        <v>5</v>
      </c>
      <c r="N439" s="9">
        <v>37</v>
      </c>
      <c r="O439" s="9"/>
      <c r="P439" s="8" t="str">
        <f>IF(AND(G439=$G$5,L439&gt;10),'Logical Functions'!$H$85,'Logical Functions'!$H$86)</f>
        <v>Manageable in Boston</v>
      </c>
      <c r="Q439" s="9" t="str">
        <v>Low Performer</v>
      </c>
      <c r="R439" s="8" t="str">
        <f t="shared" si="42"/>
        <v>Low Performer</v>
      </c>
      <c r="S439" s="8" t="b">
        <f t="shared" si="43"/>
        <v>0</v>
      </c>
      <c r="T439" s="8" t="b">
        <f t="shared" si="44"/>
        <v>0</v>
      </c>
      <c r="U439" s="8" t="b">
        <f t="shared" si="45"/>
        <v>1</v>
      </c>
      <c r="V439" s="9"/>
      <c r="W439" s="8" t="b">
        <f t="shared" si="46"/>
        <v>0</v>
      </c>
      <c r="X439" s="8" t="b">
        <f t="shared" si="47"/>
        <v>1</v>
      </c>
      <c r="Y439" t="b">
        <f t="shared" si="48"/>
        <v>1</v>
      </c>
      <c r="Z439" t="b">
        <v>1</v>
      </c>
    </row>
    <row r="440" spans="1:26" x14ac:dyDescent="0.45">
      <c r="A440" s="8" t="s">
        <v>108</v>
      </c>
      <c r="B440" s="8" t="s">
        <v>109</v>
      </c>
      <c r="C440" s="8" t="s">
        <v>130</v>
      </c>
      <c r="D440" s="8" t="s">
        <v>111</v>
      </c>
      <c r="E440" s="8" t="s">
        <v>139</v>
      </c>
      <c r="F440" s="8" t="s">
        <v>113</v>
      </c>
      <c r="G440" s="8" t="s">
        <v>129</v>
      </c>
      <c r="H440" s="8">
        <v>39</v>
      </c>
      <c r="I440" s="8">
        <v>53989</v>
      </c>
      <c r="J440" s="8">
        <v>5</v>
      </c>
      <c r="K440" s="8">
        <v>18</v>
      </c>
      <c r="L440" s="8">
        <v>1</v>
      </c>
      <c r="M440" s="8">
        <v>2</v>
      </c>
      <c r="N440" s="8">
        <v>20</v>
      </c>
      <c r="O440" s="8"/>
      <c r="P440" s="8" t="str">
        <f>IF(AND(G440=$G$5,L440&gt;10),'Logical Functions'!$H$85,'Logical Functions'!$H$86)</f>
        <v>Manageable in Boston</v>
      </c>
      <c r="Q440" s="8" t="str">
        <v>Low Performer</v>
      </c>
      <c r="R440" s="8" t="str">
        <f t="shared" si="42"/>
        <v>Low Performer</v>
      </c>
      <c r="S440" s="8" t="b">
        <f t="shared" si="43"/>
        <v>0</v>
      </c>
      <c r="T440" s="8" t="b">
        <f t="shared" si="44"/>
        <v>0</v>
      </c>
      <c r="U440" s="8" t="b">
        <f t="shared" si="45"/>
        <v>1</v>
      </c>
      <c r="V440" s="8"/>
      <c r="W440" s="8" t="b">
        <f t="shared" si="46"/>
        <v>0</v>
      </c>
      <c r="X440" s="8" t="b">
        <f t="shared" si="47"/>
        <v>0</v>
      </c>
      <c r="Y440" t="b">
        <f t="shared" si="48"/>
        <v>1</v>
      </c>
      <c r="Z440" t="b">
        <v>1</v>
      </c>
    </row>
    <row r="441" spans="1:26" x14ac:dyDescent="0.45">
      <c r="A441" s="8" t="s">
        <v>140</v>
      </c>
      <c r="B441" s="8" t="s">
        <v>125</v>
      </c>
      <c r="C441" s="8" t="s">
        <v>110</v>
      </c>
      <c r="D441" s="8" t="s">
        <v>133</v>
      </c>
      <c r="E441" s="8" t="s">
        <v>118</v>
      </c>
      <c r="F441" s="8" t="s">
        <v>119</v>
      </c>
      <c r="G441" s="8" t="s">
        <v>137</v>
      </c>
      <c r="H441" s="8">
        <v>55</v>
      </c>
      <c r="I441" s="8">
        <v>106721</v>
      </c>
      <c r="J441" s="8">
        <v>5</v>
      </c>
      <c r="K441" s="8">
        <v>8</v>
      </c>
      <c r="L441" s="8">
        <v>12</v>
      </c>
      <c r="M441" s="8">
        <v>9</v>
      </c>
      <c r="N441" s="8">
        <v>55</v>
      </c>
      <c r="O441" s="8"/>
      <c r="P441" s="8" t="str">
        <f>IF(AND(G441=$G$5,L441&gt;10),'Logical Functions'!$H$85,'Logical Functions'!$H$86)</f>
        <v>Manageable in Boston</v>
      </c>
      <c r="Q441" s="8" t="str">
        <v>High Performer</v>
      </c>
      <c r="R441" s="8" t="str">
        <f t="shared" si="42"/>
        <v>High Performer</v>
      </c>
      <c r="S441" s="8" t="b">
        <f t="shared" si="43"/>
        <v>0</v>
      </c>
      <c r="T441" s="8" t="b">
        <f t="shared" si="44"/>
        <v>0</v>
      </c>
      <c r="U441" s="8" t="b">
        <f t="shared" si="45"/>
        <v>0</v>
      </c>
      <c r="V441" s="8"/>
      <c r="W441" s="8" t="b">
        <f t="shared" si="46"/>
        <v>1</v>
      </c>
      <c r="X441" s="8" t="b">
        <f t="shared" si="47"/>
        <v>0</v>
      </c>
      <c r="Y441" t="b">
        <f t="shared" si="48"/>
        <v>0</v>
      </c>
      <c r="Z441" t="b">
        <v>0</v>
      </c>
    </row>
    <row r="442" spans="1:26" x14ac:dyDescent="0.45">
      <c r="A442" s="9" t="s">
        <v>115</v>
      </c>
      <c r="B442" s="9" t="s">
        <v>109</v>
      </c>
      <c r="C442" s="9" t="s">
        <v>130</v>
      </c>
      <c r="D442" s="9" t="s">
        <v>122</v>
      </c>
      <c r="E442" s="9" t="s">
        <v>136</v>
      </c>
      <c r="F442" s="9" t="s">
        <v>119</v>
      </c>
      <c r="G442" s="9" t="s">
        <v>132</v>
      </c>
      <c r="H442" s="9">
        <v>22</v>
      </c>
      <c r="I442" s="9">
        <v>96321</v>
      </c>
      <c r="J442" s="9">
        <v>4</v>
      </c>
      <c r="K442" s="9">
        <v>15</v>
      </c>
      <c r="L442" s="9">
        <v>13</v>
      </c>
      <c r="M442" s="9">
        <v>9</v>
      </c>
      <c r="N442" s="9">
        <v>35</v>
      </c>
      <c r="O442" s="9"/>
      <c r="P442" s="8" t="str">
        <f>IF(AND(G442=$G$5,L442&gt;10),'Logical Functions'!$H$85,'Logical Functions'!$H$86)</f>
        <v>Manageable in Boston</v>
      </c>
      <c r="Q442" s="9" t="str">
        <v>High Performer</v>
      </c>
      <c r="R442" s="8" t="str">
        <f t="shared" si="42"/>
        <v>High Performer</v>
      </c>
      <c r="S442" s="8" t="b">
        <f t="shared" si="43"/>
        <v>1</v>
      </c>
      <c r="T442" s="8" t="b">
        <f t="shared" si="44"/>
        <v>0</v>
      </c>
      <c r="U442" s="8" t="b">
        <f t="shared" si="45"/>
        <v>1</v>
      </c>
      <c r="V442" s="9"/>
      <c r="W442" s="8" t="b">
        <f t="shared" si="46"/>
        <v>1</v>
      </c>
      <c r="X442" s="8" t="b">
        <f t="shared" si="47"/>
        <v>0</v>
      </c>
      <c r="Y442" t="b">
        <f t="shared" si="48"/>
        <v>1</v>
      </c>
      <c r="Z442" t="b">
        <v>1</v>
      </c>
    </row>
    <row r="443" spans="1:26" x14ac:dyDescent="0.45">
      <c r="A443" s="9" t="s">
        <v>128</v>
      </c>
      <c r="B443" s="9" t="s">
        <v>125</v>
      </c>
      <c r="C443" s="9" t="s">
        <v>130</v>
      </c>
      <c r="D443" s="9" t="s">
        <v>131</v>
      </c>
      <c r="E443" s="9" t="s">
        <v>112</v>
      </c>
      <c r="F443" s="9" t="s">
        <v>119</v>
      </c>
      <c r="G443" s="9" t="s">
        <v>129</v>
      </c>
      <c r="H443" s="9">
        <v>61</v>
      </c>
      <c r="I443" s="9">
        <v>33236</v>
      </c>
      <c r="J443" s="9">
        <v>4</v>
      </c>
      <c r="K443" s="9">
        <v>1</v>
      </c>
      <c r="L443" s="9">
        <v>5</v>
      </c>
      <c r="M443" s="9">
        <v>8</v>
      </c>
      <c r="N443" s="9">
        <v>30</v>
      </c>
      <c r="O443" s="9"/>
      <c r="P443" s="8" t="str">
        <f>IF(AND(G443=$G$5,L443&gt;10),'Logical Functions'!$H$85,'Logical Functions'!$H$86)</f>
        <v>Manageable in Boston</v>
      </c>
      <c r="Q443" s="9" t="str">
        <v>High Performer</v>
      </c>
      <c r="R443" s="8" t="str">
        <f t="shared" si="42"/>
        <v>High Performer</v>
      </c>
      <c r="S443" s="8" t="b">
        <f t="shared" si="43"/>
        <v>0</v>
      </c>
      <c r="T443" s="8" t="b">
        <f t="shared" si="44"/>
        <v>0</v>
      </c>
      <c r="U443" s="8" t="b">
        <f t="shared" si="45"/>
        <v>0</v>
      </c>
      <c r="V443" s="9"/>
      <c r="W443" s="8" t="b">
        <f t="shared" si="46"/>
        <v>0</v>
      </c>
      <c r="X443" s="8" t="b">
        <f t="shared" si="47"/>
        <v>1</v>
      </c>
      <c r="Y443" t="b">
        <f t="shared" si="48"/>
        <v>1</v>
      </c>
      <c r="Z443" t="b">
        <v>1</v>
      </c>
    </row>
    <row r="444" spans="1:26" x14ac:dyDescent="0.45">
      <c r="A444" s="9" t="s">
        <v>135</v>
      </c>
      <c r="B444" s="9" t="s">
        <v>116</v>
      </c>
      <c r="C444" s="9" t="s">
        <v>110</v>
      </c>
      <c r="D444" s="9" t="s">
        <v>133</v>
      </c>
      <c r="E444" s="9" t="s">
        <v>126</v>
      </c>
      <c r="F444" s="9" t="s">
        <v>127</v>
      </c>
      <c r="G444" s="9" t="s">
        <v>124</v>
      </c>
      <c r="H444" s="9">
        <v>49</v>
      </c>
      <c r="I444" s="9">
        <v>96093</v>
      </c>
      <c r="J444" s="9">
        <v>4</v>
      </c>
      <c r="K444" s="9">
        <v>12</v>
      </c>
      <c r="L444" s="9">
        <v>12</v>
      </c>
      <c r="M444" s="9">
        <v>7</v>
      </c>
      <c r="N444" s="9">
        <v>45</v>
      </c>
      <c r="O444" s="9"/>
      <c r="P444" s="8" t="str">
        <f>IF(AND(G444=$G$5,L444&gt;10),'Logical Functions'!$H$85,'Logical Functions'!$H$86)</f>
        <v>Busy In Boston</v>
      </c>
      <c r="Q444" s="9" t="str">
        <v>High Performer</v>
      </c>
      <c r="R444" s="8" t="str">
        <f t="shared" si="42"/>
        <v>High Performer</v>
      </c>
      <c r="S444" s="8" t="b">
        <f t="shared" si="43"/>
        <v>0</v>
      </c>
      <c r="T444" s="8" t="b">
        <f t="shared" si="44"/>
        <v>0</v>
      </c>
      <c r="U444" s="8" t="b">
        <f t="shared" si="45"/>
        <v>0</v>
      </c>
      <c r="V444" s="9"/>
      <c r="W444" s="8" t="b">
        <f t="shared" si="46"/>
        <v>0</v>
      </c>
      <c r="X444" s="8" t="b">
        <f t="shared" si="47"/>
        <v>0</v>
      </c>
      <c r="Y444" t="b">
        <f t="shared" si="48"/>
        <v>0</v>
      </c>
      <c r="Z444" t="b">
        <v>0</v>
      </c>
    </row>
    <row r="445" spans="1:26" x14ac:dyDescent="0.45">
      <c r="A445" s="9" t="s">
        <v>142</v>
      </c>
      <c r="B445" s="9" t="s">
        <v>109</v>
      </c>
      <c r="C445" s="9" t="s">
        <v>130</v>
      </c>
      <c r="D445" s="9" t="s">
        <v>111</v>
      </c>
      <c r="E445" s="9" t="s">
        <v>123</v>
      </c>
      <c r="F445" s="9" t="s">
        <v>113</v>
      </c>
      <c r="G445" s="9" t="s">
        <v>124</v>
      </c>
      <c r="H445" s="9">
        <v>32</v>
      </c>
      <c r="I445" s="9">
        <v>109063</v>
      </c>
      <c r="J445" s="9">
        <v>4</v>
      </c>
      <c r="K445" s="9">
        <v>8</v>
      </c>
      <c r="L445" s="9">
        <v>4</v>
      </c>
      <c r="M445" s="9">
        <v>7</v>
      </c>
      <c r="N445" s="9">
        <v>25</v>
      </c>
      <c r="O445" s="9"/>
      <c r="P445" s="8" t="str">
        <f>IF(AND(G445=$G$5,L445&gt;10),'Logical Functions'!$H$85,'Logical Functions'!$H$86)</f>
        <v>Manageable in Boston</v>
      </c>
      <c r="Q445" s="9" t="str">
        <v>High Performer</v>
      </c>
      <c r="R445" s="8" t="str">
        <f t="shared" si="42"/>
        <v>High Performer</v>
      </c>
      <c r="S445" s="8" t="b">
        <f t="shared" si="43"/>
        <v>0</v>
      </c>
      <c r="T445" s="8" t="b">
        <f t="shared" si="44"/>
        <v>0</v>
      </c>
      <c r="U445" s="8" t="b">
        <f t="shared" si="45"/>
        <v>1</v>
      </c>
      <c r="V445" s="9"/>
      <c r="W445" s="8" t="b">
        <f t="shared" si="46"/>
        <v>0</v>
      </c>
      <c r="X445" s="8" t="b">
        <f t="shared" si="47"/>
        <v>0</v>
      </c>
      <c r="Y445" t="b">
        <f t="shared" si="48"/>
        <v>1</v>
      </c>
      <c r="Z445" t="b">
        <v>1</v>
      </c>
    </row>
    <row r="446" spans="1:26" x14ac:dyDescent="0.45">
      <c r="A446" s="9" t="s">
        <v>142</v>
      </c>
      <c r="B446" s="9" t="s">
        <v>125</v>
      </c>
      <c r="C446" s="9" t="s">
        <v>130</v>
      </c>
      <c r="D446" s="9" t="s">
        <v>133</v>
      </c>
      <c r="E446" s="9" t="s">
        <v>112</v>
      </c>
      <c r="F446" s="9" t="s">
        <v>119</v>
      </c>
      <c r="G446" s="9" t="s">
        <v>141</v>
      </c>
      <c r="H446" s="9">
        <v>24</v>
      </c>
      <c r="I446" s="9">
        <v>52190</v>
      </c>
      <c r="J446" s="9">
        <v>4</v>
      </c>
      <c r="K446" s="9">
        <v>18</v>
      </c>
      <c r="L446" s="9">
        <v>12</v>
      </c>
      <c r="M446" s="9">
        <v>2</v>
      </c>
      <c r="N446" s="9">
        <v>55</v>
      </c>
      <c r="O446" s="9"/>
      <c r="P446" s="8" t="str">
        <f>IF(AND(G446=$G$5,L446&gt;10),'Logical Functions'!$H$85,'Logical Functions'!$H$86)</f>
        <v>Manageable in Boston</v>
      </c>
      <c r="Q446" s="9" t="str">
        <v>Low Performer</v>
      </c>
      <c r="R446" s="8" t="str">
        <f t="shared" si="42"/>
        <v>Low Performer</v>
      </c>
      <c r="S446" s="8" t="b">
        <f t="shared" si="43"/>
        <v>1</v>
      </c>
      <c r="T446" s="8" t="b">
        <f t="shared" si="44"/>
        <v>0</v>
      </c>
      <c r="U446" s="8" t="b">
        <f t="shared" si="45"/>
        <v>0</v>
      </c>
      <c r="V446" s="9"/>
      <c r="W446" s="8" t="b">
        <f t="shared" si="46"/>
        <v>0</v>
      </c>
      <c r="X446" s="8" t="b">
        <f t="shared" si="47"/>
        <v>0</v>
      </c>
      <c r="Y446" t="b">
        <f t="shared" si="48"/>
        <v>0</v>
      </c>
      <c r="Z446" t="b">
        <v>0</v>
      </c>
    </row>
    <row r="447" spans="1:26" x14ac:dyDescent="0.45">
      <c r="A447" s="9" t="s">
        <v>121</v>
      </c>
      <c r="B447" s="9" t="s">
        <v>125</v>
      </c>
      <c r="C447" s="9" t="s">
        <v>138</v>
      </c>
      <c r="D447" s="9" t="s">
        <v>133</v>
      </c>
      <c r="E447" s="9" t="s">
        <v>123</v>
      </c>
      <c r="F447" s="9" t="s">
        <v>127</v>
      </c>
      <c r="G447" s="9" t="s">
        <v>124</v>
      </c>
      <c r="H447" s="9">
        <v>50</v>
      </c>
      <c r="I447" s="9">
        <v>32384</v>
      </c>
      <c r="J447" s="9">
        <v>4</v>
      </c>
      <c r="K447" s="9">
        <v>8</v>
      </c>
      <c r="L447" s="9">
        <v>12</v>
      </c>
      <c r="M447" s="9">
        <v>2</v>
      </c>
      <c r="N447" s="9">
        <v>44</v>
      </c>
      <c r="O447" s="9"/>
      <c r="P447" s="8" t="str">
        <f>IF(AND(G447=$G$5,L447&gt;10),'Logical Functions'!$H$85,'Logical Functions'!$H$86)</f>
        <v>Busy In Boston</v>
      </c>
      <c r="Q447" s="9" t="str">
        <v>Low Performer</v>
      </c>
      <c r="R447" s="8" t="str">
        <f t="shared" si="42"/>
        <v>Low Performer</v>
      </c>
      <c r="S447" s="8" t="b">
        <f t="shared" si="43"/>
        <v>0</v>
      </c>
      <c r="T447" s="8" t="b">
        <f t="shared" si="44"/>
        <v>0</v>
      </c>
      <c r="U447" s="8" t="b">
        <f t="shared" si="45"/>
        <v>0</v>
      </c>
      <c r="V447" s="9"/>
      <c r="W447" s="8" t="b">
        <f t="shared" si="46"/>
        <v>0</v>
      </c>
      <c r="X447" s="8" t="b">
        <f t="shared" si="47"/>
        <v>1</v>
      </c>
      <c r="Y447" t="b">
        <f t="shared" si="48"/>
        <v>0</v>
      </c>
      <c r="Z447" t="b">
        <v>0</v>
      </c>
    </row>
    <row r="448" spans="1:26" x14ac:dyDescent="0.45">
      <c r="A448" s="8" t="s">
        <v>121</v>
      </c>
      <c r="B448" s="8" t="s">
        <v>116</v>
      </c>
      <c r="C448" s="8" t="s">
        <v>138</v>
      </c>
      <c r="D448" s="8" t="s">
        <v>133</v>
      </c>
      <c r="E448" s="8" t="s">
        <v>136</v>
      </c>
      <c r="F448" s="8" t="s">
        <v>119</v>
      </c>
      <c r="G448" s="8" t="s">
        <v>120</v>
      </c>
      <c r="H448" s="8">
        <v>33</v>
      </c>
      <c r="I448" s="8">
        <v>66188</v>
      </c>
      <c r="J448" s="8">
        <v>4</v>
      </c>
      <c r="K448" s="8">
        <v>9</v>
      </c>
      <c r="L448" s="8">
        <v>11</v>
      </c>
      <c r="M448" s="8">
        <v>6</v>
      </c>
      <c r="N448" s="8">
        <v>40</v>
      </c>
      <c r="O448" s="8"/>
      <c r="P448" s="8" t="str">
        <f>IF(AND(G448=$G$5,L448&gt;10),'Logical Functions'!$H$85,'Logical Functions'!$H$86)</f>
        <v>Manageable in Boston</v>
      </c>
      <c r="Q448" s="8" t="str">
        <v>Low Performer</v>
      </c>
      <c r="R448" s="8" t="str">
        <f t="shared" si="42"/>
        <v>Low Performer</v>
      </c>
      <c r="S448" s="8" t="b">
        <f t="shared" si="43"/>
        <v>0</v>
      </c>
      <c r="T448" s="8" t="b">
        <f t="shared" si="44"/>
        <v>0</v>
      </c>
      <c r="U448" s="8" t="b">
        <f t="shared" si="45"/>
        <v>0</v>
      </c>
      <c r="V448" s="8"/>
      <c r="W448" s="8" t="b">
        <f t="shared" si="46"/>
        <v>0</v>
      </c>
      <c r="X448" s="8" t="b">
        <f t="shared" si="47"/>
        <v>1</v>
      </c>
      <c r="Y448" t="b">
        <f t="shared" si="48"/>
        <v>1</v>
      </c>
      <c r="Z448" t="b">
        <v>1</v>
      </c>
    </row>
    <row r="449" spans="1:26" x14ac:dyDescent="0.45">
      <c r="A449" s="9" t="s">
        <v>142</v>
      </c>
      <c r="B449" s="9" t="s">
        <v>109</v>
      </c>
      <c r="C449" s="9" t="s">
        <v>138</v>
      </c>
      <c r="D449" s="9" t="s">
        <v>133</v>
      </c>
      <c r="E449" s="9" t="s">
        <v>134</v>
      </c>
      <c r="F449" s="9" t="s">
        <v>119</v>
      </c>
      <c r="G449" s="9" t="s">
        <v>120</v>
      </c>
      <c r="H449" s="9">
        <v>26</v>
      </c>
      <c r="I449" s="9">
        <v>86622</v>
      </c>
      <c r="J449" s="9">
        <v>4</v>
      </c>
      <c r="K449" s="9">
        <v>10</v>
      </c>
      <c r="L449" s="9">
        <v>10</v>
      </c>
      <c r="M449" s="9">
        <v>1</v>
      </c>
      <c r="N449" s="9">
        <v>23</v>
      </c>
      <c r="O449" s="9"/>
      <c r="P449" s="8" t="str">
        <f>IF(AND(G449=$G$5,L449&gt;10),'Logical Functions'!$H$85,'Logical Functions'!$H$86)</f>
        <v>Manageable in Boston</v>
      </c>
      <c r="Q449" s="9" t="str">
        <v>Low Performer</v>
      </c>
      <c r="R449" s="8" t="str">
        <f t="shared" si="42"/>
        <v>Low Performer</v>
      </c>
      <c r="S449" s="8" t="b">
        <f t="shared" si="43"/>
        <v>0</v>
      </c>
      <c r="T449" s="8" t="b">
        <f t="shared" si="44"/>
        <v>0</v>
      </c>
      <c r="U449" s="8" t="b">
        <f t="shared" si="45"/>
        <v>0</v>
      </c>
      <c r="V449" s="9"/>
      <c r="W449" s="8" t="b">
        <f t="shared" si="46"/>
        <v>0</v>
      </c>
      <c r="X449" s="8" t="b">
        <f t="shared" si="47"/>
        <v>0</v>
      </c>
      <c r="Y449" t="b">
        <f t="shared" si="48"/>
        <v>1</v>
      </c>
      <c r="Z449" t="b">
        <v>1</v>
      </c>
    </row>
    <row r="450" spans="1:26" x14ac:dyDescent="0.45">
      <c r="A450" s="9" t="s">
        <v>140</v>
      </c>
      <c r="B450" s="9" t="s">
        <v>125</v>
      </c>
      <c r="C450" s="9" t="s">
        <v>138</v>
      </c>
      <c r="D450" s="9" t="s">
        <v>122</v>
      </c>
      <c r="E450" s="9" t="s">
        <v>112</v>
      </c>
      <c r="F450" s="9" t="s">
        <v>113</v>
      </c>
      <c r="G450" s="9" t="s">
        <v>114</v>
      </c>
      <c r="H450" s="9">
        <v>60</v>
      </c>
      <c r="I450" s="9">
        <v>54322</v>
      </c>
      <c r="J450" s="9">
        <v>4</v>
      </c>
      <c r="K450" s="9">
        <v>13</v>
      </c>
      <c r="L450" s="9">
        <v>3</v>
      </c>
      <c r="M450" s="9">
        <v>7</v>
      </c>
      <c r="N450" s="9">
        <v>42</v>
      </c>
      <c r="O450" s="9"/>
      <c r="P450" s="8" t="str">
        <f>IF(AND(G450=$G$5,L450&gt;10),'Logical Functions'!$H$85,'Logical Functions'!$H$86)</f>
        <v>Manageable in Boston</v>
      </c>
      <c r="Q450" s="9" t="str">
        <v>High Performer</v>
      </c>
      <c r="R450" s="8" t="str">
        <f t="shared" si="42"/>
        <v>High Performer</v>
      </c>
      <c r="S450" s="8" t="b">
        <f t="shared" si="43"/>
        <v>0</v>
      </c>
      <c r="T450" s="8" t="b">
        <f t="shared" si="44"/>
        <v>0</v>
      </c>
      <c r="U450" s="8" t="b">
        <f t="shared" si="45"/>
        <v>1</v>
      </c>
      <c r="V450" s="9"/>
      <c r="W450" s="8" t="b">
        <f t="shared" si="46"/>
        <v>0</v>
      </c>
      <c r="X450" s="8" t="b">
        <f t="shared" si="47"/>
        <v>0</v>
      </c>
      <c r="Y450" t="b">
        <f t="shared" si="48"/>
        <v>0</v>
      </c>
      <c r="Z450" t="b">
        <v>0</v>
      </c>
    </row>
    <row r="451" spans="1:26" x14ac:dyDescent="0.45">
      <c r="A451" s="8" t="s">
        <v>115</v>
      </c>
      <c r="B451" s="8" t="s">
        <v>116</v>
      </c>
      <c r="C451" s="8" t="s">
        <v>138</v>
      </c>
      <c r="D451" s="8" t="s">
        <v>122</v>
      </c>
      <c r="E451" s="8" t="s">
        <v>136</v>
      </c>
      <c r="F451" s="8" t="s">
        <v>119</v>
      </c>
      <c r="G451" s="8" t="s">
        <v>129</v>
      </c>
      <c r="H451" s="8">
        <v>35</v>
      </c>
      <c r="I451" s="8">
        <v>60750</v>
      </c>
      <c r="J451" s="8">
        <v>4</v>
      </c>
      <c r="K451" s="8">
        <v>16</v>
      </c>
      <c r="L451" s="8">
        <v>6</v>
      </c>
      <c r="M451" s="8">
        <v>8</v>
      </c>
      <c r="N451" s="8">
        <v>38</v>
      </c>
      <c r="O451" s="8"/>
      <c r="P451" s="8" t="str">
        <f>IF(AND(G451=$G$5,L451&gt;10),'Logical Functions'!$H$85,'Logical Functions'!$H$86)</f>
        <v>Manageable in Boston</v>
      </c>
      <c r="Q451" s="8" t="str">
        <v>High Performer</v>
      </c>
      <c r="R451" s="8" t="str">
        <f t="shared" ref="R451:R501" si="49">IF(M451&gt;=7,"High Performer","Low Performer")</f>
        <v>High Performer</v>
      </c>
      <c r="S451" s="8" t="b">
        <f t="shared" ref="S451:S501" si="50">AND(C451=$C$21,L451&gt;7)</f>
        <v>0</v>
      </c>
      <c r="T451" s="8" t="b">
        <f t="shared" ref="T451:T501" si="51">AND(A451=$A$37,M451&gt;7)</f>
        <v>0</v>
      </c>
      <c r="U451" s="8" t="b">
        <f t="shared" ref="U451:U501" si="52">OR(D451=$D$2,D451=$D$3)</f>
        <v>1</v>
      </c>
      <c r="V451" s="8"/>
      <c r="W451" s="8" t="b">
        <f t="shared" ref="W451:W501" si="53">OR(I451&gt;1000000,M451&gt;=9)</f>
        <v>0</v>
      </c>
      <c r="X451" s="8" t="b">
        <f t="shared" ref="X451:X501" si="54">OR(A451=$A$12,A451=$A$37)</f>
        <v>0</v>
      </c>
      <c r="Y451" t="b">
        <f t="shared" ref="Y451:Y501" si="55">NOT(N451&gt;40)</f>
        <v>1</v>
      </c>
      <c r="Z451" t="b">
        <v>1</v>
      </c>
    </row>
    <row r="452" spans="1:26" x14ac:dyDescent="0.45">
      <c r="A452" s="8" t="s">
        <v>142</v>
      </c>
      <c r="B452" s="8" t="s">
        <v>116</v>
      </c>
      <c r="C452" s="8" t="s">
        <v>110</v>
      </c>
      <c r="D452" s="8" t="s">
        <v>111</v>
      </c>
      <c r="E452" s="8" t="s">
        <v>112</v>
      </c>
      <c r="F452" s="8" t="s">
        <v>119</v>
      </c>
      <c r="G452" s="8" t="s">
        <v>120</v>
      </c>
      <c r="H452" s="8">
        <v>51</v>
      </c>
      <c r="I452" s="8">
        <v>31589</v>
      </c>
      <c r="J452" s="8">
        <v>4</v>
      </c>
      <c r="K452" s="8">
        <v>16</v>
      </c>
      <c r="L452" s="8">
        <v>4</v>
      </c>
      <c r="M452" s="8">
        <v>6</v>
      </c>
      <c r="N452" s="8">
        <v>59</v>
      </c>
      <c r="O452" s="8"/>
      <c r="P452" s="8" t="str">
        <f>IF(AND(G452=$G$5,L452&gt;10),'Logical Functions'!$H$85,'Logical Functions'!$H$86)</f>
        <v>Manageable in Boston</v>
      </c>
      <c r="Q452" s="8" t="str">
        <v>Low Performer</v>
      </c>
      <c r="R452" s="8" t="str">
        <f t="shared" si="49"/>
        <v>Low Performer</v>
      </c>
      <c r="S452" s="8" t="b">
        <f t="shared" si="50"/>
        <v>0</v>
      </c>
      <c r="T452" s="8" t="b">
        <f t="shared" si="51"/>
        <v>0</v>
      </c>
      <c r="U452" s="8" t="b">
        <f t="shared" si="52"/>
        <v>1</v>
      </c>
      <c r="V452" s="8"/>
      <c r="W452" s="8" t="b">
        <f t="shared" si="53"/>
        <v>0</v>
      </c>
      <c r="X452" s="8" t="b">
        <f t="shared" si="54"/>
        <v>0</v>
      </c>
      <c r="Y452" t="b">
        <f t="shared" si="55"/>
        <v>0</v>
      </c>
      <c r="Z452" t="b">
        <v>0</v>
      </c>
    </row>
    <row r="453" spans="1:26" x14ac:dyDescent="0.45">
      <c r="A453" s="9" t="s">
        <v>108</v>
      </c>
      <c r="B453" s="9" t="s">
        <v>125</v>
      </c>
      <c r="C453" s="9" t="s">
        <v>117</v>
      </c>
      <c r="D453" s="9" t="s">
        <v>111</v>
      </c>
      <c r="E453" s="9" t="s">
        <v>123</v>
      </c>
      <c r="F453" s="9" t="s">
        <v>119</v>
      </c>
      <c r="G453" s="9" t="s">
        <v>137</v>
      </c>
      <c r="H453" s="9">
        <v>51</v>
      </c>
      <c r="I453" s="9">
        <v>78766</v>
      </c>
      <c r="J453" s="9">
        <v>4</v>
      </c>
      <c r="K453" s="9">
        <v>19</v>
      </c>
      <c r="L453" s="9">
        <v>1</v>
      </c>
      <c r="M453" s="9">
        <v>4</v>
      </c>
      <c r="N453" s="9">
        <v>36</v>
      </c>
      <c r="O453" s="9"/>
      <c r="P453" s="8" t="str">
        <f>IF(AND(G453=$G$5,L453&gt;10),'Logical Functions'!$H$85,'Logical Functions'!$H$86)</f>
        <v>Manageable in Boston</v>
      </c>
      <c r="Q453" s="9" t="str">
        <v>Low Performer</v>
      </c>
      <c r="R453" s="8" t="str">
        <f t="shared" si="49"/>
        <v>Low Performer</v>
      </c>
      <c r="S453" s="8" t="b">
        <f t="shared" si="50"/>
        <v>0</v>
      </c>
      <c r="T453" s="8" t="b">
        <f t="shared" si="51"/>
        <v>0</v>
      </c>
      <c r="U453" s="8" t="b">
        <f t="shared" si="52"/>
        <v>1</v>
      </c>
      <c r="V453" s="9"/>
      <c r="W453" s="8" t="b">
        <f t="shared" si="53"/>
        <v>0</v>
      </c>
      <c r="X453" s="8" t="b">
        <f t="shared" si="54"/>
        <v>0</v>
      </c>
      <c r="Y453" t="b">
        <f t="shared" si="55"/>
        <v>1</v>
      </c>
      <c r="Z453" t="b">
        <v>1</v>
      </c>
    </row>
    <row r="454" spans="1:26" x14ac:dyDescent="0.45">
      <c r="A454" s="9" t="s">
        <v>108</v>
      </c>
      <c r="B454" s="9" t="s">
        <v>125</v>
      </c>
      <c r="C454" s="9" t="s">
        <v>138</v>
      </c>
      <c r="D454" s="9" t="s">
        <v>122</v>
      </c>
      <c r="E454" s="9" t="s">
        <v>118</v>
      </c>
      <c r="F454" s="9" t="s">
        <v>119</v>
      </c>
      <c r="G454" s="9" t="s">
        <v>137</v>
      </c>
      <c r="H454" s="9">
        <v>41</v>
      </c>
      <c r="I454" s="9">
        <v>78695</v>
      </c>
      <c r="J454" s="9">
        <v>4</v>
      </c>
      <c r="K454" s="9">
        <v>7</v>
      </c>
      <c r="L454" s="9">
        <v>5</v>
      </c>
      <c r="M454" s="9">
        <v>4</v>
      </c>
      <c r="N454" s="9">
        <v>42</v>
      </c>
      <c r="O454" s="9"/>
      <c r="P454" s="8" t="str">
        <f>IF(AND(G454=$G$5,L454&gt;10),'Logical Functions'!$H$85,'Logical Functions'!$H$86)</f>
        <v>Manageable in Boston</v>
      </c>
      <c r="Q454" s="9" t="str">
        <v>Low Performer</v>
      </c>
      <c r="R454" s="8" t="str">
        <f t="shared" si="49"/>
        <v>Low Performer</v>
      </c>
      <c r="S454" s="8" t="b">
        <f t="shared" si="50"/>
        <v>0</v>
      </c>
      <c r="T454" s="8" t="b">
        <f t="shared" si="51"/>
        <v>0</v>
      </c>
      <c r="U454" s="8" t="b">
        <f t="shared" si="52"/>
        <v>1</v>
      </c>
      <c r="V454" s="9"/>
      <c r="W454" s="8" t="b">
        <f t="shared" si="53"/>
        <v>0</v>
      </c>
      <c r="X454" s="8" t="b">
        <f t="shared" si="54"/>
        <v>0</v>
      </c>
      <c r="Y454" t="b">
        <f t="shared" si="55"/>
        <v>0</v>
      </c>
      <c r="Z454" t="b">
        <v>0</v>
      </c>
    </row>
    <row r="455" spans="1:26" x14ac:dyDescent="0.45">
      <c r="A455" s="9" t="s">
        <v>128</v>
      </c>
      <c r="B455" s="9" t="s">
        <v>109</v>
      </c>
      <c r="C455" s="9" t="s">
        <v>130</v>
      </c>
      <c r="D455" s="9" t="s">
        <v>131</v>
      </c>
      <c r="E455" s="9" t="s">
        <v>134</v>
      </c>
      <c r="F455" s="9" t="s">
        <v>127</v>
      </c>
      <c r="G455" s="9" t="s">
        <v>129</v>
      </c>
      <c r="H455" s="9">
        <v>29</v>
      </c>
      <c r="I455" s="9">
        <v>56672</v>
      </c>
      <c r="J455" s="9">
        <v>4</v>
      </c>
      <c r="K455" s="9">
        <v>10</v>
      </c>
      <c r="L455" s="9">
        <v>1</v>
      </c>
      <c r="M455" s="9">
        <v>2</v>
      </c>
      <c r="N455" s="9">
        <v>53</v>
      </c>
      <c r="O455" s="9"/>
      <c r="P455" s="8" t="str">
        <f>IF(AND(G455=$G$5,L455&gt;10),'Logical Functions'!$H$85,'Logical Functions'!$H$86)</f>
        <v>Manageable in Boston</v>
      </c>
      <c r="Q455" s="9" t="str">
        <v>Low Performer</v>
      </c>
      <c r="R455" s="8" t="str">
        <f t="shared" si="49"/>
        <v>Low Performer</v>
      </c>
      <c r="S455" s="8" t="b">
        <f t="shared" si="50"/>
        <v>0</v>
      </c>
      <c r="T455" s="8" t="b">
        <f t="shared" si="51"/>
        <v>0</v>
      </c>
      <c r="U455" s="8" t="b">
        <f t="shared" si="52"/>
        <v>0</v>
      </c>
      <c r="V455" s="9"/>
      <c r="W455" s="8" t="b">
        <f t="shared" si="53"/>
        <v>0</v>
      </c>
      <c r="X455" s="8" t="b">
        <f t="shared" si="54"/>
        <v>1</v>
      </c>
      <c r="Y455" t="b">
        <f t="shared" si="55"/>
        <v>0</v>
      </c>
      <c r="Z455" t="b">
        <v>0</v>
      </c>
    </row>
    <row r="456" spans="1:26" x14ac:dyDescent="0.45">
      <c r="A456" s="9" t="s">
        <v>142</v>
      </c>
      <c r="B456" s="9" t="s">
        <v>125</v>
      </c>
      <c r="C456" s="9" t="s">
        <v>138</v>
      </c>
      <c r="D456" s="9" t="s">
        <v>131</v>
      </c>
      <c r="E456" s="9" t="s">
        <v>126</v>
      </c>
      <c r="F456" s="9" t="s">
        <v>127</v>
      </c>
      <c r="G456" s="9" t="s">
        <v>132</v>
      </c>
      <c r="H456" s="9">
        <v>39</v>
      </c>
      <c r="I456" s="9">
        <v>112594</v>
      </c>
      <c r="J456" s="9">
        <v>4</v>
      </c>
      <c r="K456" s="9">
        <v>4</v>
      </c>
      <c r="L456" s="9">
        <v>1</v>
      </c>
      <c r="M456" s="9">
        <v>7</v>
      </c>
      <c r="N456" s="9">
        <v>55</v>
      </c>
      <c r="O456" s="9"/>
      <c r="P456" s="8" t="str">
        <f>IF(AND(G456=$G$5,L456&gt;10),'Logical Functions'!$H$85,'Logical Functions'!$H$86)</f>
        <v>Manageable in Boston</v>
      </c>
      <c r="Q456" s="9" t="str">
        <v>High Performer</v>
      </c>
      <c r="R456" s="8" t="str">
        <f t="shared" si="49"/>
        <v>High Performer</v>
      </c>
      <c r="S456" s="8" t="b">
        <f t="shared" si="50"/>
        <v>0</v>
      </c>
      <c r="T456" s="8" t="b">
        <f t="shared" si="51"/>
        <v>0</v>
      </c>
      <c r="U456" s="8" t="b">
        <f t="shared" si="52"/>
        <v>0</v>
      </c>
      <c r="V456" s="9"/>
      <c r="W456" s="8" t="b">
        <f t="shared" si="53"/>
        <v>0</v>
      </c>
      <c r="X456" s="8" t="b">
        <f t="shared" si="54"/>
        <v>0</v>
      </c>
      <c r="Y456" t="b">
        <f t="shared" si="55"/>
        <v>0</v>
      </c>
      <c r="Z456" t="b">
        <v>0</v>
      </c>
    </row>
    <row r="457" spans="1:26" x14ac:dyDescent="0.45">
      <c r="A457" s="8" t="s">
        <v>142</v>
      </c>
      <c r="B457" s="8" t="s">
        <v>109</v>
      </c>
      <c r="C457" s="8" t="s">
        <v>138</v>
      </c>
      <c r="D457" s="8" t="s">
        <v>111</v>
      </c>
      <c r="E457" s="8" t="s">
        <v>139</v>
      </c>
      <c r="F457" s="8" t="s">
        <v>127</v>
      </c>
      <c r="G457" s="8" t="s">
        <v>132</v>
      </c>
      <c r="H457" s="8">
        <v>23</v>
      </c>
      <c r="I457" s="8">
        <v>62245</v>
      </c>
      <c r="J457" s="8">
        <v>4</v>
      </c>
      <c r="K457" s="8">
        <v>10</v>
      </c>
      <c r="L457" s="8">
        <v>6</v>
      </c>
      <c r="M457" s="8">
        <v>1</v>
      </c>
      <c r="N457" s="8">
        <v>55</v>
      </c>
      <c r="O457" s="8"/>
      <c r="P457" s="8" t="str">
        <f>IF(AND(G457=$G$5,L457&gt;10),'Logical Functions'!$H$85,'Logical Functions'!$H$86)</f>
        <v>Manageable in Boston</v>
      </c>
      <c r="Q457" s="8" t="str">
        <v>Low Performer</v>
      </c>
      <c r="R457" s="8" t="str">
        <f t="shared" si="49"/>
        <v>Low Performer</v>
      </c>
      <c r="S457" s="8" t="b">
        <f t="shared" si="50"/>
        <v>0</v>
      </c>
      <c r="T457" s="8" t="b">
        <f t="shared" si="51"/>
        <v>0</v>
      </c>
      <c r="U457" s="8" t="b">
        <f t="shared" si="52"/>
        <v>1</v>
      </c>
      <c r="V457" s="8"/>
      <c r="W457" s="8" t="b">
        <f t="shared" si="53"/>
        <v>0</v>
      </c>
      <c r="X457" s="8" t="b">
        <f t="shared" si="54"/>
        <v>0</v>
      </c>
      <c r="Y457" t="b">
        <f t="shared" si="55"/>
        <v>0</v>
      </c>
      <c r="Z457" t="b">
        <v>0</v>
      </c>
    </row>
    <row r="458" spans="1:26" x14ac:dyDescent="0.45">
      <c r="A458" s="8" t="s">
        <v>142</v>
      </c>
      <c r="B458" s="8" t="s">
        <v>125</v>
      </c>
      <c r="C458" s="8" t="s">
        <v>130</v>
      </c>
      <c r="D458" s="8" t="s">
        <v>111</v>
      </c>
      <c r="E458" s="8" t="s">
        <v>112</v>
      </c>
      <c r="F458" s="8" t="s">
        <v>113</v>
      </c>
      <c r="G458" s="8" t="s">
        <v>137</v>
      </c>
      <c r="H458" s="8">
        <v>57</v>
      </c>
      <c r="I458" s="8">
        <v>90614</v>
      </c>
      <c r="J458" s="8">
        <v>4</v>
      </c>
      <c r="K458" s="8">
        <v>8</v>
      </c>
      <c r="L458" s="8">
        <v>3</v>
      </c>
      <c r="M458" s="8">
        <v>8</v>
      </c>
      <c r="N458" s="8">
        <v>36</v>
      </c>
      <c r="O458" s="8"/>
      <c r="P458" s="8" t="str">
        <f>IF(AND(G458=$G$5,L458&gt;10),'Logical Functions'!$H$85,'Logical Functions'!$H$86)</f>
        <v>Manageable in Boston</v>
      </c>
      <c r="Q458" s="8" t="str">
        <v>High Performer</v>
      </c>
      <c r="R458" s="8" t="str">
        <f t="shared" si="49"/>
        <v>High Performer</v>
      </c>
      <c r="S458" s="8" t="b">
        <f t="shared" si="50"/>
        <v>0</v>
      </c>
      <c r="T458" s="8" t="b">
        <f t="shared" si="51"/>
        <v>0</v>
      </c>
      <c r="U458" s="8" t="b">
        <f t="shared" si="52"/>
        <v>1</v>
      </c>
      <c r="V458" s="8"/>
      <c r="W458" s="8" t="b">
        <f t="shared" si="53"/>
        <v>0</v>
      </c>
      <c r="X458" s="8" t="b">
        <f t="shared" si="54"/>
        <v>0</v>
      </c>
      <c r="Y458" t="b">
        <f t="shared" si="55"/>
        <v>1</v>
      </c>
      <c r="Z458" t="b">
        <v>1</v>
      </c>
    </row>
    <row r="459" spans="1:26" x14ac:dyDescent="0.45">
      <c r="A459" s="8" t="s">
        <v>128</v>
      </c>
      <c r="B459" s="8" t="s">
        <v>116</v>
      </c>
      <c r="C459" s="8" t="s">
        <v>130</v>
      </c>
      <c r="D459" s="8" t="s">
        <v>131</v>
      </c>
      <c r="E459" s="8" t="s">
        <v>136</v>
      </c>
      <c r="F459" s="8" t="s">
        <v>119</v>
      </c>
      <c r="G459" s="8" t="s">
        <v>120</v>
      </c>
      <c r="H459" s="8">
        <v>55</v>
      </c>
      <c r="I459" s="8">
        <v>119388</v>
      </c>
      <c r="J459" s="8">
        <v>4</v>
      </c>
      <c r="K459" s="8">
        <v>3</v>
      </c>
      <c r="L459" s="8">
        <v>1</v>
      </c>
      <c r="M459" s="8">
        <v>3</v>
      </c>
      <c r="N459" s="8">
        <v>44</v>
      </c>
      <c r="O459" s="8"/>
      <c r="P459" s="8" t="str">
        <f>IF(AND(G459=$G$5,L459&gt;10),'Logical Functions'!$H$85,'Logical Functions'!$H$86)</f>
        <v>Manageable in Boston</v>
      </c>
      <c r="Q459" s="8" t="str">
        <v>Low Performer</v>
      </c>
      <c r="R459" s="8" t="str">
        <f t="shared" si="49"/>
        <v>Low Performer</v>
      </c>
      <c r="S459" s="8" t="b">
        <f t="shared" si="50"/>
        <v>0</v>
      </c>
      <c r="T459" s="8" t="b">
        <f t="shared" si="51"/>
        <v>0</v>
      </c>
      <c r="U459" s="8" t="b">
        <f t="shared" si="52"/>
        <v>0</v>
      </c>
      <c r="V459" s="8"/>
      <c r="W459" s="8" t="b">
        <f t="shared" si="53"/>
        <v>0</v>
      </c>
      <c r="X459" s="8" t="b">
        <f t="shared" si="54"/>
        <v>1</v>
      </c>
      <c r="Y459" t="b">
        <f t="shared" si="55"/>
        <v>0</v>
      </c>
      <c r="Z459" t="b">
        <v>0</v>
      </c>
    </row>
    <row r="460" spans="1:26" x14ac:dyDescent="0.45">
      <c r="A460" s="9" t="s">
        <v>135</v>
      </c>
      <c r="B460" s="9" t="s">
        <v>109</v>
      </c>
      <c r="C460" s="9" t="s">
        <v>117</v>
      </c>
      <c r="D460" s="9" t="s">
        <v>133</v>
      </c>
      <c r="E460" s="9" t="s">
        <v>136</v>
      </c>
      <c r="F460" s="9" t="s">
        <v>119</v>
      </c>
      <c r="G460" s="9" t="s">
        <v>132</v>
      </c>
      <c r="H460" s="9">
        <v>29</v>
      </c>
      <c r="I460" s="9">
        <v>65063</v>
      </c>
      <c r="J460" s="9">
        <v>4</v>
      </c>
      <c r="K460" s="9">
        <v>17</v>
      </c>
      <c r="L460" s="9">
        <v>9</v>
      </c>
      <c r="M460" s="9">
        <v>1</v>
      </c>
      <c r="N460" s="9">
        <v>20</v>
      </c>
      <c r="O460" s="9"/>
      <c r="P460" s="8" t="str">
        <f>IF(AND(G460=$G$5,L460&gt;10),'Logical Functions'!$H$85,'Logical Functions'!$H$86)</f>
        <v>Manageable in Boston</v>
      </c>
      <c r="Q460" s="9" t="str">
        <v>Low Performer</v>
      </c>
      <c r="R460" s="8" t="str">
        <f t="shared" si="49"/>
        <v>Low Performer</v>
      </c>
      <c r="S460" s="8" t="b">
        <f t="shared" si="50"/>
        <v>0</v>
      </c>
      <c r="T460" s="8" t="b">
        <f t="shared" si="51"/>
        <v>0</v>
      </c>
      <c r="U460" s="8" t="b">
        <f t="shared" si="52"/>
        <v>0</v>
      </c>
      <c r="V460" s="9"/>
      <c r="W460" s="8" t="b">
        <f t="shared" si="53"/>
        <v>0</v>
      </c>
      <c r="X460" s="8" t="b">
        <f t="shared" si="54"/>
        <v>0</v>
      </c>
      <c r="Y460" t="b">
        <f t="shared" si="55"/>
        <v>1</v>
      </c>
      <c r="Z460" t="b">
        <v>1</v>
      </c>
    </row>
    <row r="461" spans="1:26" x14ac:dyDescent="0.45">
      <c r="A461" s="9" t="s">
        <v>140</v>
      </c>
      <c r="B461" s="9" t="s">
        <v>116</v>
      </c>
      <c r="C461" s="9" t="s">
        <v>117</v>
      </c>
      <c r="D461" s="9" t="s">
        <v>133</v>
      </c>
      <c r="E461" s="9" t="s">
        <v>136</v>
      </c>
      <c r="F461" s="9" t="s">
        <v>119</v>
      </c>
      <c r="G461" s="9" t="s">
        <v>124</v>
      </c>
      <c r="H461" s="9">
        <v>54</v>
      </c>
      <c r="I461" s="9">
        <v>56417</v>
      </c>
      <c r="J461" s="9">
        <v>3</v>
      </c>
      <c r="K461" s="9">
        <v>9</v>
      </c>
      <c r="L461" s="9">
        <v>13</v>
      </c>
      <c r="M461" s="9">
        <v>7</v>
      </c>
      <c r="N461" s="9">
        <v>46</v>
      </c>
      <c r="O461" s="9"/>
      <c r="P461" s="8" t="str">
        <f>IF(AND(G461=$G$5,L461&gt;10),'Logical Functions'!$H$85,'Logical Functions'!$H$86)</f>
        <v>Busy In Boston</v>
      </c>
      <c r="Q461" s="9" t="str">
        <v>High Performer</v>
      </c>
      <c r="R461" s="8" t="str">
        <f t="shared" si="49"/>
        <v>High Performer</v>
      </c>
      <c r="S461" s="8" t="b">
        <f t="shared" si="50"/>
        <v>0</v>
      </c>
      <c r="T461" s="8" t="b">
        <f t="shared" si="51"/>
        <v>0</v>
      </c>
      <c r="U461" s="8" t="b">
        <f t="shared" si="52"/>
        <v>0</v>
      </c>
      <c r="V461" s="9"/>
      <c r="W461" s="8" t="b">
        <f t="shared" si="53"/>
        <v>0</v>
      </c>
      <c r="X461" s="8" t="b">
        <f t="shared" si="54"/>
        <v>0</v>
      </c>
      <c r="Y461" t="b">
        <f t="shared" si="55"/>
        <v>0</v>
      </c>
      <c r="Z461" t="b">
        <v>0</v>
      </c>
    </row>
    <row r="462" spans="1:26" x14ac:dyDescent="0.45">
      <c r="A462" s="9" t="s">
        <v>140</v>
      </c>
      <c r="B462" s="9" t="s">
        <v>116</v>
      </c>
      <c r="C462" s="9" t="s">
        <v>130</v>
      </c>
      <c r="D462" s="9" t="s">
        <v>131</v>
      </c>
      <c r="E462" s="9" t="s">
        <v>136</v>
      </c>
      <c r="F462" s="9" t="s">
        <v>113</v>
      </c>
      <c r="G462" s="9" t="s">
        <v>114</v>
      </c>
      <c r="H462" s="9">
        <v>33</v>
      </c>
      <c r="I462" s="9">
        <v>104965</v>
      </c>
      <c r="J462" s="9">
        <v>3</v>
      </c>
      <c r="K462" s="9">
        <v>16</v>
      </c>
      <c r="L462" s="9">
        <v>13</v>
      </c>
      <c r="M462" s="9">
        <v>2</v>
      </c>
      <c r="N462" s="9">
        <v>44</v>
      </c>
      <c r="O462" s="9"/>
      <c r="P462" s="8" t="str">
        <f>IF(AND(G462=$G$5,L462&gt;10),'Logical Functions'!$H$85,'Logical Functions'!$H$86)</f>
        <v>Manageable in Boston</v>
      </c>
      <c r="Q462" s="9" t="str">
        <v>Low Performer</v>
      </c>
      <c r="R462" s="8" t="str">
        <f t="shared" si="49"/>
        <v>Low Performer</v>
      </c>
      <c r="S462" s="8" t="b">
        <f t="shared" si="50"/>
        <v>1</v>
      </c>
      <c r="T462" s="8" t="b">
        <f t="shared" si="51"/>
        <v>0</v>
      </c>
      <c r="U462" s="8" t="b">
        <f t="shared" si="52"/>
        <v>0</v>
      </c>
      <c r="V462" s="9"/>
      <c r="W462" s="8" t="b">
        <f t="shared" si="53"/>
        <v>0</v>
      </c>
      <c r="X462" s="8" t="b">
        <f t="shared" si="54"/>
        <v>0</v>
      </c>
      <c r="Y462" t="b">
        <f t="shared" si="55"/>
        <v>0</v>
      </c>
      <c r="Z462" t="b">
        <v>0</v>
      </c>
    </row>
    <row r="463" spans="1:26" x14ac:dyDescent="0.45">
      <c r="A463" s="9" t="s">
        <v>135</v>
      </c>
      <c r="B463" s="9" t="s">
        <v>109</v>
      </c>
      <c r="C463" s="9" t="s">
        <v>130</v>
      </c>
      <c r="D463" s="9" t="s">
        <v>111</v>
      </c>
      <c r="E463" s="9" t="s">
        <v>112</v>
      </c>
      <c r="F463" s="9" t="s">
        <v>113</v>
      </c>
      <c r="G463" s="9" t="s">
        <v>129</v>
      </c>
      <c r="H463" s="9">
        <v>61</v>
      </c>
      <c r="I463" s="9">
        <v>31140</v>
      </c>
      <c r="J463" s="9">
        <v>3</v>
      </c>
      <c r="K463" s="9">
        <v>7</v>
      </c>
      <c r="L463" s="9">
        <v>3</v>
      </c>
      <c r="M463" s="9">
        <v>6</v>
      </c>
      <c r="N463" s="9">
        <v>52</v>
      </c>
      <c r="O463" s="9"/>
      <c r="P463" s="8" t="str">
        <f>IF(AND(G463=$G$5,L463&gt;10),'Logical Functions'!$H$85,'Logical Functions'!$H$86)</f>
        <v>Manageable in Boston</v>
      </c>
      <c r="Q463" s="9" t="str">
        <v>Low Performer</v>
      </c>
      <c r="R463" s="8" t="str">
        <f t="shared" si="49"/>
        <v>Low Performer</v>
      </c>
      <c r="S463" s="8" t="b">
        <f t="shared" si="50"/>
        <v>0</v>
      </c>
      <c r="T463" s="8" t="b">
        <f t="shared" si="51"/>
        <v>0</v>
      </c>
      <c r="U463" s="8" t="b">
        <f t="shared" si="52"/>
        <v>1</v>
      </c>
      <c r="V463" s="9"/>
      <c r="W463" s="8" t="b">
        <f t="shared" si="53"/>
        <v>0</v>
      </c>
      <c r="X463" s="8" t="b">
        <f t="shared" si="54"/>
        <v>0</v>
      </c>
      <c r="Y463" t="b">
        <f t="shared" si="55"/>
        <v>0</v>
      </c>
      <c r="Z463" t="b">
        <v>0</v>
      </c>
    </row>
    <row r="464" spans="1:26" x14ac:dyDescent="0.45">
      <c r="A464" s="8" t="s">
        <v>128</v>
      </c>
      <c r="B464" s="8" t="s">
        <v>125</v>
      </c>
      <c r="C464" s="8" t="s">
        <v>138</v>
      </c>
      <c r="D464" s="8" t="s">
        <v>133</v>
      </c>
      <c r="E464" s="8" t="s">
        <v>118</v>
      </c>
      <c r="F464" s="8" t="s">
        <v>127</v>
      </c>
      <c r="G464" s="8" t="s">
        <v>120</v>
      </c>
      <c r="H464" s="8">
        <v>32</v>
      </c>
      <c r="I464" s="8">
        <v>78933</v>
      </c>
      <c r="J464" s="8">
        <v>3</v>
      </c>
      <c r="K464" s="8">
        <v>2</v>
      </c>
      <c r="L464" s="8">
        <v>1</v>
      </c>
      <c r="M464" s="8">
        <v>6</v>
      </c>
      <c r="N464" s="8">
        <v>52</v>
      </c>
      <c r="O464" s="8"/>
      <c r="P464" s="8" t="str">
        <f>IF(AND(G464=$G$5,L464&gt;10),'Logical Functions'!$H$85,'Logical Functions'!$H$86)</f>
        <v>Manageable in Boston</v>
      </c>
      <c r="Q464" s="8" t="str">
        <v>Low Performer</v>
      </c>
      <c r="R464" s="8" t="str">
        <f t="shared" si="49"/>
        <v>Low Performer</v>
      </c>
      <c r="S464" s="8" t="b">
        <f t="shared" si="50"/>
        <v>0</v>
      </c>
      <c r="T464" s="8" t="b">
        <f t="shared" si="51"/>
        <v>0</v>
      </c>
      <c r="U464" s="8" t="b">
        <f t="shared" si="52"/>
        <v>0</v>
      </c>
      <c r="V464" s="8"/>
      <c r="W464" s="8" t="b">
        <f t="shared" si="53"/>
        <v>0</v>
      </c>
      <c r="X464" s="8" t="b">
        <f t="shared" si="54"/>
        <v>1</v>
      </c>
      <c r="Y464" t="b">
        <f t="shared" si="55"/>
        <v>0</v>
      </c>
      <c r="Z464" t="b">
        <v>0</v>
      </c>
    </row>
    <row r="465" spans="1:26" x14ac:dyDescent="0.45">
      <c r="A465" s="9" t="s">
        <v>135</v>
      </c>
      <c r="B465" s="9" t="s">
        <v>125</v>
      </c>
      <c r="C465" s="9" t="s">
        <v>130</v>
      </c>
      <c r="D465" s="9" t="s">
        <v>133</v>
      </c>
      <c r="E465" s="9" t="s">
        <v>112</v>
      </c>
      <c r="F465" s="9" t="s">
        <v>127</v>
      </c>
      <c r="G465" s="9" t="s">
        <v>137</v>
      </c>
      <c r="H465" s="9">
        <v>49</v>
      </c>
      <c r="I465" s="9">
        <v>35845</v>
      </c>
      <c r="J465" s="9">
        <v>3</v>
      </c>
      <c r="K465" s="9">
        <v>5</v>
      </c>
      <c r="L465" s="9">
        <v>9</v>
      </c>
      <c r="M465" s="9">
        <v>6</v>
      </c>
      <c r="N465" s="9">
        <v>25</v>
      </c>
      <c r="O465" s="9"/>
      <c r="P465" s="8" t="str">
        <f>IF(AND(G465=$G$5,L465&gt;10),'Logical Functions'!$H$85,'Logical Functions'!$H$86)</f>
        <v>Manageable in Boston</v>
      </c>
      <c r="Q465" s="9" t="str">
        <v>Low Performer</v>
      </c>
      <c r="R465" s="8" t="str">
        <f t="shared" si="49"/>
        <v>Low Performer</v>
      </c>
      <c r="S465" s="8" t="b">
        <f t="shared" si="50"/>
        <v>1</v>
      </c>
      <c r="T465" s="8" t="b">
        <f t="shared" si="51"/>
        <v>0</v>
      </c>
      <c r="U465" s="8" t="b">
        <f t="shared" si="52"/>
        <v>0</v>
      </c>
      <c r="V465" s="9"/>
      <c r="W465" s="8" t="b">
        <f t="shared" si="53"/>
        <v>0</v>
      </c>
      <c r="X465" s="8" t="b">
        <f t="shared" si="54"/>
        <v>0</v>
      </c>
      <c r="Y465" t="b">
        <f t="shared" si="55"/>
        <v>1</v>
      </c>
      <c r="Z465" t="b">
        <v>1</v>
      </c>
    </row>
    <row r="466" spans="1:26" x14ac:dyDescent="0.45">
      <c r="A466" s="9" t="s">
        <v>108</v>
      </c>
      <c r="B466" s="9" t="s">
        <v>125</v>
      </c>
      <c r="C466" s="9" t="s">
        <v>117</v>
      </c>
      <c r="D466" s="9" t="s">
        <v>111</v>
      </c>
      <c r="E466" s="9" t="s">
        <v>136</v>
      </c>
      <c r="F466" s="9" t="s">
        <v>119</v>
      </c>
      <c r="G466" s="9" t="s">
        <v>137</v>
      </c>
      <c r="H466" s="9">
        <v>43</v>
      </c>
      <c r="I466" s="9">
        <v>88653</v>
      </c>
      <c r="J466" s="9">
        <v>3</v>
      </c>
      <c r="K466" s="9">
        <v>3</v>
      </c>
      <c r="L466" s="9">
        <v>10</v>
      </c>
      <c r="M466" s="9">
        <v>7</v>
      </c>
      <c r="N466" s="9">
        <v>28</v>
      </c>
      <c r="O466" s="9"/>
      <c r="P466" s="8" t="str">
        <f>IF(AND(G466=$G$5,L466&gt;10),'Logical Functions'!$H$85,'Logical Functions'!$H$86)</f>
        <v>Manageable in Boston</v>
      </c>
      <c r="Q466" s="9" t="str">
        <v>High Performer</v>
      </c>
      <c r="R466" s="8" t="str">
        <f t="shared" si="49"/>
        <v>High Performer</v>
      </c>
      <c r="S466" s="8" t="b">
        <f t="shared" si="50"/>
        <v>0</v>
      </c>
      <c r="T466" s="8" t="b">
        <f t="shared" si="51"/>
        <v>0</v>
      </c>
      <c r="U466" s="8" t="b">
        <f t="shared" si="52"/>
        <v>1</v>
      </c>
      <c r="V466" s="9"/>
      <c r="W466" s="8" t="b">
        <f t="shared" si="53"/>
        <v>0</v>
      </c>
      <c r="X466" s="8" t="b">
        <f t="shared" si="54"/>
        <v>0</v>
      </c>
      <c r="Y466" t="b">
        <f t="shared" si="55"/>
        <v>1</v>
      </c>
      <c r="Z466" t="b">
        <v>1</v>
      </c>
    </row>
    <row r="467" spans="1:26" x14ac:dyDescent="0.45">
      <c r="A467" s="9" t="s">
        <v>135</v>
      </c>
      <c r="B467" s="9" t="s">
        <v>109</v>
      </c>
      <c r="C467" s="9" t="s">
        <v>110</v>
      </c>
      <c r="D467" s="9" t="s">
        <v>122</v>
      </c>
      <c r="E467" s="9" t="s">
        <v>118</v>
      </c>
      <c r="F467" s="9" t="s">
        <v>127</v>
      </c>
      <c r="G467" s="9" t="s">
        <v>129</v>
      </c>
      <c r="H467" s="9">
        <v>59</v>
      </c>
      <c r="I467" s="9">
        <v>88394</v>
      </c>
      <c r="J467" s="9">
        <v>3</v>
      </c>
      <c r="K467" s="9">
        <v>8</v>
      </c>
      <c r="L467" s="9">
        <v>6</v>
      </c>
      <c r="M467" s="9">
        <v>8</v>
      </c>
      <c r="N467" s="9">
        <v>24</v>
      </c>
      <c r="O467" s="9"/>
      <c r="P467" s="8" t="str">
        <f>IF(AND(G467=$G$5,L467&gt;10),'Logical Functions'!$H$85,'Logical Functions'!$H$86)</f>
        <v>Manageable in Boston</v>
      </c>
      <c r="Q467" s="9" t="str">
        <v>High Performer</v>
      </c>
      <c r="R467" s="8" t="str">
        <f t="shared" si="49"/>
        <v>High Performer</v>
      </c>
      <c r="S467" s="8" t="b">
        <f t="shared" si="50"/>
        <v>0</v>
      </c>
      <c r="T467" s="8" t="b">
        <f t="shared" si="51"/>
        <v>0</v>
      </c>
      <c r="U467" s="8" t="b">
        <f t="shared" si="52"/>
        <v>1</v>
      </c>
      <c r="V467" s="9"/>
      <c r="W467" s="8" t="b">
        <f t="shared" si="53"/>
        <v>0</v>
      </c>
      <c r="X467" s="8" t="b">
        <f t="shared" si="54"/>
        <v>0</v>
      </c>
      <c r="Y467" t="b">
        <f t="shared" si="55"/>
        <v>1</v>
      </c>
      <c r="Z467" t="b">
        <v>1</v>
      </c>
    </row>
    <row r="468" spans="1:26" x14ac:dyDescent="0.45">
      <c r="A468" s="8" t="s">
        <v>142</v>
      </c>
      <c r="B468" s="8" t="s">
        <v>116</v>
      </c>
      <c r="C468" s="8" t="s">
        <v>130</v>
      </c>
      <c r="D468" s="8" t="s">
        <v>131</v>
      </c>
      <c r="E468" s="8" t="s">
        <v>136</v>
      </c>
      <c r="F468" s="8" t="s">
        <v>127</v>
      </c>
      <c r="G468" s="8" t="s">
        <v>124</v>
      </c>
      <c r="H468" s="8">
        <v>63</v>
      </c>
      <c r="I468" s="8">
        <v>52173</v>
      </c>
      <c r="J468" s="8">
        <v>3</v>
      </c>
      <c r="K468" s="8">
        <v>18</v>
      </c>
      <c r="L468" s="8">
        <v>4</v>
      </c>
      <c r="M468" s="8">
        <v>6</v>
      </c>
      <c r="N468" s="8">
        <v>43</v>
      </c>
      <c r="O468" s="8"/>
      <c r="P468" s="8" t="str">
        <f>IF(AND(G468=$G$5,L468&gt;10),'Logical Functions'!$H$85,'Logical Functions'!$H$86)</f>
        <v>Manageable in Boston</v>
      </c>
      <c r="Q468" s="8" t="str">
        <v>Low Performer</v>
      </c>
      <c r="R468" s="8" t="str">
        <f t="shared" si="49"/>
        <v>Low Performer</v>
      </c>
      <c r="S468" s="8" t="b">
        <f t="shared" si="50"/>
        <v>0</v>
      </c>
      <c r="T468" s="8" t="b">
        <f t="shared" si="51"/>
        <v>0</v>
      </c>
      <c r="U468" s="8" t="b">
        <f t="shared" si="52"/>
        <v>0</v>
      </c>
      <c r="V468" s="8"/>
      <c r="W468" s="8" t="b">
        <f t="shared" si="53"/>
        <v>0</v>
      </c>
      <c r="X468" s="8" t="b">
        <f t="shared" si="54"/>
        <v>0</v>
      </c>
      <c r="Y468" t="b">
        <f t="shared" si="55"/>
        <v>0</v>
      </c>
      <c r="Z468" t="b">
        <v>0</v>
      </c>
    </row>
    <row r="469" spans="1:26" x14ac:dyDescent="0.45">
      <c r="A469" s="9" t="s">
        <v>135</v>
      </c>
      <c r="B469" s="9" t="s">
        <v>125</v>
      </c>
      <c r="C469" s="9" t="s">
        <v>117</v>
      </c>
      <c r="D469" s="9" t="s">
        <v>111</v>
      </c>
      <c r="E469" s="9" t="s">
        <v>136</v>
      </c>
      <c r="F469" s="9" t="s">
        <v>119</v>
      </c>
      <c r="G469" s="9" t="s">
        <v>132</v>
      </c>
      <c r="H469" s="9">
        <v>58</v>
      </c>
      <c r="I469" s="9">
        <v>119081</v>
      </c>
      <c r="J469" s="9">
        <v>3</v>
      </c>
      <c r="K469" s="9">
        <v>19</v>
      </c>
      <c r="L469" s="9">
        <v>12</v>
      </c>
      <c r="M469" s="9">
        <v>5</v>
      </c>
      <c r="N469" s="9">
        <v>57</v>
      </c>
      <c r="O469" s="9"/>
      <c r="P469" s="8" t="str">
        <f>IF(AND(G469=$G$5,L469&gt;10),'Logical Functions'!$H$85,'Logical Functions'!$H$86)</f>
        <v>Manageable in Boston</v>
      </c>
      <c r="Q469" s="9" t="str">
        <v>Low Performer</v>
      </c>
      <c r="R469" s="8" t="str">
        <f t="shared" si="49"/>
        <v>Low Performer</v>
      </c>
      <c r="S469" s="8" t="b">
        <f t="shared" si="50"/>
        <v>0</v>
      </c>
      <c r="T469" s="8" t="b">
        <f t="shared" si="51"/>
        <v>0</v>
      </c>
      <c r="U469" s="8" t="b">
        <f t="shared" si="52"/>
        <v>1</v>
      </c>
      <c r="V469" s="9"/>
      <c r="W469" s="8" t="b">
        <f t="shared" si="53"/>
        <v>0</v>
      </c>
      <c r="X469" s="8" t="b">
        <f t="shared" si="54"/>
        <v>0</v>
      </c>
      <c r="Y469" t="b">
        <f t="shared" si="55"/>
        <v>0</v>
      </c>
      <c r="Z469" t="b">
        <v>0</v>
      </c>
    </row>
    <row r="470" spans="1:26" x14ac:dyDescent="0.45">
      <c r="A470" s="9" t="s">
        <v>128</v>
      </c>
      <c r="B470" s="9" t="s">
        <v>125</v>
      </c>
      <c r="C470" s="9" t="s">
        <v>110</v>
      </c>
      <c r="D470" s="9" t="s">
        <v>111</v>
      </c>
      <c r="E470" s="9" t="s">
        <v>123</v>
      </c>
      <c r="F470" s="9" t="s">
        <v>113</v>
      </c>
      <c r="G470" s="9" t="s">
        <v>114</v>
      </c>
      <c r="H470" s="9">
        <v>22</v>
      </c>
      <c r="I470" s="9">
        <v>35355</v>
      </c>
      <c r="J470" s="9">
        <v>3</v>
      </c>
      <c r="K470" s="9">
        <v>8</v>
      </c>
      <c r="L470" s="9">
        <v>13</v>
      </c>
      <c r="M470" s="9">
        <v>1</v>
      </c>
      <c r="N470" s="9">
        <v>51</v>
      </c>
      <c r="O470" s="9"/>
      <c r="P470" s="8" t="str">
        <f>IF(AND(G470=$G$5,L470&gt;10),'Logical Functions'!$H$85,'Logical Functions'!$H$86)</f>
        <v>Manageable in Boston</v>
      </c>
      <c r="Q470" s="9" t="str">
        <v>Low Performer</v>
      </c>
      <c r="R470" s="8" t="str">
        <f t="shared" si="49"/>
        <v>Low Performer</v>
      </c>
      <c r="S470" s="8" t="b">
        <f t="shared" si="50"/>
        <v>0</v>
      </c>
      <c r="T470" s="8" t="b">
        <f t="shared" si="51"/>
        <v>0</v>
      </c>
      <c r="U470" s="8" t="b">
        <f t="shared" si="52"/>
        <v>1</v>
      </c>
      <c r="V470" s="9"/>
      <c r="W470" s="8" t="b">
        <f t="shared" si="53"/>
        <v>0</v>
      </c>
      <c r="X470" s="8" t="b">
        <f t="shared" si="54"/>
        <v>1</v>
      </c>
      <c r="Y470" t="b">
        <f t="shared" si="55"/>
        <v>0</v>
      </c>
      <c r="Z470" t="b">
        <v>0</v>
      </c>
    </row>
    <row r="471" spans="1:26" x14ac:dyDescent="0.45">
      <c r="A471" s="9" t="s">
        <v>142</v>
      </c>
      <c r="B471" s="9" t="s">
        <v>125</v>
      </c>
      <c r="C471" s="9" t="s">
        <v>117</v>
      </c>
      <c r="D471" s="9" t="s">
        <v>111</v>
      </c>
      <c r="E471" s="9" t="s">
        <v>136</v>
      </c>
      <c r="F471" s="9" t="s">
        <v>127</v>
      </c>
      <c r="G471" s="9" t="s">
        <v>114</v>
      </c>
      <c r="H471" s="9">
        <v>60</v>
      </c>
      <c r="I471" s="9">
        <v>85621</v>
      </c>
      <c r="J471" s="9">
        <v>3</v>
      </c>
      <c r="K471" s="9">
        <v>17</v>
      </c>
      <c r="L471" s="9">
        <v>1</v>
      </c>
      <c r="M471" s="9">
        <v>4</v>
      </c>
      <c r="N471" s="9">
        <v>39</v>
      </c>
      <c r="O471" s="9"/>
      <c r="P471" s="8" t="str">
        <f>IF(AND(G471=$G$5,L471&gt;10),'Logical Functions'!$H$85,'Logical Functions'!$H$86)</f>
        <v>Manageable in Boston</v>
      </c>
      <c r="Q471" s="9" t="str">
        <v>Low Performer</v>
      </c>
      <c r="R471" s="8" t="str">
        <f t="shared" si="49"/>
        <v>Low Performer</v>
      </c>
      <c r="S471" s="8" t="b">
        <f t="shared" si="50"/>
        <v>0</v>
      </c>
      <c r="T471" s="8" t="b">
        <f t="shared" si="51"/>
        <v>0</v>
      </c>
      <c r="U471" s="8" t="b">
        <f t="shared" si="52"/>
        <v>1</v>
      </c>
      <c r="V471" s="9"/>
      <c r="W471" s="8" t="b">
        <f t="shared" si="53"/>
        <v>0</v>
      </c>
      <c r="X471" s="8" t="b">
        <f t="shared" si="54"/>
        <v>0</v>
      </c>
      <c r="Y471" t="b">
        <f t="shared" si="55"/>
        <v>1</v>
      </c>
      <c r="Z471" t="b">
        <v>1</v>
      </c>
    </row>
    <row r="472" spans="1:26" x14ac:dyDescent="0.45">
      <c r="A472" s="8" t="s">
        <v>128</v>
      </c>
      <c r="B472" s="8" t="s">
        <v>125</v>
      </c>
      <c r="C472" s="8" t="s">
        <v>138</v>
      </c>
      <c r="D472" s="8" t="s">
        <v>133</v>
      </c>
      <c r="E472" s="8" t="s">
        <v>139</v>
      </c>
      <c r="F472" s="8" t="s">
        <v>119</v>
      </c>
      <c r="G472" s="8" t="s">
        <v>141</v>
      </c>
      <c r="H472" s="8">
        <v>24</v>
      </c>
      <c r="I472" s="8">
        <v>36155</v>
      </c>
      <c r="J472" s="8">
        <v>3</v>
      </c>
      <c r="K472" s="8">
        <v>17</v>
      </c>
      <c r="L472" s="8">
        <v>9</v>
      </c>
      <c r="M472" s="8">
        <v>3</v>
      </c>
      <c r="N472" s="8">
        <v>53</v>
      </c>
      <c r="O472" s="8"/>
      <c r="P472" s="8" t="str">
        <f>IF(AND(G472=$G$5,L472&gt;10),'Logical Functions'!$H$85,'Logical Functions'!$H$86)</f>
        <v>Manageable in Boston</v>
      </c>
      <c r="Q472" s="8" t="str">
        <v>Low Performer</v>
      </c>
      <c r="R472" s="8" t="str">
        <f t="shared" si="49"/>
        <v>Low Performer</v>
      </c>
      <c r="S472" s="8" t="b">
        <f t="shared" si="50"/>
        <v>0</v>
      </c>
      <c r="T472" s="8" t="b">
        <f t="shared" si="51"/>
        <v>0</v>
      </c>
      <c r="U472" s="8" t="b">
        <f t="shared" si="52"/>
        <v>0</v>
      </c>
      <c r="V472" s="8"/>
      <c r="W472" s="8" t="b">
        <f t="shared" si="53"/>
        <v>0</v>
      </c>
      <c r="X472" s="8" t="b">
        <f t="shared" si="54"/>
        <v>1</v>
      </c>
      <c r="Y472" t="b">
        <f t="shared" si="55"/>
        <v>0</v>
      </c>
      <c r="Z472" t="b">
        <v>0</v>
      </c>
    </row>
    <row r="473" spans="1:26" x14ac:dyDescent="0.45">
      <c r="A473" s="8" t="s">
        <v>108</v>
      </c>
      <c r="B473" s="8" t="s">
        <v>109</v>
      </c>
      <c r="C473" s="8" t="s">
        <v>110</v>
      </c>
      <c r="D473" s="8" t="s">
        <v>133</v>
      </c>
      <c r="E473" s="8" t="s">
        <v>136</v>
      </c>
      <c r="F473" s="8" t="s">
        <v>113</v>
      </c>
      <c r="G473" s="8" t="s">
        <v>141</v>
      </c>
      <c r="H473" s="8">
        <v>47</v>
      </c>
      <c r="I473" s="8">
        <v>118839</v>
      </c>
      <c r="J473" s="8">
        <v>3</v>
      </c>
      <c r="K473" s="8">
        <v>3</v>
      </c>
      <c r="L473" s="8">
        <v>2</v>
      </c>
      <c r="M473" s="8">
        <v>6</v>
      </c>
      <c r="N473" s="8">
        <v>40</v>
      </c>
      <c r="O473" s="8"/>
      <c r="P473" s="8" t="str">
        <f>IF(AND(G473=$G$5,L473&gt;10),'Logical Functions'!$H$85,'Logical Functions'!$H$86)</f>
        <v>Manageable in Boston</v>
      </c>
      <c r="Q473" s="8" t="str">
        <v>Low Performer</v>
      </c>
      <c r="R473" s="8" t="str">
        <f t="shared" si="49"/>
        <v>Low Performer</v>
      </c>
      <c r="S473" s="8" t="b">
        <f t="shared" si="50"/>
        <v>0</v>
      </c>
      <c r="T473" s="8" t="b">
        <f t="shared" si="51"/>
        <v>0</v>
      </c>
      <c r="U473" s="8" t="b">
        <f t="shared" si="52"/>
        <v>0</v>
      </c>
      <c r="V473" s="8"/>
      <c r="W473" s="8" t="b">
        <f t="shared" si="53"/>
        <v>0</v>
      </c>
      <c r="X473" s="8" t="b">
        <f t="shared" si="54"/>
        <v>0</v>
      </c>
      <c r="Y473" t="b">
        <f t="shared" si="55"/>
        <v>1</v>
      </c>
      <c r="Z473" t="b">
        <v>1</v>
      </c>
    </row>
    <row r="474" spans="1:26" x14ac:dyDescent="0.45">
      <c r="A474" s="8" t="s">
        <v>135</v>
      </c>
      <c r="B474" s="8" t="s">
        <v>125</v>
      </c>
      <c r="C474" s="8" t="s">
        <v>117</v>
      </c>
      <c r="D474" s="8" t="s">
        <v>111</v>
      </c>
      <c r="E474" s="8" t="s">
        <v>118</v>
      </c>
      <c r="F474" s="8" t="s">
        <v>127</v>
      </c>
      <c r="G474" s="8" t="s">
        <v>129</v>
      </c>
      <c r="H474" s="8">
        <v>25</v>
      </c>
      <c r="I474" s="8">
        <v>84254</v>
      </c>
      <c r="J474" s="8">
        <v>3</v>
      </c>
      <c r="K474" s="8">
        <v>17</v>
      </c>
      <c r="L474" s="8">
        <v>9</v>
      </c>
      <c r="M474" s="8">
        <v>7</v>
      </c>
      <c r="N474" s="8">
        <v>38</v>
      </c>
      <c r="O474" s="8"/>
      <c r="P474" s="8" t="str">
        <f>IF(AND(G474=$G$5,L474&gt;10),'Logical Functions'!$H$85,'Logical Functions'!$H$86)</f>
        <v>Manageable in Boston</v>
      </c>
      <c r="Q474" s="8" t="str">
        <v>High Performer</v>
      </c>
      <c r="R474" s="8" t="str">
        <f t="shared" si="49"/>
        <v>High Performer</v>
      </c>
      <c r="S474" s="8" t="b">
        <f t="shared" si="50"/>
        <v>0</v>
      </c>
      <c r="T474" s="8" t="b">
        <f t="shared" si="51"/>
        <v>0</v>
      </c>
      <c r="U474" s="8" t="b">
        <f t="shared" si="52"/>
        <v>1</v>
      </c>
      <c r="V474" s="8"/>
      <c r="W474" s="8" t="b">
        <f t="shared" si="53"/>
        <v>0</v>
      </c>
      <c r="X474" s="8" t="b">
        <f t="shared" si="54"/>
        <v>0</v>
      </c>
      <c r="Y474" t="b">
        <f t="shared" si="55"/>
        <v>1</v>
      </c>
      <c r="Z474" t="b">
        <v>1</v>
      </c>
    </row>
    <row r="475" spans="1:26" x14ac:dyDescent="0.45">
      <c r="A475" s="9" t="s">
        <v>135</v>
      </c>
      <c r="B475" s="9" t="s">
        <v>125</v>
      </c>
      <c r="C475" s="9" t="s">
        <v>110</v>
      </c>
      <c r="D475" s="9" t="s">
        <v>131</v>
      </c>
      <c r="E475" s="9" t="s">
        <v>136</v>
      </c>
      <c r="F475" s="9" t="s">
        <v>113</v>
      </c>
      <c r="G475" s="9" t="s">
        <v>124</v>
      </c>
      <c r="H475" s="9">
        <v>48</v>
      </c>
      <c r="I475" s="9">
        <v>41033</v>
      </c>
      <c r="J475" s="9">
        <v>3</v>
      </c>
      <c r="K475" s="9">
        <v>1</v>
      </c>
      <c r="L475" s="9">
        <v>13</v>
      </c>
      <c r="M475" s="9">
        <v>5</v>
      </c>
      <c r="N475" s="9">
        <v>59</v>
      </c>
      <c r="O475" s="9"/>
      <c r="P475" s="8" t="str">
        <f>IF(AND(G475=$G$5,L475&gt;10),'Logical Functions'!$H$85,'Logical Functions'!$H$86)</f>
        <v>Busy In Boston</v>
      </c>
      <c r="Q475" s="9" t="str">
        <v>Low Performer</v>
      </c>
      <c r="R475" s="8" t="str">
        <f t="shared" si="49"/>
        <v>Low Performer</v>
      </c>
      <c r="S475" s="8" t="b">
        <f t="shared" si="50"/>
        <v>0</v>
      </c>
      <c r="T475" s="8" t="b">
        <f t="shared" si="51"/>
        <v>0</v>
      </c>
      <c r="U475" s="8" t="b">
        <f t="shared" si="52"/>
        <v>0</v>
      </c>
      <c r="V475" s="9"/>
      <c r="W475" s="8" t="b">
        <f t="shared" si="53"/>
        <v>0</v>
      </c>
      <c r="X475" s="8" t="b">
        <f t="shared" si="54"/>
        <v>0</v>
      </c>
      <c r="Y475" t="b">
        <f t="shared" si="55"/>
        <v>0</v>
      </c>
      <c r="Z475" t="b">
        <v>0</v>
      </c>
    </row>
    <row r="476" spans="1:26" x14ac:dyDescent="0.45">
      <c r="A476" s="8" t="s">
        <v>128</v>
      </c>
      <c r="B476" s="8" t="s">
        <v>116</v>
      </c>
      <c r="C476" s="8" t="s">
        <v>138</v>
      </c>
      <c r="D476" s="8" t="s">
        <v>133</v>
      </c>
      <c r="E476" s="8" t="s">
        <v>118</v>
      </c>
      <c r="F476" s="8" t="s">
        <v>119</v>
      </c>
      <c r="G476" s="8" t="s">
        <v>137</v>
      </c>
      <c r="H476" s="8">
        <v>28</v>
      </c>
      <c r="I476" s="8">
        <v>38556</v>
      </c>
      <c r="J476" s="8">
        <v>2</v>
      </c>
      <c r="K476" s="8">
        <v>14</v>
      </c>
      <c r="L476" s="8">
        <v>9</v>
      </c>
      <c r="M476" s="8">
        <v>1</v>
      </c>
      <c r="N476" s="8">
        <v>33</v>
      </c>
      <c r="O476" s="8"/>
      <c r="P476" s="8" t="str">
        <f>IF(AND(G476=$G$5,L476&gt;10),'Logical Functions'!$H$85,'Logical Functions'!$H$86)</f>
        <v>Manageable in Boston</v>
      </c>
      <c r="Q476" s="8" t="str">
        <v>Low Performer</v>
      </c>
      <c r="R476" s="8" t="str">
        <f t="shared" si="49"/>
        <v>Low Performer</v>
      </c>
      <c r="S476" s="8" t="b">
        <f t="shared" si="50"/>
        <v>0</v>
      </c>
      <c r="T476" s="8" t="b">
        <f t="shared" si="51"/>
        <v>0</v>
      </c>
      <c r="U476" s="8" t="b">
        <f t="shared" si="52"/>
        <v>0</v>
      </c>
      <c r="V476" s="8"/>
      <c r="W476" s="8" t="b">
        <f t="shared" si="53"/>
        <v>0</v>
      </c>
      <c r="X476" s="8" t="b">
        <f t="shared" si="54"/>
        <v>1</v>
      </c>
      <c r="Y476" t="b">
        <f t="shared" si="55"/>
        <v>1</v>
      </c>
      <c r="Z476" t="b">
        <v>1</v>
      </c>
    </row>
    <row r="477" spans="1:26" x14ac:dyDescent="0.45">
      <c r="A477" s="8" t="s">
        <v>128</v>
      </c>
      <c r="B477" s="8" t="s">
        <v>109</v>
      </c>
      <c r="C477" s="8" t="s">
        <v>130</v>
      </c>
      <c r="D477" s="8" t="s">
        <v>111</v>
      </c>
      <c r="E477" s="8" t="s">
        <v>123</v>
      </c>
      <c r="F477" s="8" t="s">
        <v>113</v>
      </c>
      <c r="G477" s="8" t="s">
        <v>137</v>
      </c>
      <c r="H477" s="8">
        <v>60</v>
      </c>
      <c r="I477" s="8">
        <v>43283</v>
      </c>
      <c r="J477" s="8">
        <v>2</v>
      </c>
      <c r="K477" s="8">
        <v>1</v>
      </c>
      <c r="L477" s="8">
        <v>3</v>
      </c>
      <c r="M477" s="8">
        <v>6</v>
      </c>
      <c r="N477" s="8">
        <v>54</v>
      </c>
      <c r="O477" s="8"/>
      <c r="P477" s="8" t="str">
        <f>IF(AND(G477=$G$5,L477&gt;10),'Logical Functions'!$H$85,'Logical Functions'!$H$86)</f>
        <v>Manageable in Boston</v>
      </c>
      <c r="Q477" s="8" t="str">
        <v>Low Performer</v>
      </c>
      <c r="R477" s="8" t="str">
        <f t="shared" si="49"/>
        <v>Low Performer</v>
      </c>
      <c r="S477" s="8" t="b">
        <f t="shared" si="50"/>
        <v>0</v>
      </c>
      <c r="T477" s="8" t="b">
        <f t="shared" si="51"/>
        <v>0</v>
      </c>
      <c r="U477" s="8" t="b">
        <f t="shared" si="52"/>
        <v>1</v>
      </c>
      <c r="V477" s="8"/>
      <c r="W477" s="8" t="b">
        <f t="shared" si="53"/>
        <v>0</v>
      </c>
      <c r="X477" s="8" t="b">
        <f t="shared" si="54"/>
        <v>1</v>
      </c>
      <c r="Y477" t="b">
        <f t="shared" si="55"/>
        <v>0</v>
      </c>
      <c r="Z477" t="b">
        <v>0</v>
      </c>
    </row>
    <row r="478" spans="1:26" x14ac:dyDescent="0.45">
      <c r="A478" s="9" t="s">
        <v>142</v>
      </c>
      <c r="B478" s="9" t="s">
        <v>116</v>
      </c>
      <c r="C478" s="9" t="s">
        <v>138</v>
      </c>
      <c r="D478" s="9" t="s">
        <v>133</v>
      </c>
      <c r="E478" s="9" t="s">
        <v>123</v>
      </c>
      <c r="F478" s="9" t="s">
        <v>119</v>
      </c>
      <c r="G478" s="9" t="s">
        <v>129</v>
      </c>
      <c r="H478" s="9">
        <v>48</v>
      </c>
      <c r="I478" s="9">
        <v>52031</v>
      </c>
      <c r="J478" s="9">
        <v>2</v>
      </c>
      <c r="K478" s="9">
        <v>6</v>
      </c>
      <c r="L478" s="9">
        <v>13</v>
      </c>
      <c r="M478" s="9">
        <v>7</v>
      </c>
      <c r="N478" s="9">
        <v>50</v>
      </c>
      <c r="O478" s="9"/>
      <c r="P478" s="8" t="str">
        <f>IF(AND(G478=$G$5,L478&gt;10),'Logical Functions'!$H$85,'Logical Functions'!$H$86)</f>
        <v>Manageable in Boston</v>
      </c>
      <c r="Q478" s="9" t="str">
        <v>High Performer</v>
      </c>
      <c r="R478" s="8" t="str">
        <f t="shared" si="49"/>
        <v>High Performer</v>
      </c>
      <c r="S478" s="8" t="b">
        <f t="shared" si="50"/>
        <v>0</v>
      </c>
      <c r="T478" s="8" t="b">
        <f t="shared" si="51"/>
        <v>0</v>
      </c>
      <c r="U478" s="8" t="b">
        <f t="shared" si="52"/>
        <v>0</v>
      </c>
      <c r="V478" s="9"/>
      <c r="W478" s="8" t="b">
        <f t="shared" si="53"/>
        <v>0</v>
      </c>
      <c r="X478" s="8" t="b">
        <f t="shared" si="54"/>
        <v>0</v>
      </c>
      <c r="Y478" t="b">
        <f t="shared" si="55"/>
        <v>0</v>
      </c>
      <c r="Z478" t="b">
        <v>0</v>
      </c>
    </row>
    <row r="479" spans="1:26" x14ac:dyDescent="0.45">
      <c r="A479" s="9" t="s">
        <v>128</v>
      </c>
      <c r="B479" s="9" t="s">
        <v>109</v>
      </c>
      <c r="C479" s="9" t="s">
        <v>138</v>
      </c>
      <c r="D479" s="9" t="s">
        <v>131</v>
      </c>
      <c r="E479" s="9" t="s">
        <v>126</v>
      </c>
      <c r="F479" s="9" t="s">
        <v>113</v>
      </c>
      <c r="G479" s="9" t="s">
        <v>120</v>
      </c>
      <c r="H479" s="9">
        <v>56</v>
      </c>
      <c r="I479" s="9">
        <v>37016</v>
      </c>
      <c r="J479" s="9">
        <v>2</v>
      </c>
      <c r="K479" s="9">
        <v>19</v>
      </c>
      <c r="L479" s="9">
        <v>12</v>
      </c>
      <c r="M479" s="9">
        <v>6</v>
      </c>
      <c r="N479" s="9">
        <v>30</v>
      </c>
      <c r="O479" s="9"/>
      <c r="P479" s="8" t="str">
        <f>IF(AND(G479=$G$5,L479&gt;10),'Logical Functions'!$H$85,'Logical Functions'!$H$86)</f>
        <v>Manageable in Boston</v>
      </c>
      <c r="Q479" s="9" t="str">
        <v>Low Performer</v>
      </c>
      <c r="R479" s="8" t="str">
        <f t="shared" si="49"/>
        <v>Low Performer</v>
      </c>
      <c r="S479" s="8" t="b">
        <f t="shared" si="50"/>
        <v>0</v>
      </c>
      <c r="T479" s="8" t="b">
        <f t="shared" si="51"/>
        <v>0</v>
      </c>
      <c r="U479" s="8" t="b">
        <f t="shared" si="52"/>
        <v>0</v>
      </c>
      <c r="V479" s="9"/>
      <c r="W479" s="8" t="b">
        <f t="shared" si="53"/>
        <v>0</v>
      </c>
      <c r="X479" s="8" t="b">
        <f t="shared" si="54"/>
        <v>1</v>
      </c>
      <c r="Y479" t="b">
        <f t="shared" si="55"/>
        <v>1</v>
      </c>
      <c r="Z479" t="b">
        <v>1</v>
      </c>
    </row>
    <row r="480" spans="1:26" x14ac:dyDescent="0.45">
      <c r="A480" s="8" t="s">
        <v>115</v>
      </c>
      <c r="B480" s="8" t="s">
        <v>125</v>
      </c>
      <c r="C480" s="8" t="s">
        <v>138</v>
      </c>
      <c r="D480" s="8" t="s">
        <v>122</v>
      </c>
      <c r="E480" s="8" t="s">
        <v>112</v>
      </c>
      <c r="F480" s="8" t="s">
        <v>113</v>
      </c>
      <c r="G480" s="8" t="s">
        <v>124</v>
      </c>
      <c r="H480" s="8">
        <v>61</v>
      </c>
      <c r="I480" s="8">
        <v>46209</v>
      </c>
      <c r="J480" s="8">
        <v>2</v>
      </c>
      <c r="K480" s="8">
        <v>10</v>
      </c>
      <c r="L480" s="8">
        <v>7</v>
      </c>
      <c r="M480" s="8">
        <v>3</v>
      </c>
      <c r="N480" s="8">
        <v>35</v>
      </c>
      <c r="O480" s="8"/>
      <c r="P480" s="8" t="str">
        <f>IF(AND(G480=$G$5,L480&gt;10),'Logical Functions'!$H$85,'Logical Functions'!$H$86)</f>
        <v>Manageable in Boston</v>
      </c>
      <c r="Q480" s="8" t="str">
        <v>Low Performer</v>
      </c>
      <c r="R480" s="8" t="str">
        <f t="shared" si="49"/>
        <v>Low Performer</v>
      </c>
      <c r="S480" s="8" t="b">
        <f t="shared" si="50"/>
        <v>0</v>
      </c>
      <c r="T480" s="8" t="b">
        <f t="shared" si="51"/>
        <v>0</v>
      </c>
      <c r="U480" s="8" t="b">
        <f t="shared" si="52"/>
        <v>1</v>
      </c>
      <c r="V480" s="8"/>
      <c r="W480" s="8" t="b">
        <f t="shared" si="53"/>
        <v>0</v>
      </c>
      <c r="X480" s="8" t="b">
        <f t="shared" si="54"/>
        <v>0</v>
      </c>
      <c r="Y480" t="b">
        <f t="shared" si="55"/>
        <v>1</v>
      </c>
      <c r="Z480" t="b">
        <v>1</v>
      </c>
    </row>
    <row r="481" spans="1:26" x14ac:dyDescent="0.45">
      <c r="A481" s="8" t="s">
        <v>142</v>
      </c>
      <c r="B481" s="8" t="s">
        <v>116</v>
      </c>
      <c r="C481" s="8" t="s">
        <v>130</v>
      </c>
      <c r="D481" s="8" t="s">
        <v>131</v>
      </c>
      <c r="E481" s="8" t="s">
        <v>123</v>
      </c>
      <c r="F481" s="8" t="s">
        <v>127</v>
      </c>
      <c r="G481" s="8" t="s">
        <v>137</v>
      </c>
      <c r="H481" s="8">
        <v>43</v>
      </c>
      <c r="I481" s="8">
        <v>75968</v>
      </c>
      <c r="J481" s="8">
        <v>2</v>
      </c>
      <c r="K481" s="8">
        <v>13</v>
      </c>
      <c r="L481" s="8">
        <v>6</v>
      </c>
      <c r="M481" s="8">
        <v>1</v>
      </c>
      <c r="N481" s="8">
        <v>25</v>
      </c>
      <c r="O481" s="8"/>
      <c r="P481" s="8" t="str">
        <f>IF(AND(G481=$G$5,L481&gt;10),'Logical Functions'!$H$85,'Logical Functions'!$H$86)</f>
        <v>Manageable in Boston</v>
      </c>
      <c r="Q481" s="8" t="str">
        <v>Low Performer</v>
      </c>
      <c r="R481" s="8" t="str">
        <f t="shared" si="49"/>
        <v>Low Performer</v>
      </c>
      <c r="S481" s="8" t="b">
        <f t="shared" si="50"/>
        <v>0</v>
      </c>
      <c r="T481" s="8" t="b">
        <f t="shared" si="51"/>
        <v>0</v>
      </c>
      <c r="U481" s="8" t="b">
        <f t="shared" si="52"/>
        <v>0</v>
      </c>
      <c r="V481" s="8"/>
      <c r="W481" s="8" t="b">
        <f t="shared" si="53"/>
        <v>0</v>
      </c>
      <c r="X481" s="8" t="b">
        <f t="shared" si="54"/>
        <v>0</v>
      </c>
      <c r="Y481" t="b">
        <f t="shared" si="55"/>
        <v>1</v>
      </c>
      <c r="Z481" t="b">
        <v>1</v>
      </c>
    </row>
    <row r="482" spans="1:26" x14ac:dyDescent="0.45">
      <c r="A482" s="9" t="s">
        <v>142</v>
      </c>
      <c r="B482" s="9" t="s">
        <v>109</v>
      </c>
      <c r="C482" s="9" t="s">
        <v>110</v>
      </c>
      <c r="D482" s="9" t="s">
        <v>133</v>
      </c>
      <c r="E482" s="9" t="s">
        <v>118</v>
      </c>
      <c r="F482" s="9" t="s">
        <v>119</v>
      </c>
      <c r="G482" s="9" t="s">
        <v>124</v>
      </c>
      <c r="H482" s="9">
        <v>41</v>
      </c>
      <c r="I482" s="9">
        <v>32257</v>
      </c>
      <c r="J482" s="9">
        <v>2</v>
      </c>
      <c r="K482" s="9">
        <v>14</v>
      </c>
      <c r="L482" s="9">
        <v>3</v>
      </c>
      <c r="M482" s="9">
        <v>8</v>
      </c>
      <c r="N482" s="9">
        <v>34</v>
      </c>
      <c r="O482" s="9"/>
      <c r="P482" s="8" t="str">
        <f>IF(AND(G482=$G$5,L482&gt;10),'Logical Functions'!$H$85,'Logical Functions'!$H$86)</f>
        <v>Manageable in Boston</v>
      </c>
      <c r="Q482" s="9" t="str">
        <v>High Performer</v>
      </c>
      <c r="R482" s="8" t="str">
        <f t="shared" si="49"/>
        <v>High Performer</v>
      </c>
      <c r="S482" s="8" t="b">
        <f t="shared" si="50"/>
        <v>0</v>
      </c>
      <c r="T482" s="8" t="b">
        <f t="shared" si="51"/>
        <v>0</v>
      </c>
      <c r="U482" s="8" t="b">
        <f t="shared" si="52"/>
        <v>0</v>
      </c>
      <c r="V482" s="9"/>
      <c r="W482" s="8" t="b">
        <f t="shared" si="53"/>
        <v>0</v>
      </c>
      <c r="X482" s="8" t="b">
        <f t="shared" si="54"/>
        <v>0</v>
      </c>
      <c r="Y482" t="b">
        <f t="shared" si="55"/>
        <v>1</v>
      </c>
      <c r="Z482" t="b">
        <v>1</v>
      </c>
    </row>
    <row r="483" spans="1:26" x14ac:dyDescent="0.45">
      <c r="A483" s="9" t="s">
        <v>128</v>
      </c>
      <c r="B483" s="9" t="s">
        <v>116</v>
      </c>
      <c r="C483" s="9" t="s">
        <v>117</v>
      </c>
      <c r="D483" s="9" t="s">
        <v>131</v>
      </c>
      <c r="E483" s="9" t="s">
        <v>139</v>
      </c>
      <c r="F483" s="9" t="s">
        <v>113</v>
      </c>
      <c r="G483" s="9" t="s">
        <v>114</v>
      </c>
      <c r="H483" s="9">
        <v>62</v>
      </c>
      <c r="I483" s="9">
        <v>48135</v>
      </c>
      <c r="J483" s="9">
        <v>2</v>
      </c>
      <c r="K483" s="9">
        <v>14</v>
      </c>
      <c r="L483" s="9">
        <v>11</v>
      </c>
      <c r="M483" s="9">
        <v>9</v>
      </c>
      <c r="N483" s="9">
        <v>33</v>
      </c>
      <c r="O483" s="9"/>
      <c r="P483" s="8" t="str">
        <f>IF(AND(G483=$G$5,L483&gt;10),'Logical Functions'!$H$85,'Logical Functions'!$H$86)</f>
        <v>Manageable in Boston</v>
      </c>
      <c r="Q483" s="9" t="str">
        <v>High Performer</v>
      </c>
      <c r="R483" s="8" t="str">
        <f t="shared" si="49"/>
        <v>High Performer</v>
      </c>
      <c r="S483" s="8" t="b">
        <f t="shared" si="50"/>
        <v>0</v>
      </c>
      <c r="T483" s="8" t="b">
        <f t="shared" si="51"/>
        <v>0</v>
      </c>
      <c r="U483" s="8" t="b">
        <f t="shared" si="52"/>
        <v>0</v>
      </c>
      <c r="V483" s="9"/>
      <c r="W483" s="8" t="b">
        <f t="shared" si="53"/>
        <v>1</v>
      </c>
      <c r="X483" s="8" t="b">
        <f t="shared" si="54"/>
        <v>1</v>
      </c>
      <c r="Y483" t="b">
        <f t="shared" si="55"/>
        <v>1</v>
      </c>
      <c r="Z483" t="b">
        <v>1</v>
      </c>
    </row>
    <row r="484" spans="1:26" x14ac:dyDescent="0.45">
      <c r="A484" s="9" t="s">
        <v>115</v>
      </c>
      <c r="B484" s="9" t="s">
        <v>125</v>
      </c>
      <c r="C484" s="9" t="s">
        <v>138</v>
      </c>
      <c r="D484" s="9" t="s">
        <v>131</v>
      </c>
      <c r="E484" s="9" t="s">
        <v>139</v>
      </c>
      <c r="F484" s="9" t="s">
        <v>119</v>
      </c>
      <c r="G484" s="9" t="s">
        <v>129</v>
      </c>
      <c r="H484" s="9">
        <v>40</v>
      </c>
      <c r="I484" s="9">
        <v>110098</v>
      </c>
      <c r="J484" s="9">
        <v>2</v>
      </c>
      <c r="K484" s="9">
        <v>18</v>
      </c>
      <c r="L484" s="9">
        <v>12</v>
      </c>
      <c r="M484" s="9">
        <v>1</v>
      </c>
      <c r="N484" s="9">
        <v>40</v>
      </c>
      <c r="O484" s="9"/>
      <c r="P484" s="8" t="str">
        <f>IF(AND(G484=$G$5,L484&gt;10),'Logical Functions'!$H$85,'Logical Functions'!$H$86)</f>
        <v>Manageable in Boston</v>
      </c>
      <c r="Q484" s="9" t="str">
        <v>Low Performer</v>
      </c>
      <c r="R484" s="8" t="str">
        <f t="shared" si="49"/>
        <v>Low Performer</v>
      </c>
      <c r="S484" s="8" t="b">
        <f t="shared" si="50"/>
        <v>0</v>
      </c>
      <c r="T484" s="8" t="b">
        <f t="shared" si="51"/>
        <v>0</v>
      </c>
      <c r="U484" s="8" t="b">
        <f t="shared" si="52"/>
        <v>0</v>
      </c>
      <c r="V484" s="9"/>
      <c r="W484" s="8" t="b">
        <f t="shared" si="53"/>
        <v>0</v>
      </c>
      <c r="X484" s="8" t="b">
        <f t="shared" si="54"/>
        <v>0</v>
      </c>
      <c r="Y484" t="b">
        <f t="shared" si="55"/>
        <v>1</v>
      </c>
      <c r="Z484" t="b">
        <v>1</v>
      </c>
    </row>
    <row r="485" spans="1:26" x14ac:dyDescent="0.45">
      <c r="A485" s="9" t="s">
        <v>128</v>
      </c>
      <c r="B485" s="9" t="s">
        <v>109</v>
      </c>
      <c r="C485" s="9" t="s">
        <v>117</v>
      </c>
      <c r="D485" s="9" t="s">
        <v>122</v>
      </c>
      <c r="E485" s="9" t="s">
        <v>136</v>
      </c>
      <c r="F485" s="9" t="s">
        <v>119</v>
      </c>
      <c r="G485" s="9" t="s">
        <v>137</v>
      </c>
      <c r="H485" s="9">
        <v>55</v>
      </c>
      <c r="I485" s="9">
        <v>41908</v>
      </c>
      <c r="J485" s="9">
        <v>2</v>
      </c>
      <c r="K485" s="9">
        <v>7</v>
      </c>
      <c r="L485" s="9">
        <v>10</v>
      </c>
      <c r="M485" s="9">
        <v>5</v>
      </c>
      <c r="N485" s="9">
        <v>49</v>
      </c>
      <c r="O485" s="9"/>
      <c r="P485" s="8" t="str">
        <f>IF(AND(G485=$G$5,L485&gt;10),'Logical Functions'!$H$85,'Logical Functions'!$H$86)</f>
        <v>Manageable in Boston</v>
      </c>
      <c r="Q485" s="9" t="str">
        <v>Low Performer</v>
      </c>
      <c r="R485" s="8" t="str">
        <f t="shared" si="49"/>
        <v>Low Performer</v>
      </c>
      <c r="S485" s="8" t="b">
        <f t="shared" si="50"/>
        <v>0</v>
      </c>
      <c r="T485" s="8" t="b">
        <f t="shared" si="51"/>
        <v>0</v>
      </c>
      <c r="U485" s="8" t="b">
        <f t="shared" si="52"/>
        <v>1</v>
      </c>
      <c r="V485" s="9"/>
      <c r="W485" s="8" t="b">
        <f t="shared" si="53"/>
        <v>0</v>
      </c>
      <c r="X485" s="8" t="b">
        <f t="shared" si="54"/>
        <v>1</v>
      </c>
      <c r="Y485" t="b">
        <f t="shared" si="55"/>
        <v>0</v>
      </c>
      <c r="Z485" t="b">
        <v>0</v>
      </c>
    </row>
    <row r="486" spans="1:26" x14ac:dyDescent="0.45">
      <c r="A486" s="9" t="s">
        <v>142</v>
      </c>
      <c r="B486" s="9" t="s">
        <v>125</v>
      </c>
      <c r="C486" s="9" t="s">
        <v>130</v>
      </c>
      <c r="D486" s="9" t="s">
        <v>133</v>
      </c>
      <c r="E486" s="9" t="s">
        <v>136</v>
      </c>
      <c r="F486" s="9" t="s">
        <v>127</v>
      </c>
      <c r="G486" s="9" t="s">
        <v>124</v>
      </c>
      <c r="H486" s="9">
        <v>36</v>
      </c>
      <c r="I486" s="9">
        <v>30340</v>
      </c>
      <c r="J486" s="9">
        <v>1</v>
      </c>
      <c r="K486" s="9">
        <v>14</v>
      </c>
      <c r="L486" s="9">
        <v>9</v>
      </c>
      <c r="M486" s="9">
        <v>7</v>
      </c>
      <c r="N486" s="9">
        <v>47</v>
      </c>
      <c r="O486" s="9"/>
      <c r="P486" s="8" t="str">
        <f>IF(AND(G486=$G$5,L486&gt;10),'Logical Functions'!$H$85,'Logical Functions'!$H$86)</f>
        <v>Manageable in Boston</v>
      </c>
      <c r="Q486" s="9" t="str">
        <v>High Performer</v>
      </c>
      <c r="R486" s="8" t="str">
        <f t="shared" si="49"/>
        <v>High Performer</v>
      </c>
      <c r="S486" s="8" t="b">
        <f t="shared" si="50"/>
        <v>1</v>
      </c>
      <c r="T486" s="8" t="b">
        <f t="shared" si="51"/>
        <v>0</v>
      </c>
      <c r="U486" s="8" t="b">
        <f t="shared" si="52"/>
        <v>0</v>
      </c>
      <c r="V486" s="9"/>
      <c r="W486" s="8" t="b">
        <f t="shared" si="53"/>
        <v>0</v>
      </c>
      <c r="X486" s="8" t="b">
        <f t="shared" si="54"/>
        <v>0</v>
      </c>
      <c r="Y486" t="b">
        <f t="shared" si="55"/>
        <v>0</v>
      </c>
      <c r="Z486" t="b">
        <v>0</v>
      </c>
    </row>
    <row r="487" spans="1:26" x14ac:dyDescent="0.45">
      <c r="A487" s="8" t="s">
        <v>108</v>
      </c>
      <c r="B487" s="8" t="s">
        <v>109</v>
      </c>
      <c r="C487" s="8" t="s">
        <v>130</v>
      </c>
      <c r="D487" s="8" t="s">
        <v>111</v>
      </c>
      <c r="E487" s="8" t="s">
        <v>123</v>
      </c>
      <c r="F487" s="8" t="s">
        <v>127</v>
      </c>
      <c r="G487" s="8" t="s">
        <v>132</v>
      </c>
      <c r="H487" s="8">
        <v>58</v>
      </c>
      <c r="I487" s="8">
        <v>31307</v>
      </c>
      <c r="J487" s="8">
        <v>1</v>
      </c>
      <c r="K487" s="8">
        <v>7</v>
      </c>
      <c r="L487" s="8">
        <v>6</v>
      </c>
      <c r="M487" s="8">
        <v>9</v>
      </c>
      <c r="N487" s="8">
        <v>49</v>
      </c>
      <c r="O487" s="8"/>
      <c r="P487" s="8" t="str">
        <f>IF(AND(G487=$G$5,L487&gt;10),'Logical Functions'!$H$85,'Logical Functions'!$H$86)</f>
        <v>Manageable in Boston</v>
      </c>
      <c r="Q487" s="8" t="str">
        <v>High Performer</v>
      </c>
      <c r="R487" s="8" t="str">
        <f t="shared" si="49"/>
        <v>High Performer</v>
      </c>
      <c r="S487" s="8" t="b">
        <f t="shared" si="50"/>
        <v>0</v>
      </c>
      <c r="T487" s="8" t="b">
        <f t="shared" si="51"/>
        <v>0</v>
      </c>
      <c r="U487" s="8" t="b">
        <f t="shared" si="52"/>
        <v>1</v>
      </c>
      <c r="V487" s="8"/>
      <c r="W487" s="8" t="b">
        <f t="shared" si="53"/>
        <v>1</v>
      </c>
      <c r="X487" s="8" t="b">
        <f t="shared" si="54"/>
        <v>0</v>
      </c>
      <c r="Y487" t="b">
        <f t="shared" si="55"/>
        <v>0</v>
      </c>
      <c r="Z487" t="b">
        <v>0</v>
      </c>
    </row>
    <row r="488" spans="1:26" x14ac:dyDescent="0.45">
      <c r="A488" s="8" t="s">
        <v>142</v>
      </c>
      <c r="B488" s="8" t="s">
        <v>125</v>
      </c>
      <c r="C488" s="8" t="s">
        <v>117</v>
      </c>
      <c r="D488" s="8" t="s">
        <v>111</v>
      </c>
      <c r="E488" s="8" t="s">
        <v>123</v>
      </c>
      <c r="F488" s="8" t="s">
        <v>113</v>
      </c>
      <c r="G488" s="8" t="s">
        <v>120</v>
      </c>
      <c r="H488" s="8">
        <v>22</v>
      </c>
      <c r="I488" s="8">
        <v>59689</v>
      </c>
      <c r="J488" s="8">
        <v>1</v>
      </c>
      <c r="K488" s="8">
        <v>19</v>
      </c>
      <c r="L488" s="8">
        <v>11</v>
      </c>
      <c r="M488" s="8">
        <v>4</v>
      </c>
      <c r="N488" s="8">
        <v>59</v>
      </c>
      <c r="O488" s="8"/>
      <c r="P488" s="8" t="str">
        <f>IF(AND(G488=$G$5,L488&gt;10),'Logical Functions'!$H$85,'Logical Functions'!$H$86)</f>
        <v>Manageable in Boston</v>
      </c>
      <c r="Q488" s="8" t="str">
        <v>Low Performer</v>
      </c>
      <c r="R488" s="8" t="str">
        <f t="shared" si="49"/>
        <v>Low Performer</v>
      </c>
      <c r="S488" s="8" t="b">
        <f t="shared" si="50"/>
        <v>0</v>
      </c>
      <c r="T488" s="8" t="b">
        <f t="shared" si="51"/>
        <v>0</v>
      </c>
      <c r="U488" s="8" t="b">
        <f t="shared" si="52"/>
        <v>1</v>
      </c>
      <c r="V488" s="8"/>
      <c r="W488" s="8" t="b">
        <f t="shared" si="53"/>
        <v>0</v>
      </c>
      <c r="X488" s="8" t="b">
        <f t="shared" si="54"/>
        <v>0</v>
      </c>
      <c r="Y488" t="b">
        <f t="shared" si="55"/>
        <v>0</v>
      </c>
      <c r="Z488" t="b">
        <v>0</v>
      </c>
    </row>
    <row r="489" spans="1:26" x14ac:dyDescent="0.45">
      <c r="A489" s="9" t="s">
        <v>115</v>
      </c>
      <c r="B489" s="9" t="s">
        <v>109</v>
      </c>
      <c r="C489" s="9" t="s">
        <v>130</v>
      </c>
      <c r="D489" s="9" t="s">
        <v>133</v>
      </c>
      <c r="E489" s="9" t="s">
        <v>126</v>
      </c>
      <c r="F489" s="9" t="s">
        <v>113</v>
      </c>
      <c r="G489" s="9" t="s">
        <v>114</v>
      </c>
      <c r="H489" s="9">
        <v>29</v>
      </c>
      <c r="I489" s="9">
        <v>78651</v>
      </c>
      <c r="J489" s="9">
        <v>1</v>
      </c>
      <c r="K489" s="9">
        <v>9</v>
      </c>
      <c r="L489" s="9">
        <v>1</v>
      </c>
      <c r="M489" s="9">
        <v>3</v>
      </c>
      <c r="N489" s="9">
        <v>32</v>
      </c>
      <c r="O489" s="9"/>
      <c r="P489" s="8" t="str">
        <f>IF(AND(G489=$G$5,L489&gt;10),'Logical Functions'!$H$85,'Logical Functions'!$H$86)</f>
        <v>Manageable in Boston</v>
      </c>
      <c r="Q489" s="9" t="str">
        <v>Low Performer</v>
      </c>
      <c r="R489" s="8" t="str">
        <f t="shared" si="49"/>
        <v>Low Performer</v>
      </c>
      <c r="S489" s="8" t="b">
        <f t="shared" si="50"/>
        <v>0</v>
      </c>
      <c r="T489" s="8" t="b">
        <f t="shared" si="51"/>
        <v>0</v>
      </c>
      <c r="U489" s="8" t="b">
        <f t="shared" si="52"/>
        <v>0</v>
      </c>
      <c r="V489" s="9"/>
      <c r="W489" s="8" t="b">
        <f t="shared" si="53"/>
        <v>0</v>
      </c>
      <c r="X489" s="8" t="b">
        <f t="shared" si="54"/>
        <v>0</v>
      </c>
      <c r="Y489" t="b">
        <f t="shared" si="55"/>
        <v>1</v>
      </c>
      <c r="Z489" t="b">
        <v>1</v>
      </c>
    </row>
    <row r="490" spans="1:26" x14ac:dyDescent="0.45">
      <c r="A490" s="8" t="s">
        <v>121</v>
      </c>
      <c r="B490" s="8" t="s">
        <v>116</v>
      </c>
      <c r="C490" s="8" t="s">
        <v>130</v>
      </c>
      <c r="D490" s="8" t="s">
        <v>111</v>
      </c>
      <c r="E490" s="8" t="s">
        <v>139</v>
      </c>
      <c r="F490" s="8" t="s">
        <v>127</v>
      </c>
      <c r="G490" s="8" t="s">
        <v>114</v>
      </c>
      <c r="H490" s="8">
        <v>27</v>
      </c>
      <c r="I490" s="8">
        <v>102702</v>
      </c>
      <c r="J490" s="8">
        <v>1</v>
      </c>
      <c r="K490" s="8">
        <v>13</v>
      </c>
      <c r="L490" s="8">
        <v>6</v>
      </c>
      <c r="M490" s="8">
        <v>4</v>
      </c>
      <c r="N490" s="8">
        <v>21</v>
      </c>
      <c r="O490" s="8"/>
      <c r="P490" s="8" t="str">
        <f>IF(AND(G490=$G$5,L490&gt;10),'Logical Functions'!$H$85,'Logical Functions'!$H$86)</f>
        <v>Manageable in Boston</v>
      </c>
      <c r="Q490" s="8" t="str">
        <v>Low Performer</v>
      </c>
      <c r="R490" s="8" t="str">
        <f t="shared" si="49"/>
        <v>Low Performer</v>
      </c>
      <c r="S490" s="8" t="b">
        <f t="shared" si="50"/>
        <v>0</v>
      </c>
      <c r="T490" s="8" t="b">
        <f t="shared" si="51"/>
        <v>0</v>
      </c>
      <c r="U490" s="8" t="b">
        <f t="shared" si="52"/>
        <v>1</v>
      </c>
      <c r="V490" s="8"/>
      <c r="W490" s="8" t="b">
        <f t="shared" si="53"/>
        <v>0</v>
      </c>
      <c r="X490" s="8" t="b">
        <f t="shared" si="54"/>
        <v>1</v>
      </c>
      <c r="Y490" t="b">
        <f t="shared" si="55"/>
        <v>1</v>
      </c>
      <c r="Z490" t="b">
        <v>1</v>
      </c>
    </row>
    <row r="491" spans="1:26" x14ac:dyDescent="0.45">
      <c r="A491" s="9" t="s">
        <v>128</v>
      </c>
      <c r="B491" s="9" t="s">
        <v>109</v>
      </c>
      <c r="C491" s="9" t="s">
        <v>130</v>
      </c>
      <c r="D491" s="9" t="s">
        <v>122</v>
      </c>
      <c r="E491" s="9" t="s">
        <v>126</v>
      </c>
      <c r="F491" s="9" t="s">
        <v>113</v>
      </c>
      <c r="G491" s="9" t="s">
        <v>132</v>
      </c>
      <c r="H491" s="9">
        <v>40</v>
      </c>
      <c r="I491" s="9">
        <v>70510</v>
      </c>
      <c r="J491" s="9">
        <v>1</v>
      </c>
      <c r="K491" s="9">
        <v>11</v>
      </c>
      <c r="L491" s="9">
        <v>8</v>
      </c>
      <c r="M491" s="9">
        <v>4</v>
      </c>
      <c r="N491" s="9">
        <v>38</v>
      </c>
      <c r="O491" s="9"/>
      <c r="P491" s="8" t="str">
        <f>IF(AND(G491=$G$5,L491&gt;10),'Logical Functions'!$H$85,'Logical Functions'!$H$86)</f>
        <v>Manageable in Boston</v>
      </c>
      <c r="Q491" s="9" t="str">
        <v>Low Performer</v>
      </c>
      <c r="R491" s="8" t="str">
        <f t="shared" si="49"/>
        <v>Low Performer</v>
      </c>
      <c r="S491" s="8" t="b">
        <f t="shared" si="50"/>
        <v>1</v>
      </c>
      <c r="T491" s="8" t="b">
        <f t="shared" si="51"/>
        <v>0</v>
      </c>
      <c r="U491" s="8" t="b">
        <f t="shared" si="52"/>
        <v>1</v>
      </c>
      <c r="V491" s="9"/>
      <c r="W491" s="8" t="b">
        <f t="shared" si="53"/>
        <v>0</v>
      </c>
      <c r="X491" s="8" t="b">
        <f t="shared" si="54"/>
        <v>1</v>
      </c>
      <c r="Y491" t="b">
        <f t="shared" si="55"/>
        <v>1</v>
      </c>
      <c r="Z491" t="b">
        <v>1</v>
      </c>
    </row>
    <row r="492" spans="1:26" x14ac:dyDescent="0.45">
      <c r="A492" s="8" t="s">
        <v>142</v>
      </c>
      <c r="B492" s="8" t="s">
        <v>116</v>
      </c>
      <c r="C492" s="8" t="s">
        <v>130</v>
      </c>
      <c r="D492" s="8" t="s">
        <v>111</v>
      </c>
      <c r="E492" s="8" t="s">
        <v>112</v>
      </c>
      <c r="F492" s="8" t="s">
        <v>119</v>
      </c>
      <c r="G492" s="8" t="s">
        <v>132</v>
      </c>
      <c r="H492" s="8">
        <v>39</v>
      </c>
      <c r="I492" s="8">
        <v>117329</v>
      </c>
      <c r="J492" s="8">
        <v>1</v>
      </c>
      <c r="K492" s="8">
        <v>10</v>
      </c>
      <c r="L492" s="8">
        <v>1</v>
      </c>
      <c r="M492" s="8">
        <v>3</v>
      </c>
      <c r="N492" s="8">
        <v>42</v>
      </c>
      <c r="O492" s="8"/>
      <c r="P492" s="8" t="str">
        <f>IF(AND(G492=$G$5,L492&gt;10),'Logical Functions'!$H$85,'Logical Functions'!$H$86)</f>
        <v>Manageable in Boston</v>
      </c>
      <c r="Q492" s="8" t="str">
        <v>Low Performer</v>
      </c>
      <c r="R492" s="8" t="str">
        <f t="shared" si="49"/>
        <v>Low Performer</v>
      </c>
      <c r="S492" s="8" t="b">
        <f t="shared" si="50"/>
        <v>0</v>
      </c>
      <c r="T492" s="8" t="b">
        <f t="shared" si="51"/>
        <v>0</v>
      </c>
      <c r="U492" s="8" t="b">
        <f t="shared" si="52"/>
        <v>1</v>
      </c>
      <c r="V492" s="8"/>
      <c r="W492" s="8" t="b">
        <f t="shared" si="53"/>
        <v>0</v>
      </c>
      <c r="X492" s="8" t="b">
        <f t="shared" si="54"/>
        <v>0</v>
      </c>
      <c r="Y492" t="b">
        <f t="shared" si="55"/>
        <v>0</v>
      </c>
      <c r="Z492" t="b">
        <v>0</v>
      </c>
    </row>
    <row r="493" spans="1:26" x14ac:dyDescent="0.45">
      <c r="A493" s="8" t="s">
        <v>121</v>
      </c>
      <c r="B493" s="8" t="s">
        <v>125</v>
      </c>
      <c r="C493" s="8" t="s">
        <v>130</v>
      </c>
      <c r="D493" s="8" t="s">
        <v>133</v>
      </c>
      <c r="E493" s="8" t="s">
        <v>118</v>
      </c>
      <c r="F493" s="8" t="s">
        <v>127</v>
      </c>
      <c r="G493" s="8" t="s">
        <v>129</v>
      </c>
      <c r="H493" s="8">
        <v>29</v>
      </c>
      <c r="I493" s="8">
        <v>42449</v>
      </c>
      <c r="J493" s="8">
        <v>1</v>
      </c>
      <c r="K493" s="8">
        <v>1</v>
      </c>
      <c r="L493" s="8">
        <v>10</v>
      </c>
      <c r="M493" s="8">
        <v>5</v>
      </c>
      <c r="N493" s="8">
        <v>21</v>
      </c>
      <c r="O493" s="8"/>
      <c r="P493" s="8" t="str">
        <f>IF(AND(G493=$G$5,L493&gt;10),'Logical Functions'!$H$85,'Logical Functions'!$H$86)</f>
        <v>Manageable in Boston</v>
      </c>
      <c r="Q493" s="8" t="str">
        <v>Low Performer</v>
      </c>
      <c r="R493" s="8" t="str">
        <f t="shared" si="49"/>
        <v>Low Performer</v>
      </c>
      <c r="S493" s="8" t="b">
        <f t="shared" si="50"/>
        <v>1</v>
      </c>
      <c r="T493" s="8" t="b">
        <f t="shared" si="51"/>
        <v>0</v>
      </c>
      <c r="U493" s="8" t="b">
        <f t="shared" si="52"/>
        <v>0</v>
      </c>
      <c r="V493" s="8"/>
      <c r="W493" s="8" t="b">
        <f t="shared" si="53"/>
        <v>0</v>
      </c>
      <c r="X493" s="8" t="b">
        <f t="shared" si="54"/>
        <v>1</v>
      </c>
      <c r="Y493" t="b">
        <f t="shared" si="55"/>
        <v>1</v>
      </c>
      <c r="Z493" t="b">
        <v>1</v>
      </c>
    </row>
    <row r="494" spans="1:26" x14ac:dyDescent="0.45">
      <c r="A494" s="8" t="s">
        <v>128</v>
      </c>
      <c r="B494" s="8" t="s">
        <v>109</v>
      </c>
      <c r="C494" s="8" t="s">
        <v>117</v>
      </c>
      <c r="D494" s="8" t="s">
        <v>133</v>
      </c>
      <c r="E494" s="8" t="s">
        <v>139</v>
      </c>
      <c r="F494" s="8" t="s">
        <v>119</v>
      </c>
      <c r="G494" s="8" t="s">
        <v>129</v>
      </c>
      <c r="H494" s="8">
        <v>40</v>
      </c>
      <c r="I494" s="8">
        <v>97904</v>
      </c>
      <c r="J494" s="8">
        <v>1</v>
      </c>
      <c r="K494" s="8">
        <v>13</v>
      </c>
      <c r="L494" s="8">
        <v>12</v>
      </c>
      <c r="M494" s="8">
        <v>5</v>
      </c>
      <c r="N494" s="8">
        <v>38</v>
      </c>
      <c r="O494" s="8"/>
      <c r="P494" s="8" t="str">
        <f>IF(AND(G494=$G$5,L494&gt;10),'Logical Functions'!$H$85,'Logical Functions'!$H$86)</f>
        <v>Manageable in Boston</v>
      </c>
      <c r="Q494" s="8" t="str">
        <v>Low Performer</v>
      </c>
      <c r="R494" s="8" t="str">
        <f t="shared" si="49"/>
        <v>Low Performer</v>
      </c>
      <c r="S494" s="8" t="b">
        <f t="shared" si="50"/>
        <v>0</v>
      </c>
      <c r="T494" s="8" t="b">
        <f t="shared" si="51"/>
        <v>0</v>
      </c>
      <c r="U494" s="8" t="b">
        <f t="shared" si="52"/>
        <v>0</v>
      </c>
      <c r="V494" s="8"/>
      <c r="W494" s="8" t="b">
        <f t="shared" si="53"/>
        <v>0</v>
      </c>
      <c r="X494" s="8" t="b">
        <f t="shared" si="54"/>
        <v>1</v>
      </c>
      <c r="Y494" t="b">
        <f t="shared" si="55"/>
        <v>1</v>
      </c>
      <c r="Z494" t="b">
        <v>1</v>
      </c>
    </row>
    <row r="495" spans="1:26" x14ac:dyDescent="0.45">
      <c r="A495" s="9" t="s">
        <v>140</v>
      </c>
      <c r="B495" s="9" t="s">
        <v>125</v>
      </c>
      <c r="C495" s="9" t="s">
        <v>117</v>
      </c>
      <c r="D495" s="9" t="s">
        <v>131</v>
      </c>
      <c r="E495" s="9" t="s">
        <v>112</v>
      </c>
      <c r="F495" s="9" t="s">
        <v>113</v>
      </c>
      <c r="G495" s="9" t="s">
        <v>132</v>
      </c>
      <c r="H495" s="9">
        <v>62</v>
      </c>
      <c r="I495" s="9">
        <v>38244</v>
      </c>
      <c r="J495" s="9">
        <v>1</v>
      </c>
      <c r="K495" s="9">
        <v>16</v>
      </c>
      <c r="L495" s="9">
        <v>10</v>
      </c>
      <c r="M495" s="9">
        <v>1</v>
      </c>
      <c r="N495" s="9">
        <v>32</v>
      </c>
      <c r="O495" s="9"/>
      <c r="P495" s="8" t="str">
        <f>IF(AND(G495=$G$5,L495&gt;10),'Logical Functions'!$H$85,'Logical Functions'!$H$86)</f>
        <v>Manageable in Boston</v>
      </c>
      <c r="Q495" s="9" t="str">
        <v>Low Performer</v>
      </c>
      <c r="R495" s="8" t="str">
        <f t="shared" si="49"/>
        <v>Low Performer</v>
      </c>
      <c r="S495" s="8" t="b">
        <f t="shared" si="50"/>
        <v>0</v>
      </c>
      <c r="T495" s="8" t="b">
        <f t="shared" si="51"/>
        <v>0</v>
      </c>
      <c r="U495" s="8" t="b">
        <f t="shared" si="52"/>
        <v>0</v>
      </c>
      <c r="V495" s="9"/>
      <c r="W495" s="8" t="b">
        <f t="shared" si="53"/>
        <v>0</v>
      </c>
      <c r="X495" s="8" t="b">
        <f t="shared" si="54"/>
        <v>0</v>
      </c>
      <c r="Y495" t="b">
        <f t="shared" si="55"/>
        <v>1</v>
      </c>
      <c r="Z495" t="b">
        <v>1</v>
      </c>
    </row>
    <row r="496" spans="1:26" x14ac:dyDescent="0.45">
      <c r="A496" s="8" t="s">
        <v>140</v>
      </c>
      <c r="B496" s="8" t="s">
        <v>109</v>
      </c>
      <c r="C496" s="8" t="s">
        <v>130</v>
      </c>
      <c r="D496" s="8" t="s">
        <v>122</v>
      </c>
      <c r="E496" s="8" t="s">
        <v>118</v>
      </c>
      <c r="F496" s="8" t="s">
        <v>119</v>
      </c>
      <c r="G496" s="8" t="s">
        <v>124</v>
      </c>
      <c r="H496" s="8">
        <v>29</v>
      </c>
      <c r="I496" s="8">
        <v>34213</v>
      </c>
      <c r="J496" s="8">
        <v>1</v>
      </c>
      <c r="K496" s="8">
        <v>15</v>
      </c>
      <c r="L496" s="8">
        <v>3</v>
      </c>
      <c r="M496" s="8">
        <v>9</v>
      </c>
      <c r="N496" s="8">
        <v>49</v>
      </c>
      <c r="O496" s="8"/>
      <c r="P496" s="8" t="str">
        <f>IF(AND(G496=$G$5,L496&gt;10),'Logical Functions'!$H$85,'Logical Functions'!$H$86)</f>
        <v>Manageable in Boston</v>
      </c>
      <c r="Q496" s="8" t="str">
        <v>High Performer</v>
      </c>
      <c r="R496" s="8" t="str">
        <f t="shared" si="49"/>
        <v>High Performer</v>
      </c>
      <c r="S496" s="8" t="b">
        <f t="shared" si="50"/>
        <v>0</v>
      </c>
      <c r="T496" s="8" t="b">
        <f t="shared" si="51"/>
        <v>0</v>
      </c>
      <c r="U496" s="8" t="b">
        <f t="shared" si="52"/>
        <v>1</v>
      </c>
      <c r="V496" s="8"/>
      <c r="W496" s="8" t="b">
        <f t="shared" si="53"/>
        <v>1</v>
      </c>
      <c r="X496" s="8" t="b">
        <f t="shared" si="54"/>
        <v>0</v>
      </c>
      <c r="Y496" t="b">
        <f t="shared" si="55"/>
        <v>0</v>
      </c>
      <c r="Z496" t="b">
        <v>0</v>
      </c>
    </row>
    <row r="497" spans="1:26" x14ac:dyDescent="0.45">
      <c r="A497" s="8" t="s">
        <v>140</v>
      </c>
      <c r="B497" s="8" t="s">
        <v>109</v>
      </c>
      <c r="C497" s="8" t="s">
        <v>138</v>
      </c>
      <c r="D497" s="8" t="s">
        <v>111</v>
      </c>
      <c r="E497" s="8" t="s">
        <v>139</v>
      </c>
      <c r="F497" s="8" t="s">
        <v>127</v>
      </c>
      <c r="G497" s="8" t="s">
        <v>114</v>
      </c>
      <c r="H497" s="8">
        <v>39</v>
      </c>
      <c r="I497" s="8">
        <v>61881</v>
      </c>
      <c r="J497" s="8">
        <v>1</v>
      </c>
      <c r="K497" s="8">
        <v>17</v>
      </c>
      <c r="L497" s="8">
        <v>2</v>
      </c>
      <c r="M497" s="8">
        <v>7</v>
      </c>
      <c r="N497" s="8">
        <v>28</v>
      </c>
      <c r="O497" s="8"/>
      <c r="P497" s="8" t="str">
        <f>IF(AND(G497=$G$5,L497&gt;10),'Logical Functions'!$H$85,'Logical Functions'!$H$86)</f>
        <v>Manageable in Boston</v>
      </c>
      <c r="Q497" s="8" t="str">
        <v>High Performer</v>
      </c>
      <c r="R497" s="8" t="str">
        <f t="shared" si="49"/>
        <v>High Performer</v>
      </c>
      <c r="S497" s="8" t="b">
        <f t="shared" si="50"/>
        <v>0</v>
      </c>
      <c r="T497" s="8" t="b">
        <f t="shared" si="51"/>
        <v>0</v>
      </c>
      <c r="U497" s="8" t="b">
        <f t="shared" si="52"/>
        <v>1</v>
      </c>
      <c r="V497" s="8"/>
      <c r="W497" s="8" t="b">
        <f t="shared" si="53"/>
        <v>0</v>
      </c>
      <c r="X497" s="8" t="b">
        <f t="shared" si="54"/>
        <v>0</v>
      </c>
      <c r="Y497" t="b">
        <f t="shared" si="55"/>
        <v>1</v>
      </c>
      <c r="Z497" t="b">
        <v>1</v>
      </c>
    </row>
    <row r="498" spans="1:26" x14ac:dyDescent="0.45">
      <c r="A498" s="8" t="s">
        <v>115</v>
      </c>
      <c r="B498" s="8" t="s">
        <v>109</v>
      </c>
      <c r="C498" s="8" t="s">
        <v>138</v>
      </c>
      <c r="D498" s="8" t="s">
        <v>111</v>
      </c>
      <c r="E498" s="8" t="s">
        <v>118</v>
      </c>
      <c r="F498" s="8" t="s">
        <v>127</v>
      </c>
      <c r="G498" s="8" t="s">
        <v>124</v>
      </c>
      <c r="H498" s="8">
        <v>57</v>
      </c>
      <c r="I498" s="8">
        <v>54087</v>
      </c>
      <c r="J498" s="8">
        <v>1</v>
      </c>
      <c r="K498" s="8">
        <v>18</v>
      </c>
      <c r="L498" s="8">
        <v>10</v>
      </c>
      <c r="M498" s="8">
        <v>4</v>
      </c>
      <c r="N498" s="8">
        <v>48</v>
      </c>
      <c r="O498" s="8"/>
      <c r="P498" s="8" t="str">
        <f>IF(AND(G498=$G$5,L498&gt;10),'Logical Functions'!$H$85,'Logical Functions'!$H$86)</f>
        <v>Manageable in Boston</v>
      </c>
      <c r="Q498" s="8" t="str">
        <v>Low Performer</v>
      </c>
      <c r="R498" s="8" t="str">
        <f t="shared" si="49"/>
        <v>Low Performer</v>
      </c>
      <c r="S498" s="8" t="b">
        <f t="shared" si="50"/>
        <v>0</v>
      </c>
      <c r="T498" s="8" t="b">
        <f t="shared" si="51"/>
        <v>0</v>
      </c>
      <c r="U498" s="8" t="b">
        <f t="shared" si="52"/>
        <v>1</v>
      </c>
      <c r="V498" s="8"/>
      <c r="W498" s="8" t="b">
        <f t="shared" si="53"/>
        <v>0</v>
      </c>
      <c r="X498" s="8" t="b">
        <f t="shared" si="54"/>
        <v>0</v>
      </c>
      <c r="Y498" t="b">
        <f t="shared" si="55"/>
        <v>0</v>
      </c>
      <c r="Z498" t="b">
        <v>0</v>
      </c>
    </row>
    <row r="499" spans="1:26" x14ac:dyDescent="0.45">
      <c r="A499" s="9" t="s">
        <v>128</v>
      </c>
      <c r="B499" s="9" t="s">
        <v>125</v>
      </c>
      <c r="C499" s="9" t="s">
        <v>110</v>
      </c>
      <c r="D499" s="9" t="s">
        <v>122</v>
      </c>
      <c r="E499" s="9" t="s">
        <v>134</v>
      </c>
      <c r="F499" s="9" t="s">
        <v>127</v>
      </c>
      <c r="G499" s="9" t="s">
        <v>124</v>
      </c>
      <c r="H499" s="9">
        <v>52</v>
      </c>
      <c r="I499" s="9">
        <v>58151</v>
      </c>
      <c r="J499" s="9">
        <v>1</v>
      </c>
      <c r="K499" s="9">
        <v>16</v>
      </c>
      <c r="L499" s="9">
        <v>13</v>
      </c>
      <c r="M499" s="9">
        <v>9</v>
      </c>
      <c r="N499" s="9">
        <v>28</v>
      </c>
      <c r="O499" s="9"/>
      <c r="P499" s="8" t="str">
        <f>IF(AND(G499=$G$5,L499&gt;10),'Logical Functions'!$H$85,'Logical Functions'!$H$86)</f>
        <v>Busy In Boston</v>
      </c>
      <c r="Q499" s="9" t="str">
        <v>High Performer</v>
      </c>
      <c r="R499" s="8" t="str">
        <f t="shared" si="49"/>
        <v>High Performer</v>
      </c>
      <c r="S499" s="8" t="b">
        <f t="shared" si="50"/>
        <v>0</v>
      </c>
      <c r="T499" s="8" t="b">
        <f t="shared" si="51"/>
        <v>0</v>
      </c>
      <c r="U499" s="8" t="b">
        <f t="shared" si="52"/>
        <v>1</v>
      </c>
      <c r="V499" s="9"/>
      <c r="W499" s="8" t="b">
        <f t="shared" si="53"/>
        <v>1</v>
      </c>
      <c r="X499" s="8" t="b">
        <f t="shared" si="54"/>
        <v>1</v>
      </c>
      <c r="Y499" t="b">
        <f t="shared" si="55"/>
        <v>1</v>
      </c>
      <c r="Z499" t="b">
        <v>1</v>
      </c>
    </row>
    <row r="500" spans="1:26" x14ac:dyDescent="0.45">
      <c r="A500" s="9" t="s">
        <v>115</v>
      </c>
      <c r="B500" s="9" t="s">
        <v>116</v>
      </c>
      <c r="C500" s="9" t="s">
        <v>117</v>
      </c>
      <c r="D500" s="9" t="s">
        <v>122</v>
      </c>
      <c r="E500" s="9" t="s">
        <v>139</v>
      </c>
      <c r="F500" s="9" t="s">
        <v>127</v>
      </c>
      <c r="G500" s="9" t="s">
        <v>114</v>
      </c>
      <c r="H500" s="9">
        <v>28</v>
      </c>
      <c r="I500" s="9">
        <v>108915</v>
      </c>
      <c r="J500" s="9">
        <v>1</v>
      </c>
      <c r="K500" s="9">
        <v>12</v>
      </c>
      <c r="L500" s="9">
        <v>1</v>
      </c>
      <c r="M500" s="9">
        <v>8</v>
      </c>
      <c r="N500" s="9">
        <v>22</v>
      </c>
      <c r="O500" s="9"/>
      <c r="P500" s="8" t="str">
        <f>IF(AND(G500=$G$5,L500&gt;10),'Logical Functions'!$H$85,'Logical Functions'!$H$86)</f>
        <v>Manageable in Boston</v>
      </c>
      <c r="Q500" s="9" t="str">
        <v>High Performer</v>
      </c>
      <c r="R500" s="8" t="str">
        <f t="shared" si="49"/>
        <v>High Performer</v>
      </c>
      <c r="S500" s="8" t="b">
        <f t="shared" si="50"/>
        <v>0</v>
      </c>
      <c r="T500" s="8" t="b">
        <f t="shared" si="51"/>
        <v>0</v>
      </c>
      <c r="U500" s="8" t="b">
        <f t="shared" si="52"/>
        <v>1</v>
      </c>
      <c r="V500" s="9"/>
      <c r="W500" s="8" t="b">
        <f t="shared" si="53"/>
        <v>0</v>
      </c>
      <c r="X500" s="8" t="b">
        <f t="shared" si="54"/>
        <v>0</v>
      </c>
      <c r="Y500" t="b">
        <f t="shared" si="55"/>
        <v>1</v>
      </c>
      <c r="Z500" t="b">
        <v>1</v>
      </c>
    </row>
    <row r="501" spans="1:26" x14ac:dyDescent="0.45">
      <c r="A501" s="11" t="s">
        <v>108</v>
      </c>
      <c r="B501" s="11" t="s">
        <v>116</v>
      </c>
      <c r="C501" s="11" t="s">
        <v>130</v>
      </c>
      <c r="D501" s="11" t="s">
        <v>133</v>
      </c>
      <c r="E501" s="11" t="s">
        <v>126</v>
      </c>
      <c r="F501" s="11" t="s">
        <v>113</v>
      </c>
      <c r="G501" s="11" t="s">
        <v>129</v>
      </c>
      <c r="H501" s="11">
        <v>22</v>
      </c>
      <c r="I501" s="11">
        <v>95344</v>
      </c>
      <c r="J501" s="11">
        <v>1</v>
      </c>
      <c r="K501" s="11">
        <v>7</v>
      </c>
      <c r="L501" s="11">
        <v>6</v>
      </c>
      <c r="M501" s="11">
        <v>5</v>
      </c>
      <c r="N501" s="11">
        <v>20</v>
      </c>
      <c r="O501" s="9"/>
      <c r="P501" s="8" t="str">
        <f>IF(AND(G501=$G$5,L501&gt;10),'Logical Functions'!$H$85,'Logical Functions'!$H$86)</f>
        <v>Manageable in Boston</v>
      </c>
      <c r="Q501" s="9" t="str">
        <v>Low Performer</v>
      </c>
      <c r="R501" s="8" t="str">
        <f t="shared" si="49"/>
        <v>Low Performer</v>
      </c>
      <c r="S501" s="8" t="b">
        <f t="shared" si="50"/>
        <v>0</v>
      </c>
      <c r="T501" s="8" t="b">
        <f t="shared" si="51"/>
        <v>0</v>
      </c>
      <c r="U501" s="8" t="b">
        <f t="shared" si="52"/>
        <v>0</v>
      </c>
      <c r="V501" s="9"/>
      <c r="W501" s="8" t="b">
        <f t="shared" si="53"/>
        <v>0</v>
      </c>
      <c r="X501" s="8" t="b">
        <f t="shared" si="54"/>
        <v>0</v>
      </c>
      <c r="Y501" t="b">
        <f t="shared" si="55"/>
        <v>1</v>
      </c>
      <c r="Z501" t="b">
        <v>1</v>
      </c>
    </row>
  </sheetData>
  <autoFilter ref="A1:Z501" xr:uid="{D36961A6-E26A-43E1-AF22-B7076CE31E21}"/>
  <sortState xmlns:xlrd2="http://schemas.microsoft.com/office/spreadsheetml/2017/richdata2" ref="A2:N501">
    <sortCondition descending="1" ref="J3:J501"/>
  </sortState>
  <phoneticPr fontId="10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6222-79CD-4B69-8387-2AC286EB99BF}">
  <dimension ref="B2:B282"/>
  <sheetViews>
    <sheetView topLeftCell="A97" workbookViewId="0">
      <selection activeCell="B109" sqref="B109"/>
    </sheetView>
  </sheetViews>
  <sheetFormatPr defaultRowHeight="14.25" x14ac:dyDescent="0.45"/>
  <sheetData>
    <row r="2" spans="2:2" ht="17.649999999999999" x14ac:dyDescent="0.45">
      <c r="B2" s="6" t="s">
        <v>143</v>
      </c>
    </row>
    <row r="3" spans="2:2" x14ac:dyDescent="0.45">
      <c r="B3" s="5"/>
    </row>
    <row r="4" spans="2:2" x14ac:dyDescent="0.45">
      <c r="B4" s="5" t="s">
        <v>144</v>
      </c>
    </row>
    <row r="5" spans="2:2" x14ac:dyDescent="0.45">
      <c r="B5" s="5" t="s">
        <v>145</v>
      </c>
    </row>
    <row r="6" spans="2:2" x14ac:dyDescent="0.45">
      <c r="B6" s="5" t="s">
        <v>146</v>
      </c>
    </row>
    <row r="7" spans="2:2" x14ac:dyDescent="0.45">
      <c r="B7" s="5" t="s">
        <v>147</v>
      </c>
    </row>
    <row r="8" spans="2:2" x14ac:dyDescent="0.45">
      <c r="B8" s="5" t="s">
        <v>148</v>
      </c>
    </row>
    <row r="9" spans="2:2" x14ac:dyDescent="0.45">
      <c r="B9" s="5" t="s">
        <v>149</v>
      </c>
    </row>
    <row r="10" spans="2:2" x14ac:dyDescent="0.45">
      <c r="B10" s="5" t="s">
        <v>150</v>
      </c>
    </row>
    <row r="11" spans="2:2" x14ac:dyDescent="0.45">
      <c r="B11" s="5" t="s">
        <v>151</v>
      </c>
    </row>
    <row r="12" spans="2:2" x14ac:dyDescent="0.45">
      <c r="B12" s="5" t="s">
        <v>152</v>
      </c>
    </row>
    <row r="13" spans="2:2" x14ac:dyDescent="0.45">
      <c r="B13" s="5" t="s">
        <v>153</v>
      </c>
    </row>
    <row r="17" spans="2:2" ht="17.649999999999999" x14ac:dyDescent="0.45">
      <c r="B17" s="6" t="s">
        <v>154</v>
      </c>
    </row>
    <row r="18" spans="2:2" x14ac:dyDescent="0.45">
      <c r="B18" s="5"/>
    </row>
    <row r="19" spans="2:2" x14ac:dyDescent="0.45">
      <c r="B19" s="5" t="s">
        <v>155</v>
      </c>
    </row>
    <row r="20" spans="2:2" x14ac:dyDescent="0.45">
      <c r="B20" s="5" t="s">
        <v>156</v>
      </c>
    </row>
    <row r="21" spans="2:2" x14ac:dyDescent="0.45">
      <c r="B21" s="5" t="s">
        <v>157</v>
      </c>
    </row>
    <row r="22" spans="2:2" x14ac:dyDescent="0.45">
      <c r="B22" s="5" t="s">
        <v>158</v>
      </c>
    </row>
    <row r="23" spans="2:2" x14ac:dyDescent="0.45">
      <c r="B23" s="5" t="s">
        <v>159</v>
      </c>
    </row>
    <row r="24" spans="2:2" x14ac:dyDescent="0.45">
      <c r="B24" s="5" t="s">
        <v>160</v>
      </c>
    </row>
    <row r="25" spans="2:2" x14ac:dyDescent="0.45">
      <c r="B25" s="5" t="s">
        <v>161</v>
      </c>
    </row>
    <row r="26" spans="2:2" x14ac:dyDescent="0.45">
      <c r="B26" s="5" t="s">
        <v>162</v>
      </c>
    </row>
    <row r="27" spans="2:2" x14ac:dyDescent="0.45">
      <c r="B27" s="5" t="s">
        <v>163</v>
      </c>
    </row>
    <row r="28" spans="2:2" x14ac:dyDescent="0.45">
      <c r="B28" s="5" t="s">
        <v>164</v>
      </c>
    </row>
    <row r="32" spans="2:2" ht="17.649999999999999" x14ac:dyDescent="0.45">
      <c r="B32" s="6" t="s">
        <v>165</v>
      </c>
    </row>
    <row r="33" spans="2:2" x14ac:dyDescent="0.45">
      <c r="B33" s="5"/>
    </row>
    <row r="34" spans="2:2" x14ac:dyDescent="0.45">
      <c r="B34" s="5" t="s">
        <v>166</v>
      </c>
    </row>
    <row r="35" spans="2:2" x14ac:dyDescent="0.45">
      <c r="B35" s="5" t="s">
        <v>167</v>
      </c>
    </row>
    <row r="36" spans="2:2" x14ac:dyDescent="0.45">
      <c r="B36" s="5" t="s">
        <v>168</v>
      </c>
    </row>
    <row r="37" spans="2:2" x14ac:dyDescent="0.45">
      <c r="B37" s="5" t="s">
        <v>169</v>
      </c>
    </row>
    <row r="38" spans="2:2" x14ac:dyDescent="0.45">
      <c r="B38" s="5" t="s">
        <v>170</v>
      </c>
    </row>
    <row r="39" spans="2:2" x14ac:dyDescent="0.45">
      <c r="B39" s="5" t="s">
        <v>171</v>
      </c>
    </row>
    <row r="40" spans="2:2" x14ac:dyDescent="0.45">
      <c r="B40" s="5" t="s">
        <v>172</v>
      </c>
    </row>
    <row r="41" spans="2:2" x14ac:dyDescent="0.45">
      <c r="B41" s="5" t="s">
        <v>173</v>
      </c>
    </row>
    <row r="42" spans="2:2" x14ac:dyDescent="0.45">
      <c r="B42" s="5" t="s">
        <v>174</v>
      </c>
    </row>
    <row r="43" spans="2:2" x14ac:dyDescent="0.45">
      <c r="B43" s="5" t="s">
        <v>175</v>
      </c>
    </row>
    <row r="47" spans="2:2" ht="17.649999999999999" x14ac:dyDescent="0.45">
      <c r="B47" s="6" t="s">
        <v>176</v>
      </c>
    </row>
    <row r="48" spans="2:2" x14ac:dyDescent="0.45">
      <c r="B48" s="5"/>
    </row>
    <row r="49" spans="2:2" x14ac:dyDescent="0.45">
      <c r="B49" s="5" t="s">
        <v>177</v>
      </c>
    </row>
    <row r="50" spans="2:2" x14ac:dyDescent="0.45">
      <c r="B50" s="5" t="s">
        <v>178</v>
      </c>
    </row>
    <row r="51" spans="2:2" x14ac:dyDescent="0.45">
      <c r="B51" s="5" t="s">
        <v>179</v>
      </c>
    </row>
    <row r="52" spans="2:2" x14ac:dyDescent="0.45">
      <c r="B52" s="5" t="s">
        <v>180</v>
      </c>
    </row>
    <row r="53" spans="2:2" x14ac:dyDescent="0.45">
      <c r="B53" s="5" t="s">
        <v>181</v>
      </c>
    </row>
    <row r="54" spans="2:2" x14ac:dyDescent="0.45">
      <c r="B54" s="5" t="s">
        <v>182</v>
      </c>
    </row>
    <row r="55" spans="2:2" x14ac:dyDescent="0.45">
      <c r="B55" s="5" t="s">
        <v>183</v>
      </c>
    </row>
    <row r="56" spans="2:2" x14ac:dyDescent="0.45">
      <c r="B56" s="5" t="s">
        <v>184</v>
      </c>
    </row>
    <row r="57" spans="2:2" x14ac:dyDescent="0.45">
      <c r="B57" s="5" t="s">
        <v>185</v>
      </c>
    </row>
    <row r="58" spans="2:2" x14ac:dyDescent="0.45">
      <c r="B58" s="5" t="s">
        <v>186</v>
      </c>
    </row>
    <row r="62" spans="2:2" ht="17.649999999999999" x14ac:dyDescent="0.45">
      <c r="B62" s="6" t="s">
        <v>187</v>
      </c>
    </row>
    <row r="63" spans="2:2" x14ac:dyDescent="0.45">
      <c r="B63" s="5"/>
    </row>
    <row r="64" spans="2:2" x14ac:dyDescent="0.45">
      <c r="B64" s="5" t="s">
        <v>188</v>
      </c>
    </row>
    <row r="65" spans="2:2" x14ac:dyDescent="0.45">
      <c r="B65" s="5" t="s">
        <v>189</v>
      </c>
    </row>
    <row r="66" spans="2:2" x14ac:dyDescent="0.45">
      <c r="B66" s="5" t="s">
        <v>190</v>
      </c>
    </row>
    <row r="67" spans="2:2" x14ac:dyDescent="0.45">
      <c r="B67" s="5" t="s">
        <v>191</v>
      </c>
    </row>
    <row r="68" spans="2:2" x14ac:dyDescent="0.45">
      <c r="B68" s="5" t="s">
        <v>192</v>
      </c>
    </row>
    <row r="69" spans="2:2" x14ac:dyDescent="0.45">
      <c r="B69" s="5" t="s">
        <v>193</v>
      </c>
    </row>
    <row r="70" spans="2:2" x14ac:dyDescent="0.45">
      <c r="B70" s="5" t="s">
        <v>194</v>
      </c>
    </row>
    <row r="71" spans="2:2" x14ac:dyDescent="0.45">
      <c r="B71" s="5" t="s">
        <v>195</v>
      </c>
    </row>
    <row r="72" spans="2:2" x14ac:dyDescent="0.45">
      <c r="B72" s="5" t="s">
        <v>196</v>
      </c>
    </row>
    <row r="73" spans="2:2" x14ac:dyDescent="0.45">
      <c r="B73" s="5" t="s">
        <v>197</v>
      </c>
    </row>
    <row r="77" spans="2:2" ht="17.649999999999999" x14ac:dyDescent="0.45">
      <c r="B77" s="6" t="s">
        <v>198</v>
      </c>
    </row>
    <row r="78" spans="2:2" x14ac:dyDescent="0.45">
      <c r="B78" s="5"/>
    </row>
    <row r="79" spans="2:2" x14ac:dyDescent="0.45">
      <c r="B79" s="5" t="s">
        <v>199</v>
      </c>
    </row>
    <row r="80" spans="2:2" x14ac:dyDescent="0.45">
      <c r="B80" s="5" t="s">
        <v>200</v>
      </c>
    </row>
    <row r="81" spans="2:2" x14ac:dyDescent="0.45">
      <c r="B81" s="5" t="s">
        <v>201</v>
      </c>
    </row>
    <row r="82" spans="2:2" x14ac:dyDescent="0.45">
      <c r="B82" s="5" t="s">
        <v>202</v>
      </c>
    </row>
    <row r="83" spans="2:2" x14ac:dyDescent="0.45">
      <c r="B83" s="5" t="s">
        <v>203</v>
      </c>
    </row>
    <row r="84" spans="2:2" x14ac:dyDescent="0.45">
      <c r="B84" s="5" t="s">
        <v>204</v>
      </c>
    </row>
    <row r="85" spans="2:2" x14ac:dyDescent="0.45">
      <c r="B85" s="5" t="s">
        <v>205</v>
      </c>
    </row>
    <row r="86" spans="2:2" x14ac:dyDescent="0.45">
      <c r="B86" s="5" t="s">
        <v>206</v>
      </c>
    </row>
    <row r="87" spans="2:2" x14ac:dyDescent="0.45">
      <c r="B87" s="5" t="s">
        <v>207</v>
      </c>
    </row>
    <row r="88" spans="2:2" x14ac:dyDescent="0.45">
      <c r="B88" s="5" t="s">
        <v>208</v>
      </c>
    </row>
    <row r="92" spans="2:2" ht="17.649999999999999" x14ac:dyDescent="0.45">
      <c r="B92" s="6" t="s">
        <v>209</v>
      </c>
    </row>
    <row r="93" spans="2:2" x14ac:dyDescent="0.45">
      <c r="B93" s="5"/>
    </row>
    <row r="94" spans="2:2" x14ac:dyDescent="0.45">
      <c r="B94" s="5" t="s">
        <v>210</v>
      </c>
    </row>
    <row r="95" spans="2:2" x14ac:dyDescent="0.45">
      <c r="B95" s="5" t="s">
        <v>211</v>
      </c>
    </row>
    <row r="96" spans="2:2" x14ac:dyDescent="0.45">
      <c r="B96" s="5" t="s">
        <v>212</v>
      </c>
    </row>
    <row r="97" spans="2:2" x14ac:dyDescent="0.45">
      <c r="B97" s="5" t="s">
        <v>213</v>
      </c>
    </row>
    <row r="98" spans="2:2" x14ac:dyDescent="0.45">
      <c r="B98" s="5" t="s">
        <v>214</v>
      </c>
    </row>
    <row r="99" spans="2:2" x14ac:dyDescent="0.45">
      <c r="B99" s="5" t="s">
        <v>215</v>
      </c>
    </row>
    <row r="100" spans="2:2" x14ac:dyDescent="0.45">
      <c r="B100" s="5" t="s">
        <v>216</v>
      </c>
    </row>
    <row r="101" spans="2:2" x14ac:dyDescent="0.45">
      <c r="B101" s="5" t="s">
        <v>217</v>
      </c>
    </row>
    <row r="102" spans="2:2" x14ac:dyDescent="0.45">
      <c r="B102" s="5" t="s">
        <v>218</v>
      </c>
    </row>
    <row r="103" spans="2:2" x14ac:dyDescent="0.45">
      <c r="B103" s="5" t="s">
        <v>219</v>
      </c>
    </row>
    <row r="107" spans="2:2" ht="17.649999999999999" x14ac:dyDescent="0.45">
      <c r="B107" s="6" t="s">
        <v>220</v>
      </c>
    </row>
    <row r="108" spans="2:2" x14ac:dyDescent="0.45">
      <c r="B108" s="5"/>
    </row>
    <row r="109" spans="2:2" x14ac:dyDescent="0.45">
      <c r="B109" s="5" t="s">
        <v>221</v>
      </c>
    </row>
    <row r="110" spans="2:2" x14ac:dyDescent="0.45">
      <c r="B110" s="5" t="s">
        <v>222</v>
      </c>
    </row>
    <row r="111" spans="2:2" x14ac:dyDescent="0.45">
      <c r="B111" s="5" t="s">
        <v>223</v>
      </c>
    </row>
    <row r="112" spans="2:2" x14ac:dyDescent="0.45">
      <c r="B112" s="5" t="s">
        <v>224</v>
      </c>
    </row>
    <row r="113" spans="2:2" x14ac:dyDescent="0.45">
      <c r="B113" s="5" t="s">
        <v>225</v>
      </c>
    </row>
    <row r="114" spans="2:2" x14ac:dyDescent="0.45">
      <c r="B114" s="5" t="s">
        <v>226</v>
      </c>
    </row>
    <row r="115" spans="2:2" x14ac:dyDescent="0.45">
      <c r="B115" s="5" t="s">
        <v>227</v>
      </c>
    </row>
    <row r="116" spans="2:2" x14ac:dyDescent="0.45">
      <c r="B116" s="5" t="s">
        <v>228</v>
      </c>
    </row>
    <row r="117" spans="2:2" x14ac:dyDescent="0.45">
      <c r="B117" s="5" t="s">
        <v>229</v>
      </c>
    </row>
    <row r="118" spans="2:2" x14ac:dyDescent="0.45">
      <c r="B118" s="5" t="s">
        <v>230</v>
      </c>
    </row>
    <row r="122" spans="2:2" ht="17.649999999999999" x14ac:dyDescent="0.45">
      <c r="B122" s="6" t="s">
        <v>231</v>
      </c>
    </row>
    <row r="123" spans="2:2" x14ac:dyDescent="0.45">
      <c r="B123" s="5"/>
    </row>
    <row r="124" spans="2:2" x14ac:dyDescent="0.45">
      <c r="B124" s="5" t="s">
        <v>232</v>
      </c>
    </row>
    <row r="125" spans="2:2" x14ac:dyDescent="0.45">
      <c r="B125" s="5" t="s">
        <v>233</v>
      </c>
    </row>
    <row r="126" spans="2:2" x14ac:dyDescent="0.45">
      <c r="B126" s="5" t="s">
        <v>234</v>
      </c>
    </row>
    <row r="127" spans="2:2" x14ac:dyDescent="0.45">
      <c r="B127" s="5" t="s">
        <v>235</v>
      </c>
    </row>
    <row r="128" spans="2:2" x14ac:dyDescent="0.45">
      <c r="B128" s="5" t="s">
        <v>236</v>
      </c>
    </row>
    <row r="129" spans="2:2" x14ac:dyDescent="0.45">
      <c r="B129" s="5" t="s">
        <v>237</v>
      </c>
    </row>
    <row r="130" spans="2:2" x14ac:dyDescent="0.45">
      <c r="B130" s="5" t="s">
        <v>238</v>
      </c>
    </row>
    <row r="131" spans="2:2" x14ac:dyDescent="0.45">
      <c r="B131" s="5" t="s">
        <v>239</v>
      </c>
    </row>
    <row r="132" spans="2:2" x14ac:dyDescent="0.45">
      <c r="B132" s="5" t="s">
        <v>240</v>
      </c>
    </row>
    <row r="133" spans="2:2" x14ac:dyDescent="0.45">
      <c r="B133" s="5" t="s">
        <v>241</v>
      </c>
    </row>
    <row r="137" spans="2:2" ht="17.649999999999999" x14ac:dyDescent="0.45">
      <c r="B137" s="6" t="s">
        <v>242</v>
      </c>
    </row>
    <row r="138" spans="2:2" x14ac:dyDescent="0.45">
      <c r="B138" s="5"/>
    </row>
    <row r="139" spans="2:2" x14ac:dyDescent="0.45">
      <c r="B139" s="5" t="s">
        <v>243</v>
      </c>
    </row>
    <row r="140" spans="2:2" x14ac:dyDescent="0.45">
      <c r="B140" s="5" t="s">
        <v>244</v>
      </c>
    </row>
    <row r="141" spans="2:2" x14ac:dyDescent="0.45">
      <c r="B141" s="5" t="s">
        <v>245</v>
      </c>
    </row>
    <row r="142" spans="2:2" x14ac:dyDescent="0.45">
      <c r="B142" s="5" t="s">
        <v>246</v>
      </c>
    </row>
    <row r="143" spans="2:2" x14ac:dyDescent="0.45">
      <c r="B143" s="5" t="s">
        <v>247</v>
      </c>
    </row>
    <row r="144" spans="2:2" x14ac:dyDescent="0.45">
      <c r="B144" s="5" t="s">
        <v>248</v>
      </c>
    </row>
    <row r="145" spans="2:2" x14ac:dyDescent="0.45">
      <c r="B145" s="5" t="s">
        <v>249</v>
      </c>
    </row>
    <row r="146" spans="2:2" x14ac:dyDescent="0.45">
      <c r="B146" s="5" t="s">
        <v>250</v>
      </c>
    </row>
    <row r="147" spans="2:2" x14ac:dyDescent="0.45">
      <c r="B147" s="5" t="s">
        <v>251</v>
      </c>
    </row>
    <row r="148" spans="2:2" x14ac:dyDescent="0.45">
      <c r="B148" s="5" t="s">
        <v>252</v>
      </c>
    </row>
    <row r="151" spans="2:2" ht="17.649999999999999" x14ac:dyDescent="0.45">
      <c r="B151" s="6" t="s">
        <v>253</v>
      </c>
    </row>
    <row r="152" spans="2:2" x14ac:dyDescent="0.45">
      <c r="B152" s="5"/>
    </row>
    <row r="153" spans="2:2" x14ac:dyDescent="0.45">
      <c r="B153" s="5" t="s">
        <v>254</v>
      </c>
    </row>
    <row r="154" spans="2:2" x14ac:dyDescent="0.45">
      <c r="B154" s="5" t="s">
        <v>255</v>
      </c>
    </row>
    <row r="155" spans="2:2" x14ac:dyDescent="0.45">
      <c r="B155" s="5" t="s">
        <v>256</v>
      </c>
    </row>
    <row r="156" spans="2:2" x14ac:dyDescent="0.45">
      <c r="B156" s="5" t="s">
        <v>257</v>
      </c>
    </row>
    <row r="157" spans="2:2" x14ac:dyDescent="0.45">
      <c r="B157" s="5" t="s">
        <v>258</v>
      </c>
    </row>
    <row r="158" spans="2:2" x14ac:dyDescent="0.45">
      <c r="B158" s="5" t="s">
        <v>259</v>
      </c>
    </row>
    <row r="159" spans="2:2" x14ac:dyDescent="0.45">
      <c r="B159" s="5" t="s">
        <v>260</v>
      </c>
    </row>
    <row r="160" spans="2:2" x14ac:dyDescent="0.45">
      <c r="B160" s="5" t="s">
        <v>261</v>
      </c>
    </row>
    <row r="161" spans="2:2" x14ac:dyDescent="0.45">
      <c r="B161" s="5" t="s">
        <v>262</v>
      </c>
    </row>
    <row r="162" spans="2:2" x14ac:dyDescent="0.45">
      <c r="B162" s="5" t="s">
        <v>263</v>
      </c>
    </row>
    <row r="166" spans="2:2" ht="17.649999999999999" x14ac:dyDescent="0.45">
      <c r="B166" s="6" t="s">
        <v>264</v>
      </c>
    </row>
    <row r="167" spans="2:2" x14ac:dyDescent="0.45">
      <c r="B167" s="5"/>
    </row>
    <row r="168" spans="2:2" x14ac:dyDescent="0.45">
      <c r="B168" s="5" t="s">
        <v>265</v>
      </c>
    </row>
    <row r="169" spans="2:2" x14ac:dyDescent="0.45">
      <c r="B169" s="5" t="s">
        <v>266</v>
      </c>
    </row>
    <row r="170" spans="2:2" x14ac:dyDescent="0.45">
      <c r="B170" s="5" t="s">
        <v>267</v>
      </c>
    </row>
    <row r="171" spans="2:2" x14ac:dyDescent="0.45">
      <c r="B171" s="5" t="s">
        <v>268</v>
      </c>
    </row>
    <row r="172" spans="2:2" x14ac:dyDescent="0.45">
      <c r="B172" s="5" t="s">
        <v>269</v>
      </c>
    </row>
    <row r="173" spans="2:2" x14ac:dyDescent="0.45">
      <c r="B173" s="5" t="s">
        <v>270</v>
      </c>
    </row>
    <row r="174" spans="2:2" x14ac:dyDescent="0.45">
      <c r="B174" s="5" t="s">
        <v>271</v>
      </c>
    </row>
    <row r="175" spans="2:2" x14ac:dyDescent="0.45">
      <c r="B175" s="5" t="s">
        <v>272</v>
      </c>
    </row>
    <row r="176" spans="2:2" x14ac:dyDescent="0.45">
      <c r="B176" s="5" t="s">
        <v>273</v>
      </c>
    </row>
    <row r="177" spans="2:2" x14ac:dyDescent="0.45">
      <c r="B177" s="5" t="s">
        <v>274</v>
      </c>
    </row>
    <row r="181" spans="2:2" ht="17.649999999999999" x14ac:dyDescent="0.45">
      <c r="B181" s="6" t="s">
        <v>275</v>
      </c>
    </row>
    <row r="182" spans="2:2" x14ac:dyDescent="0.45">
      <c r="B182" s="5"/>
    </row>
    <row r="183" spans="2:2" x14ac:dyDescent="0.45">
      <c r="B183" s="5" t="s">
        <v>276</v>
      </c>
    </row>
    <row r="184" spans="2:2" x14ac:dyDescent="0.45">
      <c r="B184" s="5" t="s">
        <v>277</v>
      </c>
    </row>
    <row r="185" spans="2:2" x14ac:dyDescent="0.45">
      <c r="B185" s="5" t="s">
        <v>278</v>
      </c>
    </row>
    <row r="186" spans="2:2" x14ac:dyDescent="0.45">
      <c r="B186" s="5" t="s">
        <v>279</v>
      </c>
    </row>
    <row r="187" spans="2:2" x14ac:dyDescent="0.45">
      <c r="B187" s="5" t="s">
        <v>280</v>
      </c>
    </row>
    <row r="188" spans="2:2" x14ac:dyDescent="0.45">
      <c r="B188" s="5" t="s">
        <v>281</v>
      </c>
    </row>
    <row r="189" spans="2:2" x14ac:dyDescent="0.45">
      <c r="B189" s="5" t="s">
        <v>282</v>
      </c>
    </row>
    <row r="190" spans="2:2" x14ac:dyDescent="0.45">
      <c r="B190" s="5" t="s">
        <v>283</v>
      </c>
    </row>
    <row r="191" spans="2:2" x14ac:dyDescent="0.45">
      <c r="B191" s="5" t="s">
        <v>284</v>
      </c>
    </row>
    <row r="192" spans="2:2" x14ac:dyDescent="0.45">
      <c r="B192" s="5" t="s">
        <v>285</v>
      </c>
    </row>
    <row r="196" spans="2:2" ht="17.649999999999999" x14ac:dyDescent="0.45">
      <c r="B196" s="6" t="s">
        <v>286</v>
      </c>
    </row>
    <row r="197" spans="2:2" x14ac:dyDescent="0.45">
      <c r="B197" s="5"/>
    </row>
    <row r="198" spans="2:2" x14ac:dyDescent="0.45">
      <c r="B198" s="5" t="s">
        <v>287</v>
      </c>
    </row>
    <row r="199" spans="2:2" x14ac:dyDescent="0.45">
      <c r="B199" s="5" t="s">
        <v>288</v>
      </c>
    </row>
    <row r="200" spans="2:2" x14ac:dyDescent="0.45">
      <c r="B200" s="5" t="s">
        <v>289</v>
      </c>
    </row>
    <row r="201" spans="2:2" x14ac:dyDescent="0.45">
      <c r="B201" s="5" t="s">
        <v>290</v>
      </c>
    </row>
    <row r="202" spans="2:2" x14ac:dyDescent="0.45">
      <c r="B202" s="5" t="s">
        <v>291</v>
      </c>
    </row>
    <row r="203" spans="2:2" x14ac:dyDescent="0.45">
      <c r="B203" s="5" t="s">
        <v>292</v>
      </c>
    </row>
    <row r="204" spans="2:2" x14ac:dyDescent="0.45">
      <c r="B204" s="5" t="s">
        <v>293</v>
      </c>
    </row>
    <row r="205" spans="2:2" x14ac:dyDescent="0.45">
      <c r="B205" s="5" t="s">
        <v>294</v>
      </c>
    </row>
    <row r="206" spans="2:2" x14ac:dyDescent="0.45">
      <c r="B206" s="5" t="s">
        <v>295</v>
      </c>
    </row>
    <row r="207" spans="2:2" x14ac:dyDescent="0.45">
      <c r="B207" s="5" t="s">
        <v>296</v>
      </c>
    </row>
    <row r="211" spans="2:2" ht="17.649999999999999" x14ac:dyDescent="0.45">
      <c r="B211" s="6" t="s">
        <v>297</v>
      </c>
    </row>
    <row r="212" spans="2:2" x14ac:dyDescent="0.45">
      <c r="B212" s="5"/>
    </row>
    <row r="213" spans="2:2" x14ac:dyDescent="0.45">
      <c r="B213" s="5" t="s">
        <v>298</v>
      </c>
    </row>
    <row r="214" spans="2:2" x14ac:dyDescent="0.45">
      <c r="B214" s="5" t="s">
        <v>299</v>
      </c>
    </row>
    <row r="215" spans="2:2" x14ac:dyDescent="0.45">
      <c r="B215" s="5" t="s">
        <v>300</v>
      </c>
    </row>
    <row r="216" spans="2:2" x14ac:dyDescent="0.45">
      <c r="B216" s="5" t="s">
        <v>301</v>
      </c>
    </row>
    <row r="217" spans="2:2" x14ac:dyDescent="0.45">
      <c r="B217" s="5" t="s">
        <v>302</v>
      </c>
    </row>
    <row r="218" spans="2:2" x14ac:dyDescent="0.45">
      <c r="B218" s="5" t="s">
        <v>93</v>
      </c>
    </row>
    <row r="219" spans="2:2" x14ac:dyDescent="0.45">
      <c r="B219" s="5" t="s">
        <v>303</v>
      </c>
    </row>
    <row r="220" spans="2:2" x14ac:dyDescent="0.45">
      <c r="B220" s="5" t="s">
        <v>304</v>
      </c>
    </row>
    <row r="221" spans="2:2" x14ac:dyDescent="0.45">
      <c r="B221" s="5" t="s">
        <v>305</v>
      </c>
    </row>
    <row r="222" spans="2:2" x14ac:dyDescent="0.45">
      <c r="B222" s="5" t="s">
        <v>306</v>
      </c>
    </row>
    <row r="226" spans="2:2" ht="17.649999999999999" x14ac:dyDescent="0.45">
      <c r="B226" s="6" t="s">
        <v>307</v>
      </c>
    </row>
    <row r="227" spans="2:2" x14ac:dyDescent="0.45">
      <c r="B227" s="5"/>
    </row>
    <row r="228" spans="2:2" x14ac:dyDescent="0.45">
      <c r="B228" s="5" t="s">
        <v>308</v>
      </c>
    </row>
    <row r="229" spans="2:2" x14ac:dyDescent="0.45">
      <c r="B229" s="5" t="s">
        <v>309</v>
      </c>
    </row>
    <row r="230" spans="2:2" x14ac:dyDescent="0.45">
      <c r="B230" s="5" t="s">
        <v>310</v>
      </c>
    </row>
    <row r="231" spans="2:2" x14ac:dyDescent="0.45">
      <c r="B231" s="5" t="s">
        <v>311</v>
      </c>
    </row>
    <row r="232" spans="2:2" x14ac:dyDescent="0.45">
      <c r="B232" s="5" t="s">
        <v>312</v>
      </c>
    </row>
    <row r="233" spans="2:2" x14ac:dyDescent="0.45">
      <c r="B233" s="5" t="s">
        <v>313</v>
      </c>
    </row>
    <row r="234" spans="2:2" x14ac:dyDescent="0.45">
      <c r="B234" s="5" t="s">
        <v>314</v>
      </c>
    </row>
    <row r="235" spans="2:2" x14ac:dyDescent="0.45">
      <c r="B235" s="5" t="s">
        <v>315</v>
      </c>
    </row>
    <row r="236" spans="2:2" x14ac:dyDescent="0.45">
      <c r="B236" s="5" t="s">
        <v>316</v>
      </c>
    </row>
    <row r="237" spans="2:2" x14ac:dyDescent="0.45">
      <c r="B237" s="5" t="s">
        <v>317</v>
      </c>
    </row>
    <row r="241" spans="2:2" ht="17.649999999999999" x14ac:dyDescent="0.45">
      <c r="B241" s="6" t="s">
        <v>318</v>
      </c>
    </row>
    <row r="242" spans="2:2" x14ac:dyDescent="0.45">
      <c r="B242" s="5"/>
    </row>
    <row r="243" spans="2:2" x14ac:dyDescent="0.45">
      <c r="B243" s="5" t="s">
        <v>319</v>
      </c>
    </row>
    <row r="244" spans="2:2" x14ac:dyDescent="0.45">
      <c r="B244" s="5" t="s">
        <v>320</v>
      </c>
    </row>
    <row r="245" spans="2:2" x14ac:dyDescent="0.45">
      <c r="B245" s="5" t="s">
        <v>321</v>
      </c>
    </row>
    <row r="246" spans="2:2" x14ac:dyDescent="0.45">
      <c r="B246" s="5" t="s">
        <v>322</v>
      </c>
    </row>
    <row r="247" spans="2:2" x14ac:dyDescent="0.45">
      <c r="B247" s="5" t="s">
        <v>323</v>
      </c>
    </row>
    <row r="248" spans="2:2" x14ac:dyDescent="0.45">
      <c r="B248" s="5" t="s">
        <v>324</v>
      </c>
    </row>
    <row r="249" spans="2:2" x14ac:dyDescent="0.45">
      <c r="B249" s="5" t="s">
        <v>325</v>
      </c>
    </row>
    <row r="250" spans="2:2" x14ac:dyDescent="0.45">
      <c r="B250" s="5" t="s">
        <v>326</v>
      </c>
    </row>
    <row r="251" spans="2:2" x14ac:dyDescent="0.45">
      <c r="B251" s="5" t="s">
        <v>327</v>
      </c>
    </row>
    <row r="252" spans="2:2" x14ac:dyDescent="0.45">
      <c r="B252" s="5" t="s">
        <v>328</v>
      </c>
    </row>
    <row r="256" spans="2:2" ht="17.649999999999999" x14ac:dyDescent="0.45">
      <c r="B256" s="6" t="s">
        <v>329</v>
      </c>
    </row>
    <row r="257" spans="2:2" x14ac:dyDescent="0.45">
      <c r="B257" s="5"/>
    </row>
    <row r="258" spans="2:2" x14ac:dyDescent="0.45">
      <c r="B258" s="5" t="s">
        <v>330</v>
      </c>
    </row>
    <row r="259" spans="2:2" x14ac:dyDescent="0.45">
      <c r="B259" s="5" t="s">
        <v>331</v>
      </c>
    </row>
    <row r="260" spans="2:2" x14ac:dyDescent="0.45">
      <c r="B260" s="5" t="s">
        <v>332</v>
      </c>
    </row>
    <row r="261" spans="2:2" x14ac:dyDescent="0.45">
      <c r="B261" s="5" t="s">
        <v>333</v>
      </c>
    </row>
    <row r="262" spans="2:2" x14ac:dyDescent="0.45">
      <c r="B262" s="5" t="s">
        <v>334</v>
      </c>
    </row>
    <row r="263" spans="2:2" x14ac:dyDescent="0.45">
      <c r="B263" s="5" t="s">
        <v>335</v>
      </c>
    </row>
    <row r="264" spans="2:2" x14ac:dyDescent="0.45">
      <c r="B264" s="5" t="s">
        <v>336</v>
      </c>
    </row>
    <row r="265" spans="2:2" x14ac:dyDescent="0.45">
      <c r="B265" s="5" t="s">
        <v>337</v>
      </c>
    </row>
    <row r="266" spans="2:2" x14ac:dyDescent="0.45">
      <c r="B266" s="5" t="s">
        <v>338</v>
      </c>
    </row>
    <row r="267" spans="2:2" x14ac:dyDescent="0.45">
      <c r="B267" s="5" t="s">
        <v>339</v>
      </c>
    </row>
    <row r="271" spans="2:2" ht="17.649999999999999" x14ac:dyDescent="0.45">
      <c r="B271" s="6" t="s">
        <v>340</v>
      </c>
    </row>
    <row r="272" spans="2:2" x14ac:dyDescent="0.45">
      <c r="B272" s="5"/>
    </row>
    <row r="273" spans="2:2" x14ac:dyDescent="0.45">
      <c r="B273" s="5" t="s">
        <v>341</v>
      </c>
    </row>
    <row r="274" spans="2:2" x14ac:dyDescent="0.45">
      <c r="B274" s="5" t="s">
        <v>342</v>
      </c>
    </row>
    <row r="275" spans="2:2" x14ac:dyDescent="0.45">
      <c r="B275" s="5" t="s">
        <v>343</v>
      </c>
    </row>
    <row r="276" spans="2:2" x14ac:dyDescent="0.45">
      <c r="B276" s="5" t="s">
        <v>344</v>
      </c>
    </row>
    <row r="277" spans="2:2" x14ac:dyDescent="0.45">
      <c r="B277" s="5" t="s">
        <v>345</v>
      </c>
    </row>
    <row r="278" spans="2:2" x14ac:dyDescent="0.45">
      <c r="B278" s="5" t="s">
        <v>346</v>
      </c>
    </row>
    <row r="279" spans="2:2" x14ac:dyDescent="0.45">
      <c r="B279" s="5" t="s">
        <v>347</v>
      </c>
    </row>
    <row r="280" spans="2:2" x14ac:dyDescent="0.45">
      <c r="B280" s="5" t="s">
        <v>348</v>
      </c>
    </row>
    <row r="281" spans="2:2" x14ac:dyDescent="0.45">
      <c r="B281" s="5" t="s">
        <v>349</v>
      </c>
    </row>
    <row r="282" spans="2:2" x14ac:dyDescent="0.45">
      <c r="B282" s="5" t="s">
        <v>350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FD87-F7A9-4DDB-8019-52C9BB60BEF4}">
  <dimension ref="B2:H10"/>
  <sheetViews>
    <sheetView zoomScale="175" zoomScaleNormal="175" workbookViewId="0">
      <selection activeCell="F1" sqref="F1:F1048576"/>
    </sheetView>
  </sheetViews>
  <sheetFormatPr defaultRowHeight="14.25" x14ac:dyDescent="0.45"/>
  <cols>
    <col min="1" max="1" width="3.86328125" customWidth="1"/>
    <col min="2" max="2" width="6.73046875" bestFit="1" customWidth="1"/>
    <col min="3" max="3" width="9.9296875" bestFit="1" customWidth="1"/>
    <col min="4" max="4" width="3.796875" bestFit="1" customWidth="1"/>
    <col min="5" max="5" width="3.33203125" customWidth="1"/>
    <col min="6" max="6" width="54.33203125" bestFit="1" customWidth="1"/>
    <col min="7" max="7" width="7.53125" bestFit="1" customWidth="1"/>
  </cols>
  <sheetData>
    <row r="2" spans="2:8" x14ac:dyDescent="0.45">
      <c r="B2" t="s">
        <v>367</v>
      </c>
      <c r="C2" t="s">
        <v>368</v>
      </c>
      <c r="D2" t="s">
        <v>101</v>
      </c>
      <c r="F2" t="s">
        <v>375</v>
      </c>
      <c r="G2" t="s">
        <v>376</v>
      </c>
      <c r="H2">
        <f>COUNT(D3:D10)</f>
        <v>8</v>
      </c>
    </row>
    <row r="3" spans="2:8" x14ac:dyDescent="0.45">
      <c r="B3" t="s">
        <v>359</v>
      </c>
      <c r="C3" t="s">
        <v>369</v>
      </c>
      <c r="D3">
        <v>28</v>
      </c>
      <c r="G3" t="s">
        <v>377</v>
      </c>
      <c r="H3">
        <f>COUNTA(B3:B10)</f>
        <v>8</v>
      </c>
    </row>
    <row r="4" spans="2:8" x14ac:dyDescent="0.45">
      <c r="B4" t="s">
        <v>360</v>
      </c>
      <c r="C4" t="s">
        <v>370</v>
      </c>
      <c r="D4">
        <v>21</v>
      </c>
      <c r="F4" t="s">
        <v>378</v>
      </c>
      <c r="G4" t="s">
        <v>379</v>
      </c>
      <c r="H4">
        <f>COUNTIF(D3:D10,"&lt;25")</f>
        <v>3</v>
      </c>
    </row>
    <row r="5" spans="2:8" x14ac:dyDescent="0.45">
      <c r="B5" t="s">
        <v>361</v>
      </c>
      <c r="C5" t="s">
        <v>371</v>
      </c>
      <c r="D5">
        <v>22</v>
      </c>
      <c r="F5" t="s">
        <v>380</v>
      </c>
      <c r="G5" t="s">
        <v>381</v>
      </c>
      <c r="H5">
        <f>COUNTIFS(D3:D10,"&lt;25",C3:C10,C6)</f>
        <v>1</v>
      </c>
    </row>
    <row r="6" spans="2:8" x14ac:dyDescent="0.45">
      <c r="B6" t="s">
        <v>362</v>
      </c>
      <c r="C6" t="s">
        <v>372</v>
      </c>
      <c r="D6">
        <v>24</v>
      </c>
    </row>
    <row r="7" spans="2:8" x14ac:dyDescent="0.45">
      <c r="B7" t="s">
        <v>363</v>
      </c>
      <c r="C7" t="s">
        <v>373</v>
      </c>
      <c r="D7">
        <v>27</v>
      </c>
    </row>
    <row r="8" spans="2:8" x14ac:dyDescent="0.45">
      <c r="B8" t="s">
        <v>364</v>
      </c>
      <c r="C8" t="s">
        <v>373</v>
      </c>
      <c r="D8">
        <v>27</v>
      </c>
    </row>
    <row r="9" spans="2:8" x14ac:dyDescent="0.45">
      <c r="B9" t="s">
        <v>365</v>
      </c>
      <c r="C9" t="s">
        <v>372</v>
      </c>
      <c r="D9">
        <v>29</v>
      </c>
    </row>
    <row r="10" spans="2:8" x14ac:dyDescent="0.45">
      <c r="B10" t="s">
        <v>366</v>
      </c>
      <c r="C10" t="s">
        <v>374</v>
      </c>
      <c r="D10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08C7-3FCA-4FEA-840D-5A2E781741D2}">
  <dimension ref="B1:T248"/>
  <sheetViews>
    <sheetView topLeftCell="A96" zoomScale="130" zoomScaleNormal="130" workbookViewId="0">
      <selection activeCell="F98" sqref="F98:J98"/>
    </sheetView>
  </sheetViews>
  <sheetFormatPr defaultRowHeight="14.25" x14ac:dyDescent="0.45"/>
  <cols>
    <col min="1" max="1" width="3.19921875" customWidth="1"/>
    <col min="2" max="2" width="4.19921875" bestFit="1" customWidth="1"/>
    <col min="3" max="3" width="1.73046875" bestFit="1" customWidth="1"/>
    <col min="4" max="4" width="3.46484375" bestFit="1" customWidth="1"/>
    <col min="5" max="5" width="8.46484375" bestFit="1" customWidth="1"/>
    <col min="6" max="6" width="6" bestFit="1" customWidth="1"/>
    <col min="7" max="7" width="15.59765625" bestFit="1" customWidth="1"/>
    <col min="8" max="8" width="18.59765625" bestFit="1" customWidth="1"/>
    <col min="9" max="9" width="14.59765625" bestFit="1" customWidth="1"/>
    <col min="10" max="10" width="12.86328125" customWidth="1"/>
  </cols>
  <sheetData>
    <row r="1" spans="2:8" x14ac:dyDescent="0.45">
      <c r="G1" t="s">
        <v>353</v>
      </c>
    </row>
    <row r="2" spans="2:8" x14ac:dyDescent="0.45">
      <c r="B2" t="s">
        <v>382</v>
      </c>
      <c r="C2">
        <v>1</v>
      </c>
      <c r="D2" t="s">
        <v>351</v>
      </c>
      <c r="E2" t="s">
        <v>385</v>
      </c>
      <c r="F2" t="s">
        <v>386</v>
      </c>
      <c r="G2" s="4" t="b">
        <v>1</v>
      </c>
      <c r="H2" t="s">
        <v>354</v>
      </c>
    </row>
    <row r="3" spans="2:8" x14ac:dyDescent="0.45">
      <c r="B3" t="s">
        <v>383</v>
      </c>
      <c r="C3">
        <v>0</v>
      </c>
      <c r="D3" t="s">
        <v>352</v>
      </c>
      <c r="E3" t="s">
        <v>384</v>
      </c>
      <c r="F3" t="s">
        <v>387</v>
      </c>
      <c r="G3" s="4" t="b">
        <v>0</v>
      </c>
      <c r="H3" t="s">
        <v>355</v>
      </c>
    </row>
    <row r="5" spans="2:8" x14ac:dyDescent="0.45">
      <c r="B5">
        <v>1</v>
      </c>
      <c r="E5" t="b">
        <f>B5=B6</f>
        <v>1</v>
      </c>
      <c r="G5" t="b">
        <v>1</v>
      </c>
    </row>
    <row r="6" spans="2:8" x14ac:dyDescent="0.45">
      <c r="B6">
        <v>1</v>
      </c>
      <c r="E6" t="b">
        <f>B5&gt;B6</f>
        <v>0</v>
      </c>
      <c r="G6" t="b">
        <v>0</v>
      </c>
    </row>
    <row r="8" spans="2:8" x14ac:dyDescent="0.45">
      <c r="E8" t="b">
        <v>1</v>
      </c>
    </row>
    <row r="9" spans="2:8" x14ac:dyDescent="0.45">
      <c r="E9" t="b">
        <v>0</v>
      </c>
    </row>
    <row r="11" spans="2:8" s="4" customFormat="1" x14ac:dyDescent="0.45"/>
    <row r="13" spans="2:8" x14ac:dyDescent="0.45">
      <c r="B13" t="s">
        <v>356</v>
      </c>
      <c r="G13" t="b">
        <v>1</v>
      </c>
      <c r="H13" t="b">
        <f>NOT(G13)</f>
        <v>0</v>
      </c>
    </row>
    <row r="14" spans="2:8" x14ac:dyDescent="0.45">
      <c r="B14" t="s">
        <v>357</v>
      </c>
      <c r="G14" t="b">
        <v>0</v>
      </c>
      <c r="H14" t="b">
        <f>NOT(G14)</f>
        <v>1</v>
      </c>
    </row>
    <row r="15" spans="2:8" x14ac:dyDescent="0.45">
      <c r="B15" t="s">
        <v>358</v>
      </c>
    </row>
    <row r="17" spans="2:20" x14ac:dyDescent="0.45">
      <c r="B17" s="38" t="s">
        <v>388</v>
      </c>
      <c r="C17" s="38"/>
      <c r="D17" s="38"/>
      <c r="E17" s="38"/>
      <c r="F17" s="38"/>
      <c r="G17" s="38"/>
      <c r="H17" s="38"/>
      <c r="I17" s="38"/>
      <c r="J17" s="38"/>
    </row>
    <row r="18" spans="2:20" x14ac:dyDescent="0.45">
      <c r="B18" s="38"/>
      <c r="C18" s="38"/>
      <c r="D18" s="38"/>
      <c r="E18" s="38"/>
      <c r="F18" s="38"/>
      <c r="G18" s="38"/>
      <c r="H18" s="38"/>
      <c r="I18" s="38"/>
      <c r="J18" s="38"/>
    </row>
    <row r="20" spans="2:20" x14ac:dyDescent="0.45">
      <c r="E20" t="s">
        <v>115</v>
      </c>
      <c r="G20" t="b">
        <f>NOT(E20="Marketing")</f>
        <v>1</v>
      </c>
    </row>
    <row r="22" spans="2:20" x14ac:dyDescent="0.45">
      <c r="B22" s="38" t="s">
        <v>309</v>
      </c>
      <c r="C22" s="38"/>
      <c r="D22" s="38"/>
      <c r="E22" s="38"/>
      <c r="F22" s="38"/>
      <c r="G22" s="38"/>
      <c r="H22" s="38"/>
      <c r="I22" s="38"/>
      <c r="J22" s="38"/>
    </row>
    <row r="23" spans="2:20" x14ac:dyDescent="0.45">
      <c r="B23" s="38"/>
      <c r="C23" s="38"/>
      <c r="D23" s="38"/>
      <c r="E23" s="38"/>
      <c r="F23" s="38"/>
      <c r="G23" s="38"/>
      <c r="H23" s="38"/>
      <c r="I23" s="38"/>
      <c r="J23" s="38"/>
    </row>
    <row r="25" spans="2:20" x14ac:dyDescent="0.45">
      <c r="D25">
        <v>39</v>
      </c>
      <c r="F25" t="b">
        <f>D25&gt;40</f>
        <v>0</v>
      </c>
      <c r="H25" t="b">
        <f>NOT(D25&gt;40)</f>
        <v>1</v>
      </c>
    </row>
    <row r="27" spans="2:20" s="4" customFormat="1" x14ac:dyDescent="0.45"/>
    <row r="29" spans="2:20" ht="19.899999999999999" thickBot="1" x14ac:dyDescent="0.5">
      <c r="B29" t="s">
        <v>91</v>
      </c>
      <c r="C29" t="s">
        <v>390</v>
      </c>
      <c r="F29" s="41" t="s">
        <v>91</v>
      </c>
      <c r="G29" s="41"/>
      <c r="H29" s="41"/>
      <c r="I29" s="41"/>
      <c r="J29" s="41"/>
      <c r="K29" s="41"/>
      <c r="L29" s="41"/>
      <c r="N29" s="40" t="s">
        <v>92</v>
      </c>
      <c r="O29" s="40"/>
      <c r="P29" s="40"/>
      <c r="Q29" s="40"/>
      <c r="R29" s="40"/>
      <c r="S29" s="40"/>
      <c r="T29" s="40"/>
    </row>
    <row r="30" spans="2:20" x14ac:dyDescent="0.45">
      <c r="B30" t="s">
        <v>92</v>
      </c>
      <c r="C30" t="s">
        <v>391</v>
      </c>
      <c r="F30" s="13">
        <v>0</v>
      </c>
      <c r="G30" s="14">
        <v>0</v>
      </c>
      <c r="H30" s="14">
        <v>0</v>
      </c>
      <c r="I30" s="15" t="b">
        <f>OR(F30:G30)</f>
        <v>0</v>
      </c>
      <c r="J30" s="21" t="b">
        <v>0</v>
      </c>
      <c r="K30" s="22" t="b">
        <v>0</v>
      </c>
      <c r="L30" s="23" t="b">
        <f>OR(J30:K30)</f>
        <v>0</v>
      </c>
      <c r="N30" s="13">
        <v>0</v>
      </c>
      <c r="O30" s="14">
        <v>0</v>
      </c>
      <c r="P30" s="14">
        <f>N30*O30</f>
        <v>0</v>
      </c>
      <c r="Q30" s="15" t="b">
        <f>AND(N30:O30)</f>
        <v>0</v>
      </c>
      <c r="R30" s="21" t="b">
        <v>0</v>
      </c>
      <c r="S30" s="22" t="b">
        <v>0</v>
      </c>
      <c r="T30" s="23" t="b">
        <f>AND(R30:S30)</f>
        <v>0</v>
      </c>
    </row>
    <row r="31" spans="2:20" x14ac:dyDescent="0.45">
      <c r="F31" s="16">
        <v>0</v>
      </c>
      <c r="G31" s="4">
        <v>1</v>
      </c>
      <c r="H31" s="4">
        <v>1</v>
      </c>
      <c r="I31" s="17" t="b">
        <f t="shared" ref="I31:I33" si="0">OR(F31:G31)</f>
        <v>1</v>
      </c>
      <c r="J31" s="24" t="b">
        <v>0</v>
      </c>
      <c r="K31" s="25" t="b">
        <v>1</v>
      </c>
      <c r="L31" s="26" t="b">
        <f t="shared" ref="L31:L33" si="1">OR(J31:K31)</f>
        <v>1</v>
      </c>
      <c r="N31" s="16">
        <v>0</v>
      </c>
      <c r="O31" s="4">
        <v>1</v>
      </c>
      <c r="P31" s="4">
        <f>N31*O31</f>
        <v>0</v>
      </c>
      <c r="Q31" s="17" t="b">
        <f t="shared" ref="Q31:Q33" si="2">AND(N31:O31)</f>
        <v>0</v>
      </c>
      <c r="R31" s="24" t="b">
        <v>0</v>
      </c>
      <c r="S31" s="25" t="b">
        <v>1</v>
      </c>
      <c r="T31" s="26" t="b">
        <f t="shared" ref="T31:T33" si="3">AND(R31:S31)</f>
        <v>0</v>
      </c>
    </row>
    <row r="32" spans="2:20" x14ac:dyDescent="0.45">
      <c r="F32" s="16">
        <v>1</v>
      </c>
      <c r="G32" s="4">
        <v>0</v>
      </c>
      <c r="H32" s="4">
        <v>1</v>
      </c>
      <c r="I32" s="17" t="b">
        <f t="shared" si="0"/>
        <v>1</v>
      </c>
      <c r="J32" s="24" t="b">
        <v>1</v>
      </c>
      <c r="K32" s="25" t="b">
        <v>0</v>
      </c>
      <c r="L32" s="26" t="b">
        <f t="shared" si="1"/>
        <v>1</v>
      </c>
      <c r="N32" s="16">
        <v>1</v>
      </c>
      <c r="O32" s="4">
        <v>0</v>
      </c>
      <c r="P32" s="4">
        <f>N32*O32</f>
        <v>0</v>
      </c>
      <c r="Q32" s="17" t="b">
        <f t="shared" si="2"/>
        <v>0</v>
      </c>
      <c r="R32" s="24" t="b">
        <v>1</v>
      </c>
      <c r="S32" s="25" t="b">
        <v>0</v>
      </c>
      <c r="T32" s="26" t="b">
        <f t="shared" si="3"/>
        <v>0</v>
      </c>
    </row>
    <row r="33" spans="6:20" ht="14.65" thickBot="1" x14ac:dyDescent="0.5">
      <c r="F33" s="18">
        <v>1</v>
      </c>
      <c r="G33" s="19">
        <v>1</v>
      </c>
      <c r="H33" s="19">
        <v>1</v>
      </c>
      <c r="I33" s="20" t="b">
        <f t="shared" si="0"/>
        <v>1</v>
      </c>
      <c r="J33" s="27" t="b">
        <v>1</v>
      </c>
      <c r="K33" s="28" t="b">
        <v>1</v>
      </c>
      <c r="L33" s="29" t="b">
        <f t="shared" si="1"/>
        <v>1</v>
      </c>
      <c r="N33" s="18">
        <v>1</v>
      </c>
      <c r="O33" s="19">
        <v>1</v>
      </c>
      <c r="P33" s="19">
        <f>N33*O33</f>
        <v>1</v>
      </c>
      <c r="Q33" s="20" t="b">
        <f t="shared" si="2"/>
        <v>1</v>
      </c>
      <c r="R33" s="27" t="b">
        <v>1</v>
      </c>
      <c r="S33" s="28" t="b">
        <v>1</v>
      </c>
      <c r="T33" s="29" t="b">
        <f t="shared" si="3"/>
        <v>1</v>
      </c>
    </row>
    <row r="35" spans="6:20" ht="14.25" customHeight="1" x14ac:dyDescent="0.45">
      <c r="F35" s="39" t="s">
        <v>392</v>
      </c>
      <c r="G35" s="39"/>
      <c r="H35" s="39"/>
      <c r="I35" s="39"/>
      <c r="J35" s="39"/>
      <c r="K35" s="39"/>
      <c r="L35" s="39"/>
      <c r="N35" s="39" t="s">
        <v>393</v>
      </c>
      <c r="O35" s="39"/>
      <c r="P35" s="39"/>
      <c r="Q35" s="39"/>
      <c r="R35" s="39"/>
      <c r="S35" s="39"/>
      <c r="T35" s="39"/>
    </row>
    <row r="36" spans="6:20" ht="14.25" customHeight="1" x14ac:dyDescent="0.45">
      <c r="F36" s="39"/>
      <c r="G36" s="39"/>
      <c r="H36" s="39"/>
      <c r="I36" s="39"/>
      <c r="J36" s="39"/>
      <c r="K36" s="39"/>
      <c r="L36" s="39"/>
      <c r="N36" s="39"/>
      <c r="O36" s="39"/>
      <c r="P36" s="39"/>
      <c r="Q36" s="39"/>
      <c r="R36" s="39"/>
      <c r="S36" s="39"/>
      <c r="T36" s="39"/>
    </row>
    <row r="37" spans="6:20" x14ac:dyDescent="0.45">
      <c r="F37" s="39"/>
      <c r="G37" s="39"/>
      <c r="H37" s="39"/>
      <c r="I37" s="39"/>
      <c r="J37" s="39"/>
      <c r="K37" s="39"/>
      <c r="L37" s="39"/>
      <c r="N37" s="39"/>
      <c r="O37" s="39"/>
      <c r="P37" s="39"/>
      <c r="Q37" s="39"/>
      <c r="R37" s="39"/>
      <c r="S37" s="39"/>
      <c r="T37" s="39"/>
    </row>
    <row r="40" spans="6:20" x14ac:dyDescent="0.45">
      <c r="F40" s="38" t="s">
        <v>394</v>
      </c>
      <c r="G40" s="38"/>
      <c r="H40" s="38"/>
      <c r="I40" s="38"/>
      <c r="J40" s="38"/>
      <c r="K40" s="38"/>
      <c r="L40" s="38"/>
      <c r="N40" s="38" t="s">
        <v>279</v>
      </c>
      <c r="O40" s="38"/>
      <c r="P40" s="38"/>
      <c r="Q40" s="38"/>
      <c r="R40" s="38"/>
      <c r="S40" s="38"/>
      <c r="T40" s="38"/>
    </row>
    <row r="41" spans="6:20" x14ac:dyDescent="0.45">
      <c r="F41" s="38"/>
      <c r="G41" s="38"/>
      <c r="H41" s="38"/>
      <c r="I41" s="38"/>
      <c r="J41" s="38"/>
      <c r="K41" s="38"/>
      <c r="L41" s="38"/>
      <c r="N41" s="38"/>
      <c r="O41" s="38"/>
      <c r="P41" s="38"/>
      <c r="Q41" s="38"/>
      <c r="R41" s="38"/>
      <c r="S41" s="38"/>
      <c r="T41" s="38"/>
    </row>
    <row r="43" spans="6:20" x14ac:dyDescent="0.45">
      <c r="F43" s="38" t="s">
        <v>396</v>
      </c>
      <c r="G43" s="38"/>
      <c r="H43" s="38"/>
      <c r="I43" s="38"/>
      <c r="J43" s="38"/>
      <c r="K43" s="38"/>
      <c r="L43" s="38"/>
      <c r="N43" s="34" t="s">
        <v>401</v>
      </c>
      <c r="O43" s="34"/>
      <c r="P43" s="34"/>
      <c r="Q43" s="34"/>
      <c r="R43" s="34"/>
      <c r="S43" s="34"/>
      <c r="T43" s="34"/>
    </row>
    <row r="44" spans="6:20" x14ac:dyDescent="0.45">
      <c r="F44" s="38"/>
      <c r="G44" s="38"/>
      <c r="H44" s="38"/>
      <c r="I44" s="38"/>
      <c r="J44" s="38"/>
      <c r="K44" s="38"/>
      <c r="L44" s="38"/>
    </row>
    <row r="45" spans="6:20" x14ac:dyDescent="0.45">
      <c r="F45" s="38"/>
      <c r="G45" s="38"/>
      <c r="H45" s="38"/>
      <c r="I45" s="38"/>
      <c r="J45" s="38"/>
      <c r="K45" s="38"/>
      <c r="L45" s="38"/>
      <c r="N45" s="34" t="s">
        <v>403</v>
      </c>
      <c r="O45" s="34"/>
      <c r="P45" s="34"/>
      <c r="Q45" s="34"/>
      <c r="R45" s="34"/>
      <c r="S45" s="34"/>
      <c r="T45" s="34"/>
    </row>
    <row r="46" spans="6:20" x14ac:dyDescent="0.45">
      <c r="F46" s="38"/>
      <c r="G46" s="38"/>
      <c r="H46" s="38"/>
      <c r="I46" s="38"/>
      <c r="J46" s="38"/>
      <c r="K46" s="38"/>
      <c r="L46" s="38"/>
    </row>
    <row r="47" spans="6:20" x14ac:dyDescent="0.45">
      <c r="N47" s="38" t="s">
        <v>285</v>
      </c>
      <c r="O47" s="38"/>
      <c r="P47" s="38"/>
      <c r="Q47" s="38"/>
      <c r="R47" s="38"/>
      <c r="S47" s="38"/>
      <c r="T47" s="38"/>
    </row>
    <row r="48" spans="6:20" x14ac:dyDescent="0.45">
      <c r="F48" s="38" t="s">
        <v>305</v>
      </c>
      <c r="G48" s="38"/>
      <c r="H48" s="38"/>
      <c r="I48" s="38"/>
      <c r="J48" s="38"/>
      <c r="K48" s="38"/>
      <c r="L48" s="38"/>
      <c r="N48" s="38"/>
      <c r="O48" s="38"/>
      <c r="P48" s="38"/>
      <c r="Q48" s="38"/>
      <c r="R48" s="38"/>
      <c r="S48" s="38"/>
      <c r="T48" s="38"/>
    </row>
    <row r="49" spans="6:20" x14ac:dyDescent="0.45">
      <c r="F49" s="38"/>
      <c r="G49" s="38"/>
      <c r="H49" s="38"/>
      <c r="I49" s="38"/>
      <c r="J49" s="38"/>
      <c r="K49" s="38"/>
      <c r="L49" s="38"/>
    </row>
    <row r="50" spans="6:20" x14ac:dyDescent="0.45">
      <c r="N50" s="34" t="s">
        <v>404</v>
      </c>
      <c r="O50" s="34"/>
      <c r="P50" s="34"/>
      <c r="Q50" s="34"/>
      <c r="R50" s="34"/>
      <c r="S50" s="34"/>
      <c r="T50" s="34"/>
    </row>
    <row r="53" spans="6:20" s="25" customFormat="1" x14ac:dyDescent="0.45">
      <c r="F53" s="25" t="s">
        <v>408</v>
      </c>
    </row>
    <row r="55" spans="6:20" x14ac:dyDescent="0.45">
      <c r="F55" t="s">
        <v>101</v>
      </c>
      <c r="G55">
        <v>18</v>
      </c>
      <c r="I55" t="b">
        <f>G55&gt;=18</f>
        <v>1</v>
      </c>
      <c r="J55" t="s">
        <v>406</v>
      </c>
    </row>
    <row r="56" spans="6:20" x14ac:dyDescent="0.45">
      <c r="J56" t="s">
        <v>407</v>
      </c>
    </row>
    <row r="58" spans="6:20" x14ac:dyDescent="0.45">
      <c r="F58" t="s">
        <v>408</v>
      </c>
      <c r="G58" t="s">
        <v>409</v>
      </c>
      <c r="H58" t="b">
        <f>G55&gt;17</f>
        <v>1</v>
      </c>
    </row>
    <row r="59" spans="6:20" x14ac:dyDescent="0.45">
      <c r="G59" t="s">
        <v>411</v>
      </c>
      <c r="H59" t="s">
        <v>406</v>
      </c>
    </row>
    <row r="60" spans="6:20" x14ac:dyDescent="0.45">
      <c r="G60" t="s">
        <v>410</v>
      </c>
      <c r="H60" t="s">
        <v>407</v>
      </c>
    </row>
    <row r="61" spans="6:20" ht="14.65" thickBot="1" x14ac:dyDescent="0.5"/>
    <row r="62" spans="6:20" ht="14.65" thickBot="1" x14ac:dyDescent="0.5">
      <c r="F62" s="30" t="s">
        <v>101</v>
      </c>
      <c r="G62" s="31">
        <v>18</v>
      </c>
      <c r="H62" s="35" t="str">
        <f>IF(G62&gt;17,"Ready To Vote","Not Old Enough")</f>
        <v>Ready To Vote</v>
      </c>
      <c r="I62" s="35"/>
      <c r="J62" s="35"/>
    </row>
    <row r="63" spans="6:20" x14ac:dyDescent="0.45">
      <c r="H63" s="35"/>
      <c r="I63" s="35"/>
      <c r="J63" s="35"/>
    </row>
    <row r="66" spans="6:11" x14ac:dyDescent="0.45">
      <c r="F66" s="36" t="s">
        <v>254</v>
      </c>
      <c r="G66" s="36"/>
      <c r="H66" s="36"/>
      <c r="I66" s="36"/>
      <c r="J66" s="36"/>
      <c r="K66" s="36"/>
    </row>
    <row r="67" spans="6:11" x14ac:dyDescent="0.45">
      <c r="F67" s="36"/>
      <c r="G67" s="36"/>
      <c r="H67" s="36"/>
      <c r="I67" s="36"/>
      <c r="J67" s="36"/>
      <c r="K67" s="36"/>
    </row>
    <row r="68" spans="6:11" x14ac:dyDescent="0.45">
      <c r="F68" s="36"/>
      <c r="G68" s="36"/>
      <c r="H68" s="36"/>
      <c r="I68" s="36"/>
      <c r="J68" s="36"/>
      <c r="K68" s="36"/>
    </row>
    <row r="70" spans="6:11" x14ac:dyDescent="0.45">
      <c r="F70" t="s">
        <v>408</v>
      </c>
      <c r="G70" t="s">
        <v>409</v>
      </c>
      <c r="H70" t="s">
        <v>412</v>
      </c>
    </row>
    <row r="71" spans="6:11" x14ac:dyDescent="0.45">
      <c r="G71" t="s">
        <v>411</v>
      </c>
      <c r="H71" t="s">
        <v>413</v>
      </c>
    </row>
    <row r="72" spans="6:11" x14ac:dyDescent="0.45">
      <c r="G72" t="s">
        <v>410</v>
      </c>
      <c r="H72" t="s">
        <v>414</v>
      </c>
    </row>
    <row r="74" spans="6:11" x14ac:dyDescent="0.45">
      <c r="G74" t="s">
        <v>417</v>
      </c>
    </row>
    <row r="77" spans="6:11" x14ac:dyDescent="0.45">
      <c r="G77" t="s">
        <v>418</v>
      </c>
    </row>
    <row r="80" spans="6:11" x14ac:dyDescent="0.45">
      <c r="F80" s="36" t="s">
        <v>259</v>
      </c>
      <c r="G80" s="36"/>
      <c r="H80" s="36"/>
      <c r="I80" s="36"/>
      <c r="J80" s="36"/>
      <c r="K80" s="36"/>
    </row>
    <row r="81" spans="5:11" x14ac:dyDescent="0.45">
      <c r="F81" s="36"/>
      <c r="G81" s="36"/>
      <c r="H81" s="36"/>
      <c r="I81" s="36"/>
      <c r="J81" s="36"/>
      <c r="K81" s="36"/>
    </row>
    <row r="82" spans="5:11" x14ac:dyDescent="0.45">
      <c r="F82" s="36"/>
      <c r="G82" s="36"/>
      <c r="H82" s="36"/>
      <c r="I82" s="36"/>
      <c r="J82" s="36"/>
      <c r="K82" s="36"/>
    </row>
    <row r="84" spans="5:11" x14ac:dyDescent="0.45">
      <c r="F84" t="s">
        <v>408</v>
      </c>
      <c r="G84" t="s">
        <v>409</v>
      </c>
      <c r="H84" t="s">
        <v>358</v>
      </c>
      <c r="I84" t="s">
        <v>419</v>
      </c>
      <c r="J84" t="s">
        <v>420</v>
      </c>
    </row>
    <row r="85" spans="5:11" x14ac:dyDescent="0.45">
      <c r="G85" t="s">
        <v>411</v>
      </c>
      <c r="H85" t="s">
        <v>421</v>
      </c>
    </row>
    <row r="86" spans="5:11" x14ac:dyDescent="0.45">
      <c r="G86" t="s">
        <v>410</v>
      </c>
      <c r="H86" t="s">
        <v>422</v>
      </c>
    </row>
    <row r="90" spans="5:11" s="25" customFormat="1" x14ac:dyDescent="0.45"/>
    <row r="92" spans="5:11" x14ac:dyDescent="0.45">
      <c r="E92">
        <v>5</v>
      </c>
      <c r="F92">
        <v>0</v>
      </c>
      <c r="G92" t="e">
        <f>E92/F92</f>
        <v>#DIV/0!</v>
      </c>
      <c r="H92" t="str">
        <f>IFERROR(G92,"Error 404")</f>
        <v>Error 404</v>
      </c>
    </row>
    <row r="93" spans="5:11" x14ac:dyDescent="0.45">
      <c r="E93">
        <v>5</v>
      </c>
      <c r="F93">
        <v>6</v>
      </c>
      <c r="G93">
        <f>E93/F93</f>
        <v>0.83333333333333337</v>
      </c>
      <c r="H93">
        <f t="shared" ref="H93:H94" si="4">IFERROR(G93,"Error 404")</f>
        <v>0.83333333333333337</v>
      </c>
    </row>
    <row r="94" spans="5:11" x14ac:dyDescent="0.45">
      <c r="E94">
        <v>15</v>
      </c>
      <c r="F94">
        <v>5</v>
      </c>
      <c r="G94">
        <f>E94/F94</f>
        <v>3</v>
      </c>
      <c r="H94">
        <f t="shared" si="4"/>
        <v>3</v>
      </c>
    </row>
    <row r="98" spans="6:19" s="25" customFormat="1" x14ac:dyDescent="0.45">
      <c r="F98" s="37" t="s">
        <v>425</v>
      </c>
      <c r="G98" s="37"/>
      <c r="H98" s="37"/>
      <c r="I98" s="37"/>
      <c r="J98" s="37"/>
    </row>
    <row r="100" spans="6:19" x14ac:dyDescent="0.45">
      <c r="F100" t="str" cm="1">
        <f t="array" ref="F100:S173">_xlfn._xlws.FILTER(Dataset!A1:N501,Dataset!G1:G501="Boston")</f>
        <v>Engineering</v>
      </c>
      <c r="G100" t="str">
        <v>Other</v>
      </c>
      <c r="H100" t="str">
        <v>Widowed</v>
      </c>
      <c r="I100" t="str">
        <v>Bachelor</v>
      </c>
      <c r="J100" t="str">
        <v>Manager</v>
      </c>
      <c r="K100" t="str">
        <v>Intern</v>
      </c>
      <c r="L100" t="str">
        <v>Boston</v>
      </c>
      <c r="M100">
        <v>62</v>
      </c>
      <c r="N100">
        <v>41944</v>
      </c>
      <c r="O100">
        <v>39</v>
      </c>
      <c r="P100">
        <v>9</v>
      </c>
      <c r="Q100">
        <v>10</v>
      </c>
      <c r="R100">
        <v>9</v>
      </c>
      <c r="S100">
        <v>34</v>
      </c>
    </row>
    <row r="101" spans="6:19" x14ac:dyDescent="0.45">
      <c r="F101" t="str">
        <v>Customer Support</v>
      </c>
      <c r="G101" t="str">
        <v>Male</v>
      </c>
      <c r="H101" t="str">
        <v>Single</v>
      </c>
      <c r="I101" t="str">
        <v>Master</v>
      </c>
      <c r="J101" t="str">
        <v>Developer</v>
      </c>
      <c r="K101" t="str">
        <v>Intern</v>
      </c>
      <c r="L101" t="str">
        <v>Boston</v>
      </c>
      <c r="M101">
        <v>42</v>
      </c>
      <c r="N101">
        <v>78688</v>
      </c>
      <c r="O101">
        <v>37</v>
      </c>
      <c r="P101">
        <v>2</v>
      </c>
      <c r="Q101">
        <v>14</v>
      </c>
      <c r="R101">
        <v>6</v>
      </c>
      <c r="S101">
        <v>53</v>
      </c>
    </row>
    <row r="102" spans="6:19" x14ac:dyDescent="0.45">
      <c r="F102" t="str">
        <v>Finance</v>
      </c>
      <c r="G102" t="str">
        <v>Male</v>
      </c>
      <c r="H102" t="str">
        <v>Widowed</v>
      </c>
      <c r="I102" t="str">
        <v>High School</v>
      </c>
      <c r="J102" t="str">
        <v>Sales Executive</v>
      </c>
      <c r="K102" t="str">
        <v>Intern</v>
      </c>
      <c r="L102" t="str">
        <v>Boston</v>
      </c>
      <c r="M102">
        <v>56</v>
      </c>
      <c r="N102">
        <v>79067</v>
      </c>
      <c r="O102">
        <v>37</v>
      </c>
      <c r="P102">
        <v>19</v>
      </c>
      <c r="Q102">
        <v>4</v>
      </c>
      <c r="R102">
        <v>6</v>
      </c>
      <c r="S102">
        <v>26</v>
      </c>
    </row>
    <row r="103" spans="6:19" x14ac:dyDescent="0.45">
      <c r="F103" t="str">
        <v>Finance</v>
      </c>
      <c r="G103" t="str">
        <v>Male</v>
      </c>
      <c r="H103" t="str">
        <v>Divorced</v>
      </c>
      <c r="I103" t="str">
        <v>Master</v>
      </c>
      <c r="J103" t="str">
        <v>Sales Executive</v>
      </c>
      <c r="K103" t="str">
        <v>Permanent</v>
      </c>
      <c r="L103" t="str">
        <v>Boston</v>
      </c>
      <c r="M103">
        <v>24</v>
      </c>
      <c r="N103">
        <v>108257</v>
      </c>
      <c r="O103">
        <v>37</v>
      </c>
      <c r="P103">
        <v>6</v>
      </c>
      <c r="Q103">
        <v>10</v>
      </c>
      <c r="R103">
        <v>3</v>
      </c>
      <c r="S103">
        <v>30</v>
      </c>
    </row>
    <row r="104" spans="6:19" x14ac:dyDescent="0.45">
      <c r="F104" t="str">
        <v>HR</v>
      </c>
      <c r="G104" t="str">
        <v>Other</v>
      </c>
      <c r="H104" t="str">
        <v>Widowed</v>
      </c>
      <c r="I104" t="str">
        <v>PhD</v>
      </c>
      <c r="J104" t="str">
        <v>Manager</v>
      </c>
      <c r="K104" t="str">
        <v>Intern</v>
      </c>
      <c r="L104" t="str">
        <v>Boston</v>
      </c>
      <c r="M104">
        <v>51</v>
      </c>
      <c r="N104">
        <v>66021</v>
      </c>
      <c r="O104">
        <v>36</v>
      </c>
      <c r="P104">
        <v>5</v>
      </c>
      <c r="Q104">
        <v>13</v>
      </c>
      <c r="R104">
        <v>6</v>
      </c>
      <c r="S104">
        <v>41</v>
      </c>
    </row>
    <row r="105" spans="6:19" x14ac:dyDescent="0.45">
      <c r="F105" t="str">
        <v>Marketing</v>
      </c>
      <c r="G105" t="str">
        <v>Male</v>
      </c>
      <c r="H105" t="str">
        <v>Single</v>
      </c>
      <c r="I105" t="str">
        <v>High School</v>
      </c>
      <c r="J105" t="str">
        <v>Developer</v>
      </c>
      <c r="K105" t="str">
        <v>Contract</v>
      </c>
      <c r="L105" t="str">
        <v>Boston</v>
      </c>
      <c r="M105">
        <v>58</v>
      </c>
      <c r="N105">
        <v>91610</v>
      </c>
      <c r="O105">
        <v>36</v>
      </c>
      <c r="P105">
        <v>2</v>
      </c>
      <c r="Q105">
        <v>5</v>
      </c>
      <c r="R105">
        <v>5</v>
      </c>
      <c r="S105">
        <v>52</v>
      </c>
    </row>
    <row r="106" spans="6:19" x14ac:dyDescent="0.45">
      <c r="F106" t="str">
        <v>Sales</v>
      </c>
      <c r="G106" t="str">
        <v>Male</v>
      </c>
      <c r="H106" t="str">
        <v>Single</v>
      </c>
      <c r="I106" t="str">
        <v>High School</v>
      </c>
      <c r="J106" t="str">
        <v>Sales Executive</v>
      </c>
      <c r="K106" t="str">
        <v>Contract</v>
      </c>
      <c r="L106" t="str">
        <v>Boston</v>
      </c>
      <c r="M106">
        <v>35</v>
      </c>
      <c r="N106">
        <v>115992</v>
      </c>
      <c r="O106">
        <v>35</v>
      </c>
      <c r="P106">
        <v>17</v>
      </c>
      <c r="Q106">
        <v>5</v>
      </c>
      <c r="R106">
        <v>3</v>
      </c>
      <c r="S106">
        <v>20</v>
      </c>
    </row>
    <row r="107" spans="6:19" x14ac:dyDescent="0.45">
      <c r="F107" t="str">
        <v>IT</v>
      </c>
      <c r="G107" t="str">
        <v>Female</v>
      </c>
      <c r="H107" t="str">
        <v>Divorced</v>
      </c>
      <c r="I107" t="str">
        <v>High School</v>
      </c>
      <c r="J107" t="str">
        <v>Engineer</v>
      </c>
      <c r="K107" t="str">
        <v>Contract</v>
      </c>
      <c r="L107" t="str">
        <v>Boston</v>
      </c>
      <c r="M107">
        <v>60</v>
      </c>
      <c r="N107">
        <v>106240</v>
      </c>
      <c r="O107">
        <v>35</v>
      </c>
      <c r="P107">
        <v>12</v>
      </c>
      <c r="Q107">
        <v>10</v>
      </c>
      <c r="R107">
        <v>3</v>
      </c>
      <c r="S107">
        <v>37</v>
      </c>
    </row>
    <row r="108" spans="6:19" x14ac:dyDescent="0.45">
      <c r="F108" t="str">
        <v>Finance</v>
      </c>
      <c r="G108" t="str">
        <v>Other</v>
      </c>
      <c r="H108" t="str">
        <v>Divorced</v>
      </c>
      <c r="I108" t="str">
        <v>Master</v>
      </c>
      <c r="J108" t="str">
        <v>Developer</v>
      </c>
      <c r="K108" t="str">
        <v>Intern</v>
      </c>
      <c r="L108" t="str">
        <v>Boston</v>
      </c>
      <c r="M108">
        <v>44</v>
      </c>
      <c r="N108">
        <v>78515</v>
      </c>
      <c r="O108">
        <v>34</v>
      </c>
      <c r="P108">
        <v>12</v>
      </c>
      <c r="Q108">
        <v>13</v>
      </c>
      <c r="R108">
        <v>2</v>
      </c>
      <c r="S108">
        <v>36</v>
      </c>
    </row>
    <row r="109" spans="6:19" x14ac:dyDescent="0.45">
      <c r="F109" t="str">
        <v>Customer Support</v>
      </c>
      <c r="G109" t="str">
        <v>Male</v>
      </c>
      <c r="H109" t="str">
        <v>Widowed</v>
      </c>
      <c r="I109" t="str">
        <v>PhD</v>
      </c>
      <c r="J109" t="str">
        <v>Engineer</v>
      </c>
      <c r="K109" t="str">
        <v>Permanent</v>
      </c>
      <c r="L109" t="str">
        <v>Boston</v>
      </c>
      <c r="M109">
        <v>45</v>
      </c>
      <c r="N109">
        <v>54045</v>
      </c>
      <c r="O109">
        <v>34</v>
      </c>
      <c r="P109">
        <v>15</v>
      </c>
      <c r="Q109">
        <v>2</v>
      </c>
      <c r="R109">
        <v>8</v>
      </c>
      <c r="S109">
        <v>37</v>
      </c>
    </row>
    <row r="110" spans="6:19" x14ac:dyDescent="0.45">
      <c r="F110" t="str">
        <v>Finance</v>
      </c>
      <c r="G110" t="str">
        <v>Male</v>
      </c>
      <c r="H110" t="str">
        <v>Divorced</v>
      </c>
      <c r="I110" t="str">
        <v>Bachelor</v>
      </c>
      <c r="J110" t="str">
        <v>Analyst</v>
      </c>
      <c r="K110" t="str">
        <v>Intern</v>
      </c>
      <c r="L110" t="str">
        <v>Boston</v>
      </c>
      <c r="M110">
        <v>59</v>
      </c>
      <c r="N110">
        <v>107064</v>
      </c>
      <c r="O110">
        <v>34</v>
      </c>
      <c r="P110">
        <v>18</v>
      </c>
      <c r="Q110">
        <v>4</v>
      </c>
      <c r="R110">
        <v>8</v>
      </c>
      <c r="S110">
        <v>55</v>
      </c>
    </row>
    <row r="111" spans="6:19" x14ac:dyDescent="0.45">
      <c r="F111" t="str">
        <v>Engineering</v>
      </c>
      <c r="G111" t="str">
        <v>Female</v>
      </c>
      <c r="H111" t="str">
        <v>Divorced</v>
      </c>
      <c r="I111" t="str">
        <v>Bachelor</v>
      </c>
      <c r="J111" t="str">
        <v>Support Staff</v>
      </c>
      <c r="K111" t="str">
        <v>Permanent</v>
      </c>
      <c r="L111" t="str">
        <v>Boston</v>
      </c>
      <c r="M111">
        <v>50</v>
      </c>
      <c r="N111">
        <v>62441</v>
      </c>
      <c r="O111">
        <v>33</v>
      </c>
      <c r="P111">
        <v>4</v>
      </c>
      <c r="Q111">
        <v>1</v>
      </c>
      <c r="R111">
        <v>6</v>
      </c>
      <c r="S111">
        <v>30</v>
      </c>
    </row>
    <row r="112" spans="6:19" x14ac:dyDescent="0.45">
      <c r="F112" t="str">
        <v>HR</v>
      </c>
      <c r="G112" t="str">
        <v>Other</v>
      </c>
      <c r="H112" t="str">
        <v>Widowed</v>
      </c>
      <c r="I112" t="str">
        <v>Bachelor</v>
      </c>
      <c r="J112" t="str">
        <v>Sales Executive</v>
      </c>
      <c r="K112" t="str">
        <v>Intern</v>
      </c>
      <c r="L112" t="str">
        <v>Boston</v>
      </c>
      <c r="M112">
        <v>46</v>
      </c>
      <c r="N112">
        <v>82327</v>
      </c>
      <c r="O112">
        <v>32</v>
      </c>
      <c r="P112">
        <v>19</v>
      </c>
      <c r="Q112">
        <v>7</v>
      </c>
      <c r="R112">
        <v>4</v>
      </c>
      <c r="S112">
        <v>32</v>
      </c>
    </row>
    <row r="113" spans="6:19" x14ac:dyDescent="0.45">
      <c r="F113" t="str">
        <v>Marketing</v>
      </c>
      <c r="G113" t="str">
        <v>Male</v>
      </c>
      <c r="H113" t="str">
        <v>Divorced</v>
      </c>
      <c r="I113" t="str">
        <v>High School</v>
      </c>
      <c r="J113" t="str">
        <v>Analyst</v>
      </c>
      <c r="K113" t="str">
        <v>Permanent</v>
      </c>
      <c r="L113" t="str">
        <v>Boston</v>
      </c>
      <c r="M113">
        <v>34</v>
      </c>
      <c r="N113">
        <v>104083</v>
      </c>
      <c r="O113">
        <v>32</v>
      </c>
      <c r="P113">
        <v>7</v>
      </c>
      <c r="Q113">
        <v>7</v>
      </c>
      <c r="R113">
        <v>4</v>
      </c>
      <c r="S113">
        <v>35</v>
      </c>
    </row>
    <row r="114" spans="6:19" x14ac:dyDescent="0.45">
      <c r="F114" t="str">
        <v>Finance</v>
      </c>
      <c r="G114" t="str">
        <v>Other</v>
      </c>
      <c r="H114" t="str">
        <v>Single</v>
      </c>
      <c r="I114" t="str">
        <v>Master</v>
      </c>
      <c r="J114" t="str">
        <v>Developer</v>
      </c>
      <c r="K114" t="str">
        <v>Permanent</v>
      </c>
      <c r="L114" t="str">
        <v>Boston</v>
      </c>
      <c r="M114">
        <v>24</v>
      </c>
      <c r="N114">
        <v>105969</v>
      </c>
      <c r="O114">
        <v>31</v>
      </c>
      <c r="P114">
        <v>18</v>
      </c>
      <c r="Q114">
        <v>4</v>
      </c>
      <c r="R114">
        <v>4</v>
      </c>
      <c r="S114">
        <v>54</v>
      </c>
    </row>
    <row r="115" spans="6:19" x14ac:dyDescent="0.45">
      <c r="F115" t="str">
        <v>Marketing</v>
      </c>
      <c r="G115" t="str">
        <v>Female</v>
      </c>
      <c r="H115" t="str">
        <v>Married</v>
      </c>
      <c r="I115" t="str">
        <v>High School</v>
      </c>
      <c r="J115" t="str">
        <v>Analyst</v>
      </c>
      <c r="K115" t="str">
        <v>Intern</v>
      </c>
      <c r="L115" t="str">
        <v>Boston</v>
      </c>
      <c r="M115">
        <v>43</v>
      </c>
      <c r="N115">
        <v>107362</v>
      </c>
      <c r="O115">
        <v>30</v>
      </c>
      <c r="P115">
        <v>17</v>
      </c>
      <c r="Q115">
        <v>9</v>
      </c>
      <c r="R115">
        <v>9</v>
      </c>
      <c r="S115">
        <v>47</v>
      </c>
    </row>
    <row r="116" spans="6:19" x14ac:dyDescent="0.45">
      <c r="F116" t="str">
        <v>IT</v>
      </c>
      <c r="G116" t="str">
        <v>Female</v>
      </c>
      <c r="H116" t="str">
        <v>Married</v>
      </c>
      <c r="I116" t="str">
        <v>PhD</v>
      </c>
      <c r="J116" t="str">
        <v>HR Executive</v>
      </c>
      <c r="K116" t="str">
        <v>Permanent</v>
      </c>
      <c r="L116" t="str">
        <v>Boston</v>
      </c>
      <c r="M116">
        <v>38</v>
      </c>
      <c r="N116">
        <v>80124</v>
      </c>
      <c r="O116">
        <v>30</v>
      </c>
      <c r="P116">
        <v>16</v>
      </c>
      <c r="Q116">
        <v>2</v>
      </c>
      <c r="R116">
        <v>1</v>
      </c>
      <c r="S116">
        <v>26</v>
      </c>
    </row>
    <row r="117" spans="6:19" x14ac:dyDescent="0.45">
      <c r="F117" t="str">
        <v>Sales</v>
      </c>
      <c r="G117" t="str">
        <v>Other</v>
      </c>
      <c r="H117" t="str">
        <v>Widowed</v>
      </c>
      <c r="I117" t="str">
        <v>High School</v>
      </c>
      <c r="J117" t="str">
        <v>Engineer</v>
      </c>
      <c r="K117" t="str">
        <v>Contract</v>
      </c>
      <c r="L117" t="str">
        <v>Boston</v>
      </c>
      <c r="M117">
        <v>41</v>
      </c>
      <c r="N117">
        <v>71862</v>
      </c>
      <c r="O117">
        <v>29</v>
      </c>
      <c r="P117">
        <v>15</v>
      </c>
      <c r="Q117">
        <v>12</v>
      </c>
      <c r="R117">
        <v>8</v>
      </c>
      <c r="S117">
        <v>35</v>
      </c>
    </row>
    <row r="118" spans="6:19" x14ac:dyDescent="0.45">
      <c r="F118" t="str">
        <v>Marketing</v>
      </c>
      <c r="G118" t="str">
        <v>Female</v>
      </c>
      <c r="H118" t="str">
        <v>Married</v>
      </c>
      <c r="I118" t="str">
        <v>High School</v>
      </c>
      <c r="J118" t="str">
        <v>Support Staff</v>
      </c>
      <c r="K118" t="str">
        <v>Permanent</v>
      </c>
      <c r="L118" t="str">
        <v>Boston</v>
      </c>
      <c r="M118">
        <v>41</v>
      </c>
      <c r="N118">
        <v>93671</v>
      </c>
      <c r="O118">
        <v>29</v>
      </c>
      <c r="P118">
        <v>5</v>
      </c>
      <c r="Q118">
        <v>9</v>
      </c>
      <c r="R118">
        <v>5</v>
      </c>
      <c r="S118">
        <v>25</v>
      </c>
    </row>
    <row r="119" spans="6:19" x14ac:dyDescent="0.45">
      <c r="F119" t="str">
        <v>Sales</v>
      </c>
      <c r="G119" t="str">
        <v>Male</v>
      </c>
      <c r="H119" t="str">
        <v>Single</v>
      </c>
      <c r="I119" t="str">
        <v>Master</v>
      </c>
      <c r="J119" t="str">
        <v>HR Executive</v>
      </c>
      <c r="K119" t="str">
        <v>Permanent</v>
      </c>
      <c r="L119" t="str">
        <v>Boston</v>
      </c>
      <c r="M119">
        <v>32</v>
      </c>
      <c r="N119">
        <v>57810</v>
      </c>
      <c r="O119">
        <v>28</v>
      </c>
      <c r="P119">
        <v>5</v>
      </c>
      <c r="Q119">
        <v>4</v>
      </c>
      <c r="R119">
        <v>3</v>
      </c>
      <c r="S119">
        <v>36</v>
      </c>
    </row>
    <row r="120" spans="6:19" x14ac:dyDescent="0.45">
      <c r="F120" t="str">
        <v>Finance</v>
      </c>
      <c r="G120" t="str">
        <v>Female</v>
      </c>
      <c r="H120" t="str">
        <v>Single</v>
      </c>
      <c r="I120" t="str">
        <v>PhD</v>
      </c>
      <c r="J120" t="str">
        <v>Developer</v>
      </c>
      <c r="K120" t="str">
        <v>Permanent</v>
      </c>
      <c r="L120" t="str">
        <v>Boston</v>
      </c>
      <c r="M120">
        <v>56</v>
      </c>
      <c r="N120">
        <v>62792</v>
      </c>
      <c r="O120">
        <v>27</v>
      </c>
      <c r="P120">
        <v>13</v>
      </c>
      <c r="Q120">
        <v>1</v>
      </c>
      <c r="R120">
        <v>8</v>
      </c>
      <c r="S120">
        <v>48</v>
      </c>
    </row>
    <row r="121" spans="6:19" x14ac:dyDescent="0.45">
      <c r="F121" t="str">
        <v>HR</v>
      </c>
      <c r="G121" t="str">
        <v>Other</v>
      </c>
      <c r="H121" t="str">
        <v>Widowed</v>
      </c>
      <c r="I121" t="str">
        <v>Bachelor</v>
      </c>
      <c r="J121" t="str">
        <v>Sales Executive</v>
      </c>
      <c r="K121" t="str">
        <v>Permanent</v>
      </c>
      <c r="L121" t="str">
        <v>Boston</v>
      </c>
      <c r="M121">
        <v>47</v>
      </c>
      <c r="N121">
        <v>50808</v>
      </c>
      <c r="O121">
        <v>27</v>
      </c>
      <c r="P121">
        <v>9</v>
      </c>
      <c r="Q121">
        <v>7</v>
      </c>
      <c r="R121">
        <v>6</v>
      </c>
      <c r="S121">
        <v>50</v>
      </c>
    </row>
    <row r="122" spans="6:19" x14ac:dyDescent="0.45">
      <c r="F122" t="str">
        <v>IT</v>
      </c>
      <c r="G122" t="str">
        <v>Female</v>
      </c>
      <c r="H122" t="str">
        <v>Widowed</v>
      </c>
      <c r="I122" t="str">
        <v>Bachelor</v>
      </c>
      <c r="J122" t="str">
        <v>Analyst</v>
      </c>
      <c r="K122" t="str">
        <v>Permanent</v>
      </c>
      <c r="L122" t="str">
        <v>Boston</v>
      </c>
      <c r="M122">
        <v>34</v>
      </c>
      <c r="N122">
        <v>46923</v>
      </c>
      <c r="O122">
        <v>27</v>
      </c>
      <c r="P122">
        <v>14</v>
      </c>
      <c r="Q122">
        <v>14</v>
      </c>
      <c r="R122">
        <v>5</v>
      </c>
      <c r="S122">
        <v>54</v>
      </c>
    </row>
    <row r="123" spans="6:19" x14ac:dyDescent="0.45">
      <c r="F123" t="str">
        <v>IT</v>
      </c>
      <c r="G123" t="str">
        <v>Female</v>
      </c>
      <c r="H123" t="str">
        <v>Married</v>
      </c>
      <c r="I123" t="str">
        <v>Bachelor</v>
      </c>
      <c r="J123" t="str">
        <v>Sales Executive</v>
      </c>
      <c r="K123" t="str">
        <v>Contract</v>
      </c>
      <c r="L123" t="str">
        <v>Boston</v>
      </c>
      <c r="M123">
        <v>54</v>
      </c>
      <c r="N123">
        <v>85860</v>
      </c>
      <c r="O123">
        <v>26</v>
      </c>
      <c r="P123">
        <v>3</v>
      </c>
      <c r="Q123">
        <v>4</v>
      </c>
      <c r="R123">
        <v>8</v>
      </c>
      <c r="S123">
        <v>36</v>
      </c>
    </row>
    <row r="124" spans="6:19" x14ac:dyDescent="0.45">
      <c r="F124" t="str">
        <v>IT</v>
      </c>
      <c r="G124" t="str">
        <v>Male</v>
      </c>
      <c r="H124" t="str">
        <v>Widowed</v>
      </c>
      <c r="I124" t="str">
        <v>Bachelor</v>
      </c>
      <c r="J124" t="str">
        <v>Sales Executive</v>
      </c>
      <c r="K124" t="str">
        <v>Contract</v>
      </c>
      <c r="L124" t="str">
        <v>Boston</v>
      </c>
      <c r="M124">
        <v>62</v>
      </c>
      <c r="N124">
        <v>67713</v>
      </c>
      <c r="O124">
        <v>25</v>
      </c>
      <c r="P124">
        <v>16</v>
      </c>
      <c r="Q124">
        <v>9</v>
      </c>
      <c r="R124">
        <v>4</v>
      </c>
      <c r="S124">
        <v>25</v>
      </c>
    </row>
    <row r="125" spans="6:19" x14ac:dyDescent="0.45">
      <c r="F125" t="str">
        <v>Customer Support</v>
      </c>
      <c r="G125" t="str">
        <v>Female</v>
      </c>
      <c r="H125" t="str">
        <v>Divorced</v>
      </c>
      <c r="I125" t="str">
        <v>Master</v>
      </c>
      <c r="J125" t="str">
        <v>Engineer</v>
      </c>
      <c r="K125" t="str">
        <v>Contract</v>
      </c>
      <c r="L125" t="str">
        <v>Boston</v>
      </c>
      <c r="M125">
        <v>55</v>
      </c>
      <c r="N125">
        <v>84040</v>
      </c>
      <c r="O125">
        <v>24</v>
      </c>
      <c r="P125">
        <v>16</v>
      </c>
      <c r="Q125">
        <v>8</v>
      </c>
      <c r="R125">
        <v>9</v>
      </c>
      <c r="S125">
        <v>50</v>
      </c>
    </row>
    <row r="126" spans="6:19" x14ac:dyDescent="0.45">
      <c r="F126" t="str">
        <v>Marketing</v>
      </c>
      <c r="G126" t="str">
        <v>Female</v>
      </c>
      <c r="H126" t="str">
        <v>Widowed</v>
      </c>
      <c r="I126" t="str">
        <v>High School</v>
      </c>
      <c r="J126" t="str">
        <v>Developer</v>
      </c>
      <c r="K126" t="str">
        <v>Intern</v>
      </c>
      <c r="L126" t="str">
        <v>Boston</v>
      </c>
      <c r="M126">
        <v>33</v>
      </c>
      <c r="N126">
        <v>76154</v>
      </c>
      <c r="O126">
        <v>23</v>
      </c>
      <c r="P126">
        <v>4</v>
      </c>
      <c r="Q126">
        <v>8</v>
      </c>
      <c r="R126">
        <v>3</v>
      </c>
      <c r="S126">
        <v>43</v>
      </c>
    </row>
    <row r="127" spans="6:19" x14ac:dyDescent="0.45">
      <c r="F127" t="str">
        <v>Sales</v>
      </c>
      <c r="G127" t="str">
        <v>Female</v>
      </c>
      <c r="H127" t="str">
        <v>Divorced</v>
      </c>
      <c r="I127" t="str">
        <v>Bachelor</v>
      </c>
      <c r="J127" t="str">
        <v>Developer</v>
      </c>
      <c r="K127" t="str">
        <v>Contract</v>
      </c>
      <c r="L127" t="str">
        <v>Boston</v>
      </c>
      <c r="M127">
        <v>41</v>
      </c>
      <c r="N127">
        <v>70992</v>
      </c>
      <c r="O127">
        <v>23</v>
      </c>
      <c r="P127">
        <v>15</v>
      </c>
      <c r="Q127">
        <v>8</v>
      </c>
      <c r="R127">
        <v>2</v>
      </c>
      <c r="S127">
        <v>58</v>
      </c>
    </row>
    <row r="128" spans="6:19" x14ac:dyDescent="0.45">
      <c r="F128" t="str">
        <v>Marketing</v>
      </c>
      <c r="G128" t="str">
        <v>Male</v>
      </c>
      <c r="H128" t="str">
        <v>Divorced</v>
      </c>
      <c r="I128" t="str">
        <v>PhD</v>
      </c>
      <c r="J128" t="str">
        <v>Analyst</v>
      </c>
      <c r="K128" t="str">
        <v>Permanent</v>
      </c>
      <c r="L128" t="str">
        <v>Boston</v>
      </c>
      <c r="M128">
        <v>33</v>
      </c>
      <c r="N128">
        <v>100188</v>
      </c>
      <c r="O128">
        <v>22</v>
      </c>
      <c r="P128">
        <v>10</v>
      </c>
      <c r="Q128">
        <v>11</v>
      </c>
      <c r="R128">
        <v>4</v>
      </c>
      <c r="S128">
        <v>44</v>
      </c>
    </row>
    <row r="129" spans="6:19" x14ac:dyDescent="0.45">
      <c r="F129" t="str">
        <v>Customer Support</v>
      </c>
      <c r="G129" t="str">
        <v>Male</v>
      </c>
      <c r="H129" t="str">
        <v>Single</v>
      </c>
      <c r="I129" t="str">
        <v>Master</v>
      </c>
      <c r="J129" t="str">
        <v>HR Executive</v>
      </c>
      <c r="K129" t="str">
        <v>Intern</v>
      </c>
      <c r="L129" t="str">
        <v>Boston</v>
      </c>
      <c r="M129">
        <v>38</v>
      </c>
      <c r="N129">
        <v>116072</v>
      </c>
      <c r="O129">
        <v>22</v>
      </c>
      <c r="P129">
        <v>4</v>
      </c>
      <c r="Q129">
        <v>9</v>
      </c>
      <c r="R129">
        <v>2</v>
      </c>
      <c r="S129">
        <v>45</v>
      </c>
    </row>
    <row r="130" spans="6:19" x14ac:dyDescent="0.45">
      <c r="F130" t="str">
        <v>Sales</v>
      </c>
      <c r="G130" t="str">
        <v>Other</v>
      </c>
      <c r="H130" t="str">
        <v>Widowed</v>
      </c>
      <c r="I130" t="str">
        <v>Master</v>
      </c>
      <c r="J130" t="str">
        <v>HR Executive</v>
      </c>
      <c r="K130" t="str">
        <v>Intern</v>
      </c>
      <c r="L130" t="str">
        <v>Boston</v>
      </c>
      <c r="M130">
        <v>33</v>
      </c>
      <c r="N130">
        <v>96634</v>
      </c>
      <c r="O130">
        <v>22</v>
      </c>
      <c r="P130">
        <v>3</v>
      </c>
      <c r="Q130">
        <v>2</v>
      </c>
      <c r="R130">
        <v>6</v>
      </c>
      <c r="S130">
        <v>26</v>
      </c>
    </row>
    <row r="131" spans="6:19" x14ac:dyDescent="0.45">
      <c r="F131" t="str">
        <v>Sales</v>
      </c>
      <c r="G131" t="str">
        <v>Male</v>
      </c>
      <c r="H131" t="str">
        <v>Widowed</v>
      </c>
      <c r="I131" t="str">
        <v>Bachelor</v>
      </c>
      <c r="J131" t="str">
        <v>Analyst</v>
      </c>
      <c r="K131" t="str">
        <v>Intern</v>
      </c>
      <c r="L131" t="str">
        <v>Boston</v>
      </c>
      <c r="M131">
        <v>50</v>
      </c>
      <c r="N131">
        <v>35793</v>
      </c>
      <c r="O131">
        <v>22</v>
      </c>
      <c r="P131">
        <v>9</v>
      </c>
      <c r="Q131">
        <v>12</v>
      </c>
      <c r="R131">
        <v>1</v>
      </c>
      <c r="S131">
        <v>20</v>
      </c>
    </row>
    <row r="132" spans="6:19" x14ac:dyDescent="0.45">
      <c r="F132" t="str">
        <v>Marketing</v>
      </c>
      <c r="G132" t="str">
        <v>Female</v>
      </c>
      <c r="H132" t="str">
        <v>Single</v>
      </c>
      <c r="I132" t="str">
        <v>High School</v>
      </c>
      <c r="J132" t="str">
        <v>Engineer</v>
      </c>
      <c r="K132" t="str">
        <v>Intern</v>
      </c>
      <c r="L132" t="str">
        <v>Boston</v>
      </c>
      <c r="M132">
        <v>42</v>
      </c>
      <c r="N132">
        <v>81098</v>
      </c>
      <c r="O132">
        <v>21</v>
      </c>
      <c r="P132">
        <v>16</v>
      </c>
      <c r="Q132">
        <v>1</v>
      </c>
      <c r="R132">
        <v>1</v>
      </c>
      <c r="S132">
        <v>21</v>
      </c>
    </row>
    <row r="133" spans="6:19" x14ac:dyDescent="0.45">
      <c r="F133" t="str">
        <v>Engineering</v>
      </c>
      <c r="G133" t="str">
        <v>Male</v>
      </c>
      <c r="H133" t="str">
        <v>Divorced</v>
      </c>
      <c r="I133" t="str">
        <v>PhD</v>
      </c>
      <c r="J133" t="str">
        <v>Developer</v>
      </c>
      <c r="K133" t="str">
        <v>Permanent</v>
      </c>
      <c r="L133" t="str">
        <v>Boston</v>
      </c>
      <c r="M133">
        <v>56</v>
      </c>
      <c r="N133">
        <v>62955</v>
      </c>
      <c r="O133">
        <v>21</v>
      </c>
      <c r="P133">
        <v>13</v>
      </c>
      <c r="Q133">
        <v>5</v>
      </c>
      <c r="R133">
        <v>4</v>
      </c>
      <c r="S133">
        <v>59</v>
      </c>
    </row>
    <row r="134" spans="6:19" x14ac:dyDescent="0.45">
      <c r="F134" t="str">
        <v>Customer Support</v>
      </c>
      <c r="G134" t="str">
        <v>Other</v>
      </c>
      <c r="H134" t="str">
        <v>Widowed</v>
      </c>
      <c r="I134" t="str">
        <v>Bachelor</v>
      </c>
      <c r="J134" t="str">
        <v>Support Staff</v>
      </c>
      <c r="K134" t="str">
        <v>Contract</v>
      </c>
      <c r="L134" t="str">
        <v>Boston</v>
      </c>
      <c r="M134">
        <v>25</v>
      </c>
      <c r="N134">
        <v>58398</v>
      </c>
      <c r="O134">
        <v>20</v>
      </c>
      <c r="P134">
        <v>13</v>
      </c>
      <c r="Q134">
        <v>3</v>
      </c>
      <c r="R134">
        <v>4</v>
      </c>
      <c r="S134">
        <v>53</v>
      </c>
    </row>
    <row r="135" spans="6:19" x14ac:dyDescent="0.45">
      <c r="F135" t="str">
        <v>Finance</v>
      </c>
      <c r="G135" t="str">
        <v>Other</v>
      </c>
      <c r="H135" t="str">
        <v>Single</v>
      </c>
      <c r="I135" t="str">
        <v>Bachelor</v>
      </c>
      <c r="J135" t="str">
        <v>Analyst</v>
      </c>
      <c r="K135" t="str">
        <v>Contract</v>
      </c>
      <c r="L135" t="str">
        <v>Boston</v>
      </c>
      <c r="M135">
        <v>54</v>
      </c>
      <c r="N135">
        <v>84131</v>
      </c>
      <c r="O135">
        <v>19</v>
      </c>
      <c r="P135">
        <v>4</v>
      </c>
      <c r="Q135">
        <v>6</v>
      </c>
      <c r="R135">
        <v>2</v>
      </c>
      <c r="S135">
        <v>53</v>
      </c>
    </row>
    <row r="136" spans="6:19" x14ac:dyDescent="0.45">
      <c r="F136" t="str">
        <v>Customer Support</v>
      </c>
      <c r="G136" t="str">
        <v>Female</v>
      </c>
      <c r="H136" t="str">
        <v>Married</v>
      </c>
      <c r="I136" t="str">
        <v>Master</v>
      </c>
      <c r="J136" t="str">
        <v>HR Executive</v>
      </c>
      <c r="K136" t="str">
        <v>Permanent</v>
      </c>
      <c r="L136" t="str">
        <v>Boston</v>
      </c>
      <c r="M136">
        <v>23</v>
      </c>
      <c r="N136">
        <v>50963</v>
      </c>
      <c r="O136">
        <v>18</v>
      </c>
      <c r="P136">
        <v>13</v>
      </c>
      <c r="Q136">
        <v>6</v>
      </c>
      <c r="R136">
        <v>5</v>
      </c>
      <c r="S136">
        <v>37</v>
      </c>
    </row>
    <row r="137" spans="6:19" x14ac:dyDescent="0.45">
      <c r="F137" t="str">
        <v>Customer Support</v>
      </c>
      <c r="G137" t="str">
        <v>Male</v>
      </c>
      <c r="H137" t="str">
        <v>Married</v>
      </c>
      <c r="I137" t="str">
        <v>Bachelor</v>
      </c>
      <c r="J137" t="str">
        <v>Analyst</v>
      </c>
      <c r="K137" t="str">
        <v>Intern</v>
      </c>
      <c r="L137" t="str">
        <v>Boston</v>
      </c>
      <c r="M137">
        <v>59</v>
      </c>
      <c r="N137">
        <v>51607</v>
      </c>
      <c r="O137">
        <v>18</v>
      </c>
      <c r="P137">
        <v>14</v>
      </c>
      <c r="Q137">
        <v>7</v>
      </c>
      <c r="R137">
        <v>7</v>
      </c>
      <c r="S137">
        <v>41</v>
      </c>
    </row>
    <row r="138" spans="6:19" x14ac:dyDescent="0.45">
      <c r="F138" t="str">
        <v>Sales</v>
      </c>
      <c r="G138" t="str">
        <v>Other</v>
      </c>
      <c r="H138" t="str">
        <v>Widowed</v>
      </c>
      <c r="I138" t="str">
        <v>High School</v>
      </c>
      <c r="J138" t="str">
        <v>Analyst</v>
      </c>
      <c r="K138" t="str">
        <v>Contract</v>
      </c>
      <c r="L138" t="str">
        <v>Boston</v>
      </c>
      <c r="M138">
        <v>56</v>
      </c>
      <c r="N138">
        <v>31932</v>
      </c>
      <c r="O138">
        <v>17</v>
      </c>
      <c r="P138">
        <v>10</v>
      </c>
      <c r="Q138">
        <v>14</v>
      </c>
      <c r="R138">
        <v>8</v>
      </c>
      <c r="S138">
        <v>58</v>
      </c>
    </row>
    <row r="139" spans="6:19" x14ac:dyDescent="0.45">
      <c r="F139" t="str">
        <v>IT</v>
      </c>
      <c r="G139" t="str">
        <v>Female</v>
      </c>
      <c r="H139" t="str">
        <v>Widowed</v>
      </c>
      <c r="I139" t="str">
        <v>PhD</v>
      </c>
      <c r="J139" t="str">
        <v>Engineer</v>
      </c>
      <c r="K139" t="str">
        <v>Intern</v>
      </c>
      <c r="L139" t="str">
        <v>Boston</v>
      </c>
      <c r="M139">
        <v>38</v>
      </c>
      <c r="N139">
        <v>49810</v>
      </c>
      <c r="O139">
        <v>17</v>
      </c>
      <c r="P139">
        <v>1</v>
      </c>
      <c r="Q139">
        <v>14</v>
      </c>
      <c r="R139">
        <v>3</v>
      </c>
      <c r="S139">
        <v>21</v>
      </c>
    </row>
    <row r="140" spans="6:19" x14ac:dyDescent="0.45">
      <c r="F140" t="str">
        <v>Sales</v>
      </c>
      <c r="G140" t="str">
        <v>Female</v>
      </c>
      <c r="H140" t="str">
        <v>Married</v>
      </c>
      <c r="I140" t="str">
        <v>Master</v>
      </c>
      <c r="J140" t="str">
        <v>Sales Executive</v>
      </c>
      <c r="K140" t="str">
        <v>Permanent</v>
      </c>
      <c r="L140" t="str">
        <v>Boston</v>
      </c>
      <c r="M140">
        <v>44</v>
      </c>
      <c r="N140">
        <v>53782</v>
      </c>
      <c r="O140">
        <v>17</v>
      </c>
      <c r="P140">
        <v>7</v>
      </c>
      <c r="Q140">
        <v>1</v>
      </c>
      <c r="R140">
        <v>4</v>
      </c>
      <c r="S140">
        <v>38</v>
      </c>
    </row>
    <row r="141" spans="6:19" x14ac:dyDescent="0.45">
      <c r="F141" t="str">
        <v>Engineering</v>
      </c>
      <c r="G141" t="str">
        <v>Male</v>
      </c>
      <c r="H141" t="str">
        <v>Widowed</v>
      </c>
      <c r="I141" t="str">
        <v>Master</v>
      </c>
      <c r="J141" t="str">
        <v>Support Staff</v>
      </c>
      <c r="K141" t="str">
        <v>Contract</v>
      </c>
      <c r="L141" t="str">
        <v>Boston</v>
      </c>
      <c r="M141">
        <v>27</v>
      </c>
      <c r="N141">
        <v>96852</v>
      </c>
      <c r="O141">
        <v>17</v>
      </c>
      <c r="P141">
        <v>3</v>
      </c>
      <c r="Q141">
        <v>1</v>
      </c>
      <c r="R141">
        <v>4</v>
      </c>
      <c r="S141">
        <v>34</v>
      </c>
    </row>
    <row r="142" spans="6:19" x14ac:dyDescent="0.45">
      <c r="F142" t="str">
        <v>Marketing</v>
      </c>
      <c r="G142" t="str">
        <v>Other</v>
      </c>
      <c r="H142" t="str">
        <v>Married</v>
      </c>
      <c r="I142" t="str">
        <v>Master</v>
      </c>
      <c r="J142" t="str">
        <v>Engineer</v>
      </c>
      <c r="K142" t="str">
        <v>Contract</v>
      </c>
      <c r="L142" t="str">
        <v>Boston</v>
      </c>
      <c r="M142">
        <v>60</v>
      </c>
      <c r="N142">
        <v>60431</v>
      </c>
      <c r="O142">
        <v>17</v>
      </c>
      <c r="P142">
        <v>12</v>
      </c>
      <c r="Q142">
        <v>2</v>
      </c>
      <c r="R142">
        <v>7</v>
      </c>
      <c r="S142">
        <v>37</v>
      </c>
    </row>
    <row r="143" spans="6:19" x14ac:dyDescent="0.45">
      <c r="F143" t="str">
        <v>Engineering</v>
      </c>
      <c r="G143" t="str">
        <v>Other</v>
      </c>
      <c r="H143" t="str">
        <v>Widowed</v>
      </c>
      <c r="I143" t="str">
        <v>Bachelor</v>
      </c>
      <c r="J143" t="str">
        <v>Developer</v>
      </c>
      <c r="K143" t="str">
        <v>Intern</v>
      </c>
      <c r="L143" t="str">
        <v>Boston</v>
      </c>
      <c r="M143">
        <v>45</v>
      </c>
      <c r="N143">
        <v>92522</v>
      </c>
      <c r="O143">
        <v>17</v>
      </c>
      <c r="P143">
        <v>8</v>
      </c>
      <c r="Q143">
        <v>14</v>
      </c>
      <c r="R143">
        <v>5</v>
      </c>
      <c r="S143">
        <v>39</v>
      </c>
    </row>
    <row r="144" spans="6:19" x14ac:dyDescent="0.45">
      <c r="F144" t="str">
        <v>Customer Support</v>
      </c>
      <c r="G144" t="str">
        <v>Male</v>
      </c>
      <c r="H144" t="str">
        <v>Divorced</v>
      </c>
      <c r="I144" t="str">
        <v>Bachelor</v>
      </c>
      <c r="J144" t="str">
        <v>Sales Executive</v>
      </c>
      <c r="K144" t="str">
        <v>Contract</v>
      </c>
      <c r="L144" t="str">
        <v>Boston</v>
      </c>
      <c r="M144">
        <v>47</v>
      </c>
      <c r="N144">
        <v>35744</v>
      </c>
      <c r="O144">
        <v>15</v>
      </c>
      <c r="P144">
        <v>10</v>
      </c>
      <c r="Q144">
        <v>7</v>
      </c>
      <c r="R144">
        <v>1</v>
      </c>
      <c r="S144">
        <v>45</v>
      </c>
    </row>
    <row r="145" spans="6:19" x14ac:dyDescent="0.45">
      <c r="F145" t="str">
        <v>Engineering</v>
      </c>
      <c r="G145" t="str">
        <v>Other</v>
      </c>
      <c r="H145" t="str">
        <v>Widowed</v>
      </c>
      <c r="I145" t="str">
        <v>High School</v>
      </c>
      <c r="J145" t="str">
        <v>Developer</v>
      </c>
      <c r="K145" t="str">
        <v>Permanent</v>
      </c>
      <c r="L145" t="str">
        <v>Boston</v>
      </c>
      <c r="M145">
        <v>36</v>
      </c>
      <c r="N145">
        <v>49008</v>
      </c>
      <c r="O145">
        <v>14</v>
      </c>
      <c r="P145">
        <v>18</v>
      </c>
      <c r="Q145">
        <v>2</v>
      </c>
      <c r="R145">
        <v>3</v>
      </c>
      <c r="S145">
        <v>22</v>
      </c>
    </row>
    <row r="146" spans="6:19" x14ac:dyDescent="0.45">
      <c r="F146" t="str">
        <v>Engineering</v>
      </c>
      <c r="G146" t="str">
        <v>Other</v>
      </c>
      <c r="H146" t="str">
        <v>Married</v>
      </c>
      <c r="I146" t="str">
        <v>High School</v>
      </c>
      <c r="J146" t="str">
        <v>Manager</v>
      </c>
      <c r="K146" t="str">
        <v>Intern</v>
      </c>
      <c r="L146" t="str">
        <v>Boston</v>
      </c>
      <c r="M146">
        <v>58</v>
      </c>
      <c r="N146">
        <v>37006</v>
      </c>
      <c r="O146">
        <v>14</v>
      </c>
      <c r="P146">
        <v>5</v>
      </c>
      <c r="Q146">
        <v>3</v>
      </c>
      <c r="R146">
        <v>3</v>
      </c>
      <c r="S146">
        <v>53</v>
      </c>
    </row>
    <row r="147" spans="6:19" x14ac:dyDescent="0.45">
      <c r="F147" t="str">
        <v>IT</v>
      </c>
      <c r="G147" t="str">
        <v>Female</v>
      </c>
      <c r="H147" t="str">
        <v>Single</v>
      </c>
      <c r="I147" t="str">
        <v>High School</v>
      </c>
      <c r="J147" t="str">
        <v>Support Staff</v>
      </c>
      <c r="K147" t="str">
        <v>Permanent</v>
      </c>
      <c r="L147" t="str">
        <v>Boston</v>
      </c>
      <c r="M147">
        <v>31</v>
      </c>
      <c r="N147">
        <v>76840</v>
      </c>
      <c r="O147">
        <v>13</v>
      </c>
      <c r="P147">
        <v>15</v>
      </c>
      <c r="Q147">
        <v>5</v>
      </c>
      <c r="R147">
        <v>6</v>
      </c>
      <c r="S147">
        <v>20</v>
      </c>
    </row>
    <row r="148" spans="6:19" x14ac:dyDescent="0.45">
      <c r="F148" t="str">
        <v>Customer Support</v>
      </c>
      <c r="G148" t="str">
        <v>Male</v>
      </c>
      <c r="H148" t="str">
        <v>Married</v>
      </c>
      <c r="I148" t="str">
        <v>High School</v>
      </c>
      <c r="J148" t="str">
        <v>Manager</v>
      </c>
      <c r="K148" t="str">
        <v>Contract</v>
      </c>
      <c r="L148" t="str">
        <v>Boston</v>
      </c>
      <c r="M148">
        <v>54</v>
      </c>
      <c r="N148">
        <v>41590</v>
      </c>
      <c r="O148">
        <v>13</v>
      </c>
      <c r="P148">
        <v>11</v>
      </c>
      <c r="Q148">
        <v>8</v>
      </c>
      <c r="R148">
        <v>9</v>
      </c>
      <c r="S148">
        <v>24</v>
      </c>
    </row>
    <row r="149" spans="6:19" x14ac:dyDescent="0.45">
      <c r="F149" t="str">
        <v>HR</v>
      </c>
      <c r="G149" t="str">
        <v>Other</v>
      </c>
      <c r="H149" t="str">
        <v>Widowed</v>
      </c>
      <c r="I149" t="str">
        <v>PhD</v>
      </c>
      <c r="J149" t="str">
        <v>Manager</v>
      </c>
      <c r="K149" t="str">
        <v>Contract</v>
      </c>
      <c r="L149" t="str">
        <v>Boston</v>
      </c>
      <c r="M149">
        <v>25</v>
      </c>
      <c r="N149">
        <v>69129</v>
      </c>
      <c r="O149">
        <v>13</v>
      </c>
      <c r="P149">
        <v>1</v>
      </c>
      <c r="Q149">
        <v>1</v>
      </c>
      <c r="R149">
        <v>8</v>
      </c>
      <c r="S149">
        <v>52</v>
      </c>
    </row>
    <row r="150" spans="6:19" x14ac:dyDescent="0.45">
      <c r="F150" t="str">
        <v>Sales</v>
      </c>
      <c r="G150" t="str">
        <v>Other</v>
      </c>
      <c r="H150" t="str">
        <v>Married</v>
      </c>
      <c r="I150" t="str">
        <v>Master</v>
      </c>
      <c r="J150" t="str">
        <v>Engineer</v>
      </c>
      <c r="K150" t="str">
        <v>Contract</v>
      </c>
      <c r="L150" t="str">
        <v>Boston</v>
      </c>
      <c r="M150">
        <v>38</v>
      </c>
      <c r="N150">
        <v>57990</v>
      </c>
      <c r="O150">
        <v>12</v>
      </c>
      <c r="P150">
        <v>12</v>
      </c>
      <c r="Q150">
        <v>13</v>
      </c>
      <c r="R150">
        <v>7</v>
      </c>
      <c r="S150">
        <v>39</v>
      </c>
    </row>
    <row r="151" spans="6:19" x14ac:dyDescent="0.45">
      <c r="F151" t="str">
        <v>HR</v>
      </c>
      <c r="G151" t="str">
        <v>Male</v>
      </c>
      <c r="H151" t="str">
        <v>Divorced</v>
      </c>
      <c r="I151" t="str">
        <v>PhD</v>
      </c>
      <c r="J151" t="str">
        <v>Developer</v>
      </c>
      <c r="K151" t="str">
        <v>Permanent</v>
      </c>
      <c r="L151" t="str">
        <v>Boston</v>
      </c>
      <c r="M151">
        <v>51</v>
      </c>
      <c r="N151">
        <v>63487</v>
      </c>
      <c r="O151">
        <v>11</v>
      </c>
      <c r="P151">
        <v>8</v>
      </c>
      <c r="Q151">
        <v>14</v>
      </c>
      <c r="R151">
        <v>2</v>
      </c>
      <c r="S151">
        <v>22</v>
      </c>
    </row>
    <row r="152" spans="6:19" x14ac:dyDescent="0.45">
      <c r="F152" t="str">
        <v>Marketing</v>
      </c>
      <c r="G152" t="str">
        <v>Other</v>
      </c>
      <c r="H152" t="str">
        <v>Married</v>
      </c>
      <c r="I152" t="str">
        <v>Master</v>
      </c>
      <c r="J152" t="str">
        <v>Sales Executive</v>
      </c>
      <c r="K152" t="str">
        <v>Contract</v>
      </c>
      <c r="L152" t="str">
        <v>Boston</v>
      </c>
      <c r="M152">
        <v>25</v>
      </c>
      <c r="N152">
        <v>77093</v>
      </c>
      <c r="O152">
        <v>10</v>
      </c>
      <c r="P152">
        <v>7</v>
      </c>
      <c r="Q152">
        <v>5</v>
      </c>
      <c r="R152">
        <v>2</v>
      </c>
      <c r="S152">
        <v>33</v>
      </c>
    </row>
    <row r="153" spans="6:19" x14ac:dyDescent="0.45">
      <c r="F153" t="str">
        <v>Sales</v>
      </c>
      <c r="G153" t="str">
        <v>Male</v>
      </c>
      <c r="H153" t="str">
        <v>Married</v>
      </c>
      <c r="I153" t="str">
        <v>High School</v>
      </c>
      <c r="J153" t="str">
        <v>Support Staff</v>
      </c>
      <c r="K153" t="str">
        <v>Intern</v>
      </c>
      <c r="L153" t="str">
        <v>Boston</v>
      </c>
      <c r="M153">
        <v>50</v>
      </c>
      <c r="N153">
        <v>84120</v>
      </c>
      <c r="O153">
        <v>10</v>
      </c>
      <c r="P153">
        <v>11</v>
      </c>
      <c r="Q153">
        <v>11</v>
      </c>
      <c r="R153">
        <v>4</v>
      </c>
      <c r="S153">
        <v>51</v>
      </c>
    </row>
    <row r="154" spans="6:19" x14ac:dyDescent="0.45">
      <c r="F154" t="str">
        <v>IT</v>
      </c>
      <c r="G154" t="str">
        <v>Female</v>
      </c>
      <c r="H154" t="str">
        <v>Divorced</v>
      </c>
      <c r="I154" t="str">
        <v>High School</v>
      </c>
      <c r="J154" t="str">
        <v>Sales Executive</v>
      </c>
      <c r="K154" t="str">
        <v>Intern</v>
      </c>
      <c r="L154" t="str">
        <v>Boston</v>
      </c>
      <c r="M154">
        <v>36</v>
      </c>
      <c r="N154">
        <v>51281</v>
      </c>
      <c r="O154">
        <v>9</v>
      </c>
      <c r="P154">
        <v>17</v>
      </c>
      <c r="Q154">
        <v>7</v>
      </c>
      <c r="R154">
        <v>9</v>
      </c>
      <c r="S154">
        <v>32</v>
      </c>
    </row>
    <row r="155" spans="6:19" x14ac:dyDescent="0.45">
      <c r="F155" t="str">
        <v>HR</v>
      </c>
      <c r="G155" t="str">
        <v>Other</v>
      </c>
      <c r="H155" t="str">
        <v>Divorced</v>
      </c>
      <c r="I155" t="str">
        <v>High School</v>
      </c>
      <c r="J155" t="str">
        <v>Engineer</v>
      </c>
      <c r="K155" t="str">
        <v>Contract</v>
      </c>
      <c r="L155" t="str">
        <v>Boston</v>
      </c>
      <c r="M155">
        <v>59</v>
      </c>
      <c r="N155">
        <v>75671</v>
      </c>
      <c r="O155">
        <v>9</v>
      </c>
      <c r="P155">
        <v>13</v>
      </c>
      <c r="Q155">
        <v>6</v>
      </c>
      <c r="R155">
        <v>7</v>
      </c>
      <c r="S155">
        <v>43</v>
      </c>
    </row>
    <row r="156" spans="6:19" x14ac:dyDescent="0.45">
      <c r="F156" t="str">
        <v>IT</v>
      </c>
      <c r="G156" t="str">
        <v>Female</v>
      </c>
      <c r="H156" t="str">
        <v>Single</v>
      </c>
      <c r="I156" t="str">
        <v>Bachelor</v>
      </c>
      <c r="J156" t="str">
        <v>Manager</v>
      </c>
      <c r="K156" t="str">
        <v>Contract</v>
      </c>
      <c r="L156" t="str">
        <v>Boston</v>
      </c>
      <c r="M156">
        <v>42</v>
      </c>
      <c r="N156">
        <v>119678</v>
      </c>
      <c r="O156">
        <v>8</v>
      </c>
      <c r="P156">
        <v>10</v>
      </c>
      <c r="Q156">
        <v>11</v>
      </c>
      <c r="R156">
        <v>9</v>
      </c>
      <c r="S156">
        <v>47</v>
      </c>
    </row>
    <row r="157" spans="6:19" x14ac:dyDescent="0.45">
      <c r="F157" t="str">
        <v>Marketing</v>
      </c>
      <c r="G157" t="str">
        <v>Other</v>
      </c>
      <c r="H157" t="str">
        <v>Single</v>
      </c>
      <c r="I157" t="str">
        <v>High School</v>
      </c>
      <c r="J157" t="str">
        <v>Analyst</v>
      </c>
      <c r="K157" t="str">
        <v>Contract</v>
      </c>
      <c r="L157" t="str">
        <v>Boston</v>
      </c>
      <c r="M157">
        <v>63</v>
      </c>
      <c r="N157">
        <v>117697</v>
      </c>
      <c r="O157">
        <v>7</v>
      </c>
      <c r="P157">
        <v>12</v>
      </c>
      <c r="Q157">
        <v>6</v>
      </c>
      <c r="R157">
        <v>3</v>
      </c>
      <c r="S157">
        <v>59</v>
      </c>
    </row>
    <row r="158" spans="6:19" x14ac:dyDescent="0.45">
      <c r="F158" t="str">
        <v>Customer Support</v>
      </c>
      <c r="G158" t="str">
        <v>Other</v>
      </c>
      <c r="H158" t="str">
        <v>Married</v>
      </c>
      <c r="I158" t="str">
        <v>Master</v>
      </c>
      <c r="J158" t="str">
        <v>Manager</v>
      </c>
      <c r="K158" t="str">
        <v>Contract</v>
      </c>
      <c r="L158" t="str">
        <v>Boston</v>
      </c>
      <c r="M158">
        <v>46</v>
      </c>
      <c r="N158">
        <v>72359</v>
      </c>
      <c r="O158">
        <v>6</v>
      </c>
      <c r="P158">
        <v>4</v>
      </c>
      <c r="Q158">
        <v>11</v>
      </c>
      <c r="R158">
        <v>3</v>
      </c>
      <c r="S158">
        <v>25</v>
      </c>
    </row>
    <row r="159" spans="6:19" x14ac:dyDescent="0.45">
      <c r="F159" t="str">
        <v>IT</v>
      </c>
      <c r="G159" t="str">
        <v>Other</v>
      </c>
      <c r="H159" t="str">
        <v>Married</v>
      </c>
      <c r="I159" t="str">
        <v>Bachelor</v>
      </c>
      <c r="J159" t="str">
        <v>Support Staff</v>
      </c>
      <c r="K159" t="str">
        <v>Permanent</v>
      </c>
      <c r="L159" t="str">
        <v>Boston</v>
      </c>
      <c r="M159">
        <v>46</v>
      </c>
      <c r="N159">
        <v>47508</v>
      </c>
      <c r="O159">
        <v>6</v>
      </c>
      <c r="P159">
        <v>13</v>
      </c>
      <c r="Q159">
        <v>1</v>
      </c>
      <c r="R159">
        <v>7</v>
      </c>
      <c r="S159">
        <v>46</v>
      </c>
    </row>
    <row r="160" spans="6:19" x14ac:dyDescent="0.45">
      <c r="F160" t="str">
        <v>Sales</v>
      </c>
      <c r="G160" t="str">
        <v>Male</v>
      </c>
      <c r="H160" t="str">
        <v>Divorced</v>
      </c>
      <c r="I160" t="str">
        <v>Bachelor</v>
      </c>
      <c r="J160" t="str">
        <v>Developer</v>
      </c>
      <c r="K160" t="str">
        <v>Contract</v>
      </c>
      <c r="L160" t="str">
        <v>Boston</v>
      </c>
      <c r="M160">
        <v>37</v>
      </c>
      <c r="N160">
        <v>32454</v>
      </c>
      <c r="O160">
        <v>5</v>
      </c>
      <c r="P160">
        <v>18</v>
      </c>
      <c r="Q160">
        <v>6</v>
      </c>
      <c r="R160">
        <v>5</v>
      </c>
      <c r="S160">
        <v>30</v>
      </c>
    </row>
    <row r="161" spans="6:19" x14ac:dyDescent="0.45">
      <c r="F161" t="str">
        <v>Customer Support</v>
      </c>
      <c r="G161" t="str">
        <v>Female</v>
      </c>
      <c r="H161" t="str">
        <v>Divorced</v>
      </c>
      <c r="I161" t="str">
        <v>PhD</v>
      </c>
      <c r="J161" t="str">
        <v>Support Staff</v>
      </c>
      <c r="K161" t="str">
        <v>Intern</v>
      </c>
      <c r="L161" t="str">
        <v>Boston</v>
      </c>
      <c r="M161">
        <v>35</v>
      </c>
      <c r="N161">
        <v>44743</v>
      </c>
      <c r="O161">
        <v>5</v>
      </c>
      <c r="P161">
        <v>3</v>
      </c>
      <c r="Q161">
        <v>13</v>
      </c>
      <c r="R161">
        <v>2</v>
      </c>
      <c r="S161">
        <v>26</v>
      </c>
    </row>
    <row r="162" spans="6:19" x14ac:dyDescent="0.45">
      <c r="F162" t="str">
        <v>Engineering</v>
      </c>
      <c r="G162" t="str">
        <v>Female</v>
      </c>
      <c r="H162" t="str">
        <v>Widowed</v>
      </c>
      <c r="I162" t="str">
        <v>High School</v>
      </c>
      <c r="J162" t="str">
        <v>Sales Executive</v>
      </c>
      <c r="K162" t="str">
        <v>Contract</v>
      </c>
      <c r="L162" t="str">
        <v>Boston</v>
      </c>
      <c r="M162">
        <v>49</v>
      </c>
      <c r="N162">
        <v>96093</v>
      </c>
      <c r="O162">
        <v>4</v>
      </c>
      <c r="P162">
        <v>12</v>
      </c>
      <c r="Q162">
        <v>12</v>
      </c>
      <c r="R162">
        <v>7</v>
      </c>
      <c r="S162">
        <v>45</v>
      </c>
    </row>
    <row r="163" spans="6:19" x14ac:dyDescent="0.45">
      <c r="F163" t="str">
        <v>HR</v>
      </c>
      <c r="G163" t="str">
        <v>Other</v>
      </c>
      <c r="H163" t="str">
        <v>Married</v>
      </c>
      <c r="I163" t="str">
        <v>Bachelor</v>
      </c>
      <c r="J163" t="str">
        <v>Developer</v>
      </c>
      <c r="K163" t="str">
        <v>Permanent</v>
      </c>
      <c r="L163" t="str">
        <v>Boston</v>
      </c>
      <c r="M163">
        <v>32</v>
      </c>
      <c r="N163">
        <v>109063</v>
      </c>
      <c r="O163">
        <v>4</v>
      </c>
      <c r="P163">
        <v>8</v>
      </c>
      <c r="Q163">
        <v>4</v>
      </c>
      <c r="R163">
        <v>7</v>
      </c>
      <c r="S163">
        <v>25</v>
      </c>
    </row>
    <row r="164" spans="6:19" x14ac:dyDescent="0.45">
      <c r="F164" t="str">
        <v>Finance</v>
      </c>
      <c r="G164" t="str">
        <v>Male</v>
      </c>
      <c r="H164" t="str">
        <v>Single</v>
      </c>
      <c r="I164" t="str">
        <v>High School</v>
      </c>
      <c r="J164" t="str">
        <v>Developer</v>
      </c>
      <c r="K164" t="str">
        <v>Contract</v>
      </c>
      <c r="L164" t="str">
        <v>Boston</v>
      </c>
      <c r="M164">
        <v>50</v>
      </c>
      <c r="N164">
        <v>32384</v>
      </c>
      <c r="O164">
        <v>4</v>
      </c>
      <c r="P164">
        <v>8</v>
      </c>
      <c r="Q164">
        <v>12</v>
      </c>
      <c r="R164">
        <v>2</v>
      </c>
      <c r="S164">
        <v>44</v>
      </c>
    </row>
    <row r="165" spans="6:19" x14ac:dyDescent="0.45">
      <c r="F165" t="str">
        <v>IT</v>
      </c>
      <c r="G165" t="str">
        <v>Female</v>
      </c>
      <c r="H165" t="str">
        <v>Divorced</v>
      </c>
      <c r="I165" t="str">
        <v>High School</v>
      </c>
      <c r="J165" t="str">
        <v>HR Executive</v>
      </c>
      <c r="K165" t="str">
        <v>Intern</v>
      </c>
      <c r="L165" t="str">
        <v>Boston</v>
      </c>
      <c r="M165">
        <v>54</v>
      </c>
      <c r="N165">
        <v>56417</v>
      </c>
      <c r="O165">
        <v>3</v>
      </c>
      <c r="P165">
        <v>9</v>
      </c>
      <c r="Q165">
        <v>13</v>
      </c>
      <c r="R165">
        <v>7</v>
      </c>
      <c r="S165">
        <v>46</v>
      </c>
    </row>
    <row r="166" spans="6:19" x14ac:dyDescent="0.45">
      <c r="F166" t="str">
        <v>HR</v>
      </c>
      <c r="G166" t="str">
        <v>Female</v>
      </c>
      <c r="H166" t="str">
        <v>Married</v>
      </c>
      <c r="I166" t="str">
        <v>PhD</v>
      </c>
      <c r="J166" t="str">
        <v>HR Executive</v>
      </c>
      <c r="K166" t="str">
        <v>Contract</v>
      </c>
      <c r="L166" t="str">
        <v>Boston</v>
      </c>
      <c r="M166">
        <v>63</v>
      </c>
      <c r="N166">
        <v>52173</v>
      </c>
      <c r="O166">
        <v>3</v>
      </c>
      <c r="P166">
        <v>18</v>
      </c>
      <c r="Q166">
        <v>4</v>
      </c>
      <c r="R166">
        <v>6</v>
      </c>
      <c r="S166">
        <v>43</v>
      </c>
    </row>
    <row r="167" spans="6:19" x14ac:dyDescent="0.45">
      <c r="F167" t="str">
        <v>Engineering</v>
      </c>
      <c r="G167" t="str">
        <v>Male</v>
      </c>
      <c r="H167" t="str">
        <v>Widowed</v>
      </c>
      <c r="I167" t="str">
        <v>PhD</v>
      </c>
      <c r="J167" t="str">
        <v>HR Executive</v>
      </c>
      <c r="K167" t="str">
        <v>Permanent</v>
      </c>
      <c r="L167" t="str">
        <v>Boston</v>
      </c>
      <c r="M167">
        <v>48</v>
      </c>
      <c r="N167">
        <v>41033</v>
      </c>
      <c r="O167">
        <v>3</v>
      </c>
      <c r="P167">
        <v>1</v>
      </c>
      <c r="Q167">
        <v>13</v>
      </c>
      <c r="R167">
        <v>5</v>
      </c>
      <c r="S167">
        <v>59</v>
      </c>
    </row>
    <row r="168" spans="6:19" x14ac:dyDescent="0.45">
      <c r="F168" t="str">
        <v>Sales</v>
      </c>
      <c r="G168" t="str">
        <v>Male</v>
      </c>
      <c r="H168" t="str">
        <v>Single</v>
      </c>
      <c r="I168" t="str">
        <v>Master</v>
      </c>
      <c r="J168" t="str">
        <v>Analyst</v>
      </c>
      <c r="K168" t="str">
        <v>Permanent</v>
      </c>
      <c r="L168" t="str">
        <v>Boston</v>
      </c>
      <c r="M168">
        <v>61</v>
      </c>
      <c r="N168">
        <v>46209</v>
      </c>
      <c r="O168">
        <v>2</v>
      </c>
      <c r="P168">
        <v>10</v>
      </c>
      <c r="Q168">
        <v>7</v>
      </c>
      <c r="R168">
        <v>3</v>
      </c>
      <c r="S168">
        <v>35</v>
      </c>
    </row>
    <row r="169" spans="6:19" x14ac:dyDescent="0.45">
      <c r="F169" t="str">
        <v>HR</v>
      </c>
      <c r="G169" t="str">
        <v>Other</v>
      </c>
      <c r="H169" t="str">
        <v>Widowed</v>
      </c>
      <c r="I169" t="str">
        <v>High School</v>
      </c>
      <c r="J169" t="str">
        <v>Manager</v>
      </c>
      <c r="K169" t="str">
        <v>Intern</v>
      </c>
      <c r="L169" t="str">
        <v>Boston</v>
      </c>
      <c r="M169">
        <v>41</v>
      </c>
      <c r="N169">
        <v>32257</v>
      </c>
      <c r="O169">
        <v>2</v>
      </c>
      <c r="P169">
        <v>14</v>
      </c>
      <c r="Q169">
        <v>3</v>
      </c>
      <c r="R169">
        <v>8</v>
      </c>
      <c r="S169">
        <v>34</v>
      </c>
    </row>
    <row r="170" spans="6:19" x14ac:dyDescent="0.45">
      <c r="F170" t="str">
        <v>HR</v>
      </c>
      <c r="G170" t="str">
        <v>Male</v>
      </c>
      <c r="H170" t="str">
        <v>Married</v>
      </c>
      <c r="I170" t="str">
        <v>High School</v>
      </c>
      <c r="J170" t="str">
        <v>HR Executive</v>
      </c>
      <c r="K170" t="str">
        <v>Contract</v>
      </c>
      <c r="L170" t="str">
        <v>Boston</v>
      </c>
      <c r="M170">
        <v>36</v>
      </c>
      <c r="N170">
        <v>30340</v>
      </c>
      <c r="O170">
        <v>1</v>
      </c>
      <c r="P170">
        <v>14</v>
      </c>
      <c r="Q170">
        <v>9</v>
      </c>
      <c r="R170">
        <v>7</v>
      </c>
      <c r="S170">
        <v>47</v>
      </c>
    </row>
    <row r="171" spans="6:19" x14ac:dyDescent="0.45">
      <c r="F171" t="str">
        <v>IT</v>
      </c>
      <c r="G171" t="str">
        <v>Other</v>
      </c>
      <c r="H171" t="str">
        <v>Married</v>
      </c>
      <c r="I171" t="str">
        <v>Master</v>
      </c>
      <c r="J171" t="str">
        <v>Manager</v>
      </c>
      <c r="K171" t="str">
        <v>Intern</v>
      </c>
      <c r="L171" t="str">
        <v>Boston</v>
      </c>
      <c r="M171">
        <v>29</v>
      </c>
      <c r="N171">
        <v>34213</v>
      </c>
      <c r="O171">
        <v>1</v>
      </c>
      <c r="P171">
        <v>15</v>
      </c>
      <c r="Q171">
        <v>3</v>
      </c>
      <c r="R171">
        <v>9</v>
      </c>
      <c r="S171">
        <v>49</v>
      </c>
    </row>
    <row r="172" spans="6:19" x14ac:dyDescent="0.45">
      <c r="F172" t="str">
        <v>Sales</v>
      </c>
      <c r="G172" t="str">
        <v>Other</v>
      </c>
      <c r="H172" t="str">
        <v>Single</v>
      </c>
      <c r="I172" t="str">
        <v>Bachelor</v>
      </c>
      <c r="J172" t="str">
        <v>Manager</v>
      </c>
      <c r="K172" t="str">
        <v>Contract</v>
      </c>
      <c r="L172" t="str">
        <v>Boston</v>
      </c>
      <c r="M172">
        <v>57</v>
      </c>
      <c r="N172">
        <v>54087</v>
      </c>
      <c r="O172">
        <v>1</v>
      </c>
      <c r="P172">
        <v>18</v>
      </c>
      <c r="Q172">
        <v>10</v>
      </c>
      <c r="R172">
        <v>4</v>
      </c>
      <c r="S172">
        <v>48</v>
      </c>
    </row>
    <row r="173" spans="6:19" x14ac:dyDescent="0.45">
      <c r="F173" t="str">
        <v>Marketing</v>
      </c>
      <c r="G173" t="str">
        <v>Male</v>
      </c>
      <c r="H173" t="str">
        <v>Widowed</v>
      </c>
      <c r="I173" t="str">
        <v>Master</v>
      </c>
      <c r="J173" t="str">
        <v>Engineer</v>
      </c>
      <c r="K173" t="str">
        <v>Contract</v>
      </c>
      <c r="L173" t="str">
        <v>Boston</v>
      </c>
      <c r="M173">
        <v>52</v>
      </c>
      <c r="N173">
        <v>58151</v>
      </c>
      <c r="O173">
        <v>1</v>
      </c>
      <c r="P173">
        <v>16</v>
      </c>
      <c r="Q173">
        <v>13</v>
      </c>
      <c r="R173">
        <v>9</v>
      </c>
      <c r="S173">
        <v>28</v>
      </c>
    </row>
    <row r="176" spans="6:19" x14ac:dyDescent="0.45">
      <c r="F176" t="str" cm="1">
        <f t="array" ref="F176:M248">_xlfn._xlws.FILTER(Dataset!A1:H501,Dataset!E1:E501=Dataset!$E$478)</f>
        <v>Customer Support</v>
      </c>
      <c r="G176" t="str">
        <v>Other</v>
      </c>
      <c r="H176" t="str">
        <v>Single</v>
      </c>
      <c r="I176" t="str">
        <v>Bachelor</v>
      </c>
      <c r="J176" t="str">
        <v>Developer</v>
      </c>
      <c r="K176" t="str">
        <v>Permanent</v>
      </c>
      <c r="L176" t="str">
        <v>New York</v>
      </c>
      <c r="M176">
        <v>26</v>
      </c>
    </row>
    <row r="177" spans="6:13" x14ac:dyDescent="0.45">
      <c r="F177" t="str">
        <v>Sales</v>
      </c>
      <c r="G177" t="str">
        <v>Other</v>
      </c>
      <c r="H177" t="str">
        <v>Widowed</v>
      </c>
      <c r="I177" t="str">
        <v>Bachelor</v>
      </c>
      <c r="J177" t="str">
        <v>Developer</v>
      </c>
      <c r="K177" t="str">
        <v>Permanent</v>
      </c>
      <c r="L177" t="str">
        <v>Chicago</v>
      </c>
      <c r="M177">
        <v>29</v>
      </c>
    </row>
    <row r="178" spans="6:13" x14ac:dyDescent="0.45">
      <c r="F178" t="str">
        <v>Sales</v>
      </c>
      <c r="G178" t="str">
        <v>Female</v>
      </c>
      <c r="H178" t="str">
        <v>Single</v>
      </c>
      <c r="I178" t="str">
        <v>PhD</v>
      </c>
      <c r="J178" t="str">
        <v>Developer</v>
      </c>
      <c r="K178" t="str">
        <v>Contract</v>
      </c>
      <c r="L178" t="str">
        <v>New York</v>
      </c>
      <c r="M178">
        <v>23</v>
      </c>
    </row>
    <row r="179" spans="6:13" x14ac:dyDescent="0.45">
      <c r="F179" t="str">
        <v>Customer Support</v>
      </c>
      <c r="G179" t="str">
        <v>Male</v>
      </c>
      <c r="H179" t="str">
        <v>Single</v>
      </c>
      <c r="I179" t="str">
        <v>Master</v>
      </c>
      <c r="J179" t="str">
        <v>Developer</v>
      </c>
      <c r="K179" t="str">
        <v>Intern</v>
      </c>
      <c r="L179" t="str">
        <v>Boston</v>
      </c>
      <c r="M179">
        <v>42</v>
      </c>
    </row>
    <row r="180" spans="6:13" x14ac:dyDescent="0.45">
      <c r="F180" t="str">
        <v>Marketing</v>
      </c>
      <c r="G180" t="str">
        <v>Male</v>
      </c>
      <c r="H180" t="str">
        <v>Single</v>
      </c>
      <c r="I180" t="str">
        <v>High School</v>
      </c>
      <c r="J180" t="str">
        <v>Developer</v>
      </c>
      <c r="K180" t="str">
        <v>Contract</v>
      </c>
      <c r="L180" t="str">
        <v>Boston</v>
      </c>
      <c r="M180">
        <v>58</v>
      </c>
    </row>
    <row r="181" spans="6:13" x14ac:dyDescent="0.45">
      <c r="F181" t="str">
        <v>Customer Support</v>
      </c>
      <c r="G181" t="str">
        <v>Other</v>
      </c>
      <c r="H181" t="str">
        <v>Divorced</v>
      </c>
      <c r="I181" t="str">
        <v>Bachelor</v>
      </c>
      <c r="J181" t="str">
        <v>Developer</v>
      </c>
      <c r="K181" t="str">
        <v>Intern</v>
      </c>
      <c r="L181" t="str">
        <v>Austin</v>
      </c>
      <c r="M181">
        <v>33</v>
      </c>
    </row>
    <row r="182" spans="6:13" x14ac:dyDescent="0.45">
      <c r="F182" t="str">
        <v>Sales</v>
      </c>
      <c r="G182" t="str">
        <v>Other</v>
      </c>
      <c r="H182" t="str">
        <v>Married</v>
      </c>
      <c r="I182" t="str">
        <v>Bachelor</v>
      </c>
      <c r="J182" t="str">
        <v>Developer</v>
      </c>
      <c r="K182" t="str">
        <v>Contract</v>
      </c>
      <c r="L182" t="str">
        <v>San Francisco</v>
      </c>
      <c r="M182">
        <v>59</v>
      </c>
    </row>
    <row r="183" spans="6:13" x14ac:dyDescent="0.45">
      <c r="F183" t="str">
        <v>Customer Support</v>
      </c>
      <c r="G183" t="str">
        <v>Male</v>
      </c>
      <c r="H183" t="str">
        <v>Divorced</v>
      </c>
      <c r="I183" t="str">
        <v>Master</v>
      </c>
      <c r="J183" t="str">
        <v>Developer</v>
      </c>
      <c r="K183" t="str">
        <v>Intern</v>
      </c>
      <c r="L183" t="str">
        <v>New York</v>
      </c>
      <c r="M183">
        <v>35</v>
      </c>
    </row>
    <row r="184" spans="6:13" x14ac:dyDescent="0.45">
      <c r="F184" t="str">
        <v>IT</v>
      </c>
      <c r="G184" t="str">
        <v>Male</v>
      </c>
      <c r="H184" t="str">
        <v>Widowed</v>
      </c>
      <c r="I184" t="str">
        <v>PhD</v>
      </c>
      <c r="J184" t="str">
        <v>Developer</v>
      </c>
      <c r="K184" t="str">
        <v>Contract</v>
      </c>
      <c r="L184" t="str">
        <v>New York</v>
      </c>
      <c r="M184">
        <v>58</v>
      </c>
    </row>
    <row r="185" spans="6:13" x14ac:dyDescent="0.45">
      <c r="F185" t="str">
        <v>Finance</v>
      </c>
      <c r="G185" t="str">
        <v>Other</v>
      </c>
      <c r="H185" t="str">
        <v>Divorced</v>
      </c>
      <c r="I185" t="str">
        <v>Master</v>
      </c>
      <c r="J185" t="str">
        <v>Developer</v>
      </c>
      <c r="K185" t="str">
        <v>Intern</v>
      </c>
      <c r="L185" t="str">
        <v>Boston</v>
      </c>
      <c r="M185">
        <v>44</v>
      </c>
    </row>
    <row r="186" spans="6:13" x14ac:dyDescent="0.45">
      <c r="F186" t="str">
        <v>Customer Support</v>
      </c>
      <c r="G186" t="str">
        <v>Female</v>
      </c>
      <c r="H186" t="str">
        <v>Married</v>
      </c>
      <c r="I186" t="str">
        <v>Bachelor</v>
      </c>
      <c r="J186" t="str">
        <v>Developer</v>
      </c>
      <c r="K186" t="str">
        <v>Permanent</v>
      </c>
      <c r="L186" t="str">
        <v>Seattle</v>
      </c>
      <c r="M186">
        <v>30</v>
      </c>
    </row>
    <row r="187" spans="6:13" x14ac:dyDescent="0.45">
      <c r="F187" t="str">
        <v>Customer Support</v>
      </c>
      <c r="G187" t="str">
        <v>Male</v>
      </c>
      <c r="H187" t="str">
        <v>Widowed</v>
      </c>
      <c r="I187" t="str">
        <v>High School</v>
      </c>
      <c r="J187" t="str">
        <v>Developer</v>
      </c>
      <c r="K187" t="str">
        <v>Contract</v>
      </c>
      <c r="L187" t="str">
        <v>Austin</v>
      </c>
      <c r="M187">
        <v>50</v>
      </c>
    </row>
    <row r="188" spans="6:13" x14ac:dyDescent="0.45">
      <c r="F188" t="str">
        <v>Marketing</v>
      </c>
      <c r="G188" t="str">
        <v>Female</v>
      </c>
      <c r="H188" t="str">
        <v>Single</v>
      </c>
      <c r="I188" t="str">
        <v>Master</v>
      </c>
      <c r="J188" t="str">
        <v>Developer</v>
      </c>
      <c r="K188" t="str">
        <v>Permanent</v>
      </c>
      <c r="L188" t="str">
        <v>Chicago</v>
      </c>
      <c r="M188">
        <v>61</v>
      </c>
    </row>
    <row r="189" spans="6:13" x14ac:dyDescent="0.45">
      <c r="F189" t="str">
        <v>Marketing</v>
      </c>
      <c r="G189" t="str">
        <v>Male</v>
      </c>
      <c r="H189" t="str">
        <v>Widowed</v>
      </c>
      <c r="I189" t="str">
        <v>Bachelor</v>
      </c>
      <c r="J189" t="str">
        <v>Developer</v>
      </c>
      <c r="K189" t="str">
        <v>Intern</v>
      </c>
      <c r="L189" t="str">
        <v>Denver</v>
      </c>
      <c r="M189">
        <v>58</v>
      </c>
    </row>
    <row r="190" spans="6:13" x14ac:dyDescent="0.45">
      <c r="F190" t="str">
        <v>Marketing</v>
      </c>
      <c r="G190" t="str">
        <v>Female</v>
      </c>
      <c r="H190" t="str">
        <v>Divorced</v>
      </c>
      <c r="I190" t="str">
        <v>High School</v>
      </c>
      <c r="J190" t="str">
        <v>Developer</v>
      </c>
      <c r="K190" t="str">
        <v>Intern</v>
      </c>
      <c r="L190" t="str">
        <v>Austin</v>
      </c>
      <c r="M190">
        <v>49</v>
      </c>
    </row>
    <row r="191" spans="6:13" x14ac:dyDescent="0.45">
      <c r="F191" t="str">
        <v>Finance</v>
      </c>
      <c r="G191" t="str">
        <v>Other</v>
      </c>
      <c r="H191" t="str">
        <v>Single</v>
      </c>
      <c r="I191" t="str">
        <v>Master</v>
      </c>
      <c r="J191" t="str">
        <v>Developer</v>
      </c>
      <c r="K191" t="str">
        <v>Permanent</v>
      </c>
      <c r="L191" t="str">
        <v>Boston</v>
      </c>
      <c r="M191">
        <v>24</v>
      </c>
    </row>
    <row r="192" spans="6:13" x14ac:dyDescent="0.45">
      <c r="F192" t="str">
        <v>Finance</v>
      </c>
      <c r="G192" t="str">
        <v>Female</v>
      </c>
      <c r="H192" t="str">
        <v>Widowed</v>
      </c>
      <c r="I192" t="str">
        <v>Master</v>
      </c>
      <c r="J192" t="str">
        <v>Developer</v>
      </c>
      <c r="K192" t="str">
        <v>Contract</v>
      </c>
      <c r="L192" t="str">
        <v>Denver</v>
      </c>
      <c r="M192">
        <v>38</v>
      </c>
    </row>
    <row r="193" spans="6:13" x14ac:dyDescent="0.45">
      <c r="F193" t="str">
        <v>IT</v>
      </c>
      <c r="G193" t="str">
        <v>Male</v>
      </c>
      <c r="H193" t="str">
        <v>Married</v>
      </c>
      <c r="I193" t="str">
        <v>PhD</v>
      </c>
      <c r="J193" t="str">
        <v>Developer</v>
      </c>
      <c r="K193" t="str">
        <v>Permanent</v>
      </c>
      <c r="L193" t="str">
        <v>New York</v>
      </c>
      <c r="M193">
        <v>41</v>
      </c>
    </row>
    <row r="194" spans="6:13" x14ac:dyDescent="0.45">
      <c r="F194" t="str">
        <v>Finance</v>
      </c>
      <c r="G194" t="str">
        <v>Female</v>
      </c>
      <c r="H194" t="str">
        <v>Married</v>
      </c>
      <c r="I194" t="str">
        <v>Master</v>
      </c>
      <c r="J194" t="str">
        <v>Developer</v>
      </c>
      <c r="K194" t="str">
        <v>Contract</v>
      </c>
      <c r="L194" t="str">
        <v>Chicago</v>
      </c>
      <c r="M194">
        <v>38</v>
      </c>
    </row>
    <row r="195" spans="6:13" x14ac:dyDescent="0.45">
      <c r="F195" t="str">
        <v>Engineering</v>
      </c>
      <c r="G195" t="str">
        <v>Other</v>
      </c>
      <c r="H195" t="str">
        <v>Single</v>
      </c>
      <c r="I195" t="str">
        <v>PhD</v>
      </c>
      <c r="J195" t="str">
        <v>Developer</v>
      </c>
      <c r="K195" t="str">
        <v>Contract</v>
      </c>
      <c r="L195" t="str">
        <v>San Francisco</v>
      </c>
      <c r="M195">
        <v>32</v>
      </c>
    </row>
    <row r="196" spans="6:13" x14ac:dyDescent="0.45">
      <c r="F196" t="str">
        <v>Engineering</v>
      </c>
      <c r="G196" t="str">
        <v>Male</v>
      </c>
      <c r="H196" t="str">
        <v>Single</v>
      </c>
      <c r="I196" t="str">
        <v>Master</v>
      </c>
      <c r="J196" t="str">
        <v>Developer</v>
      </c>
      <c r="K196" t="str">
        <v>Permanent</v>
      </c>
      <c r="L196" t="str">
        <v>San Francisco</v>
      </c>
      <c r="M196">
        <v>27</v>
      </c>
    </row>
    <row r="197" spans="6:13" x14ac:dyDescent="0.45">
      <c r="F197" t="str">
        <v>Marketing</v>
      </c>
      <c r="G197" t="str">
        <v>Male</v>
      </c>
      <c r="H197" t="str">
        <v>Divorced</v>
      </c>
      <c r="I197" t="str">
        <v>Master</v>
      </c>
      <c r="J197" t="str">
        <v>Developer</v>
      </c>
      <c r="K197" t="str">
        <v>Permanent</v>
      </c>
      <c r="L197" t="str">
        <v>San Francisco</v>
      </c>
      <c r="M197">
        <v>33</v>
      </c>
    </row>
    <row r="198" spans="6:13" x14ac:dyDescent="0.45">
      <c r="F198" t="str">
        <v>Customer Support</v>
      </c>
      <c r="G198" t="str">
        <v>Male</v>
      </c>
      <c r="H198" t="str">
        <v>Single</v>
      </c>
      <c r="I198" t="str">
        <v>Master</v>
      </c>
      <c r="J198" t="str">
        <v>Developer</v>
      </c>
      <c r="K198" t="str">
        <v>Permanent</v>
      </c>
      <c r="L198" t="str">
        <v>San Francisco</v>
      </c>
      <c r="M198">
        <v>49</v>
      </c>
    </row>
    <row r="199" spans="6:13" x14ac:dyDescent="0.45">
      <c r="F199" t="str">
        <v>IT</v>
      </c>
      <c r="G199" t="str">
        <v>Female</v>
      </c>
      <c r="H199" t="str">
        <v>Divorced</v>
      </c>
      <c r="I199" t="str">
        <v>Master</v>
      </c>
      <c r="J199" t="str">
        <v>Developer</v>
      </c>
      <c r="K199" t="str">
        <v>Permanent</v>
      </c>
      <c r="L199" t="str">
        <v>Denver</v>
      </c>
      <c r="M199">
        <v>49</v>
      </c>
    </row>
    <row r="200" spans="6:13" x14ac:dyDescent="0.45">
      <c r="F200" t="str">
        <v>Finance</v>
      </c>
      <c r="G200" t="str">
        <v>Female</v>
      </c>
      <c r="H200" t="str">
        <v>Single</v>
      </c>
      <c r="I200" t="str">
        <v>PhD</v>
      </c>
      <c r="J200" t="str">
        <v>Developer</v>
      </c>
      <c r="K200" t="str">
        <v>Permanent</v>
      </c>
      <c r="L200" t="str">
        <v>Boston</v>
      </c>
      <c r="M200">
        <v>56</v>
      </c>
    </row>
    <row r="201" spans="6:13" x14ac:dyDescent="0.45">
      <c r="F201" t="str">
        <v>HR</v>
      </c>
      <c r="G201" t="str">
        <v>Female</v>
      </c>
      <c r="H201" t="str">
        <v>Widowed</v>
      </c>
      <c r="I201" t="str">
        <v>High School</v>
      </c>
      <c r="J201" t="str">
        <v>Developer</v>
      </c>
      <c r="K201" t="str">
        <v>Contract</v>
      </c>
      <c r="L201" t="str">
        <v>New York</v>
      </c>
      <c r="M201">
        <v>29</v>
      </c>
    </row>
    <row r="202" spans="6:13" x14ac:dyDescent="0.45">
      <c r="F202" t="str">
        <v>HR</v>
      </c>
      <c r="G202" t="str">
        <v>Male</v>
      </c>
      <c r="H202" t="str">
        <v>Divorced</v>
      </c>
      <c r="I202" t="str">
        <v>PhD</v>
      </c>
      <c r="J202" t="str">
        <v>Developer</v>
      </c>
      <c r="K202" t="str">
        <v>Contract</v>
      </c>
      <c r="L202" t="str">
        <v>San Francisco</v>
      </c>
      <c r="M202">
        <v>42</v>
      </c>
    </row>
    <row r="203" spans="6:13" x14ac:dyDescent="0.45">
      <c r="F203" t="str">
        <v>Sales</v>
      </c>
      <c r="G203" t="str">
        <v>Female</v>
      </c>
      <c r="H203" t="str">
        <v>Divorced</v>
      </c>
      <c r="I203" t="str">
        <v>High School</v>
      </c>
      <c r="J203" t="str">
        <v>Developer</v>
      </c>
      <c r="K203" t="str">
        <v>Permanent</v>
      </c>
      <c r="L203" t="str">
        <v>Seattle</v>
      </c>
      <c r="M203">
        <v>60</v>
      </c>
    </row>
    <row r="204" spans="6:13" x14ac:dyDescent="0.45">
      <c r="F204" t="str">
        <v>Customer Support</v>
      </c>
      <c r="G204" t="str">
        <v>Other</v>
      </c>
      <c r="H204" t="str">
        <v>Widowed</v>
      </c>
      <c r="I204" t="str">
        <v>Bachelor</v>
      </c>
      <c r="J204" t="str">
        <v>Developer</v>
      </c>
      <c r="K204" t="str">
        <v>Contract</v>
      </c>
      <c r="L204" t="str">
        <v>San Francisco</v>
      </c>
      <c r="M204">
        <v>47</v>
      </c>
    </row>
    <row r="205" spans="6:13" x14ac:dyDescent="0.45">
      <c r="F205" t="str">
        <v>Marketing</v>
      </c>
      <c r="G205" t="str">
        <v>Female</v>
      </c>
      <c r="H205" t="str">
        <v>Widowed</v>
      </c>
      <c r="I205" t="str">
        <v>High School</v>
      </c>
      <c r="J205" t="str">
        <v>Developer</v>
      </c>
      <c r="K205" t="str">
        <v>Intern</v>
      </c>
      <c r="L205" t="str">
        <v>Boston</v>
      </c>
      <c r="M205">
        <v>33</v>
      </c>
    </row>
    <row r="206" spans="6:13" x14ac:dyDescent="0.45">
      <c r="F206" t="str">
        <v>HR</v>
      </c>
      <c r="G206" t="str">
        <v>Other</v>
      </c>
      <c r="H206" t="str">
        <v>Divorced</v>
      </c>
      <c r="I206" t="str">
        <v>Master</v>
      </c>
      <c r="J206" t="str">
        <v>Developer</v>
      </c>
      <c r="K206" t="str">
        <v>Permanent</v>
      </c>
      <c r="L206" t="str">
        <v>Seattle</v>
      </c>
      <c r="M206">
        <v>25</v>
      </c>
    </row>
    <row r="207" spans="6:13" x14ac:dyDescent="0.45">
      <c r="F207" t="str">
        <v>Customer Support</v>
      </c>
      <c r="G207" t="str">
        <v>Other</v>
      </c>
      <c r="H207" t="str">
        <v>Divorced</v>
      </c>
      <c r="I207" t="str">
        <v>Master</v>
      </c>
      <c r="J207" t="str">
        <v>Developer</v>
      </c>
      <c r="K207" t="str">
        <v>Intern</v>
      </c>
      <c r="L207" t="str">
        <v>New York</v>
      </c>
      <c r="M207">
        <v>33</v>
      </c>
    </row>
    <row r="208" spans="6:13" x14ac:dyDescent="0.45">
      <c r="F208" t="str">
        <v>Sales</v>
      </c>
      <c r="G208" t="str">
        <v>Female</v>
      </c>
      <c r="H208" t="str">
        <v>Divorced</v>
      </c>
      <c r="I208" t="str">
        <v>Bachelor</v>
      </c>
      <c r="J208" t="str">
        <v>Developer</v>
      </c>
      <c r="K208" t="str">
        <v>Contract</v>
      </c>
      <c r="L208" t="str">
        <v>Boston</v>
      </c>
      <c r="M208">
        <v>41</v>
      </c>
    </row>
    <row r="209" spans="6:13" x14ac:dyDescent="0.45">
      <c r="F209" t="str">
        <v>Finance</v>
      </c>
      <c r="G209" t="str">
        <v>Female</v>
      </c>
      <c r="H209" t="str">
        <v>Married</v>
      </c>
      <c r="I209" t="str">
        <v>PhD</v>
      </c>
      <c r="J209" t="str">
        <v>Developer</v>
      </c>
      <c r="K209" t="str">
        <v>Permanent</v>
      </c>
      <c r="L209" t="str">
        <v>San Francisco</v>
      </c>
      <c r="M209">
        <v>56</v>
      </c>
    </row>
    <row r="210" spans="6:13" x14ac:dyDescent="0.45">
      <c r="F210" t="str">
        <v>Engineering</v>
      </c>
      <c r="G210" t="str">
        <v>Male</v>
      </c>
      <c r="H210" t="str">
        <v>Divorced</v>
      </c>
      <c r="I210" t="str">
        <v>PhD</v>
      </c>
      <c r="J210" t="str">
        <v>Developer</v>
      </c>
      <c r="K210" t="str">
        <v>Permanent</v>
      </c>
      <c r="L210" t="str">
        <v>Boston</v>
      </c>
      <c r="M210">
        <v>56</v>
      </c>
    </row>
    <row r="211" spans="6:13" x14ac:dyDescent="0.45">
      <c r="F211" t="str">
        <v>Finance</v>
      </c>
      <c r="G211" t="str">
        <v>Other</v>
      </c>
      <c r="H211" t="str">
        <v>Married</v>
      </c>
      <c r="I211" t="str">
        <v>PhD</v>
      </c>
      <c r="J211" t="str">
        <v>Developer</v>
      </c>
      <c r="K211" t="str">
        <v>Intern</v>
      </c>
      <c r="L211" t="str">
        <v>San Francisco</v>
      </c>
      <c r="M211">
        <v>29</v>
      </c>
    </row>
    <row r="212" spans="6:13" x14ac:dyDescent="0.45">
      <c r="F212" t="str">
        <v>Finance</v>
      </c>
      <c r="G212" t="str">
        <v>Female</v>
      </c>
      <c r="H212" t="str">
        <v>Married</v>
      </c>
      <c r="I212" t="str">
        <v>PhD</v>
      </c>
      <c r="J212" t="str">
        <v>Developer</v>
      </c>
      <c r="K212" t="str">
        <v>Intern</v>
      </c>
      <c r="L212" t="str">
        <v>San Francisco</v>
      </c>
      <c r="M212">
        <v>23</v>
      </c>
    </row>
    <row r="213" spans="6:13" x14ac:dyDescent="0.45">
      <c r="F213" t="str">
        <v>Engineering</v>
      </c>
      <c r="G213" t="str">
        <v>Other</v>
      </c>
      <c r="H213" t="str">
        <v>Divorced</v>
      </c>
      <c r="I213" t="str">
        <v>Master</v>
      </c>
      <c r="J213" t="str">
        <v>Developer</v>
      </c>
      <c r="K213" t="str">
        <v>Permanent</v>
      </c>
      <c r="L213" t="str">
        <v>San Francisco</v>
      </c>
      <c r="M213">
        <v>35</v>
      </c>
    </row>
    <row r="214" spans="6:13" x14ac:dyDescent="0.45">
      <c r="F214" t="str">
        <v>Finance</v>
      </c>
      <c r="G214" t="str">
        <v>Female</v>
      </c>
      <c r="H214" t="str">
        <v>Divorced</v>
      </c>
      <c r="I214" t="str">
        <v>PhD</v>
      </c>
      <c r="J214" t="str">
        <v>Developer</v>
      </c>
      <c r="K214" t="str">
        <v>Permanent</v>
      </c>
      <c r="L214" t="str">
        <v>Seattle</v>
      </c>
      <c r="M214">
        <v>39</v>
      </c>
    </row>
    <row r="215" spans="6:13" x14ac:dyDescent="0.45">
      <c r="F215" t="str">
        <v>Sales</v>
      </c>
      <c r="G215" t="str">
        <v>Male</v>
      </c>
      <c r="H215" t="str">
        <v>Single</v>
      </c>
      <c r="I215" t="str">
        <v>High School</v>
      </c>
      <c r="J215" t="str">
        <v>Developer</v>
      </c>
      <c r="K215" t="str">
        <v>Contract</v>
      </c>
      <c r="L215" t="str">
        <v>San Francisco</v>
      </c>
      <c r="M215">
        <v>30</v>
      </c>
    </row>
    <row r="216" spans="6:13" x14ac:dyDescent="0.45">
      <c r="F216" t="str">
        <v>Sales</v>
      </c>
      <c r="G216" t="str">
        <v>Female</v>
      </c>
      <c r="H216" t="str">
        <v>Divorced</v>
      </c>
      <c r="I216" t="str">
        <v>High School</v>
      </c>
      <c r="J216" t="str">
        <v>Developer</v>
      </c>
      <c r="K216" t="str">
        <v>Intern</v>
      </c>
      <c r="L216" t="str">
        <v>Austin</v>
      </c>
      <c r="M216">
        <v>33</v>
      </c>
    </row>
    <row r="217" spans="6:13" x14ac:dyDescent="0.45">
      <c r="F217" t="str">
        <v>Engineering</v>
      </c>
      <c r="G217" t="str">
        <v>Other</v>
      </c>
      <c r="H217" t="str">
        <v>Widowed</v>
      </c>
      <c r="I217" t="str">
        <v>Bachelor</v>
      </c>
      <c r="J217" t="str">
        <v>Developer</v>
      </c>
      <c r="K217" t="str">
        <v>Intern</v>
      </c>
      <c r="L217" t="str">
        <v>Boston</v>
      </c>
      <c r="M217">
        <v>45</v>
      </c>
    </row>
    <row r="218" spans="6:13" x14ac:dyDescent="0.45">
      <c r="F218" t="str">
        <v>Marketing</v>
      </c>
      <c r="G218" t="str">
        <v>Female</v>
      </c>
      <c r="H218" t="str">
        <v>Widowed</v>
      </c>
      <c r="I218" t="str">
        <v>Master</v>
      </c>
      <c r="J218" t="str">
        <v>Developer</v>
      </c>
      <c r="K218" t="str">
        <v>Contract</v>
      </c>
      <c r="L218" t="str">
        <v>Chicago</v>
      </c>
      <c r="M218">
        <v>27</v>
      </c>
    </row>
    <row r="219" spans="6:13" x14ac:dyDescent="0.45">
      <c r="F219" t="str">
        <v>HR</v>
      </c>
      <c r="G219" t="str">
        <v>Male</v>
      </c>
      <c r="H219" t="str">
        <v>Divorced</v>
      </c>
      <c r="I219" t="str">
        <v>Bachelor</v>
      </c>
      <c r="J219" t="str">
        <v>Developer</v>
      </c>
      <c r="K219" t="str">
        <v>Intern</v>
      </c>
      <c r="L219" t="str">
        <v>Chicago</v>
      </c>
      <c r="M219">
        <v>30</v>
      </c>
    </row>
    <row r="220" spans="6:13" x14ac:dyDescent="0.45">
      <c r="F220" t="str">
        <v>Sales</v>
      </c>
      <c r="G220" t="str">
        <v>Other</v>
      </c>
      <c r="H220" t="str">
        <v>Divorced</v>
      </c>
      <c r="I220" t="str">
        <v>Master</v>
      </c>
      <c r="J220" t="str">
        <v>Developer</v>
      </c>
      <c r="K220" t="str">
        <v>Contract</v>
      </c>
      <c r="L220" t="str">
        <v>Seattle</v>
      </c>
      <c r="M220">
        <v>31</v>
      </c>
    </row>
    <row r="221" spans="6:13" x14ac:dyDescent="0.45">
      <c r="F221" t="str">
        <v>Marketing</v>
      </c>
      <c r="G221" t="str">
        <v>Other</v>
      </c>
      <c r="H221" t="str">
        <v>Widowed</v>
      </c>
      <c r="I221" t="str">
        <v>Bachelor</v>
      </c>
      <c r="J221" t="str">
        <v>Developer</v>
      </c>
      <c r="K221" t="str">
        <v>Permanent</v>
      </c>
      <c r="L221" t="str">
        <v>San Francisco</v>
      </c>
      <c r="M221">
        <v>54</v>
      </c>
    </row>
    <row r="222" spans="6:13" x14ac:dyDescent="0.45">
      <c r="F222" t="str">
        <v>Engineering</v>
      </c>
      <c r="G222" t="str">
        <v>Other</v>
      </c>
      <c r="H222" t="str">
        <v>Widowed</v>
      </c>
      <c r="I222" t="str">
        <v>High School</v>
      </c>
      <c r="J222" t="str">
        <v>Developer</v>
      </c>
      <c r="K222" t="str">
        <v>Permanent</v>
      </c>
      <c r="L222" t="str">
        <v>Boston</v>
      </c>
      <c r="M222">
        <v>36</v>
      </c>
    </row>
    <row r="223" spans="6:13" x14ac:dyDescent="0.45">
      <c r="F223" t="str">
        <v>Sales</v>
      </c>
      <c r="G223" t="str">
        <v>Male</v>
      </c>
      <c r="H223" t="str">
        <v>Single</v>
      </c>
      <c r="I223" t="str">
        <v>Master</v>
      </c>
      <c r="J223" t="str">
        <v>Developer</v>
      </c>
      <c r="K223" t="str">
        <v>Intern</v>
      </c>
      <c r="L223" t="str">
        <v>San Francisco</v>
      </c>
      <c r="M223">
        <v>53</v>
      </c>
    </row>
    <row r="224" spans="6:13" x14ac:dyDescent="0.45">
      <c r="F224" t="str">
        <v>Marketing</v>
      </c>
      <c r="G224" t="str">
        <v>Female</v>
      </c>
      <c r="H224" t="str">
        <v>Single</v>
      </c>
      <c r="I224" t="str">
        <v>Bachelor</v>
      </c>
      <c r="J224" t="str">
        <v>Developer</v>
      </c>
      <c r="K224" t="str">
        <v>Permanent</v>
      </c>
      <c r="L224" t="str">
        <v>Chicago</v>
      </c>
      <c r="M224">
        <v>22</v>
      </c>
    </row>
    <row r="225" spans="6:13" x14ac:dyDescent="0.45">
      <c r="F225" t="str">
        <v>Marketing</v>
      </c>
      <c r="G225" t="str">
        <v>Female</v>
      </c>
      <c r="H225" t="str">
        <v>Widowed</v>
      </c>
      <c r="I225" t="str">
        <v>PhD</v>
      </c>
      <c r="J225" t="str">
        <v>Developer</v>
      </c>
      <c r="K225" t="str">
        <v>Contract</v>
      </c>
      <c r="L225" t="str">
        <v>Seattle</v>
      </c>
      <c r="M225">
        <v>23</v>
      </c>
    </row>
    <row r="226" spans="6:13" x14ac:dyDescent="0.45">
      <c r="F226" t="str">
        <v>Marketing</v>
      </c>
      <c r="G226" t="str">
        <v>Female</v>
      </c>
      <c r="H226" t="str">
        <v>Single</v>
      </c>
      <c r="I226" t="str">
        <v>Bachelor</v>
      </c>
      <c r="J226" t="str">
        <v>Developer</v>
      </c>
      <c r="K226" t="str">
        <v>Contract</v>
      </c>
      <c r="L226" t="str">
        <v>Austin</v>
      </c>
      <c r="M226">
        <v>55</v>
      </c>
    </row>
    <row r="227" spans="6:13" x14ac:dyDescent="0.45">
      <c r="F227" t="str">
        <v>HR</v>
      </c>
      <c r="G227" t="str">
        <v>Male</v>
      </c>
      <c r="H227" t="str">
        <v>Divorced</v>
      </c>
      <c r="I227" t="str">
        <v>PhD</v>
      </c>
      <c r="J227" t="str">
        <v>Developer</v>
      </c>
      <c r="K227" t="str">
        <v>Permanent</v>
      </c>
      <c r="L227" t="str">
        <v>Boston</v>
      </c>
      <c r="M227">
        <v>51</v>
      </c>
    </row>
    <row r="228" spans="6:13" x14ac:dyDescent="0.45">
      <c r="F228" t="str">
        <v>Engineering</v>
      </c>
      <c r="G228" t="str">
        <v>Male</v>
      </c>
      <c r="H228" t="str">
        <v>Widowed</v>
      </c>
      <c r="I228" t="str">
        <v>High School</v>
      </c>
      <c r="J228" t="str">
        <v>Developer</v>
      </c>
      <c r="K228" t="str">
        <v>Contract</v>
      </c>
      <c r="L228" t="str">
        <v>New York</v>
      </c>
      <c r="M228">
        <v>47</v>
      </c>
    </row>
    <row r="229" spans="6:13" x14ac:dyDescent="0.45">
      <c r="F229" t="str">
        <v>Sales</v>
      </c>
      <c r="G229" t="str">
        <v>Other</v>
      </c>
      <c r="H229" t="str">
        <v>Married</v>
      </c>
      <c r="I229" t="str">
        <v>High School</v>
      </c>
      <c r="J229" t="str">
        <v>Developer</v>
      </c>
      <c r="K229" t="str">
        <v>Contract</v>
      </c>
      <c r="L229" t="str">
        <v>New York</v>
      </c>
      <c r="M229">
        <v>40</v>
      </c>
    </row>
    <row r="230" spans="6:13" x14ac:dyDescent="0.45">
      <c r="F230" t="str">
        <v>Customer Support</v>
      </c>
      <c r="G230" t="str">
        <v>Other</v>
      </c>
      <c r="H230" t="str">
        <v>Married</v>
      </c>
      <c r="I230" t="str">
        <v>Bachelor</v>
      </c>
      <c r="J230" t="str">
        <v>Developer</v>
      </c>
      <c r="K230" t="str">
        <v>Permanent</v>
      </c>
      <c r="L230" t="str">
        <v>New York</v>
      </c>
      <c r="M230">
        <v>25</v>
      </c>
    </row>
    <row r="231" spans="6:13" x14ac:dyDescent="0.45">
      <c r="F231" t="str">
        <v>Engineering</v>
      </c>
      <c r="G231" t="str">
        <v>Female</v>
      </c>
      <c r="H231" t="str">
        <v>Single</v>
      </c>
      <c r="I231" t="str">
        <v>High School</v>
      </c>
      <c r="J231" t="str">
        <v>Developer</v>
      </c>
      <c r="K231" t="str">
        <v>Intern</v>
      </c>
      <c r="L231" t="str">
        <v>San Francisco</v>
      </c>
      <c r="M231">
        <v>30</v>
      </c>
    </row>
    <row r="232" spans="6:13" x14ac:dyDescent="0.45">
      <c r="F232" t="str">
        <v>Marketing</v>
      </c>
      <c r="G232" t="str">
        <v>Other</v>
      </c>
      <c r="H232" t="str">
        <v>Widowed</v>
      </c>
      <c r="I232" t="str">
        <v>Master</v>
      </c>
      <c r="J232" t="str">
        <v>Developer</v>
      </c>
      <c r="K232" t="str">
        <v>Permanent</v>
      </c>
      <c r="L232" t="str">
        <v>Chicago</v>
      </c>
      <c r="M232">
        <v>41</v>
      </c>
    </row>
    <row r="233" spans="6:13" x14ac:dyDescent="0.45">
      <c r="F233" t="str">
        <v>HR</v>
      </c>
      <c r="G233" t="str">
        <v>Other</v>
      </c>
      <c r="H233" t="str">
        <v>Married</v>
      </c>
      <c r="I233" t="str">
        <v>Master</v>
      </c>
      <c r="J233" t="str">
        <v>Developer</v>
      </c>
      <c r="K233" t="str">
        <v>Contract</v>
      </c>
      <c r="L233" t="str">
        <v>Denver</v>
      </c>
      <c r="M233">
        <v>25</v>
      </c>
    </row>
    <row r="234" spans="6:13" x14ac:dyDescent="0.45">
      <c r="F234" t="str">
        <v>Engineering</v>
      </c>
      <c r="G234" t="str">
        <v>Other</v>
      </c>
      <c r="H234" t="str">
        <v>Divorced</v>
      </c>
      <c r="I234" t="str">
        <v>Master</v>
      </c>
      <c r="J234" t="str">
        <v>Developer</v>
      </c>
      <c r="K234" t="str">
        <v>Permanent</v>
      </c>
      <c r="L234" t="str">
        <v>Seattle</v>
      </c>
      <c r="M234">
        <v>45</v>
      </c>
    </row>
    <row r="235" spans="6:13" x14ac:dyDescent="0.45">
      <c r="F235" t="str">
        <v>Sales</v>
      </c>
      <c r="G235" t="str">
        <v>Female</v>
      </c>
      <c r="H235" t="str">
        <v>Married</v>
      </c>
      <c r="I235" t="str">
        <v>Bachelor</v>
      </c>
      <c r="J235" t="str">
        <v>Developer</v>
      </c>
      <c r="K235" t="str">
        <v>Permanent</v>
      </c>
      <c r="L235" t="str">
        <v>Seattle</v>
      </c>
      <c r="M235">
        <v>44</v>
      </c>
    </row>
    <row r="236" spans="6:13" x14ac:dyDescent="0.45">
      <c r="F236" t="str">
        <v>HR</v>
      </c>
      <c r="G236" t="str">
        <v>Other</v>
      </c>
      <c r="H236" t="str">
        <v>Single</v>
      </c>
      <c r="I236" t="str">
        <v>Bachelor</v>
      </c>
      <c r="J236" t="str">
        <v>Developer</v>
      </c>
      <c r="K236" t="str">
        <v>Contract</v>
      </c>
      <c r="L236" t="str">
        <v>Austin</v>
      </c>
      <c r="M236">
        <v>41</v>
      </c>
    </row>
    <row r="237" spans="6:13" x14ac:dyDescent="0.45">
      <c r="F237" t="str">
        <v>Customer Support</v>
      </c>
      <c r="G237" t="str">
        <v>Male</v>
      </c>
      <c r="H237" t="str">
        <v>Divorced</v>
      </c>
      <c r="I237" t="str">
        <v>High School</v>
      </c>
      <c r="J237" t="str">
        <v>Developer</v>
      </c>
      <c r="K237" t="str">
        <v>Contract</v>
      </c>
      <c r="L237" t="str">
        <v>Chicago</v>
      </c>
      <c r="M237">
        <v>51</v>
      </c>
    </row>
    <row r="238" spans="6:13" x14ac:dyDescent="0.45">
      <c r="F238" t="str">
        <v>Sales</v>
      </c>
      <c r="G238" t="str">
        <v>Male</v>
      </c>
      <c r="H238" t="str">
        <v>Divorced</v>
      </c>
      <c r="I238" t="str">
        <v>Bachelor</v>
      </c>
      <c r="J238" t="str">
        <v>Developer</v>
      </c>
      <c r="K238" t="str">
        <v>Contract</v>
      </c>
      <c r="L238" t="str">
        <v>Boston</v>
      </c>
      <c r="M238">
        <v>37</v>
      </c>
    </row>
    <row r="239" spans="6:13" x14ac:dyDescent="0.45">
      <c r="F239" t="str">
        <v>Sales</v>
      </c>
      <c r="G239" t="str">
        <v>Male</v>
      </c>
      <c r="H239" t="str">
        <v>Widowed</v>
      </c>
      <c r="I239" t="str">
        <v>Master</v>
      </c>
      <c r="J239" t="str">
        <v>Developer</v>
      </c>
      <c r="K239" t="str">
        <v>Permanent</v>
      </c>
      <c r="L239" t="str">
        <v>San Francisco</v>
      </c>
      <c r="M239">
        <v>39</v>
      </c>
    </row>
    <row r="240" spans="6:13" x14ac:dyDescent="0.45">
      <c r="F240" t="str">
        <v>HR</v>
      </c>
      <c r="G240" t="str">
        <v>Other</v>
      </c>
      <c r="H240" t="str">
        <v>Married</v>
      </c>
      <c r="I240" t="str">
        <v>Bachelor</v>
      </c>
      <c r="J240" t="str">
        <v>Developer</v>
      </c>
      <c r="K240" t="str">
        <v>Permanent</v>
      </c>
      <c r="L240" t="str">
        <v>Boston</v>
      </c>
      <c r="M240">
        <v>32</v>
      </c>
    </row>
    <row r="241" spans="6:13" x14ac:dyDescent="0.45">
      <c r="F241" t="str">
        <v>Finance</v>
      </c>
      <c r="G241" t="str">
        <v>Male</v>
      </c>
      <c r="H241" t="str">
        <v>Single</v>
      </c>
      <c r="I241" t="str">
        <v>High School</v>
      </c>
      <c r="J241" t="str">
        <v>Developer</v>
      </c>
      <c r="K241" t="str">
        <v>Contract</v>
      </c>
      <c r="L241" t="str">
        <v>Boston</v>
      </c>
      <c r="M241">
        <v>50</v>
      </c>
    </row>
    <row r="242" spans="6:13" x14ac:dyDescent="0.45">
      <c r="F242" t="str">
        <v>Customer Support</v>
      </c>
      <c r="G242" t="str">
        <v>Male</v>
      </c>
      <c r="H242" t="str">
        <v>Divorced</v>
      </c>
      <c r="I242" t="str">
        <v>Bachelor</v>
      </c>
      <c r="J242" t="str">
        <v>Developer</v>
      </c>
      <c r="K242" t="str">
        <v>Intern</v>
      </c>
      <c r="L242" t="str">
        <v>San Francisco</v>
      </c>
      <c r="M242">
        <v>51</v>
      </c>
    </row>
    <row r="243" spans="6:13" x14ac:dyDescent="0.45">
      <c r="F243" t="str">
        <v>Marketing</v>
      </c>
      <c r="G243" t="str">
        <v>Male</v>
      </c>
      <c r="H243" t="str">
        <v>Widowed</v>
      </c>
      <c r="I243" t="str">
        <v>Bachelor</v>
      </c>
      <c r="J243" t="str">
        <v>Developer</v>
      </c>
      <c r="K243" t="str">
        <v>Permanent</v>
      </c>
      <c r="L243" t="str">
        <v>Austin</v>
      </c>
      <c r="M243">
        <v>22</v>
      </c>
    </row>
    <row r="244" spans="6:13" x14ac:dyDescent="0.45">
      <c r="F244" t="str">
        <v>Marketing</v>
      </c>
      <c r="G244" t="str">
        <v>Other</v>
      </c>
      <c r="H244" t="str">
        <v>Married</v>
      </c>
      <c r="I244" t="str">
        <v>Bachelor</v>
      </c>
      <c r="J244" t="str">
        <v>Developer</v>
      </c>
      <c r="K244" t="str">
        <v>Permanent</v>
      </c>
      <c r="L244" t="str">
        <v>San Francisco</v>
      </c>
      <c r="M244">
        <v>60</v>
      </c>
    </row>
    <row r="245" spans="6:13" x14ac:dyDescent="0.45">
      <c r="F245" t="str">
        <v>HR</v>
      </c>
      <c r="G245" t="str">
        <v>Female</v>
      </c>
      <c r="H245" t="str">
        <v>Single</v>
      </c>
      <c r="I245" t="str">
        <v>High School</v>
      </c>
      <c r="J245" t="str">
        <v>Developer</v>
      </c>
      <c r="K245" t="str">
        <v>Intern</v>
      </c>
      <c r="L245" t="str">
        <v>Denver</v>
      </c>
      <c r="M245">
        <v>48</v>
      </c>
    </row>
    <row r="246" spans="6:13" x14ac:dyDescent="0.45">
      <c r="F246" t="str">
        <v>HR</v>
      </c>
      <c r="G246" t="str">
        <v>Female</v>
      </c>
      <c r="H246" t="str">
        <v>Married</v>
      </c>
      <c r="I246" t="str">
        <v>PhD</v>
      </c>
      <c r="J246" t="str">
        <v>Developer</v>
      </c>
      <c r="K246" t="str">
        <v>Contract</v>
      </c>
      <c r="L246" t="str">
        <v>San Francisco</v>
      </c>
      <c r="M246">
        <v>43</v>
      </c>
    </row>
    <row r="247" spans="6:13" x14ac:dyDescent="0.45">
      <c r="F247" t="str">
        <v>Customer Support</v>
      </c>
      <c r="G247" t="str">
        <v>Other</v>
      </c>
      <c r="H247" t="str">
        <v>Married</v>
      </c>
      <c r="I247" t="str">
        <v>Bachelor</v>
      </c>
      <c r="J247" t="str">
        <v>Developer</v>
      </c>
      <c r="K247" t="str">
        <v>Contract</v>
      </c>
      <c r="L247" t="str">
        <v>Seattle</v>
      </c>
      <c r="M247">
        <v>58</v>
      </c>
    </row>
    <row r="248" spans="6:13" x14ac:dyDescent="0.45">
      <c r="F248" t="str">
        <v>HR</v>
      </c>
      <c r="G248" t="str">
        <v>Male</v>
      </c>
      <c r="H248" t="str">
        <v>Divorced</v>
      </c>
      <c r="I248" t="str">
        <v>Bachelor</v>
      </c>
      <c r="J248" t="str">
        <v>Developer</v>
      </c>
      <c r="K248" t="str">
        <v>Permanent</v>
      </c>
      <c r="L248" t="str">
        <v>Chicago</v>
      </c>
      <c r="M248">
        <v>22</v>
      </c>
    </row>
  </sheetData>
  <mergeCells count="18">
    <mergeCell ref="N35:T37"/>
    <mergeCell ref="N29:T29"/>
    <mergeCell ref="B17:J18"/>
    <mergeCell ref="B22:J23"/>
    <mergeCell ref="F29:L29"/>
    <mergeCell ref="F35:L37"/>
    <mergeCell ref="F40:L41"/>
    <mergeCell ref="F43:L46"/>
    <mergeCell ref="F48:L49"/>
    <mergeCell ref="N40:T41"/>
    <mergeCell ref="N43:T43"/>
    <mergeCell ref="N45:T45"/>
    <mergeCell ref="N47:T48"/>
    <mergeCell ref="N50:T50"/>
    <mergeCell ref="H62:J63"/>
    <mergeCell ref="F66:K68"/>
    <mergeCell ref="F80:K82"/>
    <mergeCell ref="F98:J98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6521-575F-4DDC-8B08-153CB3227812}">
  <dimension ref="B2:J29"/>
  <sheetViews>
    <sheetView topLeftCell="A22" zoomScale="205" zoomScaleNormal="205" workbookViewId="0">
      <selection activeCell="H27" sqref="H27:H28"/>
    </sheetView>
  </sheetViews>
  <sheetFormatPr defaultRowHeight="14.25" x14ac:dyDescent="0.45"/>
  <cols>
    <col min="1" max="1" width="1.86328125" customWidth="1"/>
    <col min="3" max="3" width="3.46484375" customWidth="1"/>
    <col min="4" max="4" width="15.6640625" customWidth="1"/>
    <col min="5" max="5" width="3.59765625" customWidth="1"/>
    <col min="6" max="6" width="24.06640625" bestFit="1" customWidth="1"/>
    <col min="7" max="7" width="15.59765625" bestFit="1" customWidth="1"/>
    <col min="8" max="8" width="15.265625" bestFit="1" customWidth="1"/>
  </cols>
  <sheetData>
    <row r="2" spans="2:10" x14ac:dyDescent="0.45">
      <c r="B2" t="s">
        <v>426</v>
      </c>
      <c r="D2" t="s">
        <v>427</v>
      </c>
      <c r="F2" t="s">
        <v>435</v>
      </c>
    </row>
    <row r="3" spans="2:10" x14ac:dyDescent="0.45">
      <c r="D3" t="s">
        <v>428</v>
      </c>
      <c r="G3" t="s">
        <v>436</v>
      </c>
      <c r="H3" t="s">
        <v>438</v>
      </c>
      <c r="I3" t="s">
        <v>440</v>
      </c>
      <c r="J3" t="s">
        <v>441</v>
      </c>
    </row>
    <row r="4" spans="2:10" x14ac:dyDescent="0.45">
      <c r="D4" t="s">
        <v>429</v>
      </c>
      <c r="G4" t="s">
        <v>437</v>
      </c>
      <c r="H4" t="s">
        <v>439</v>
      </c>
      <c r="I4" t="s">
        <v>442</v>
      </c>
      <c r="J4" t="s">
        <v>443</v>
      </c>
    </row>
    <row r="5" spans="2:10" x14ac:dyDescent="0.45">
      <c r="D5" t="s">
        <v>430</v>
      </c>
    </row>
    <row r="6" spans="2:10" x14ac:dyDescent="0.45">
      <c r="D6" t="s">
        <v>431</v>
      </c>
      <c r="F6" t="s">
        <v>444</v>
      </c>
      <c r="G6" t="s">
        <v>430</v>
      </c>
    </row>
    <row r="7" spans="2:10" x14ac:dyDescent="0.45">
      <c r="D7" t="s">
        <v>432</v>
      </c>
    </row>
    <row r="8" spans="2:10" x14ac:dyDescent="0.45">
      <c r="D8" t="s">
        <v>433</v>
      </c>
      <c r="F8" t="s">
        <v>445</v>
      </c>
      <c r="G8" t="s">
        <v>429</v>
      </c>
      <c r="I8" t="s">
        <v>457</v>
      </c>
    </row>
    <row r="9" spans="2:10" x14ac:dyDescent="0.45">
      <c r="D9" t="s">
        <v>434</v>
      </c>
      <c r="G9" t="s">
        <v>446</v>
      </c>
      <c r="I9" t="s">
        <v>446</v>
      </c>
    </row>
    <row r="10" spans="2:10" x14ac:dyDescent="0.45">
      <c r="G10" t="s">
        <v>432</v>
      </c>
      <c r="I10" t="s">
        <v>432</v>
      </c>
    </row>
    <row r="12" spans="2:10" x14ac:dyDescent="0.45">
      <c r="F12" t="s">
        <v>447</v>
      </c>
      <c r="G12" t="s">
        <v>448</v>
      </c>
      <c r="I12" t="s">
        <v>458</v>
      </c>
    </row>
    <row r="13" spans="2:10" x14ac:dyDescent="0.45">
      <c r="G13" t="s">
        <v>433</v>
      </c>
      <c r="I13" t="s">
        <v>459</v>
      </c>
    </row>
    <row r="14" spans="2:10" x14ac:dyDescent="0.45">
      <c r="G14" t="s">
        <v>434</v>
      </c>
      <c r="I14" t="s">
        <v>460</v>
      </c>
    </row>
    <row r="15" spans="2:10" x14ac:dyDescent="0.45">
      <c r="G15" t="s">
        <v>449</v>
      </c>
      <c r="I15" t="s">
        <v>461</v>
      </c>
    </row>
    <row r="16" spans="2:10" x14ac:dyDescent="0.45">
      <c r="G16" t="s">
        <v>450</v>
      </c>
      <c r="H16" t="s">
        <v>451</v>
      </c>
      <c r="I16" t="s">
        <v>462</v>
      </c>
    </row>
    <row r="18" spans="4:9" x14ac:dyDescent="0.45">
      <c r="F18" t="s">
        <v>452</v>
      </c>
      <c r="G18" t="s">
        <v>453</v>
      </c>
      <c r="I18" t="s">
        <v>463</v>
      </c>
    </row>
    <row r="19" spans="4:9" x14ac:dyDescent="0.45">
      <c r="G19" t="s">
        <v>454</v>
      </c>
      <c r="I19" t="s">
        <v>464</v>
      </c>
    </row>
    <row r="21" spans="4:9" x14ac:dyDescent="0.45">
      <c r="F21" t="s">
        <v>455</v>
      </c>
      <c r="I21" t="s">
        <v>465</v>
      </c>
    </row>
    <row r="23" spans="4:9" x14ac:dyDescent="0.45">
      <c r="F23" t="s">
        <v>456</v>
      </c>
    </row>
    <row r="25" spans="4:9" s="25" customFormat="1" x14ac:dyDescent="0.45"/>
    <row r="27" spans="4:9" x14ac:dyDescent="0.45">
      <c r="D27" s="25" t="s">
        <v>75</v>
      </c>
      <c r="F27" s="25" t="s">
        <v>76</v>
      </c>
      <c r="G27" s="25" t="s">
        <v>79</v>
      </c>
      <c r="H27" t="s">
        <v>74</v>
      </c>
    </row>
    <row r="28" spans="4:9" x14ac:dyDescent="0.45">
      <c r="D28" s="25" t="s">
        <v>72</v>
      </c>
      <c r="F28" s="25" t="s">
        <v>77</v>
      </c>
      <c r="G28" s="25" t="s">
        <v>80</v>
      </c>
      <c r="H28" t="s">
        <v>78</v>
      </c>
    </row>
    <row r="29" spans="4:9" x14ac:dyDescent="0.45">
      <c r="D29" s="25" t="s">
        <v>73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2A67-D819-4C1F-BF6E-AA463DE9622D}">
  <dimension ref="B2:G12"/>
  <sheetViews>
    <sheetView zoomScale="190" zoomScaleNormal="190" workbookViewId="0">
      <selection activeCell="B8" sqref="B8:G10"/>
    </sheetView>
  </sheetViews>
  <sheetFormatPr defaultRowHeight="14.25" x14ac:dyDescent="0.45"/>
  <cols>
    <col min="1" max="1" width="4.265625" customWidth="1"/>
    <col min="2" max="2" width="10.796875" bestFit="1" customWidth="1"/>
  </cols>
  <sheetData>
    <row r="2" spans="2:7" x14ac:dyDescent="0.45">
      <c r="B2" s="42" t="s">
        <v>188</v>
      </c>
      <c r="C2" s="42"/>
      <c r="D2" s="42"/>
      <c r="E2" s="42"/>
      <c r="F2" s="42"/>
      <c r="G2" s="42"/>
    </row>
    <row r="3" spans="2:7" x14ac:dyDescent="0.45">
      <c r="B3" s="42"/>
      <c r="C3" s="42"/>
      <c r="D3" s="42"/>
      <c r="E3" s="42"/>
      <c r="F3" s="42"/>
      <c r="G3" s="42"/>
    </row>
    <row r="4" spans="2:7" x14ac:dyDescent="0.45">
      <c r="B4" s="42"/>
      <c r="C4" s="42"/>
      <c r="D4" s="42"/>
      <c r="E4" s="42"/>
      <c r="F4" s="42"/>
      <c r="G4" s="42"/>
    </row>
    <row r="6" spans="2:7" x14ac:dyDescent="0.45">
      <c r="B6" s="32">
        <f>AVERAGE(Dataset!I2:I501)</f>
        <v>74228.210000000006</v>
      </c>
    </row>
    <row r="8" spans="2:7" x14ac:dyDescent="0.45">
      <c r="B8" s="42" t="s">
        <v>466</v>
      </c>
      <c r="C8" s="42"/>
      <c r="D8" s="42"/>
      <c r="E8" s="42"/>
      <c r="F8" s="42"/>
      <c r="G8" s="42"/>
    </row>
    <row r="9" spans="2:7" x14ac:dyDescent="0.45">
      <c r="B9" s="42"/>
      <c r="C9" s="42"/>
      <c r="D9" s="42"/>
      <c r="E9" s="42"/>
      <c r="F9" s="42"/>
      <c r="G9" s="42"/>
    </row>
    <row r="10" spans="2:7" x14ac:dyDescent="0.45">
      <c r="B10" s="42"/>
      <c r="C10" s="42"/>
      <c r="D10" s="42"/>
      <c r="E10" s="42"/>
      <c r="F10" s="42"/>
      <c r="G10" s="42"/>
    </row>
    <row r="12" spans="2:7" x14ac:dyDescent="0.45">
      <c r="B12" s="32">
        <f>AVERAGEIFS(Dataset!I2:I501,Dataset!A2:A501,"Sales")</f>
        <v>68642.280487804877</v>
      </c>
    </row>
  </sheetData>
  <mergeCells count="2">
    <mergeCell ref="B2:G4"/>
    <mergeCell ref="B8:G10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4E7F-E2DE-4FA4-8C57-444DFFD18783}">
  <dimension ref="B2:I516"/>
  <sheetViews>
    <sheetView topLeftCell="A7" zoomScale="130" zoomScaleNormal="130" workbookViewId="0">
      <selection activeCell="I10" sqref="I10"/>
    </sheetView>
  </sheetViews>
  <sheetFormatPr defaultRowHeight="14.25" x14ac:dyDescent="0.45"/>
  <cols>
    <col min="2" max="2" width="11.3984375" bestFit="1" customWidth="1"/>
    <col min="6" max="6" width="11.3984375" bestFit="1" customWidth="1"/>
    <col min="8" max="8" width="11.3984375" bestFit="1" customWidth="1"/>
  </cols>
  <sheetData>
    <row r="2" spans="2:7" x14ac:dyDescent="0.45">
      <c r="B2" s="42" t="s">
        <v>467</v>
      </c>
      <c r="C2" s="42"/>
      <c r="D2" s="42"/>
      <c r="E2" s="42"/>
      <c r="F2" s="42"/>
      <c r="G2" s="42"/>
    </row>
    <row r="3" spans="2:7" x14ac:dyDescent="0.45">
      <c r="B3" s="42"/>
      <c r="C3" s="42"/>
      <c r="D3" s="42"/>
      <c r="E3" s="42"/>
      <c r="F3" s="42"/>
      <c r="G3" s="42"/>
    </row>
    <row r="4" spans="2:7" x14ac:dyDescent="0.45">
      <c r="B4" s="42"/>
      <c r="C4" s="42"/>
      <c r="D4" s="42"/>
      <c r="E4" s="42"/>
      <c r="F4" s="42"/>
      <c r="G4" s="42"/>
    </row>
    <row r="6" spans="2:7" x14ac:dyDescent="0.45">
      <c r="B6" s="33">
        <f>MEDIAN(Dataset!I2:I501)</f>
        <v>74826.5</v>
      </c>
    </row>
    <row r="8" spans="2:7" x14ac:dyDescent="0.45">
      <c r="B8" s="42" t="s">
        <v>468</v>
      </c>
      <c r="C8" s="42"/>
      <c r="D8" s="42"/>
      <c r="E8" s="42"/>
      <c r="F8" s="42"/>
      <c r="G8" s="42"/>
    </row>
    <row r="9" spans="2:7" x14ac:dyDescent="0.45">
      <c r="B9" s="42"/>
      <c r="C9" s="42"/>
      <c r="D9" s="42"/>
      <c r="E9" s="42"/>
      <c r="F9" s="42"/>
      <c r="G9" s="42"/>
    </row>
    <row r="10" spans="2:7" x14ac:dyDescent="0.45">
      <c r="B10" s="42"/>
      <c r="C10" s="42"/>
      <c r="D10" s="42"/>
      <c r="E10" s="42"/>
      <c r="F10" s="42"/>
      <c r="G10" s="42"/>
    </row>
    <row r="17" spans="2:9" x14ac:dyDescent="0.45">
      <c r="B17" t="str" cm="1">
        <f t="array" ref="B17:B516">IF(Dataset!A2:A501="Sales","Sales","Not Sales")</f>
        <v>Sales</v>
      </c>
      <c r="D17" cm="1">
        <f t="array" ref="D17:D516">IF(Dataset!A2:A501="Sales",Dataset!I2:I501)</f>
        <v>73949</v>
      </c>
      <c r="F17" s="32">
        <f>MEDIAN(_xlfn.ANCHORARRAY(D17))</f>
        <v>66831.5</v>
      </c>
      <c r="G17" s="25" cm="1">
        <f t="array" ref="G17:G516">IF(Dataset!A2:A501="Sales",MEDIAN(Dataset!I2:I501))</f>
        <v>74826.5</v>
      </c>
      <c r="H17" s="32" cm="1">
        <f t="array" ref="H17">MEDIAN(IF(Dataset!A2:A501="Sales",Dataset!I2:I501))</f>
        <v>66831.5</v>
      </c>
    </row>
    <row r="18" spans="2:9" x14ac:dyDescent="0.45">
      <c r="B18" t="str">
        <v>Not Sales</v>
      </c>
      <c r="D18" t="b">
        <v>0</v>
      </c>
      <c r="G18" t="b">
        <v>0</v>
      </c>
    </row>
    <row r="19" spans="2:9" x14ac:dyDescent="0.45">
      <c r="B19" t="str">
        <v>Not Sales</v>
      </c>
      <c r="D19" t="b">
        <v>0</v>
      </c>
      <c r="G19" t="b">
        <v>0</v>
      </c>
    </row>
    <row r="20" spans="2:9" x14ac:dyDescent="0.45">
      <c r="B20" t="str">
        <v>Not Sales</v>
      </c>
      <c r="D20" t="b">
        <v>0</v>
      </c>
      <c r="G20" t="b">
        <v>0</v>
      </c>
    </row>
    <row r="21" spans="2:9" x14ac:dyDescent="0.45">
      <c r="B21" t="str">
        <v>Not Sales</v>
      </c>
      <c r="D21" t="b">
        <v>0</v>
      </c>
      <c r="G21" t="b">
        <v>0</v>
      </c>
    </row>
    <row r="22" spans="2:9" x14ac:dyDescent="0.45">
      <c r="B22" t="str">
        <v>Not Sales</v>
      </c>
      <c r="D22" t="b">
        <v>0</v>
      </c>
      <c r="G22" t="b">
        <v>0</v>
      </c>
    </row>
    <row r="23" spans="2:9" x14ac:dyDescent="0.45">
      <c r="B23" t="str">
        <v>Not Sales</v>
      </c>
      <c r="D23" t="b">
        <v>0</v>
      </c>
      <c r="G23" t="b">
        <v>0</v>
      </c>
    </row>
    <row r="24" spans="2:9" x14ac:dyDescent="0.45">
      <c r="B24" t="str">
        <v>Not Sales</v>
      </c>
      <c r="D24" t="b">
        <v>0</v>
      </c>
      <c r="G24" t="b">
        <v>0</v>
      </c>
    </row>
    <row r="25" spans="2:9" x14ac:dyDescent="0.45">
      <c r="B25" t="str">
        <v>Not Sales</v>
      </c>
      <c r="D25" t="b">
        <v>0</v>
      </c>
      <c r="G25" t="b">
        <v>0</v>
      </c>
      <c r="H25" t="s">
        <v>470</v>
      </c>
      <c r="I25">
        <v>500</v>
      </c>
    </row>
    <row r="26" spans="2:9" x14ac:dyDescent="0.45">
      <c r="B26" t="str">
        <v>Not Sales</v>
      </c>
      <c r="D26" t="b">
        <v>0</v>
      </c>
      <c r="G26" t="b">
        <v>0</v>
      </c>
    </row>
    <row r="27" spans="2:9" x14ac:dyDescent="0.45">
      <c r="B27" t="str">
        <v>Not Sales</v>
      </c>
      <c r="D27" t="b">
        <v>0</v>
      </c>
      <c r="G27" t="b">
        <v>0</v>
      </c>
      <c r="H27" t="s">
        <v>469</v>
      </c>
    </row>
    <row r="28" spans="2:9" x14ac:dyDescent="0.45">
      <c r="B28" t="str">
        <v>Not Sales</v>
      </c>
      <c r="D28" t="b">
        <v>0</v>
      </c>
      <c r="G28" t="b">
        <v>0</v>
      </c>
    </row>
    <row r="29" spans="2:9" x14ac:dyDescent="0.45">
      <c r="B29" t="str">
        <v>Not Sales</v>
      </c>
      <c r="D29" t="b">
        <v>0</v>
      </c>
      <c r="G29" t="b">
        <v>0</v>
      </c>
    </row>
    <row r="30" spans="2:9" x14ac:dyDescent="0.45">
      <c r="B30" t="str">
        <v>Not Sales</v>
      </c>
      <c r="D30" t="b">
        <v>0</v>
      </c>
      <c r="G30" t="b">
        <v>0</v>
      </c>
    </row>
    <row r="31" spans="2:9" x14ac:dyDescent="0.45">
      <c r="B31" t="str">
        <v>Sales</v>
      </c>
      <c r="D31">
        <v>82887</v>
      </c>
      <c r="G31" s="25">
        <v>74826.5</v>
      </c>
    </row>
    <row r="32" spans="2:9" x14ac:dyDescent="0.45">
      <c r="B32" t="str">
        <v>Sales</v>
      </c>
      <c r="D32">
        <v>40503</v>
      </c>
      <c r="G32" s="25">
        <v>74826.5</v>
      </c>
    </row>
    <row r="33" spans="2:7" x14ac:dyDescent="0.45">
      <c r="B33" t="str">
        <v>Sales</v>
      </c>
      <c r="D33">
        <v>40207</v>
      </c>
      <c r="G33" s="25">
        <v>74826.5</v>
      </c>
    </row>
    <row r="34" spans="2:7" x14ac:dyDescent="0.45">
      <c r="B34" t="str">
        <v>Sales</v>
      </c>
      <c r="D34">
        <v>56654</v>
      </c>
      <c r="G34" s="25">
        <v>74826.5</v>
      </c>
    </row>
    <row r="35" spans="2:7" x14ac:dyDescent="0.45">
      <c r="B35" t="str">
        <v>Not Sales</v>
      </c>
      <c r="D35" t="b">
        <v>0</v>
      </c>
      <c r="G35" t="b">
        <v>0</v>
      </c>
    </row>
    <row r="36" spans="2:7" x14ac:dyDescent="0.45">
      <c r="B36" t="str">
        <v>Sales</v>
      </c>
      <c r="D36">
        <v>50307</v>
      </c>
      <c r="G36" s="25">
        <v>74826.5</v>
      </c>
    </row>
    <row r="37" spans="2:7" x14ac:dyDescent="0.45">
      <c r="B37" t="str">
        <v>Not Sales</v>
      </c>
      <c r="D37" t="b">
        <v>0</v>
      </c>
      <c r="G37" t="b">
        <v>0</v>
      </c>
    </row>
    <row r="38" spans="2:7" x14ac:dyDescent="0.45">
      <c r="B38" t="str">
        <v>Not Sales</v>
      </c>
      <c r="D38" t="b">
        <v>0</v>
      </c>
      <c r="G38" t="b">
        <v>0</v>
      </c>
    </row>
    <row r="39" spans="2:7" x14ac:dyDescent="0.45">
      <c r="B39" t="str">
        <v>Not Sales</v>
      </c>
      <c r="D39" t="b">
        <v>0</v>
      </c>
      <c r="G39" t="b">
        <v>0</v>
      </c>
    </row>
    <row r="40" spans="2:7" x14ac:dyDescent="0.45">
      <c r="B40" t="str">
        <v>Not Sales</v>
      </c>
      <c r="D40" t="b">
        <v>0</v>
      </c>
      <c r="G40" t="b">
        <v>0</v>
      </c>
    </row>
    <row r="41" spans="2:7" x14ac:dyDescent="0.45">
      <c r="B41" t="str">
        <v>Not Sales</v>
      </c>
      <c r="D41" t="b">
        <v>0</v>
      </c>
      <c r="G41" t="b">
        <v>0</v>
      </c>
    </row>
    <row r="42" spans="2:7" x14ac:dyDescent="0.45">
      <c r="B42" t="str">
        <v>Not Sales</v>
      </c>
      <c r="D42" t="b">
        <v>0</v>
      </c>
      <c r="G42" t="b">
        <v>0</v>
      </c>
    </row>
    <row r="43" spans="2:7" x14ac:dyDescent="0.45">
      <c r="B43" t="str">
        <v>Not Sales</v>
      </c>
      <c r="D43" t="b">
        <v>0</v>
      </c>
      <c r="G43" t="b">
        <v>0</v>
      </c>
    </row>
    <row r="44" spans="2:7" x14ac:dyDescent="0.45">
      <c r="B44" t="str">
        <v>Sales</v>
      </c>
      <c r="D44">
        <v>60654</v>
      </c>
      <c r="G44">
        <v>74826.5</v>
      </c>
    </row>
    <row r="45" spans="2:7" x14ac:dyDescent="0.45">
      <c r="B45" t="str">
        <v>Sales</v>
      </c>
      <c r="D45">
        <v>85778</v>
      </c>
      <c r="G45">
        <v>74826.5</v>
      </c>
    </row>
    <row r="46" spans="2:7" x14ac:dyDescent="0.45">
      <c r="B46" t="str">
        <v>Not Sales</v>
      </c>
      <c r="D46" t="b">
        <v>0</v>
      </c>
      <c r="G46" t="b">
        <v>0</v>
      </c>
    </row>
    <row r="47" spans="2:7" x14ac:dyDescent="0.45">
      <c r="B47" t="str">
        <v>Not Sales</v>
      </c>
      <c r="D47" t="b">
        <v>0</v>
      </c>
      <c r="G47" t="b">
        <v>0</v>
      </c>
    </row>
    <row r="48" spans="2:7" x14ac:dyDescent="0.45">
      <c r="B48" t="str">
        <v>Not Sales</v>
      </c>
      <c r="D48" t="b">
        <v>0</v>
      </c>
      <c r="G48" t="b">
        <v>0</v>
      </c>
    </row>
    <row r="49" spans="2:7" x14ac:dyDescent="0.45">
      <c r="B49" t="str">
        <v>Not Sales</v>
      </c>
      <c r="D49" t="b">
        <v>0</v>
      </c>
      <c r="G49" t="b">
        <v>0</v>
      </c>
    </row>
    <row r="50" spans="2:7" x14ac:dyDescent="0.45">
      <c r="B50" t="str">
        <v>Not Sales</v>
      </c>
      <c r="D50" t="b">
        <v>0</v>
      </c>
      <c r="G50" t="b">
        <v>0</v>
      </c>
    </row>
    <row r="51" spans="2:7" x14ac:dyDescent="0.45">
      <c r="B51" t="str">
        <v>Not Sales</v>
      </c>
      <c r="D51" t="b">
        <v>0</v>
      </c>
      <c r="G51" t="b">
        <v>0</v>
      </c>
    </row>
    <row r="52" spans="2:7" x14ac:dyDescent="0.45">
      <c r="B52" t="str">
        <v>Not Sales</v>
      </c>
      <c r="D52" t="b">
        <v>0</v>
      </c>
      <c r="G52" t="b">
        <v>0</v>
      </c>
    </row>
    <row r="53" spans="2:7" x14ac:dyDescent="0.45">
      <c r="B53" t="str">
        <v>Not Sales</v>
      </c>
      <c r="D53" t="b">
        <v>0</v>
      </c>
      <c r="G53" t="b">
        <v>0</v>
      </c>
    </row>
    <row r="54" spans="2:7" x14ac:dyDescent="0.45">
      <c r="B54" t="str">
        <v>Not Sales</v>
      </c>
      <c r="D54" t="b">
        <v>0</v>
      </c>
      <c r="G54" t="b">
        <v>0</v>
      </c>
    </row>
    <row r="55" spans="2:7" x14ac:dyDescent="0.45">
      <c r="B55" t="str">
        <v>Not Sales</v>
      </c>
      <c r="D55" t="b">
        <v>0</v>
      </c>
      <c r="G55" t="b">
        <v>0</v>
      </c>
    </row>
    <row r="56" spans="2:7" x14ac:dyDescent="0.45">
      <c r="B56" t="str">
        <v>Not Sales</v>
      </c>
      <c r="D56" t="b">
        <v>0</v>
      </c>
      <c r="G56" t="b">
        <v>0</v>
      </c>
    </row>
    <row r="57" spans="2:7" x14ac:dyDescent="0.45">
      <c r="B57" t="str">
        <v>Not Sales</v>
      </c>
      <c r="D57" t="b">
        <v>0</v>
      </c>
      <c r="G57" t="b">
        <v>0</v>
      </c>
    </row>
    <row r="58" spans="2:7" x14ac:dyDescent="0.45">
      <c r="B58" t="str">
        <v>Not Sales</v>
      </c>
      <c r="D58" t="b">
        <v>0</v>
      </c>
      <c r="G58" t="b">
        <v>0</v>
      </c>
    </row>
    <row r="59" spans="2:7" x14ac:dyDescent="0.45">
      <c r="B59" t="str">
        <v>Not Sales</v>
      </c>
      <c r="D59" t="b">
        <v>0</v>
      </c>
      <c r="G59" t="b">
        <v>0</v>
      </c>
    </row>
    <row r="60" spans="2:7" x14ac:dyDescent="0.45">
      <c r="B60" t="str">
        <v>Not Sales</v>
      </c>
      <c r="D60" t="b">
        <v>0</v>
      </c>
      <c r="G60" t="b">
        <v>0</v>
      </c>
    </row>
    <row r="61" spans="2:7" x14ac:dyDescent="0.45">
      <c r="B61" t="str">
        <v>Not Sales</v>
      </c>
      <c r="D61" t="b">
        <v>0</v>
      </c>
      <c r="G61" t="b">
        <v>0</v>
      </c>
    </row>
    <row r="62" spans="2:7" x14ac:dyDescent="0.45">
      <c r="B62" t="str">
        <v>Not Sales</v>
      </c>
      <c r="D62" t="b">
        <v>0</v>
      </c>
      <c r="G62" t="b">
        <v>0</v>
      </c>
    </row>
    <row r="63" spans="2:7" x14ac:dyDescent="0.45">
      <c r="B63" t="str">
        <v>Not Sales</v>
      </c>
      <c r="D63" t="b">
        <v>0</v>
      </c>
      <c r="G63" t="b">
        <v>0</v>
      </c>
    </row>
    <row r="64" spans="2:7" x14ac:dyDescent="0.45">
      <c r="B64" t="str">
        <v>Not Sales</v>
      </c>
      <c r="D64" t="b">
        <v>0</v>
      </c>
      <c r="G64" t="b">
        <v>0</v>
      </c>
    </row>
    <row r="65" spans="2:7" x14ac:dyDescent="0.45">
      <c r="B65" t="str">
        <v>Not Sales</v>
      </c>
      <c r="D65" t="b">
        <v>0</v>
      </c>
      <c r="G65" t="b">
        <v>0</v>
      </c>
    </row>
    <row r="66" spans="2:7" x14ac:dyDescent="0.45">
      <c r="B66" t="str">
        <v>Not Sales</v>
      </c>
      <c r="D66" t="b">
        <v>0</v>
      </c>
      <c r="G66" t="b">
        <v>0</v>
      </c>
    </row>
    <row r="67" spans="2:7" x14ac:dyDescent="0.45">
      <c r="B67" t="str">
        <v>Not Sales</v>
      </c>
      <c r="D67" t="b">
        <v>0</v>
      </c>
      <c r="G67" t="b">
        <v>0</v>
      </c>
    </row>
    <row r="68" spans="2:7" x14ac:dyDescent="0.45">
      <c r="B68" t="str">
        <v>Not Sales</v>
      </c>
      <c r="D68" t="b">
        <v>0</v>
      </c>
      <c r="G68" t="b">
        <v>0</v>
      </c>
    </row>
    <row r="69" spans="2:7" x14ac:dyDescent="0.45">
      <c r="B69" t="str">
        <v>Not Sales</v>
      </c>
      <c r="D69" t="b">
        <v>0</v>
      </c>
      <c r="G69" t="b">
        <v>0</v>
      </c>
    </row>
    <row r="70" spans="2:7" x14ac:dyDescent="0.45">
      <c r="B70" t="str">
        <v>Not Sales</v>
      </c>
      <c r="D70" t="b">
        <v>0</v>
      </c>
      <c r="G70" t="b">
        <v>0</v>
      </c>
    </row>
    <row r="71" spans="2:7" x14ac:dyDescent="0.45">
      <c r="B71" t="str">
        <v>Not Sales</v>
      </c>
      <c r="D71" t="b">
        <v>0</v>
      </c>
      <c r="G71" t="b">
        <v>0</v>
      </c>
    </row>
    <row r="72" spans="2:7" x14ac:dyDescent="0.45">
      <c r="B72" t="str">
        <v>Sales</v>
      </c>
      <c r="D72">
        <v>45072</v>
      </c>
      <c r="G72">
        <v>74826.5</v>
      </c>
    </row>
    <row r="73" spans="2:7" x14ac:dyDescent="0.45">
      <c r="B73" t="str">
        <v>Not Sales</v>
      </c>
      <c r="D73" t="b">
        <v>0</v>
      </c>
      <c r="G73" t="b">
        <v>0</v>
      </c>
    </row>
    <row r="74" spans="2:7" x14ac:dyDescent="0.45">
      <c r="B74" t="str">
        <v>Not Sales</v>
      </c>
      <c r="D74" t="b">
        <v>0</v>
      </c>
      <c r="G74" t="b">
        <v>0</v>
      </c>
    </row>
    <row r="75" spans="2:7" x14ac:dyDescent="0.45">
      <c r="B75" t="str">
        <v>Sales</v>
      </c>
      <c r="D75">
        <v>115992</v>
      </c>
      <c r="G75">
        <v>74826.5</v>
      </c>
    </row>
    <row r="76" spans="2:7" x14ac:dyDescent="0.45">
      <c r="B76" t="str">
        <v>Not Sales</v>
      </c>
      <c r="D76" t="b">
        <v>0</v>
      </c>
      <c r="G76" t="b">
        <v>0</v>
      </c>
    </row>
    <row r="77" spans="2:7" x14ac:dyDescent="0.45">
      <c r="B77" t="str">
        <v>Not Sales</v>
      </c>
      <c r="D77" t="b">
        <v>0</v>
      </c>
      <c r="G77" t="b">
        <v>0</v>
      </c>
    </row>
    <row r="78" spans="2:7" x14ac:dyDescent="0.45">
      <c r="B78" t="str">
        <v>Sales</v>
      </c>
      <c r="D78">
        <v>77562</v>
      </c>
      <c r="G78">
        <v>74826.5</v>
      </c>
    </row>
    <row r="79" spans="2:7" x14ac:dyDescent="0.45">
      <c r="B79" t="str">
        <v>Not Sales</v>
      </c>
      <c r="D79" t="b">
        <v>0</v>
      </c>
      <c r="G79" t="b">
        <v>0</v>
      </c>
    </row>
    <row r="80" spans="2:7" x14ac:dyDescent="0.45">
      <c r="B80" t="str">
        <v>Not Sales</v>
      </c>
      <c r="D80" t="b">
        <v>0</v>
      </c>
      <c r="G80" t="b">
        <v>0</v>
      </c>
    </row>
    <row r="81" spans="2:7" x14ac:dyDescent="0.45">
      <c r="B81" t="str">
        <v>Not Sales</v>
      </c>
      <c r="D81" t="b">
        <v>0</v>
      </c>
      <c r="G81" t="b">
        <v>0</v>
      </c>
    </row>
    <row r="82" spans="2:7" x14ac:dyDescent="0.45">
      <c r="B82" t="str">
        <v>Not Sales</v>
      </c>
      <c r="D82" t="b">
        <v>0</v>
      </c>
      <c r="G82" t="b">
        <v>0</v>
      </c>
    </row>
    <row r="83" spans="2:7" x14ac:dyDescent="0.45">
      <c r="B83" t="str">
        <v>Not Sales</v>
      </c>
      <c r="D83" t="b">
        <v>0</v>
      </c>
      <c r="G83" t="b">
        <v>0</v>
      </c>
    </row>
    <row r="84" spans="2:7" x14ac:dyDescent="0.45">
      <c r="B84" t="str">
        <v>Not Sales</v>
      </c>
      <c r="D84" t="b">
        <v>0</v>
      </c>
      <c r="G84" t="b">
        <v>0</v>
      </c>
    </row>
    <row r="85" spans="2:7" x14ac:dyDescent="0.45">
      <c r="B85" t="str">
        <v>Not Sales</v>
      </c>
      <c r="D85" t="b">
        <v>0</v>
      </c>
      <c r="G85" t="b">
        <v>0</v>
      </c>
    </row>
    <row r="86" spans="2:7" x14ac:dyDescent="0.45">
      <c r="B86" t="str">
        <v>Not Sales</v>
      </c>
      <c r="D86" t="b">
        <v>0</v>
      </c>
      <c r="G86" t="b">
        <v>0</v>
      </c>
    </row>
    <row r="87" spans="2:7" x14ac:dyDescent="0.45">
      <c r="B87" t="str">
        <v>Not Sales</v>
      </c>
      <c r="D87" t="b">
        <v>0</v>
      </c>
      <c r="G87" t="b">
        <v>0</v>
      </c>
    </row>
    <row r="88" spans="2:7" x14ac:dyDescent="0.45">
      <c r="B88" t="str">
        <v>Not Sales</v>
      </c>
      <c r="D88" t="b">
        <v>0</v>
      </c>
      <c r="G88" t="b">
        <v>0</v>
      </c>
    </row>
    <row r="89" spans="2:7" x14ac:dyDescent="0.45">
      <c r="B89" t="str">
        <v>Not Sales</v>
      </c>
      <c r="D89" t="b">
        <v>0</v>
      </c>
      <c r="G89" t="b">
        <v>0</v>
      </c>
    </row>
    <row r="90" spans="2:7" x14ac:dyDescent="0.45">
      <c r="B90" t="str">
        <v>Not Sales</v>
      </c>
      <c r="D90" t="b">
        <v>0</v>
      </c>
      <c r="G90" t="b">
        <v>0</v>
      </c>
    </row>
    <row r="91" spans="2:7" x14ac:dyDescent="0.45">
      <c r="B91" t="str">
        <v>Not Sales</v>
      </c>
      <c r="D91" t="b">
        <v>0</v>
      </c>
      <c r="G91" t="b">
        <v>0</v>
      </c>
    </row>
    <row r="92" spans="2:7" x14ac:dyDescent="0.45">
      <c r="B92" t="str">
        <v>Not Sales</v>
      </c>
      <c r="D92" t="b">
        <v>0</v>
      </c>
      <c r="G92" t="b">
        <v>0</v>
      </c>
    </row>
    <row r="93" spans="2:7" x14ac:dyDescent="0.45">
      <c r="B93" t="str">
        <v>Not Sales</v>
      </c>
      <c r="D93" t="b">
        <v>0</v>
      </c>
      <c r="G93" t="b">
        <v>0</v>
      </c>
    </row>
    <row r="94" spans="2:7" x14ac:dyDescent="0.45">
      <c r="B94" t="str">
        <v>Not Sales</v>
      </c>
      <c r="D94" t="b">
        <v>0</v>
      </c>
      <c r="G94" t="b">
        <v>0</v>
      </c>
    </row>
    <row r="95" spans="2:7" x14ac:dyDescent="0.45">
      <c r="B95" t="str">
        <v>Not Sales</v>
      </c>
      <c r="D95" t="b">
        <v>0</v>
      </c>
      <c r="G95" t="b">
        <v>0</v>
      </c>
    </row>
    <row r="96" spans="2:7" x14ac:dyDescent="0.45">
      <c r="B96" t="str">
        <v>Not Sales</v>
      </c>
      <c r="D96" t="b">
        <v>0</v>
      </c>
      <c r="G96" t="b">
        <v>0</v>
      </c>
    </row>
    <row r="97" spans="2:7" x14ac:dyDescent="0.45">
      <c r="B97" t="str">
        <v>Not Sales</v>
      </c>
      <c r="D97" t="b">
        <v>0</v>
      </c>
      <c r="G97" t="b">
        <v>0</v>
      </c>
    </row>
    <row r="98" spans="2:7" x14ac:dyDescent="0.45">
      <c r="B98" t="str">
        <v>Not Sales</v>
      </c>
      <c r="D98" t="b">
        <v>0</v>
      </c>
      <c r="G98" t="b">
        <v>0</v>
      </c>
    </row>
    <row r="99" spans="2:7" x14ac:dyDescent="0.45">
      <c r="B99" t="str">
        <v>Not Sales</v>
      </c>
      <c r="D99" t="b">
        <v>0</v>
      </c>
      <c r="G99" t="b">
        <v>0</v>
      </c>
    </row>
    <row r="100" spans="2:7" x14ac:dyDescent="0.45">
      <c r="B100" t="str">
        <v>Not Sales</v>
      </c>
      <c r="D100" t="b">
        <v>0</v>
      </c>
      <c r="G100" t="b">
        <v>0</v>
      </c>
    </row>
    <row r="101" spans="2:7" x14ac:dyDescent="0.45">
      <c r="B101" t="str">
        <v>Not Sales</v>
      </c>
      <c r="D101" t="b">
        <v>0</v>
      </c>
      <c r="G101" t="b">
        <v>0</v>
      </c>
    </row>
    <row r="102" spans="2:7" x14ac:dyDescent="0.45">
      <c r="B102" t="str">
        <v>Not Sales</v>
      </c>
      <c r="D102" t="b">
        <v>0</v>
      </c>
      <c r="G102" t="b">
        <v>0</v>
      </c>
    </row>
    <row r="103" spans="2:7" x14ac:dyDescent="0.45">
      <c r="B103" t="str">
        <v>Not Sales</v>
      </c>
      <c r="D103" t="b">
        <v>0</v>
      </c>
      <c r="G103" t="b">
        <v>0</v>
      </c>
    </row>
    <row r="104" spans="2:7" x14ac:dyDescent="0.45">
      <c r="B104" t="str">
        <v>Not Sales</v>
      </c>
      <c r="D104" t="b">
        <v>0</v>
      </c>
      <c r="G104" t="b">
        <v>0</v>
      </c>
    </row>
    <row r="105" spans="2:7" x14ac:dyDescent="0.45">
      <c r="B105" t="str">
        <v>Not Sales</v>
      </c>
      <c r="D105" t="b">
        <v>0</v>
      </c>
      <c r="G105" t="b">
        <v>0</v>
      </c>
    </row>
    <row r="106" spans="2:7" x14ac:dyDescent="0.45">
      <c r="B106" t="str">
        <v>Not Sales</v>
      </c>
      <c r="D106" t="b">
        <v>0</v>
      </c>
      <c r="G106" t="b">
        <v>0</v>
      </c>
    </row>
    <row r="107" spans="2:7" x14ac:dyDescent="0.45">
      <c r="B107" t="str">
        <v>Not Sales</v>
      </c>
      <c r="D107" t="b">
        <v>0</v>
      </c>
      <c r="G107" t="b">
        <v>0</v>
      </c>
    </row>
    <row r="108" spans="2:7" x14ac:dyDescent="0.45">
      <c r="B108" t="str">
        <v>Not Sales</v>
      </c>
      <c r="D108" t="b">
        <v>0</v>
      </c>
      <c r="G108" t="b">
        <v>0</v>
      </c>
    </row>
    <row r="109" spans="2:7" x14ac:dyDescent="0.45">
      <c r="B109" t="str">
        <v>Sales</v>
      </c>
      <c r="D109">
        <v>38605</v>
      </c>
      <c r="G109">
        <v>74826.5</v>
      </c>
    </row>
    <row r="110" spans="2:7" x14ac:dyDescent="0.45">
      <c r="B110" t="str">
        <v>Not Sales</v>
      </c>
      <c r="D110" t="b">
        <v>0</v>
      </c>
      <c r="G110" t="b">
        <v>0</v>
      </c>
    </row>
    <row r="111" spans="2:7" x14ac:dyDescent="0.45">
      <c r="B111" t="str">
        <v>Not Sales</v>
      </c>
      <c r="D111" t="b">
        <v>0</v>
      </c>
      <c r="G111" t="b">
        <v>0</v>
      </c>
    </row>
    <row r="112" spans="2:7" x14ac:dyDescent="0.45">
      <c r="B112" t="str">
        <v>Not Sales</v>
      </c>
      <c r="D112" t="b">
        <v>0</v>
      </c>
      <c r="G112" t="b">
        <v>0</v>
      </c>
    </row>
    <row r="113" spans="2:7" x14ac:dyDescent="0.45">
      <c r="B113" t="str">
        <v>Not Sales</v>
      </c>
      <c r="D113" t="b">
        <v>0</v>
      </c>
      <c r="G113" t="b">
        <v>0</v>
      </c>
    </row>
    <row r="114" spans="2:7" x14ac:dyDescent="0.45">
      <c r="B114" t="str">
        <v>Not Sales</v>
      </c>
      <c r="D114" t="b">
        <v>0</v>
      </c>
      <c r="G114" t="b">
        <v>0</v>
      </c>
    </row>
    <row r="115" spans="2:7" x14ac:dyDescent="0.45">
      <c r="B115" t="str">
        <v>Not Sales</v>
      </c>
      <c r="D115" t="b">
        <v>0</v>
      </c>
      <c r="G115" t="b">
        <v>0</v>
      </c>
    </row>
    <row r="116" spans="2:7" x14ac:dyDescent="0.45">
      <c r="B116" t="str">
        <v>Not Sales</v>
      </c>
      <c r="D116" t="b">
        <v>0</v>
      </c>
      <c r="G116" t="b">
        <v>0</v>
      </c>
    </row>
    <row r="117" spans="2:7" x14ac:dyDescent="0.45">
      <c r="B117" t="str">
        <v>Sales</v>
      </c>
      <c r="D117">
        <v>102127</v>
      </c>
      <c r="G117">
        <v>74826.5</v>
      </c>
    </row>
    <row r="118" spans="2:7" x14ac:dyDescent="0.45">
      <c r="B118" t="str">
        <v>Sales</v>
      </c>
      <c r="D118">
        <v>61778</v>
      </c>
      <c r="G118">
        <v>74826.5</v>
      </c>
    </row>
    <row r="119" spans="2:7" x14ac:dyDescent="0.45">
      <c r="B119" t="str">
        <v>Not Sales</v>
      </c>
      <c r="D119" t="b">
        <v>0</v>
      </c>
      <c r="G119" t="b">
        <v>0</v>
      </c>
    </row>
    <row r="120" spans="2:7" x14ac:dyDescent="0.45">
      <c r="B120" t="str">
        <v>Not Sales</v>
      </c>
      <c r="D120" t="b">
        <v>0</v>
      </c>
      <c r="G120" t="b">
        <v>0</v>
      </c>
    </row>
    <row r="121" spans="2:7" x14ac:dyDescent="0.45">
      <c r="B121" t="str">
        <v>Sales</v>
      </c>
      <c r="D121">
        <v>75409</v>
      </c>
      <c r="G121">
        <v>74826.5</v>
      </c>
    </row>
    <row r="122" spans="2:7" x14ac:dyDescent="0.45">
      <c r="B122" t="str">
        <v>Not Sales</v>
      </c>
      <c r="D122" t="b">
        <v>0</v>
      </c>
      <c r="G122" t="b">
        <v>0</v>
      </c>
    </row>
    <row r="123" spans="2:7" x14ac:dyDescent="0.45">
      <c r="B123" t="str">
        <v>Not Sales</v>
      </c>
      <c r="D123" t="b">
        <v>0</v>
      </c>
      <c r="G123" t="b">
        <v>0</v>
      </c>
    </row>
    <row r="124" spans="2:7" x14ac:dyDescent="0.45">
      <c r="B124" t="str">
        <v>Not Sales</v>
      </c>
      <c r="D124" t="b">
        <v>0</v>
      </c>
      <c r="G124" t="b">
        <v>0</v>
      </c>
    </row>
    <row r="125" spans="2:7" x14ac:dyDescent="0.45">
      <c r="B125" t="str">
        <v>Sales</v>
      </c>
      <c r="D125">
        <v>100393</v>
      </c>
      <c r="G125">
        <v>74826.5</v>
      </c>
    </row>
    <row r="126" spans="2:7" x14ac:dyDescent="0.45">
      <c r="B126" t="str">
        <v>Not Sales</v>
      </c>
      <c r="D126" t="b">
        <v>0</v>
      </c>
      <c r="G126" t="b">
        <v>0</v>
      </c>
    </row>
    <row r="127" spans="2:7" x14ac:dyDescent="0.45">
      <c r="B127" t="str">
        <v>Not Sales</v>
      </c>
      <c r="D127" t="b">
        <v>0</v>
      </c>
      <c r="G127" t="b">
        <v>0</v>
      </c>
    </row>
    <row r="128" spans="2:7" x14ac:dyDescent="0.45">
      <c r="B128" t="str">
        <v>Not Sales</v>
      </c>
      <c r="D128" t="b">
        <v>0</v>
      </c>
      <c r="G128" t="b">
        <v>0</v>
      </c>
    </row>
    <row r="129" spans="2:7" x14ac:dyDescent="0.45">
      <c r="B129" t="str">
        <v>Not Sales</v>
      </c>
      <c r="D129" t="b">
        <v>0</v>
      </c>
      <c r="G129" t="b">
        <v>0</v>
      </c>
    </row>
    <row r="130" spans="2:7" x14ac:dyDescent="0.45">
      <c r="B130" t="str">
        <v>Not Sales</v>
      </c>
      <c r="D130" t="b">
        <v>0</v>
      </c>
      <c r="G130" t="b">
        <v>0</v>
      </c>
    </row>
    <row r="131" spans="2:7" x14ac:dyDescent="0.45">
      <c r="B131" t="str">
        <v>Not Sales</v>
      </c>
      <c r="D131" t="b">
        <v>0</v>
      </c>
      <c r="G131" t="b">
        <v>0</v>
      </c>
    </row>
    <row r="132" spans="2:7" x14ac:dyDescent="0.45">
      <c r="B132" t="str">
        <v>Sales</v>
      </c>
      <c r="D132">
        <v>83161</v>
      </c>
      <c r="G132">
        <v>74826.5</v>
      </c>
    </row>
    <row r="133" spans="2:7" x14ac:dyDescent="0.45">
      <c r="B133" t="str">
        <v>Sales</v>
      </c>
      <c r="D133">
        <v>45848</v>
      </c>
      <c r="G133">
        <v>74826.5</v>
      </c>
    </row>
    <row r="134" spans="2:7" x14ac:dyDescent="0.45">
      <c r="B134" t="str">
        <v>Not Sales</v>
      </c>
      <c r="D134" t="b">
        <v>0</v>
      </c>
      <c r="G134" t="b">
        <v>0</v>
      </c>
    </row>
    <row r="135" spans="2:7" x14ac:dyDescent="0.45">
      <c r="B135" t="str">
        <v>Not Sales</v>
      </c>
      <c r="D135" t="b">
        <v>0</v>
      </c>
      <c r="G135" t="b">
        <v>0</v>
      </c>
    </row>
    <row r="136" spans="2:7" x14ac:dyDescent="0.45">
      <c r="B136" t="str">
        <v>Sales</v>
      </c>
      <c r="D136">
        <v>105774</v>
      </c>
      <c r="G136">
        <v>74826.5</v>
      </c>
    </row>
    <row r="137" spans="2:7" x14ac:dyDescent="0.45">
      <c r="B137" t="str">
        <v>Not Sales</v>
      </c>
      <c r="D137" t="b">
        <v>0</v>
      </c>
      <c r="G137" t="b">
        <v>0</v>
      </c>
    </row>
    <row r="138" spans="2:7" x14ac:dyDescent="0.45">
      <c r="B138" t="str">
        <v>Not Sales</v>
      </c>
      <c r="D138" t="b">
        <v>0</v>
      </c>
      <c r="G138" t="b">
        <v>0</v>
      </c>
    </row>
    <row r="139" spans="2:7" x14ac:dyDescent="0.45">
      <c r="B139" t="str">
        <v>Sales</v>
      </c>
      <c r="D139">
        <v>71862</v>
      </c>
      <c r="G139">
        <v>74826.5</v>
      </c>
    </row>
    <row r="140" spans="2:7" x14ac:dyDescent="0.45">
      <c r="B140" t="str">
        <v>Not Sales</v>
      </c>
      <c r="D140" t="b">
        <v>0</v>
      </c>
      <c r="G140" t="b">
        <v>0</v>
      </c>
    </row>
    <row r="141" spans="2:7" x14ac:dyDescent="0.45">
      <c r="B141" t="str">
        <v>Not Sales</v>
      </c>
      <c r="D141" t="b">
        <v>0</v>
      </c>
      <c r="G141" t="b">
        <v>0</v>
      </c>
    </row>
    <row r="142" spans="2:7" x14ac:dyDescent="0.45">
      <c r="B142" t="str">
        <v>Not Sales</v>
      </c>
      <c r="D142" t="b">
        <v>0</v>
      </c>
      <c r="G142" t="b">
        <v>0</v>
      </c>
    </row>
    <row r="143" spans="2:7" x14ac:dyDescent="0.45">
      <c r="B143" t="str">
        <v>Not Sales</v>
      </c>
      <c r="D143" t="b">
        <v>0</v>
      </c>
      <c r="G143" t="b">
        <v>0</v>
      </c>
    </row>
    <row r="144" spans="2:7" x14ac:dyDescent="0.45">
      <c r="B144" t="str">
        <v>Not Sales</v>
      </c>
      <c r="D144" t="b">
        <v>0</v>
      </c>
      <c r="G144" t="b">
        <v>0</v>
      </c>
    </row>
    <row r="145" spans="2:7" x14ac:dyDescent="0.45">
      <c r="B145" t="str">
        <v>Sales</v>
      </c>
      <c r="D145">
        <v>35842</v>
      </c>
      <c r="G145">
        <v>74826.5</v>
      </c>
    </row>
    <row r="146" spans="2:7" x14ac:dyDescent="0.45">
      <c r="B146" t="str">
        <v>Not Sales</v>
      </c>
      <c r="D146" t="b">
        <v>0</v>
      </c>
      <c r="G146" t="b">
        <v>0</v>
      </c>
    </row>
    <row r="147" spans="2:7" x14ac:dyDescent="0.45">
      <c r="B147" t="str">
        <v>Not Sales</v>
      </c>
      <c r="D147" t="b">
        <v>0</v>
      </c>
      <c r="G147" t="b">
        <v>0</v>
      </c>
    </row>
    <row r="148" spans="2:7" x14ac:dyDescent="0.45">
      <c r="B148" t="str">
        <v>Not Sales</v>
      </c>
      <c r="D148" t="b">
        <v>0</v>
      </c>
      <c r="G148" t="b">
        <v>0</v>
      </c>
    </row>
    <row r="149" spans="2:7" x14ac:dyDescent="0.45">
      <c r="B149" t="str">
        <v>Not Sales</v>
      </c>
      <c r="D149" t="b">
        <v>0</v>
      </c>
      <c r="G149" t="b">
        <v>0</v>
      </c>
    </row>
    <row r="150" spans="2:7" x14ac:dyDescent="0.45">
      <c r="B150" t="str">
        <v>Not Sales</v>
      </c>
      <c r="D150" t="b">
        <v>0</v>
      </c>
      <c r="G150" t="b">
        <v>0</v>
      </c>
    </row>
    <row r="151" spans="2:7" x14ac:dyDescent="0.45">
      <c r="B151" t="str">
        <v>Not Sales</v>
      </c>
      <c r="D151" t="b">
        <v>0</v>
      </c>
      <c r="G151" t="b">
        <v>0</v>
      </c>
    </row>
    <row r="152" spans="2:7" x14ac:dyDescent="0.45">
      <c r="B152" t="str">
        <v>Sales</v>
      </c>
      <c r="D152">
        <v>88478</v>
      </c>
      <c r="G152">
        <v>74826.5</v>
      </c>
    </row>
    <row r="153" spans="2:7" x14ac:dyDescent="0.45">
      <c r="B153" t="str">
        <v>Not Sales</v>
      </c>
      <c r="D153" t="b">
        <v>0</v>
      </c>
      <c r="G153" t="b">
        <v>0</v>
      </c>
    </row>
    <row r="154" spans="2:7" x14ac:dyDescent="0.45">
      <c r="B154" t="str">
        <v>Sales</v>
      </c>
      <c r="D154">
        <v>57810</v>
      </c>
      <c r="G154">
        <v>74826.5</v>
      </c>
    </row>
    <row r="155" spans="2:7" x14ac:dyDescent="0.45">
      <c r="B155" t="str">
        <v>Not Sales</v>
      </c>
      <c r="D155" t="b">
        <v>0</v>
      </c>
      <c r="G155" t="b">
        <v>0</v>
      </c>
    </row>
    <row r="156" spans="2:7" x14ac:dyDescent="0.45">
      <c r="B156" t="str">
        <v>Not Sales</v>
      </c>
      <c r="D156" t="b">
        <v>0</v>
      </c>
      <c r="G156" t="b">
        <v>0</v>
      </c>
    </row>
    <row r="157" spans="2:7" x14ac:dyDescent="0.45">
      <c r="B157" t="str">
        <v>Not Sales</v>
      </c>
      <c r="D157" t="b">
        <v>0</v>
      </c>
      <c r="G157" t="b">
        <v>0</v>
      </c>
    </row>
    <row r="158" spans="2:7" x14ac:dyDescent="0.45">
      <c r="B158" t="str">
        <v>Not Sales</v>
      </c>
      <c r="D158" t="b">
        <v>0</v>
      </c>
      <c r="G158" t="b">
        <v>0</v>
      </c>
    </row>
    <row r="159" spans="2:7" x14ac:dyDescent="0.45">
      <c r="B159" t="str">
        <v>Not Sales</v>
      </c>
      <c r="D159" t="b">
        <v>0</v>
      </c>
      <c r="G159" t="b">
        <v>0</v>
      </c>
    </row>
    <row r="160" spans="2:7" x14ac:dyDescent="0.45">
      <c r="B160" t="str">
        <v>Not Sales</v>
      </c>
      <c r="D160" t="b">
        <v>0</v>
      </c>
      <c r="G160" t="b">
        <v>0</v>
      </c>
    </row>
    <row r="161" spans="2:7" x14ac:dyDescent="0.45">
      <c r="B161" t="str">
        <v>Not Sales</v>
      </c>
      <c r="D161" t="b">
        <v>0</v>
      </c>
      <c r="G161" t="b">
        <v>0</v>
      </c>
    </row>
    <row r="162" spans="2:7" x14ac:dyDescent="0.45">
      <c r="B162" t="str">
        <v>Not Sales</v>
      </c>
      <c r="D162" t="b">
        <v>0</v>
      </c>
      <c r="G162" t="b">
        <v>0</v>
      </c>
    </row>
    <row r="163" spans="2:7" x14ac:dyDescent="0.45">
      <c r="B163" t="str">
        <v>Not Sales</v>
      </c>
      <c r="D163" t="b">
        <v>0</v>
      </c>
      <c r="G163" t="b">
        <v>0</v>
      </c>
    </row>
    <row r="164" spans="2:7" x14ac:dyDescent="0.45">
      <c r="B164" t="str">
        <v>Sales</v>
      </c>
      <c r="D164">
        <v>47438</v>
      </c>
      <c r="G164">
        <v>74826.5</v>
      </c>
    </row>
    <row r="165" spans="2:7" x14ac:dyDescent="0.45">
      <c r="B165" t="str">
        <v>Not Sales</v>
      </c>
      <c r="D165" t="b">
        <v>0</v>
      </c>
      <c r="G165" t="b">
        <v>0</v>
      </c>
    </row>
    <row r="166" spans="2:7" x14ac:dyDescent="0.45">
      <c r="B166" t="str">
        <v>Sales</v>
      </c>
      <c r="D166">
        <v>50219</v>
      </c>
      <c r="G166">
        <v>74826.5</v>
      </c>
    </row>
    <row r="167" spans="2:7" x14ac:dyDescent="0.45">
      <c r="B167" t="str">
        <v>Not Sales</v>
      </c>
      <c r="D167" t="b">
        <v>0</v>
      </c>
      <c r="G167" t="b">
        <v>0</v>
      </c>
    </row>
    <row r="168" spans="2:7" x14ac:dyDescent="0.45">
      <c r="B168" t="str">
        <v>Not Sales</v>
      </c>
      <c r="D168" t="b">
        <v>0</v>
      </c>
      <c r="G168" t="b">
        <v>0</v>
      </c>
    </row>
    <row r="169" spans="2:7" x14ac:dyDescent="0.45">
      <c r="B169" t="str">
        <v>Not Sales</v>
      </c>
      <c r="D169" t="b">
        <v>0</v>
      </c>
      <c r="G169" t="b">
        <v>0</v>
      </c>
    </row>
    <row r="170" spans="2:7" x14ac:dyDescent="0.45">
      <c r="B170" t="str">
        <v>Not Sales</v>
      </c>
      <c r="D170" t="b">
        <v>0</v>
      </c>
      <c r="G170" t="b">
        <v>0</v>
      </c>
    </row>
    <row r="171" spans="2:7" x14ac:dyDescent="0.45">
      <c r="B171" t="str">
        <v>Not Sales</v>
      </c>
      <c r="D171" t="b">
        <v>0</v>
      </c>
      <c r="G171" t="b">
        <v>0</v>
      </c>
    </row>
    <row r="172" spans="2:7" x14ac:dyDescent="0.45">
      <c r="B172" t="str">
        <v>Not Sales</v>
      </c>
      <c r="D172" t="b">
        <v>0</v>
      </c>
      <c r="G172" t="b">
        <v>0</v>
      </c>
    </row>
    <row r="173" spans="2:7" x14ac:dyDescent="0.45">
      <c r="B173" t="str">
        <v>Not Sales</v>
      </c>
      <c r="D173" t="b">
        <v>0</v>
      </c>
      <c r="G173" t="b">
        <v>0</v>
      </c>
    </row>
    <row r="174" spans="2:7" x14ac:dyDescent="0.45">
      <c r="B174" t="str">
        <v>Not Sales</v>
      </c>
      <c r="D174" t="b">
        <v>0</v>
      </c>
      <c r="G174" t="b">
        <v>0</v>
      </c>
    </row>
    <row r="175" spans="2:7" x14ac:dyDescent="0.45">
      <c r="B175" t="str">
        <v>Not Sales</v>
      </c>
      <c r="D175" t="b">
        <v>0</v>
      </c>
      <c r="G175" t="b">
        <v>0</v>
      </c>
    </row>
    <row r="176" spans="2:7" x14ac:dyDescent="0.45">
      <c r="B176" t="str">
        <v>Not Sales</v>
      </c>
      <c r="D176" t="b">
        <v>0</v>
      </c>
      <c r="G176" t="b">
        <v>0</v>
      </c>
    </row>
    <row r="177" spans="2:7" x14ac:dyDescent="0.45">
      <c r="B177" t="str">
        <v>Not Sales</v>
      </c>
      <c r="D177" t="b">
        <v>0</v>
      </c>
      <c r="G177" t="b">
        <v>0</v>
      </c>
    </row>
    <row r="178" spans="2:7" x14ac:dyDescent="0.45">
      <c r="B178" t="str">
        <v>Not Sales</v>
      </c>
      <c r="D178" t="b">
        <v>0</v>
      </c>
      <c r="G178" t="b">
        <v>0</v>
      </c>
    </row>
    <row r="179" spans="2:7" x14ac:dyDescent="0.45">
      <c r="B179" t="str">
        <v>Not Sales</v>
      </c>
      <c r="D179" t="b">
        <v>0</v>
      </c>
      <c r="G179" t="b">
        <v>0</v>
      </c>
    </row>
    <row r="180" spans="2:7" x14ac:dyDescent="0.45">
      <c r="B180" t="str">
        <v>Not Sales</v>
      </c>
      <c r="D180" t="b">
        <v>0</v>
      </c>
      <c r="G180" t="b">
        <v>0</v>
      </c>
    </row>
    <row r="181" spans="2:7" x14ac:dyDescent="0.45">
      <c r="B181" t="str">
        <v>Not Sales</v>
      </c>
      <c r="D181" t="b">
        <v>0</v>
      </c>
      <c r="G181" t="b">
        <v>0</v>
      </c>
    </row>
    <row r="182" spans="2:7" x14ac:dyDescent="0.45">
      <c r="B182" t="str">
        <v>Not Sales</v>
      </c>
      <c r="D182" t="b">
        <v>0</v>
      </c>
      <c r="G182" t="b">
        <v>0</v>
      </c>
    </row>
    <row r="183" spans="2:7" x14ac:dyDescent="0.45">
      <c r="B183" t="str">
        <v>Not Sales</v>
      </c>
      <c r="D183" t="b">
        <v>0</v>
      </c>
      <c r="G183" t="b">
        <v>0</v>
      </c>
    </row>
    <row r="184" spans="2:7" x14ac:dyDescent="0.45">
      <c r="B184" t="str">
        <v>Sales</v>
      </c>
      <c r="D184">
        <v>74789</v>
      </c>
      <c r="G184">
        <v>74826.5</v>
      </c>
    </row>
    <row r="185" spans="2:7" x14ac:dyDescent="0.45">
      <c r="B185" t="str">
        <v>Sales</v>
      </c>
      <c r="D185">
        <v>43893</v>
      </c>
      <c r="G185">
        <v>74826.5</v>
      </c>
    </row>
    <row r="186" spans="2:7" x14ac:dyDescent="0.45">
      <c r="B186" t="str">
        <v>Not Sales</v>
      </c>
      <c r="D186" t="b">
        <v>0</v>
      </c>
      <c r="G186" t="b">
        <v>0</v>
      </c>
    </row>
    <row r="187" spans="2:7" x14ac:dyDescent="0.45">
      <c r="B187" t="str">
        <v>Not Sales</v>
      </c>
      <c r="D187" t="b">
        <v>0</v>
      </c>
      <c r="G187" t="b">
        <v>0</v>
      </c>
    </row>
    <row r="188" spans="2:7" x14ac:dyDescent="0.45">
      <c r="B188" t="str">
        <v>Sales</v>
      </c>
      <c r="D188">
        <v>63204</v>
      </c>
      <c r="G188">
        <v>74826.5</v>
      </c>
    </row>
    <row r="189" spans="2:7" x14ac:dyDescent="0.45">
      <c r="B189" t="str">
        <v>Sales</v>
      </c>
      <c r="D189">
        <v>46211</v>
      </c>
      <c r="G189">
        <v>74826.5</v>
      </c>
    </row>
    <row r="190" spans="2:7" x14ac:dyDescent="0.45">
      <c r="B190" t="str">
        <v>Not Sales</v>
      </c>
      <c r="D190" t="b">
        <v>0</v>
      </c>
      <c r="G190" t="b">
        <v>0</v>
      </c>
    </row>
    <row r="191" spans="2:7" x14ac:dyDescent="0.45">
      <c r="B191" t="str">
        <v>Not Sales</v>
      </c>
      <c r="D191" t="b">
        <v>0</v>
      </c>
      <c r="G191" t="b">
        <v>0</v>
      </c>
    </row>
    <row r="192" spans="2:7" x14ac:dyDescent="0.45">
      <c r="B192" t="str">
        <v>Not Sales</v>
      </c>
      <c r="D192" t="b">
        <v>0</v>
      </c>
      <c r="G192" t="b">
        <v>0</v>
      </c>
    </row>
    <row r="193" spans="2:7" x14ac:dyDescent="0.45">
      <c r="B193" t="str">
        <v>Not Sales</v>
      </c>
      <c r="D193" t="b">
        <v>0</v>
      </c>
      <c r="G193" t="b">
        <v>0</v>
      </c>
    </row>
    <row r="194" spans="2:7" x14ac:dyDescent="0.45">
      <c r="B194" t="str">
        <v>Not Sales</v>
      </c>
      <c r="D194" t="b">
        <v>0</v>
      </c>
      <c r="G194" t="b">
        <v>0</v>
      </c>
    </row>
    <row r="195" spans="2:7" x14ac:dyDescent="0.45">
      <c r="B195" t="str">
        <v>Not Sales</v>
      </c>
      <c r="D195" t="b">
        <v>0</v>
      </c>
      <c r="G195" t="b">
        <v>0</v>
      </c>
    </row>
    <row r="196" spans="2:7" x14ac:dyDescent="0.45">
      <c r="B196" t="str">
        <v>Not Sales</v>
      </c>
      <c r="D196" t="b">
        <v>0</v>
      </c>
      <c r="G196" t="b">
        <v>0</v>
      </c>
    </row>
    <row r="197" spans="2:7" x14ac:dyDescent="0.45">
      <c r="B197" t="str">
        <v>Not Sales</v>
      </c>
      <c r="D197" t="b">
        <v>0</v>
      </c>
      <c r="G197" t="b">
        <v>0</v>
      </c>
    </row>
    <row r="198" spans="2:7" x14ac:dyDescent="0.45">
      <c r="B198" t="str">
        <v>Not Sales</v>
      </c>
      <c r="D198" t="b">
        <v>0</v>
      </c>
      <c r="G198" t="b">
        <v>0</v>
      </c>
    </row>
    <row r="199" spans="2:7" x14ac:dyDescent="0.45">
      <c r="B199" t="str">
        <v>Not Sales</v>
      </c>
      <c r="D199" t="b">
        <v>0</v>
      </c>
      <c r="G199" t="b">
        <v>0</v>
      </c>
    </row>
    <row r="200" spans="2:7" x14ac:dyDescent="0.45">
      <c r="B200" t="str">
        <v>Not Sales</v>
      </c>
      <c r="D200" t="b">
        <v>0</v>
      </c>
      <c r="G200" t="b">
        <v>0</v>
      </c>
    </row>
    <row r="201" spans="2:7" x14ac:dyDescent="0.45">
      <c r="B201" t="str">
        <v>Not Sales</v>
      </c>
      <c r="D201" t="b">
        <v>0</v>
      </c>
      <c r="G201" t="b">
        <v>0</v>
      </c>
    </row>
    <row r="202" spans="2:7" x14ac:dyDescent="0.45">
      <c r="B202" t="str">
        <v>Not Sales</v>
      </c>
      <c r="D202" t="b">
        <v>0</v>
      </c>
      <c r="G202" t="b">
        <v>0</v>
      </c>
    </row>
    <row r="203" spans="2:7" x14ac:dyDescent="0.45">
      <c r="B203" t="str">
        <v>Not Sales</v>
      </c>
      <c r="D203" t="b">
        <v>0</v>
      </c>
      <c r="G203" t="b">
        <v>0</v>
      </c>
    </row>
    <row r="204" spans="2:7" x14ac:dyDescent="0.45">
      <c r="B204" t="str">
        <v>Not Sales</v>
      </c>
      <c r="D204" t="b">
        <v>0</v>
      </c>
      <c r="G204" t="b">
        <v>0</v>
      </c>
    </row>
    <row r="205" spans="2:7" x14ac:dyDescent="0.45">
      <c r="B205" t="str">
        <v>Not Sales</v>
      </c>
      <c r="D205" t="b">
        <v>0</v>
      </c>
      <c r="G205" t="b">
        <v>0</v>
      </c>
    </row>
    <row r="206" spans="2:7" x14ac:dyDescent="0.45">
      <c r="B206" t="str">
        <v>Not Sales</v>
      </c>
      <c r="D206" t="b">
        <v>0</v>
      </c>
      <c r="G206" t="b">
        <v>0</v>
      </c>
    </row>
    <row r="207" spans="2:7" x14ac:dyDescent="0.45">
      <c r="B207" t="str">
        <v>Not Sales</v>
      </c>
      <c r="D207" t="b">
        <v>0</v>
      </c>
      <c r="G207" t="b">
        <v>0</v>
      </c>
    </row>
    <row r="208" spans="2:7" x14ac:dyDescent="0.45">
      <c r="B208" t="str">
        <v>Not Sales</v>
      </c>
      <c r="D208" t="b">
        <v>0</v>
      </c>
      <c r="G208" t="b">
        <v>0</v>
      </c>
    </row>
    <row r="209" spans="2:7" x14ac:dyDescent="0.45">
      <c r="B209" t="str">
        <v>Not Sales</v>
      </c>
      <c r="D209" t="b">
        <v>0</v>
      </c>
      <c r="G209" t="b">
        <v>0</v>
      </c>
    </row>
    <row r="210" spans="2:7" x14ac:dyDescent="0.45">
      <c r="B210" t="str">
        <v>Not Sales</v>
      </c>
      <c r="D210" t="b">
        <v>0</v>
      </c>
      <c r="G210" t="b">
        <v>0</v>
      </c>
    </row>
    <row r="211" spans="2:7" x14ac:dyDescent="0.45">
      <c r="B211" t="str">
        <v>Not Sales</v>
      </c>
      <c r="D211" t="b">
        <v>0</v>
      </c>
      <c r="G211" t="b">
        <v>0</v>
      </c>
    </row>
    <row r="212" spans="2:7" x14ac:dyDescent="0.45">
      <c r="B212" t="str">
        <v>Not Sales</v>
      </c>
      <c r="D212" t="b">
        <v>0</v>
      </c>
      <c r="G212" t="b">
        <v>0</v>
      </c>
    </row>
    <row r="213" spans="2:7" x14ac:dyDescent="0.45">
      <c r="B213" t="str">
        <v>Sales</v>
      </c>
      <c r="D213">
        <v>57364</v>
      </c>
      <c r="G213">
        <v>74826.5</v>
      </c>
    </row>
    <row r="214" spans="2:7" x14ac:dyDescent="0.45">
      <c r="B214" t="str">
        <v>Sales</v>
      </c>
      <c r="D214">
        <v>76473</v>
      </c>
      <c r="G214">
        <v>74826.5</v>
      </c>
    </row>
    <row r="215" spans="2:7" x14ac:dyDescent="0.45">
      <c r="B215" t="str">
        <v>Not Sales</v>
      </c>
      <c r="D215" t="b">
        <v>0</v>
      </c>
      <c r="G215" t="b">
        <v>0</v>
      </c>
    </row>
    <row r="216" spans="2:7" x14ac:dyDescent="0.45">
      <c r="B216" t="str">
        <v>Not Sales</v>
      </c>
      <c r="D216" t="b">
        <v>0</v>
      </c>
      <c r="G216" t="b">
        <v>0</v>
      </c>
    </row>
    <row r="217" spans="2:7" x14ac:dyDescent="0.45">
      <c r="B217" t="str">
        <v>Sales</v>
      </c>
      <c r="D217">
        <v>36142</v>
      </c>
      <c r="G217">
        <v>74826.5</v>
      </c>
    </row>
    <row r="218" spans="2:7" x14ac:dyDescent="0.45">
      <c r="B218" t="str">
        <v>Not Sales</v>
      </c>
      <c r="D218" t="b">
        <v>0</v>
      </c>
      <c r="G218" t="b">
        <v>0</v>
      </c>
    </row>
    <row r="219" spans="2:7" x14ac:dyDescent="0.45">
      <c r="B219" t="str">
        <v>Not Sales</v>
      </c>
      <c r="D219" t="b">
        <v>0</v>
      </c>
      <c r="G219" t="b">
        <v>0</v>
      </c>
    </row>
    <row r="220" spans="2:7" x14ac:dyDescent="0.45">
      <c r="B220" t="str">
        <v>Not Sales</v>
      </c>
      <c r="D220" t="b">
        <v>0</v>
      </c>
      <c r="G220" t="b">
        <v>0</v>
      </c>
    </row>
    <row r="221" spans="2:7" x14ac:dyDescent="0.45">
      <c r="B221" t="str">
        <v>Not Sales</v>
      </c>
      <c r="D221" t="b">
        <v>0</v>
      </c>
      <c r="G221" t="b">
        <v>0</v>
      </c>
    </row>
    <row r="222" spans="2:7" x14ac:dyDescent="0.45">
      <c r="B222" t="str">
        <v>Not Sales</v>
      </c>
      <c r="D222" t="b">
        <v>0</v>
      </c>
      <c r="G222" t="b">
        <v>0</v>
      </c>
    </row>
    <row r="223" spans="2:7" x14ac:dyDescent="0.45">
      <c r="B223" t="str">
        <v>Not Sales</v>
      </c>
      <c r="D223" t="b">
        <v>0</v>
      </c>
      <c r="G223" t="b">
        <v>0</v>
      </c>
    </row>
    <row r="224" spans="2:7" x14ac:dyDescent="0.45">
      <c r="B224" t="str">
        <v>Not Sales</v>
      </c>
      <c r="D224" t="b">
        <v>0</v>
      </c>
      <c r="G224" t="b">
        <v>0</v>
      </c>
    </row>
    <row r="225" spans="2:7" x14ac:dyDescent="0.45">
      <c r="B225" t="str">
        <v>Sales</v>
      </c>
      <c r="D225">
        <v>70992</v>
      </c>
      <c r="G225">
        <v>74826.5</v>
      </c>
    </row>
    <row r="226" spans="2:7" x14ac:dyDescent="0.45">
      <c r="B226" t="str">
        <v>Not Sales</v>
      </c>
      <c r="D226" t="b">
        <v>0</v>
      </c>
      <c r="G226" t="b">
        <v>0</v>
      </c>
    </row>
    <row r="227" spans="2:7" x14ac:dyDescent="0.45">
      <c r="B227" t="str">
        <v>Not Sales</v>
      </c>
      <c r="D227" t="b">
        <v>0</v>
      </c>
      <c r="G227" t="b">
        <v>0</v>
      </c>
    </row>
    <row r="228" spans="2:7" x14ac:dyDescent="0.45">
      <c r="B228" t="str">
        <v>Not Sales</v>
      </c>
      <c r="D228" t="b">
        <v>0</v>
      </c>
      <c r="G228" t="b">
        <v>0</v>
      </c>
    </row>
    <row r="229" spans="2:7" x14ac:dyDescent="0.45">
      <c r="B229" t="str">
        <v>Sales</v>
      </c>
      <c r="D229">
        <v>85568</v>
      </c>
      <c r="G229">
        <v>74826.5</v>
      </c>
    </row>
    <row r="230" spans="2:7" x14ac:dyDescent="0.45">
      <c r="B230" t="str">
        <v>Not Sales</v>
      </c>
      <c r="D230" t="b">
        <v>0</v>
      </c>
      <c r="G230" t="b">
        <v>0</v>
      </c>
    </row>
    <row r="231" spans="2:7" x14ac:dyDescent="0.45">
      <c r="B231" t="str">
        <v>Not Sales</v>
      </c>
      <c r="D231" t="b">
        <v>0</v>
      </c>
      <c r="G231" t="b">
        <v>0</v>
      </c>
    </row>
    <row r="232" spans="2:7" x14ac:dyDescent="0.45">
      <c r="B232" t="str">
        <v>Not Sales</v>
      </c>
      <c r="D232" t="b">
        <v>0</v>
      </c>
      <c r="G232" t="b">
        <v>0</v>
      </c>
    </row>
    <row r="233" spans="2:7" x14ac:dyDescent="0.45">
      <c r="B233" t="str">
        <v>Sales</v>
      </c>
      <c r="D233">
        <v>96634</v>
      </c>
      <c r="G233">
        <v>74826.5</v>
      </c>
    </row>
    <row r="234" spans="2:7" x14ac:dyDescent="0.45">
      <c r="B234" t="str">
        <v>Not Sales</v>
      </c>
      <c r="D234" t="b">
        <v>0</v>
      </c>
      <c r="G234" t="b">
        <v>0</v>
      </c>
    </row>
    <row r="235" spans="2:7" x14ac:dyDescent="0.45">
      <c r="B235" t="str">
        <v>Sales</v>
      </c>
      <c r="D235">
        <v>35793</v>
      </c>
      <c r="G235">
        <v>74826.5</v>
      </c>
    </row>
    <row r="236" spans="2:7" x14ac:dyDescent="0.45">
      <c r="B236" t="str">
        <v>Not Sales</v>
      </c>
      <c r="D236" t="b">
        <v>0</v>
      </c>
      <c r="G236" t="b">
        <v>0</v>
      </c>
    </row>
    <row r="237" spans="2:7" x14ac:dyDescent="0.45">
      <c r="B237" t="str">
        <v>Sales</v>
      </c>
      <c r="D237">
        <v>92491</v>
      </c>
      <c r="G237">
        <v>74826.5</v>
      </c>
    </row>
    <row r="238" spans="2:7" x14ac:dyDescent="0.45">
      <c r="B238" t="str">
        <v>Not Sales</v>
      </c>
      <c r="D238" t="b">
        <v>0</v>
      </c>
      <c r="G238" t="b">
        <v>0</v>
      </c>
    </row>
    <row r="239" spans="2:7" x14ac:dyDescent="0.45">
      <c r="B239" t="str">
        <v>Not Sales</v>
      </c>
      <c r="D239" t="b">
        <v>0</v>
      </c>
      <c r="G239" t="b">
        <v>0</v>
      </c>
    </row>
    <row r="240" spans="2:7" x14ac:dyDescent="0.45">
      <c r="B240" t="str">
        <v>Sales</v>
      </c>
      <c r="D240">
        <v>68458</v>
      </c>
      <c r="G240">
        <v>74826.5</v>
      </c>
    </row>
    <row r="241" spans="2:7" x14ac:dyDescent="0.45">
      <c r="B241" t="str">
        <v>Not Sales</v>
      </c>
      <c r="D241" t="b">
        <v>0</v>
      </c>
      <c r="G241" t="b">
        <v>0</v>
      </c>
    </row>
    <row r="242" spans="2:7" x14ac:dyDescent="0.45">
      <c r="B242" t="str">
        <v>Not Sales</v>
      </c>
      <c r="D242" t="b">
        <v>0</v>
      </c>
      <c r="G242" t="b">
        <v>0</v>
      </c>
    </row>
    <row r="243" spans="2:7" x14ac:dyDescent="0.45">
      <c r="B243" t="str">
        <v>Not Sales</v>
      </c>
      <c r="D243" t="b">
        <v>0</v>
      </c>
      <c r="G243" t="b">
        <v>0</v>
      </c>
    </row>
    <row r="244" spans="2:7" x14ac:dyDescent="0.45">
      <c r="B244" t="str">
        <v>Not Sales</v>
      </c>
      <c r="D244" t="b">
        <v>0</v>
      </c>
      <c r="G244" t="b">
        <v>0</v>
      </c>
    </row>
    <row r="245" spans="2:7" x14ac:dyDescent="0.45">
      <c r="B245" t="str">
        <v>Not Sales</v>
      </c>
      <c r="D245" t="b">
        <v>0</v>
      </c>
      <c r="G245" t="b">
        <v>0</v>
      </c>
    </row>
    <row r="246" spans="2:7" x14ac:dyDescent="0.45">
      <c r="B246" t="str">
        <v>Not Sales</v>
      </c>
      <c r="D246" t="b">
        <v>0</v>
      </c>
      <c r="G246" t="b">
        <v>0</v>
      </c>
    </row>
    <row r="247" spans="2:7" x14ac:dyDescent="0.45">
      <c r="B247" t="str">
        <v>Not Sales</v>
      </c>
      <c r="D247" t="b">
        <v>0</v>
      </c>
      <c r="G247" t="b">
        <v>0</v>
      </c>
    </row>
    <row r="248" spans="2:7" x14ac:dyDescent="0.45">
      <c r="B248" t="str">
        <v>Sales</v>
      </c>
      <c r="D248">
        <v>71160</v>
      </c>
      <c r="G248">
        <v>74826.5</v>
      </c>
    </row>
    <row r="249" spans="2:7" x14ac:dyDescent="0.45">
      <c r="B249" t="str">
        <v>Not Sales</v>
      </c>
      <c r="D249" t="b">
        <v>0</v>
      </c>
      <c r="G249" t="b">
        <v>0</v>
      </c>
    </row>
    <row r="250" spans="2:7" x14ac:dyDescent="0.45">
      <c r="B250" t="str">
        <v>Not Sales</v>
      </c>
      <c r="D250" t="b">
        <v>0</v>
      </c>
      <c r="G250" t="b">
        <v>0</v>
      </c>
    </row>
    <row r="251" spans="2:7" x14ac:dyDescent="0.45">
      <c r="B251" t="str">
        <v>Not Sales</v>
      </c>
      <c r="D251" t="b">
        <v>0</v>
      </c>
      <c r="G251" t="b">
        <v>0</v>
      </c>
    </row>
    <row r="252" spans="2:7" x14ac:dyDescent="0.45">
      <c r="B252" t="str">
        <v>Not Sales</v>
      </c>
      <c r="D252" t="b">
        <v>0</v>
      </c>
      <c r="G252" t="b">
        <v>0</v>
      </c>
    </row>
    <row r="253" spans="2:7" x14ac:dyDescent="0.45">
      <c r="B253" t="str">
        <v>Not Sales</v>
      </c>
      <c r="D253" t="b">
        <v>0</v>
      </c>
      <c r="G253" t="b">
        <v>0</v>
      </c>
    </row>
    <row r="254" spans="2:7" x14ac:dyDescent="0.45">
      <c r="B254" t="str">
        <v>Not Sales</v>
      </c>
      <c r="D254" t="b">
        <v>0</v>
      </c>
      <c r="G254" t="b">
        <v>0</v>
      </c>
    </row>
    <row r="255" spans="2:7" x14ac:dyDescent="0.45">
      <c r="B255" t="str">
        <v>Not Sales</v>
      </c>
      <c r="D255" t="b">
        <v>0</v>
      </c>
      <c r="G255" t="b">
        <v>0</v>
      </c>
    </row>
    <row r="256" spans="2:7" x14ac:dyDescent="0.45">
      <c r="B256" t="str">
        <v>Not Sales</v>
      </c>
      <c r="D256" t="b">
        <v>0</v>
      </c>
      <c r="G256" t="b">
        <v>0</v>
      </c>
    </row>
    <row r="257" spans="2:7" x14ac:dyDescent="0.45">
      <c r="B257" t="str">
        <v>Sales</v>
      </c>
      <c r="D257">
        <v>56421</v>
      </c>
      <c r="G257">
        <v>74826.5</v>
      </c>
    </row>
    <row r="258" spans="2:7" x14ac:dyDescent="0.45">
      <c r="B258" t="str">
        <v>Not Sales</v>
      </c>
      <c r="D258" t="b">
        <v>0</v>
      </c>
      <c r="G258" t="b">
        <v>0</v>
      </c>
    </row>
    <row r="259" spans="2:7" x14ac:dyDescent="0.45">
      <c r="B259" t="str">
        <v>Sales</v>
      </c>
      <c r="D259">
        <v>96418</v>
      </c>
      <c r="G259">
        <v>74826.5</v>
      </c>
    </row>
    <row r="260" spans="2:7" x14ac:dyDescent="0.45">
      <c r="B260" t="str">
        <v>Not Sales</v>
      </c>
      <c r="D260" t="b">
        <v>0</v>
      </c>
      <c r="G260" t="b">
        <v>0</v>
      </c>
    </row>
    <row r="261" spans="2:7" x14ac:dyDescent="0.45">
      <c r="B261" t="str">
        <v>Not Sales</v>
      </c>
      <c r="D261" t="b">
        <v>0</v>
      </c>
      <c r="G261" t="b">
        <v>0</v>
      </c>
    </row>
    <row r="262" spans="2:7" x14ac:dyDescent="0.45">
      <c r="B262" t="str">
        <v>Not Sales</v>
      </c>
      <c r="D262" t="b">
        <v>0</v>
      </c>
      <c r="G262" t="b">
        <v>0</v>
      </c>
    </row>
    <row r="263" spans="2:7" x14ac:dyDescent="0.45">
      <c r="B263" t="str">
        <v>Not Sales</v>
      </c>
      <c r="D263" t="b">
        <v>0</v>
      </c>
      <c r="G263" t="b">
        <v>0</v>
      </c>
    </row>
    <row r="264" spans="2:7" x14ac:dyDescent="0.45">
      <c r="B264" t="str">
        <v>Not Sales</v>
      </c>
      <c r="D264" t="b">
        <v>0</v>
      </c>
      <c r="G264" t="b">
        <v>0</v>
      </c>
    </row>
    <row r="265" spans="2:7" x14ac:dyDescent="0.45">
      <c r="B265" t="str">
        <v>Not Sales</v>
      </c>
      <c r="D265" t="b">
        <v>0</v>
      </c>
      <c r="G265" t="b">
        <v>0</v>
      </c>
    </row>
    <row r="266" spans="2:7" x14ac:dyDescent="0.45">
      <c r="B266" t="str">
        <v>Not Sales</v>
      </c>
      <c r="D266" t="b">
        <v>0</v>
      </c>
      <c r="G266" t="b">
        <v>0</v>
      </c>
    </row>
    <row r="267" spans="2:7" x14ac:dyDescent="0.45">
      <c r="B267" t="str">
        <v>Not Sales</v>
      </c>
      <c r="D267" t="b">
        <v>0</v>
      </c>
      <c r="G267" t="b">
        <v>0</v>
      </c>
    </row>
    <row r="268" spans="2:7" x14ac:dyDescent="0.45">
      <c r="B268" t="str">
        <v>Not Sales</v>
      </c>
      <c r="D268" t="b">
        <v>0</v>
      </c>
      <c r="G268" t="b">
        <v>0</v>
      </c>
    </row>
    <row r="269" spans="2:7" x14ac:dyDescent="0.45">
      <c r="B269" t="str">
        <v>Not Sales</v>
      </c>
      <c r="D269" t="b">
        <v>0</v>
      </c>
      <c r="G269" t="b">
        <v>0</v>
      </c>
    </row>
    <row r="270" spans="2:7" x14ac:dyDescent="0.45">
      <c r="B270" t="str">
        <v>Sales</v>
      </c>
      <c r="D270">
        <v>47908</v>
      </c>
      <c r="G270">
        <v>74826.5</v>
      </c>
    </row>
    <row r="271" spans="2:7" x14ac:dyDescent="0.45">
      <c r="B271" t="str">
        <v>Not Sales</v>
      </c>
      <c r="D271" t="b">
        <v>0</v>
      </c>
      <c r="G271" t="b">
        <v>0</v>
      </c>
    </row>
    <row r="272" spans="2:7" x14ac:dyDescent="0.45">
      <c r="B272" t="str">
        <v>Sales</v>
      </c>
      <c r="D272">
        <v>44973</v>
      </c>
      <c r="G272">
        <v>74826.5</v>
      </c>
    </row>
    <row r="273" spans="2:7" x14ac:dyDescent="0.45">
      <c r="B273" t="str">
        <v>Not Sales</v>
      </c>
      <c r="D273" t="b">
        <v>0</v>
      </c>
      <c r="G273" t="b">
        <v>0</v>
      </c>
    </row>
    <row r="274" spans="2:7" x14ac:dyDescent="0.45">
      <c r="B274" t="str">
        <v>Not Sales</v>
      </c>
      <c r="D274" t="b">
        <v>0</v>
      </c>
      <c r="G274" t="b">
        <v>0</v>
      </c>
    </row>
    <row r="275" spans="2:7" x14ac:dyDescent="0.45">
      <c r="B275" t="str">
        <v>Not Sales</v>
      </c>
      <c r="D275" t="b">
        <v>0</v>
      </c>
      <c r="G275" t="b">
        <v>0</v>
      </c>
    </row>
    <row r="276" spans="2:7" x14ac:dyDescent="0.45">
      <c r="B276" t="str">
        <v>Not Sales</v>
      </c>
      <c r="D276" t="b">
        <v>0</v>
      </c>
      <c r="G276" t="b">
        <v>0</v>
      </c>
    </row>
    <row r="277" spans="2:7" x14ac:dyDescent="0.45">
      <c r="B277" t="str">
        <v>Sales</v>
      </c>
      <c r="D277">
        <v>46237</v>
      </c>
      <c r="G277">
        <v>74826.5</v>
      </c>
    </row>
    <row r="278" spans="2:7" x14ac:dyDescent="0.45">
      <c r="B278" t="str">
        <v>Not Sales</v>
      </c>
      <c r="D278" t="b">
        <v>0</v>
      </c>
      <c r="G278" t="b">
        <v>0</v>
      </c>
    </row>
    <row r="279" spans="2:7" x14ac:dyDescent="0.45">
      <c r="B279" t="str">
        <v>Not Sales</v>
      </c>
      <c r="D279" t="b">
        <v>0</v>
      </c>
      <c r="G279" t="b">
        <v>0</v>
      </c>
    </row>
    <row r="280" spans="2:7" x14ac:dyDescent="0.45">
      <c r="B280" t="str">
        <v>Not Sales</v>
      </c>
      <c r="D280" t="b">
        <v>0</v>
      </c>
      <c r="G280" t="b">
        <v>0</v>
      </c>
    </row>
    <row r="281" spans="2:7" x14ac:dyDescent="0.45">
      <c r="B281" t="str">
        <v>Not Sales</v>
      </c>
      <c r="D281" t="b">
        <v>0</v>
      </c>
      <c r="G281" t="b">
        <v>0</v>
      </c>
    </row>
    <row r="282" spans="2:7" x14ac:dyDescent="0.45">
      <c r="B282" t="str">
        <v>Not Sales</v>
      </c>
      <c r="D282" t="b">
        <v>0</v>
      </c>
      <c r="G282" t="b">
        <v>0</v>
      </c>
    </row>
    <row r="283" spans="2:7" x14ac:dyDescent="0.45">
      <c r="B283" t="str">
        <v>Not Sales</v>
      </c>
      <c r="D283" t="b">
        <v>0</v>
      </c>
      <c r="G283" t="b">
        <v>0</v>
      </c>
    </row>
    <row r="284" spans="2:7" x14ac:dyDescent="0.45">
      <c r="B284" t="str">
        <v>Not Sales</v>
      </c>
      <c r="D284" t="b">
        <v>0</v>
      </c>
      <c r="G284" t="b">
        <v>0</v>
      </c>
    </row>
    <row r="285" spans="2:7" x14ac:dyDescent="0.45">
      <c r="B285" t="str">
        <v>Not Sales</v>
      </c>
      <c r="D285" t="b">
        <v>0</v>
      </c>
      <c r="G285" t="b">
        <v>0</v>
      </c>
    </row>
    <row r="286" spans="2:7" x14ac:dyDescent="0.45">
      <c r="B286" t="str">
        <v>Not Sales</v>
      </c>
      <c r="D286" t="b">
        <v>0</v>
      </c>
      <c r="G286" t="b">
        <v>0</v>
      </c>
    </row>
    <row r="287" spans="2:7" x14ac:dyDescent="0.45">
      <c r="B287" t="str">
        <v>Not Sales</v>
      </c>
      <c r="D287" t="b">
        <v>0</v>
      </c>
      <c r="G287" t="b">
        <v>0</v>
      </c>
    </row>
    <row r="288" spans="2:7" x14ac:dyDescent="0.45">
      <c r="B288" t="str">
        <v>Not Sales</v>
      </c>
      <c r="D288" t="b">
        <v>0</v>
      </c>
      <c r="G288" t="b">
        <v>0</v>
      </c>
    </row>
    <row r="289" spans="2:7" x14ac:dyDescent="0.45">
      <c r="B289" t="str">
        <v>Sales</v>
      </c>
      <c r="D289">
        <v>93918</v>
      </c>
      <c r="G289">
        <v>74826.5</v>
      </c>
    </row>
    <row r="290" spans="2:7" x14ac:dyDescent="0.45">
      <c r="B290" t="str">
        <v>Not Sales</v>
      </c>
      <c r="D290" t="b">
        <v>0</v>
      </c>
      <c r="G290" t="b">
        <v>0</v>
      </c>
    </row>
    <row r="291" spans="2:7" x14ac:dyDescent="0.45">
      <c r="B291" t="str">
        <v>Not Sales</v>
      </c>
      <c r="D291" t="b">
        <v>0</v>
      </c>
      <c r="G291" t="b">
        <v>0</v>
      </c>
    </row>
    <row r="292" spans="2:7" x14ac:dyDescent="0.45">
      <c r="B292" t="str">
        <v>Not Sales</v>
      </c>
      <c r="D292" t="b">
        <v>0</v>
      </c>
      <c r="G292" t="b">
        <v>0</v>
      </c>
    </row>
    <row r="293" spans="2:7" x14ac:dyDescent="0.45">
      <c r="B293" t="str">
        <v>Sales</v>
      </c>
      <c r="D293">
        <v>106112</v>
      </c>
      <c r="G293">
        <v>74826.5</v>
      </c>
    </row>
    <row r="294" spans="2:7" x14ac:dyDescent="0.45">
      <c r="B294" t="str">
        <v>Not Sales</v>
      </c>
      <c r="D294" t="b">
        <v>0</v>
      </c>
      <c r="G294" t="b">
        <v>0</v>
      </c>
    </row>
    <row r="295" spans="2:7" x14ac:dyDescent="0.45">
      <c r="B295" t="str">
        <v>Sales</v>
      </c>
      <c r="D295">
        <v>105357</v>
      </c>
      <c r="G295">
        <v>74826.5</v>
      </c>
    </row>
    <row r="296" spans="2:7" x14ac:dyDescent="0.45">
      <c r="B296" t="str">
        <v>Not Sales</v>
      </c>
      <c r="D296" t="b">
        <v>0</v>
      </c>
      <c r="G296" t="b">
        <v>0</v>
      </c>
    </row>
    <row r="297" spans="2:7" x14ac:dyDescent="0.45">
      <c r="B297" t="str">
        <v>Not Sales</v>
      </c>
      <c r="D297" t="b">
        <v>0</v>
      </c>
      <c r="G297" t="b">
        <v>0</v>
      </c>
    </row>
    <row r="298" spans="2:7" x14ac:dyDescent="0.45">
      <c r="B298" t="str">
        <v>Not Sales</v>
      </c>
      <c r="D298" t="b">
        <v>0</v>
      </c>
      <c r="G298" t="b">
        <v>0</v>
      </c>
    </row>
    <row r="299" spans="2:7" x14ac:dyDescent="0.45">
      <c r="B299" t="str">
        <v>Not Sales</v>
      </c>
      <c r="D299" t="b">
        <v>0</v>
      </c>
      <c r="G299" t="b">
        <v>0</v>
      </c>
    </row>
    <row r="300" spans="2:7" x14ac:dyDescent="0.45">
      <c r="B300" t="str">
        <v>Not Sales</v>
      </c>
      <c r="D300" t="b">
        <v>0</v>
      </c>
      <c r="G300" t="b">
        <v>0</v>
      </c>
    </row>
    <row r="301" spans="2:7" x14ac:dyDescent="0.45">
      <c r="B301" t="str">
        <v>Not Sales</v>
      </c>
      <c r="D301" t="b">
        <v>0</v>
      </c>
      <c r="G301" t="b">
        <v>0</v>
      </c>
    </row>
    <row r="302" spans="2:7" x14ac:dyDescent="0.45">
      <c r="B302" t="str">
        <v>Sales</v>
      </c>
      <c r="D302">
        <v>31932</v>
      </c>
      <c r="G302">
        <v>74826.5</v>
      </c>
    </row>
    <row r="303" spans="2:7" x14ac:dyDescent="0.45">
      <c r="B303" t="str">
        <v>Not Sales</v>
      </c>
      <c r="D303" t="b">
        <v>0</v>
      </c>
      <c r="G303" t="b">
        <v>0</v>
      </c>
    </row>
    <row r="304" spans="2:7" x14ac:dyDescent="0.45">
      <c r="B304" t="str">
        <v>Not Sales</v>
      </c>
      <c r="D304" t="b">
        <v>0</v>
      </c>
      <c r="G304" t="b">
        <v>0</v>
      </c>
    </row>
    <row r="305" spans="2:7" x14ac:dyDescent="0.45">
      <c r="B305" t="str">
        <v>Not Sales</v>
      </c>
      <c r="D305" t="b">
        <v>0</v>
      </c>
      <c r="G305" t="b">
        <v>0</v>
      </c>
    </row>
    <row r="306" spans="2:7" x14ac:dyDescent="0.45">
      <c r="B306" t="str">
        <v>Sales</v>
      </c>
      <c r="D306">
        <v>84189</v>
      </c>
      <c r="G306">
        <v>74826.5</v>
      </c>
    </row>
    <row r="307" spans="2:7" x14ac:dyDescent="0.45">
      <c r="B307" t="str">
        <v>Not Sales</v>
      </c>
      <c r="D307" t="b">
        <v>0</v>
      </c>
      <c r="G307" t="b">
        <v>0</v>
      </c>
    </row>
    <row r="308" spans="2:7" x14ac:dyDescent="0.45">
      <c r="B308" t="str">
        <v>Not Sales</v>
      </c>
      <c r="D308" t="b">
        <v>0</v>
      </c>
      <c r="G308" t="b">
        <v>0</v>
      </c>
    </row>
    <row r="309" spans="2:7" x14ac:dyDescent="0.45">
      <c r="B309" t="str">
        <v>Not Sales</v>
      </c>
      <c r="D309" t="b">
        <v>0</v>
      </c>
      <c r="G309" t="b">
        <v>0</v>
      </c>
    </row>
    <row r="310" spans="2:7" x14ac:dyDescent="0.45">
      <c r="B310" t="str">
        <v>Sales</v>
      </c>
      <c r="D310">
        <v>53782</v>
      </c>
      <c r="G310">
        <v>74826.5</v>
      </c>
    </row>
    <row r="311" spans="2:7" x14ac:dyDescent="0.45">
      <c r="B311" t="str">
        <v>Not Sales</v>
      </c>
      <c r="D311" t="b">
        <v>0</v>
      </c>
      <c r="G311" t="b">
        <v>0</v>
      </c>
    </row>
    <row r="312" spans="2:7" x14ac:dyDescent="0.45">
      <c r="B312" t="str">
        <v>Sales</v>
      </c>
      <c r="D312">
        <v>65205</v>
      </c>
      <c r="G312">
        <v>74826.5</v>
      </c>
    </row>
    <row r="313" spans="2:7" x14ac:dyDescent="0.45">
      <c r="B313" t="str">
        <v>Not Sales</v>
      </c>
      <c r="D313" t="b">
        <v>0</v>
      </c>
      <c r="G313" t="b">
        <v>0</v>
      </c>
    </row>
    <row r="314" spans="2:7" x14ac:dyDescent="0.45">
      <c r="B314" t="str">
        <v>Sales</v>
      </c>
      <c r="D314">
        <v>49611</v>
      </c>
      <c r="G314">
        <v>74826.5</v>
      </c>
    </row>
    <row r="315" spans="2:7" x14ac:dyDescent="0.45">
      <c r="B315" t="str">
        <v>Not Sales</v>
      </c>
      <c r="D315" t="b">
        <v>0</v>
      </c>
      <c r="G315" t="b">
        <v>0</v>
      </c>
    </row>
    <row r="316" spans="2:7" x14ac:dyDescent="0.45">
      <c r="B316" t="str">
        <v>Not Sales</v>
      </c>
      <c r="D316" t="b">
        <v>0</v>
      </c>
      <c r="G316" t="b">
        <v>0</v>
      </c>
    </row>
    <row r="317" spans="2:7" x14ac:dyDescent="0.45">
      <c r="B317" t="str">
        <v>Not Sales</v>
      </c>
      <c r="D317" t="b">
        <v>0</v>
      </c>
      <c r="G317" t="b">
        <v>0</v>
      </c>
    </row>
    <row r="318" spans="2:7" x14ac:dyDescent="0.45">
      <c r="B318" t="str">
        <v>Not Sales</v>
      </c>
      <c r="D318" t="b">
        <v>0</v>
      </c>
      <c r="G318" t="b">
        <v>0</v>
      </c>
    </row>
    <row r="319" spans="2:7" x14ac:dyDescent="0.45">
      <c r="B319" t="str">
        <v>Not Sales</v>
      </c>
      <c r="D319" t="b">
        <v>0</v>
      </c>
      <c r="G319" t="b">
        <v>0</v>
      </c>
    </row>
    <row r="320" spans="2:7" x14ac:dyDescent="0.45">
      <c r="B320" t="str">
        <v>Not Sales</v>
      </c>
      <c r="D320" t="b">
        <v>0</v>
      </c>
      <c r="G320" t="b">
        <v>0</v>
      </c>
    </row>
    <row r="321" spans="2:7" x14ac:dyDescent="0.45">
      <c r="B321" t="str">
        <v>Not Sales</v>
      </c>
      <c r="D321" t="b">
        <v>0</v>
      </c>
      <c r="G321" t="b">
        <v>0</v>
      </c>
    </row>
    <row r="322" spans="2:7" x14ac:dyDescent="0.45">
      <c r="B322" t="str">
        <v>Sales</v>
      </c>
      <c r="D322">
        <v>42237</v>
      </c>
      <c r="G322">
        <v>74826.5</v>
      </c>
    </row>
    <row r="323" spans="2:7" x14ac:dyDescent="0.45">
      <c r="B323" t="str">
        <v>Not Sales</v>
      </c>
      <c r="D323" t="b">
        <v>0</v>
      </c>
      <c r="G323" t="b">
        <v>0</v>
      </c>
    </row>
    <row r="324" spans="2:7" x14ac:dyDescent="0.45">
      <c r="B324" t="str">
        <v>Not Sales</v>
      </c>
      <c r="D324" t="b">
        <v>0</v>
      </c>
      <c r="G324" t="b">
        <v>0</v>
      </c>
    </row>
    <row r="325" spans="2:7" x14ac:dyDescent="0.45">
      <c r="B325" t="str">
        <v>Not Sales</v>
      </c>
      <c r="D325" t="b">
        <v>0</v>
      </c>
      <c r="G325" t="b">
        <v>0</v>
      </c>
    </row>
    <row r="326" spans="2:7" x14ac:dyDescent="0.45">
      <c r="B326" t="str">
        <v>Not Sales</v>
      </c>
      <c r="D326" t="b">
        <v>0</v>
      </c>
      <c r="G326" t="b">
        <v>0</v>
      </c>
    </row>
    <row r="327" spans="2:7" x14ac:dyDescent="0.45">
      <c r="B327" t="str">
        <v>Not Sales</v>
      </c>
      <c r="D327" t="b">
        <v>0</v>
      </c>
      <c r="G327" t="b">
        <v>0</v>
      </c>
    </row>
    <row r="328" spans="2:7" x14ac:dyDescent="0.45">
      <c r="B328" t="str">
        <v>Not Sales</v>
      </c>
      <c r="D328" t="b">
        <v>0</v>
      </c>
      <c r="G328" t="b">
        <v>0</v>
      </c>
    </row>
    <row r="329" spans="2:7" x14ac:dyDescent="0.45">
      <c r="B329" t="str">
        <v>Not Sales</v>
      </c>
      <c r="D329" t="b">
        <v>0</v>
      </c>
      <c r="G329" t="b">
        <v>0</v>
      </c>
    </row>
    <row r="330" spans="2:7" x14ac:dyDescent="0.45">
      <c r="B330" t="str">
        <v>Not Sales</v>
      </c>
      <c r="D330" t="b">
        <v>0</v>
      </c>
      <c r="G330" t="b">
        <v>0</v>
      </c>
    </row>
    <row r="331" spans="2:7" x14ac:dyDescent="0.45">
      <c r="B331" t="str">
        <v>Not Sales</v>
      </c>
      <c r="D331" t="b">
        <v>0</v>
      </c>
      <c r="G331" t="b">
        <v>0</v>
      </c>
    </row>
    <row r="332" spans="2:7" x14ac:dyDescent="0.45">
      <c r="B332" t="str">
        <v>Not Sales</v>
      </c>
      <c r="D332" t="b">
        <v>0</v>
      </c>
      <c r="G332" t="b">
        <v>0</v>
      </c>
    </row>
    <row r="333" spans="2:7" x14ac:dyDescent="0.45">
      <c r="B333" t="str">
        <v>Not Sales</v>
      </c>
      <c r="D333" t="b">
        <v>0</v>
      </c>
      <c r="G333" t="b">
        <v>0</v>
      </c>
    </row>
    <row r="334" spans="2:7" x14ac:dyDescent="0.45">
      <c r="B334" t="str">
        <v>Not Sales</v>
      </c>
      <c r="D334" t="b">
        <v>0</v>
      </c>
      <c r="G334" t="b">
        <v>0</v>
      </c>
    </row>
    <row r="335" spans="2:7" x14ac:dyDescent="0.45">
      <c r="B335" t="str">
        <v>Sales</v>
      </c>
      <c r="D335">
        <v>33866</v>
      </c>
      <c r="G335">
        <v>74826.5</v>
      </c>
    </row>
    <row r="336" spans="2:7" x14ac:dyDescent="0.45">
      <c r="B336" t="str">
        <v>Sales</v>
      </c>
      <c r="D336">
        <v>91215</v>
      </c>
      <c r="G336">
        <v>74826.5</v>
      </c>
    </row>
    <row r="337" spans="2:7" x14ac:dyDescent="0.45">
      <c r="B337" t="str">
        <v>Not Sales</v>
      </c>
      <c r="D337" t="b">
        <v>0</v>
      </c>
      <c r="G337" t="b">
        <v>0</v>
      </c>
    </row>
    <row r="338" spans="2:7" x14ac:dyDescent="0.45">
      <c r="B338" t="str">
        <v>Not Sales</v>
      </c>
      <c r="D338" t="b">
        <v>0</v>
      </c>
      <c r="G338" t="b">
        <v>0</v>
      </c>
    </row>
    <row r="339" spans="2:7" x14ac:dyDescent="0.45">
      <c r="B339" t="str">
        <v>Not Sales</v>
      </c>
      <c r="D339" t="b">
        <v>0</v>
      </c>
      <c r="G339" t="b">
        <v>0</v>
      </c>
    </row>
    <row r="340" spans="2:7" x14ac:dyDescent="0.45">
      <c r="B340" t="str">
        <v>Not Sales</v>
      </c>
      <c r="D340" t="b">
        <v>0</v>
      </c>
      <c r="G340" t="b">
        <v>0</v>
      </c>
    </row>
    <row r="341" spans="2:7" x14ac:dyDescent="0.45">
      <c r="B341" t="str">
        <v>Sales</v>
      </c>
      <c r="D341">
        <v>39764</v>
      </c>
      <c r="G341">
        <v>74826.5</v>
      </c>
    </row>
    <row r="342" spans="2:7" x14ac:dyDescent="0.45">
      <c r="B342" t="str">
        <v>Not Sales</v>
      </c>
      <c r="D342" t="b">
        <v>0</v>
      </c>
      <c r="G342" t="b">
        <v>0</v>
      </c>
    </row>
    <row r="343" spans="2:7" x14ac:dyDescent="0.45">
      <c r="B343" t="str">
        <v>Not Sales</v>
      </c>
      <c r="D343" t="b">
        <v>0</v>
      </c>
      <c r="G343" t="b">
        <v>0</v>
      </c>
    </row>
    <row r="344" spans="2:7" x14ac:dyDescent="0.45">
      <c r="B344" t="str">
        <v>Sales</v>
      </c>
      <c r="D344">
        <v>88608</v>
      </c>
      <c r="G344">
        <v>74826.5</v>
      </c>
    </row>
    <row r="345" spans="2:7" x14ac:dyDescent="0.45">
      <c r="B345" t="str">
        <v>Not Sales</v>
      </c>
      <c r="D345" t="b">
        <v>0</v>
      </c>
      <c r="G345" t="b">
        <v>0</v>
      </c>
    </row>
    <row r="346" spans="2:7" x14ac:dyDescent="0.45">
      <c r="B346" t="str">
        <v>Not Sales</v>
      </c>
      <c r="D346" t="b">
        <v>0</v>
      </c>
      <c r="G346" t="b">
        <v>0</v>
      </c>
    </row>
    <row r="347" spans="2:7" x14ac:dyDescent="0.45">
      <c r="B347" t="str">
        <v>Not Sales</v>
      </c>
      <c r="D347" t="b">
        <v>0</v>
      </c>
      <c r="G347" t="b">
        <v>0</v>
      </c>
    </row>
    <row r="348" spans="2:7" x14ac:dyDescent="0.45">
      <c r="B348" t="str">
        <v>Not Sales</v>
      </c>
      <c r="D348" t="b">
        <v>0</v>
      </c>
      <c r="G348" t="b">
        <v>0</v>
      </c>
    </row>
    <row r="349" spans="2:7" x14ac:dyDescent="0.45">
      <c r="B349" t="str">
        <v>Not Sales</v>
      </c>
      <c r="D349" t="b">
        <v>0</v>
      </c>
      <c r="G349" t="b">
        <v>0</v>
      </c>
    </row>
    <row r="350" spans="2:7" x14ac:dyDescent="0.45">
      <c r="B350" t="str">
        <v>Not Sales</v>
      </c>
      <c r="D350" t="b">
        <v>0</v>
      </c>
      <c r="G350" t="b">
        <v>0</v>
      </c>
    </row>
    <row r="351" spans="2:7" x14ac:dyDescent="0.45">
      <c r="B351" t="str">
        <v>Not Sales</v>
      </c>
      <c r="D351" t="b">
        <v>0</v>
      </c>
      <c r="G351" t="b">
        <v>0</v>
      </c>
    </row>
    <row r="352" spans="2:7" x14ac:dyDescent="0.45">
      <c r="B352" t="str">
        <v>Not Sales</v>
      </c>
      <c r="D352" t="b">
        <v>0</v>
      </c>
      <c r="G352" t="b">
        <v>0</v>
      </c>
    </row>
    <row r="353" spans="2:7" x14ac:dyDescent="0.45">
      <c r="B353" t="str">
        <v>Not Sales</v>
      </c>
      <c r="D353" t="b">
        <v>0</v>
      </c>
      <c r="G353" t="b">
        <v>0</v>
      </c>
    </row>
    <row r="354" spans="2:7" x14ac:dyDescent="0.45">
      <c r="B354" t="str">
        <v>Not Sales</v>
      </c>
      <c r="D354" t="b">
        <v>0</v>
      </c>
      <c r="G354" t="b">
        <v>0</v>
      </c>
    </row>
    <row r="355" spans="2:7" x14ac:dyDescent="0.45">
      <c r="B355" t="str">
        <v>Not Sales</v>
      </c>
      <c r="D355" t="b">
        <v>0</v>
      </c>
      <c r="G355" t="b">
        <v>0</v>
      </c>
    </row>
    <row r="356" spans="2:7" x14ac:dyDescent="0.45">
      <c r="B356" t="str">
        <v>Not Sales</v>
      </c>
      <c r="D356" t="b">
        <v>0</v>
      </c>
      <c r="G356" t="b">
        <v>0</v>
      </c>
    </row>
    <row r="357" spans="2:7" x14ac:dyDescent="0.45">
      <c r="B357" t="str">
        <v>Sales</v>
      </c>
      <c r="D357">
        <v>37659</v>
      </c>
      <c r="G357">
        <v>74826.5</v>
      </c>
    </row>
    <row r="358" spans="2:7" x14ac:dyDescent="0.45">
      <c r="B358" t="str">
        <v>Not Sales</v>
      </c>
      <c r="D358" t="b">
        <v>0</v>
      </c>
      <c r="G358" t="b">
        <v>0</v>
      </c>
    </row>
    <row r="359" spans="2:7" x14ac:dyDescent="0.45">
      <c r="B359" t="str">
        <v>Not Sales</v>
      </c>
      <c r="D359" t="b">
        <v>0</v>
      </c>
      <c r="G359" t="b">
        <v>0</v>
      </c>
    </row>
    <row r="360" spans="2:7" x14ac:dyDescent="0.45">
      <c r="B360" t="str">
        <v>Not Sales</v>
      </c>
      <c r="D360" t="b">
        <v>0</v>
      </c>
      <c r="G360" t="b">
        <v>0</v>
      </c>
    </row>
    <row r="361" spans="2:7" x14ac:dyDescent="0.45">
      <c r="B361" t="str">
        <v>Not Sales</v>
      </c>
      <c r="D361" t="b">
        <v>0</v>
      </c>
      <c r="G361" t="b">
        <v>0</v>
      </c>
    </row>
    <row r="362" spans="2:7" x14ac:dyDescent="0.45">
      <c r="B362" t="str">
        <v>Not Sales</v>
      </c>
      <c r="D362" t="b">
        <v>0</v>
      </c>
      <c r="G362" t="b">
        <v>0</v>
      </c>
    </row>
    <row r="363" spans="2:7" x14ac:dyDescent="0.45">
      <c r="B363" t="str">
        <v>Sales</v>
      </c>
      <c r="D363">
        <v>57990</v>
      </c>
      <c r="G363">
        <v>74826.5</v>
      </c>
    </row>
    <row r="364" spans="2:7" x14ac:dyDescent="0.45">
      <c r="B364" t="str">
        <v>Not Sales</v>
      </c>
      <c r="D364" t="b">
        <v>0</v>
      </c>
      <c r="G364" t="b">
        <v>0</v>
      </c>
    </row>
    <row r="365" spans="2:7" x14ac:dyDescent="0.45">
      <c r="B365" t="str">
        <v>Not Sales</v>
      </c>
      <c r="D365" t="b">
        <v>0</v>
      </c>
      <c r="G365" t="b">
        <v>0</v>
      </c>
    </row>
    <row r="366" spans="2:7" x14ac:dyDescent="0.45">
      <c r="B366" t="str">
        <v>Sales</v>
      </c>
      <c r="D366">
        <v>101849</v>
      </c>
      <c r="G366">
        <v>74826.5</v>
      </c>
    </row>
    <row r="367" spans="2:7" x14ac:dyDescent="0.45">
      <c r="B367" t="str">
        <v>Not Sales</v>
      </c>
      <c r="D367" t="b">
        <v>0</v>
      </c>
      <c r="G367" t="b">
        <v>0</v>
      </c>
    </row>
    <row r="368" spans="2:7" x14ac:dyDescent="0.45">
      <c r="B368" t="str">
        <v>Not Sales</v>
      </c>
      <c r="D368" t="b">
        <v>0</v>
      </c>
      <c r="G368" t="b">
        <v>0</v>
      </c>
    </row>
    <row r="369" spans="2:7" x14ac:dyDescent="0.45">
      <c r="B369" t="str">
        <v>Not Sales</v>
      </c>
      <c r="D369" t="b">
        <v>0</v>
      </c>
      <c r="G369" t="b">
        <v>0</v>
      </c>
    </row>
    <row r="370" spans="2:7" x14ac:dyDescent="0.45">
      <c r="B370" t="str">
        <v>Not Sales</v>
      </c>
      <c r="D370" t="b">
        <v>0</v>
      </c>
      <c r="G370" t="b">
        <v>0</v>
      </c>
    </row>
    <row r="371" spans="2:7" x14ac:dyDescent="0.45">
      <c r="B371" t="str">
        <v>Sales</v>
      </c>
      <c r="D371">
        <v>78511</v>
      </c>
      <c r="G371">
        <v>74826.5</v>
      </c>
    </row>
    <row r="372" spans="2:7" x14ac:dyDescent="0.45">
      <c r="B372" t="str">
        <v>Not Sales</v>
      </c>
      <c r="D372" t="b">
        <v>0</v>
      </c>
      <c r="G372" t="b">
        <v>0</v>
      </c>
    </row>
    <row r="373" spans="2:7" x14ac:dyDescent="0.45">
      <c r="B373" t="str">
        <v>Not Sales</v>
      </c>
      <c r="D373" t="b">
        <v>0</v>
      </c>
      <c r="G373" t="b">
        <v>0</v>
      </c>
    </row>
    <row r="374" spans="2:7" x14ac:dyDescent="0.45">
      <c r="B374" t="str">
        <v>Not Sales</v>
      </c>
      <c r="D374" t="b">
        <v>0</v>
      </c>
      <c r="G374" t="b">
        <v>0</v>
      </c>
    </row>
    <row r="375" spans="2:7" x14ac:dyDescent="0.45">
      <c r="B375" t="str">
        <v>Not Sales</v>
      </c>
      <c r="D375" t="b">
        <v>0</v>
      </c>
      <c r="G375" t="b">
        <v>0</v>
      </c>
    </row>
    <row r="376" spans="2:7" x14ac:dyDescent="0.45">
      <c r="B376" t="str">
        <v>Not Sales</v>
      </c>
      <c r="D376" t="b">
        <v>0</v>
      </c>
      <c r="G376" t="b">
        <v>0</v>
      </c>
    </row>
    <row r="377" spans="2:7" x14ac:dyDescent="0.45">
      <c r="B377" t="str">
        <v>Sales</v>
      </c>
      <c r="D377">
        <v>55879</v>
      </c>
      <c r="G377">
        <v>74826.5</v>
      </c>
    </row>
    <row r="378" spans="2:7" x14ac:dyDescent="0.45">
      <c r="B378" t="str">
        <v>Not Sales</v>
      </c>
      <c r="D378" t="b">
        <v>0</v>
      </c>
      <c r="G378" t="b">
        <v>0</v>
      </c>
    </row>
    <row r="379" spans="2:7" x14ac:dyDescent="0.45">
      <c r="B379" t="str">
        <v>Not Sales</v>
      </c>
      <c r="D379" t="b">
        <v>0</v>
      </c>
      <c r="G379" t="b">
        <v>0</v>
      </c>
    </row>
    <row r="380" spans="2:7" x14ac:dyDescent="0.45">
      <c r="B380" t="str">
        <v>Not Sales</v>
      </c>
      <c r="D380" t="b">
        <v>0</v>
      </c>
      <c r="G380" t="b">
        <v>0</v>
      </c>
    </row>
    <row r="381" spans="2:7" x14ac:dyDescent="0.45">
      <c r="B381" t="str">
        <v>Not Sales</v>
      </c>
      <c r="D381" t="b">
        <v>0</v>
      </c>
      <c r="G381" t="b">
        <v>0</v>
      </c>
    </row>
    <row r="382" spans="2:7" x14ac:dyDescent="0.45">
      <c r="B382" t="str">
        <v>Sales</v>
      </c>
      <c r="D382">
        <v>31381</v>
      </c>
      <c r="G382">
        <v>74826.5</v>
      </c>
    </row>
    <row r="383" spans="2:7" x14ac:dyDescent="0.45">
      <c r="B383" t="str">
        <v>Not Sales</v>
      </c>
      <c r="D383" t="b">
        <v>0</v>
      </c>
      <c r="G383" t="b">
        <v>0</v>
      </c>
    </row>
    <row r="384" spans="2:7" x14ac:dyDescent="0.45">
      <c r="B384" t="str">
        <v>Not Sales</v>
      </c>
      <c r="D384" t="b">
        <v>0</v>
      </c>
      <c r="G384" t="b">
        <v>0</v>
      </c>
    </row>
    <row r="385" spans="2:7" x14ac:dyDescent="0.45">
      <c r="B385" t="str">
        <v>Not Sales</v>
      </c>
      <c r="D385" t="b">
        <v>0</v>
      </c>
      <c r="G385" t="b">
        <v>0</v>
      </c>
    </row>
    <row r="386" spans="2:7" x14ac:dyDescent="0.45">
      <c r="B386" t="str">
        <v>Sales</v>
      </c>
      <c r="D386">
        <v>84120</v>
      </c>
      <c r="G386">
        <v>74826.5</v>
      </c>
    </row>
    <row r="387" spans="2:7" x14ac:dyDescent="0.45">
      <c r="B387" t="str">
        <v>Not Sales</v>
      </c>
      <c r="D387" t="b">
        <v>0</v>
      </c>
      <c r="G387" t="b">
        <v>0</v>
      </c>
    </row>
    <row r="388" spans="2:7" x14ac:dyDescent="0.45">
      <c r="B388" t="str">
        <v>Not Sales</v>
      </c>
      <c r="D388" t="b">
        <v>0</v>
      </c>
      <c r="G388" t="b">
        <v>0</v>
      </c>
    </row>
    <row r="389" spans="2:7" x14ac:dyDescent="0.45">
      <c r="B389" t="str">
        <v>Not Sales</v>
      </c>
      <c r="D389" t="b">
        <v>0</v>
      </c>
      <c r="G389" t="b">
        <v>0</v>
      </c>
    </row>
    <row r="390" spans="2:7" x14ac:dyDescent="0.45">
      <c r="B390" t="str">
        <v>Not Sales</v>
      </c>
      <c r="D390" t="b">
        <v>0</v>
      </c>
      <c r="G390" t="b">
        <v>0</v>
      </c>
    </row>
    <row r="391" spans="2:7" x14ac:dyDescent="0.45">
      <c r="B391" t="str">
        <v>Not Sales</v>
      </c>
      <c r="D391" t="b">
        <v>0</v>
      </c>
      <c r="G391" t="b">
        <v>0</v>
      </c>
    </row>
    <row r="392" spans="2:7" x14ac:dyDescent="0.45">
      <c r="B392" t="str">
        <v>Not Sales</v>
      </c>
      <c r="D392" t="b">
        <v>0</v>
      </c>
      <c r="G392" t="b">
        <v>0</v>
      </c>
    </row>
    <row r="393" spans="2:7" x14ac:dyDescent="0.45">
      <c r="B393" t="str">
        <v>Not Sales</v>
      </c>
      <c r="D393" t="b">
        <v>0</v>
      </c>
      <c r="G393" t="b">
        <v>0</v>
      </c>
    </row>
    <row r="394" spans="2:7" x14ac:dyDescent="0.45">
      <c r="B394" t="str">
        <v>Not Sales</v>
      </c>
      <c r="D394" t="b">
        <v>0</v>
      </c>
      <c r="G394" t="b">
        <v>0</v>
      </c>
    </row>
    <row r="395" spans="2:7" x14ac:dyDescent="0.45">
      <c r="B395" t="str">
        <v>Not Sales</v>
      </c>
      <c r="D395" t="b">
        <v>0</v>
      </c>
      <c r="G395" t="b">
        <v>0</v>
      </c>
    </row>
    <row r="396" spans="2:7" x14ac:dyDescent="0.45">
      <c r="B396" t="str">
        <v>Sales</v>
      </c>
      <c r="D396">
        <v>107988</v>
      </c>
      <c r="G396">
        <v>74826.5</v>
      </c>
    </row>
    <row r="397" spans="2:7" x14ac:dyDescent="0.45">
      <c r="B397" t="str">
        <v>Not Sales</v>
      </c>
      <c r="D397" t="b">
        <v>0</v>
      </c>
      <c r="G397" t="b">
        <v>0</v>
      </c>
    </row>
    <row r="398" spans="2:7" x14ac:dyDescent="0.45">
      <c r="B398" t="str">
        <v>Not Sales</v>
      </c>
      <c r="D398" t="b">
        <v>0</v>
      </c>
      <c r="G398" t="b">
        <v>0</v>
      </c>
    </row>
    <row r="399" spans="2:7" x14ac:dyDescent="0.45">
      <c r="B399" t="str">
        <v>Sales</v>
      </c>
      <c r="D399">
        <v>92261</v>
      </c>
      <c r="G399">
        <v>74826.5</v>
      </c>
    </row>
    <row r="400" spans="2:7" x14ac:dyDescent="0.45">
      <c r="B400" t="str">
        <v>Not Sales</v>
      </c>
      <c r="D400" t="b">
        <v>0</v>
      </c>
      <c r="G400" t="b">
        <v>0</v>
      </c>
    </row>
    <row r="401" spans="2:7" x14ac:dyDescent="0.45">
      <c r="B401" t="str">
        <v>Sales</v>
      </c>
      <c r="D401">
        <v>31401</v>
      </c>
      <c r="G401">
        <v>74826.5</v>
      </c>
    </row>
    <row r="402" spans="2:7" x14ac:dyDescent="0.45">
      <c r="B402" t="str">
        <v>Not Sales</v>
      </c>
      <c r="D402" t="b">
        <v>0</v>
      </c>
      <c r="G402" t="b">
        <v>0</v>
      </c>
    </row>
    <row r="403" spans="2:7" x14ac:dyDescent="0.45">
      <c r="B403" t="str">
        <v>Not Sales</v>
      </c>
      <c r="D403" t="b">
        <v>0</v>
      </c>
      <c r="G403" t="b">
        <v>0</v>
      </c>
    </row>
    <row r="404" spans="2:7" x14ac:dyDescent="0.45">
      <c r="B404" t="str">
        <v>Not Sales</v>
      </c>
      <c r="D404" t="b">
        <v>0</v>
      </c>
      <c r="G404" t="b">
        <v>0</v>
      </c>
    </row>
    <row r="405" spans="2:7" x14ac:dyDescent="0.45">
      <c r="B405" t="str">
        <v>Not Sales</v>
      </c>
      <c r="D405" t="b">
        <v>0</v>
      </c>
      <c r="G405" t="b">
        <v>0</v>
      </c>
    </row>
    <row r="406" spans="2:7" x14ac:dyDescent="0.45">
      <c r="B406" t="str">
        <v>Not Sales</v>
      </c>
      <c r="D406" t="b">
        <v>0</v>
      </c>
      <c r="G406" t="b">
        <v>0</v>
      </c>
    </row>
    <row r="407" spans="2:7" x14ac:dyDescent="0.45">
      <c r="B407" t="str">
        <v>Not Sales</v>
      </c>
      <c r="D407" t="b">
        <v>0</v>
      </c>
      <c r="G407" t="b">
        <v>0</v>
      </c>
    </row>
    <row r="408" spans="2:7" x14ac:dyDescent="0.45">
      <c r="B408" t="str">
        <v>Not Sales</v>
      </c>
      <c r="D408" t="b">
        <v>0</v>
      </c>
      <c r="G408" t="b">
        <v>0</v>
      </c>
    </row>
    <row r="409" spans="2:7" x14ac:dyDescent="0.45">
      <c r="B409" t="str">
        <v>Not Sales</v>
      </c>
      <c r="D409" t="b">
        <v>0</v>
      </c>
      <c r="G409" t="b">
        <v>0</v>
      </c>
    </row>
    <row r="410" spans="2:7" x14ac:dyDescent="0.45">
      <c r="B410" t="str">
        <v>Not Sales</v>
      </c>
      <c r="D410" t="b">
        <v>0</v>
      </c>
      <c r="G410" t="b">
        <v>0</v>
      </c>
    </row>
    <row r="411" spans="2:7" x14ac:dyDescent="0.45">
      <c r="B411" t="str">
        <v>Not Sales</v>
      </c>
      <c r="D411" t="b">
        <v>0</v>
      </c>
      <c r="G411" t="b">
        <v>0</v>
      </c>
    </row>
    <row r="412" spans="2:7" x14ac:dyDescent="0.45">
      <c r="B412" t="str">
        <v>Not Sales</v>
      </c>
      <c r="D412" t="b">
        <v>0</v>
      </c>
      <c r="G412" t="b">
        <v>0</v>
      </c>
    </row>
    <row r="413" spans="2:7" x14ac:dyDescent="0.45">
      <c r="B413" t="str">
        <v>Not Sales</v>
      </c>
      <c r="D413" t="b">
        <v>0</v>
      </c>
      <c r="G413" t="b">
        <v>0</v>
      </c>
    </row>
    <row r="414" spans="2:7" x14ac:dyDescent="0.45">
      <c r="B414" t="str">
        <v>Not Sales</v>
      </c>
      <c r="D414" t="b">
        <v>0</v>
      </c>
      <c r="G414" t="b">
        <v>0</v>
      </c>
    </row>
    <row r="415" spans="2:7" x14ac:dyDescent="0.45">
      <c r="B415" t="str">
        <v>Not Sales</v>
      </c>
      <c r="D415" t="b">
        <v>0</v>
      </c>
      <c r="G415" t="b">
        <v>0</v>
      </c>
    </row>
    <row r="416" spans="2:7" x14ac:dyDescent="0.45">
      <c r="B416" t="str">
        <v>Not Sales</v>
      </c>
      <c r="D416" t="b">
        <v>0</v>
      </c>
      <c r="G416" t="b">
        <v>0</v>
      </c>
    </row>
    <row r="417" spans="2:7" x14ac:dyDescent="0.45">
      <c r="B417" t="str">
        <v>Not Sales</v>
      </c>
      <c r="D417" t="b">
        <v>0</v>
      </c>
      <c r="G417" t="b">
        <v>0</v>
      </c>
    </row>
    <row r="418" spans="2:7" x14ac:dyDescent="0.45">
      <c r="B418" t="str">
        <v>Not Sales</v>
      </c>
      <c r="D418" t="b">
        <v>0</v>
      </c>
      <c r="G418" t="b">
        <v>0</v>
      </c>
    </row>
    <row r="419" spans="2:7" x14ac:dyDescent="0.45">
      <c r="B419" t="str">
        <v>Not Sales</v>
      </c>
      <c r="D419" t="b">
        <v>0</v>
      </c>
      <c r="G419" t="b">
        <v>0</v>
      </c>
    </row>
    <row r="420" spans="2:7" x14ac:dyDescent="0.45">
      <c r="B420" t="str">
        <v>Sales</v>
      </c>
      <c r="D420">
        <v>74760</v>
      </c>
      <c r="G420">
        <v>74826.5</v>
      </c>
    </row>
    <row r="421" spans="2:7" x14ac:dyDescent="0.45">
      <c r="B421" t="str">
        <v>Not Sales</v>
      </c>
      <c r="D421" t="b">
        <v>0</v>
      </c>
      <c r="G421" t="b">
        <v>0</v>
      </c>
    </row>
    <row r="422" spans="2:7" x14ac:dyDescent="0.45">
      <c r="B422" t="str">
        <v>Sales</v>
      </c>
      <c r="D422">
        <v>54472</v>
      </c>
      <c r="G422">
        <v>74826.5</v>
      </c>
    </row>
    <row r="423" spans="2:7" x14ac:dyDescent="0.45">
      <c r="B423" t="str">
        <v>Not Sales</v>
      </c>
      <c r="D423" t="b">
        <v>0</v>
      </c>
      <c r="G423" t="b">
        <v>0</v>
      </c>
    </row>
    <row r="424" spans="2:7" x14ac:dyDescent="0.45">
      <c r="B424" t="str">
        <v>Not Sales</v>
      </c>
      <c r="D424" t="b">
        <v>0</v>
      </c>
      <c r="G424" t="b">
        <v>0</v>
      </c>
    </row>
    <row r="425" spans="2:7" x14ac:dyDescent="0.45">
      <c r="B425" t="str">
        <v>Not Sales</v>
      </c>
      <c r="D425" t="b">
        <v>0</v>
      </c>
      <c r="G425" t="b">
        <v>0</v>
      </c>
    </row>
    <row r="426" spans="2:7" x14ac:dyDescent="0.45">
      <c r="B426" t="str">
        <v>Not Sales</v>
      </c>
      <c r="D426" t="b">
        <v>0</v>
      </c>
      <c r="G426" t="b">
        <v>0</v>
      </c>
    </row>
    <row r="427" spans="2:7" x14ac:dyDescent="0.45">
      <c r="B427" t="str">
        <v>Not Sales</v>
      </c>
      <c r="D427" t="b">
        <v>0</v>
      </c>
      <c r="G427" t="b">
        <v>0</v>
      </c>
    </row>
    <row r="428" spans="2:7" x14ac:dyDescent="0.45">
      <c r="B428" t="str">
        <v>Not Sales</v>
      </c>
      <c r="D428" t="b">
        <v>0</v>
      </c>
      <c r="G428" t="b">
        <v>0</v>
      </c>
    </row>
    <row r="429" spans="2:7" x14ac:dyDescent="0.45">
      <c r="B429" t="str">
        <v>Not Sales</v>
      </c>
      <c r="D429" t="b">
        <v>0</v>
      </c>
      <c r="G429" t="b">
        <v>0</v>
      </c>
    </row>
    <row r="430" spans="2:7" x14ac:dyDescent="0.45">
      <c r="B430" t="str">
        <v>Sales</v>
      </c>
      <c r="D430">
        <v>89766</v>
      </c>
      <c r="G430">
        <v>74826.5</v>
      </c>
    </row>
    <row r="431" spans="2:7" x14ac:dyDescent="0.45">
      <c r="B431" t="str">
        <v>Not Sales</v>
      </c>
      <c r="D431" t="b">
        <v>0</v>
      </c>
      <c r="G431" t="b">
        <v>0</v>
      </c>
    </row>
    <row r="432" spans="2:7" x14ac:dyDescent="0.45">
      <c r="B432" t="str">
        <v>Not Sales</v>
      </c>
      <c r="D432" t="b">
        <v>0</v>
      </c>
      <c r="G432" t="b">
        <v>0</v>
      </c>
    </row>
    <row r="433" spans="2:7" x14ac:dyDescent="0.45">
      <c r="B433" t="str">
        <v>Not Sales</v>
      </c>
      <c r="D433" t="b">
        <v>0</v>
      </c>
      <c r="G433" t="b">
        <v>0</v>
      </c>
    </row>
    <row r="434" spans="2:7" x14ac:dyDescent="0.45">
      <c r="B434" t="str">
        <v>Not Sales</v>
      </c>
      <c r="D434" t="b">
        <v>0</v>
      </c>
      <c r="G434" t="b">
        <v>0</v>
      </c>
    </row>
    <row r="435" spans="2:7" x14ac:dyDescent="0.45">
      <c r="B435" t="str">
        <v>Sales</v>
      </c>
      <c r="D435">
        <v>110811</v>
      </c>
      <c r="G435">
        <v>74826.5</v>
      </c>
    </row>
    <row r="436" spans="2:7" x14ac:dyDescent="0.45">
      <c r="B436" t="str">
        <v>Not Sales</v>
      </c>
      <c r="D436" t="b">
        <v>0</v>
      </c>
      <c r="G436" t="b">
        <v>0</v>
      </c>
    </row>
    <row r="437" spans="2:7" x14ac:dyDescent="0.45">
      <c r="B437" t="str">
        <v>Sales</v>
      </c>
      <c r="D437">
        <v>88283</v>
      </c>
      <c r="G437">
        <v>74826.5</v>
      </c>
    </row>
    <row r="438" spans="2:7" x14ac:dyDescent="0.45">
      <c r="B438" t="str">
        <v>Not Sales</v>
      </c>
      <c r="D438" t="b">
        <v>0</v>
      </c>
      <c r="G438" t="b">
        <v>0</v>
      </c>
    </row>
    <row r="439" spans="2:7" x14ac:dyDescent="0.45">
      <c r="B439" t="str">
        <v>Not Sales</v>
      </c>
      <c r="D439" t="b">
        <v>0</v>
      </c>
      <c r="G439" t="b">
        <v>0</v>
      </c>
    </row>
    <row r="440" spans="2:7" x14ac:dyDescent="0.45">
      <c r="B440" t="str">
        <v>Not Sales</v>
      </c>
      <c r="D440" t="b">
        <v>0</v>
      </c>
      <c r="G440" t="b">
        <v>0</v>
      </c>
    </row>
    <row r="441" spans="2:7" x14ac:dyDescent="0.45">
      <c r="B441" t="str">
        <v>Not Sales</v>
      </c>
      <c r="D441" t="b">
        <v>0</v>
      </c>
      <c r="G441" t="b">
        <v>0</v>
      </c>
    </row>
    <row r="442" spans="2:7" x14ac:dyDescent="0.45">
      <c r="B442" t="str">
        <v>Not Sales</v>
      </c>
      <c r="D442" t="b">
        <v>0</v>
      </c>
      <c r="G442" t="b">
        <v>0</v>
      </c>
    </row>
    <row r="443" spans="2:7" x14ac:dyDescent="0.45">
      <c r="B443" t="str">
        <v>Sales</v>
      </c>
      <c r="D443">
        <v>32454</v>
      </c>
      <c r="G443">
        <v>74826.5</v>
      </c>
    </row>
    <row r="444" spans="2:7" x14ac:dyDescent="0.45">
      <c r="B444" t="str">
        <v>Not Sales</v>
      </c>
      <c r="D444" t="b">
        <v>0</v>
      </c>
      <c r="G444" t="b">
        <v>0</v>
      </c>
    </row>
    <row r="445" spans="2:7" x14ac:dyDescent="0.45">
      <c r="B445" t="str">
        <v>Not Sales</v>
      </c>
      <c r="D445" t="b">
        <v>0</v>
      </c>
      <c r="G445" t="b">
        <v>0</v>
      </c>
    </row>
    <row r="446" spans="2:7" x14ac:dyDescent="0.45">
      <c r="B446" t="str">
        <v>Not Sales</v>
      </c>
      <c r="D446" t="b">
        <v>0</v>
      </c>
      <c r="G446" t="b">
        <v>0</v>
      </c>
    </row>
    <row r="447" spans="2:7" x14ac:dyDescent="0.45">
      <c r="B447" t="str">
        <v>Not Sales</v>
      </c>
      <c r="D447" t="b">
        <v>0</v>
      </c>
      <c r="G447" t="b">
        <v>0</v>
      </c>
    </row>
    <row r="448" spans="2:7" x14ac:dyDescent="0.45">
      <c r="B448" t="str">
        <v>Not Sales</v>
      </c>
      <c r="D448" t="b">
        <v>0</v>
      </c>
      <c r="G448" t="b">
        <v>0</v>
      </c>
    </row>
    <row r="449" spans="2:7" x14ac:dyDescent="0.45">
      <c r="B449" t="str">
        <v>Sales</v>
      </c>
      <c r="D449">
        <v>100812</v>
      </c>
      <c r="G449">
        <v>74826.5</v>
      </c>
    </row>
    <row r="450" spans="2:7" x14ac:dyDescent="0.45">
      <c r="B450" t="str">
        <v>Not Sales</v>
      </c>
      <c r="D450" t="b">
        <v>0</v>
      </c>
      <c r="G450" t="b">
        <v>0</v>
      </c>
    </row>
    <row r="451" spans="2:7" x14ac:dyDescent="0.45">
      <c r="B451" t="str">
        <v>Not Sales</v>
      </c>
      <c r="D451" t="b">
        <v>0</v>
      </c>
      <c r="G451" t="b">
        <v>0</v>
      </c>
    </row>
    <row r="452" spans="2:7" x14ac:dyDescent="0.45">
      <c r="B452" t="str">
        <v>Sales</v>
      </c>
      <c r="D452">
        <v>52005</v>
      </c>
      <c r="G452">
        <v>74826.5</v>
      </c>
    </row>
    <row r="453" spans="2:7" x14ac:dyDescent="0.45">
      <c r="B453" t="str">
        <v>Not Sales</v>
      </c>
      <c r="D453" t="b">
        <v>0</v>
      </c>
      <c r="G453" t="b">
        <v>0</v>
      </c>
    </row>
    <row r="454" spans="2:7" x14ac:dyDescent="0.45">
      <c r="B454" t="str">
        <v>Not Sales</v>
      </c>
      <c r="D454" t="b">
        <v>0</v>
      </c>
      <c r="G454" t="b">
        <v>0</v>
      </c>
    </row>
    <row r="455" spans="2:7" x14ac:dyDescent="0.45">
      <c r="B455" t="str">
        <v>Not Sales</v>
      </c>
      <c r="D455" t="b">
        <v>0</v>
      </c>
      <c r="G455" t="b">
        <v>0</v>
      </c>
    </row>
    <row r="456" spans="2:7" x14ac:dyDescent="0.45">
      <c r="B456" t="str">
        <v>Not Sales</v>
      </c>
      <c r="D456" t="b">
        <v>0</v>
      </c>
      <c r="G456" t="b">
        <v>0</v>
      </c>
    </row>
    <row r="457" spans="2:7" x14ac:dyDescent="0.45">
      <c r="B457" t="str">
        <v>Sales</v>
      </c>
      <c r="D457">
        <v>96321</v>
      </c>
      <c r="G457">
        <v>74826.5</v>
      </c>
    </row>
    <row r="458" spans="2:7" x14ac:dyDescent="0.45">
      <c r="B458" t="str">
        <v>Not Sales</v>
      </c>
      <c r="D458" t="b">
        <v>0</v>
      </c>
      <c r="G458" t="b">
        <v>0</v>
      </c>
    </row>
    <row r="459" spans="2:7" x14ac:dyDescent="0.45">
      <c r="B459" t="str">
        <v>Not Sales</v>
      </c>
      <c r="D459" t="b">
        <v>0</v>
      </c>
      <c r="G459" t="b">
        <v>0</v>
      </c>
    </row>
    <row r="460" spans="2:7" x14ac:dyDescent="0.45">
      <c r="B460" t="str">
        <v>Not Sales</v>
      </c>
      <c r="D460" t="b">
        <v>0</v>
      </c>
      <c r="G460" t="b">
        <v>0</v>
      </c>
    </row>
    <row r="461" spans="2:7" x14ac:dyDescent="0.45">
      <c r="B461" t="str">
        <v>Not Sales</v>
      </c>
      <c r="D461" t="b">
        <v>0</v>
      </c>
      <c r="G461" t="b">
        <v>0</v>
      </c>
    </row>
    <row r="462" spans="2:7" x14ac:dyDescent="0.45">
      <c r="B462" t="str">
        <v>Not Sales</v>
      </c>
      <c r="D462" t="b">
        <v>0</v>
      </c>
      <c r="G462" t="b">
        <v>0</v>
      </c>
    </row>
    <row r="463" spans="2:7" x14ac:dyDescent="0.45">
      <c r="B463" t="str">
        <v>Not Sales</v>
      </c>
      <c r="D463" t="b">
        <v>0</v>
      </c>
      <c r="G463" t="b">
        <v>0</v>
      </c>
    </row>
    <row r="464" spans="2:7" x14ac:dyDescent="0.45">
      <c r="B464" t="str">
        <v>Not Sales</v>
      </c>
      <c r="D464" t="b">
        <v>0</v>
      </c>
      <c r="G464" t="b">
        <v>0</v>
      </c>
    </row>
    <row r="465" spans="2:7" x14ac:dyDescent="0.45">
      <c r="B465" t="str">
        <v>Not Sales</v>
      </c>
      <c r="D465" t="b">
        <v>0</v>
      </c>
      <c r="G465" t="b">
        <v>0</v>
      </c>
    </row>
    <row r="466" spans="2:7" x14ac:dyDescent="0.45">
      <c r="B466" t="str">
        <v>Sales</v>
      </c>
      <c r="D466">
        <v>60750</v>
      </c>
      <c r="G466">
        <v>74826.5</v>
      </c>
    </row>
    <row r="467" spans="2:7" x14ac:dyDescent="0.45">
      <c r="B467" t="str">
        <v>Not Sales</v>
      </c>
      <c r="D467" t="b">
        <v>0</v>
      </c>
      <c r="G467" t="b">
        <v>0</v>
      </c>
    </row>
    <row r="468" spans="2:7" x14ac:dyDescent="0.45">
      <c r="B468" t="str">
        <v>Not Sales</v>
      </c>
      <c r="D468" t="b">
        <v>0</v>
      </c>
      <c r="G468" t="b">
        <v>0</v>
      </c>
    </row>
    <row r="469" spans="2:7" x14ac:dyDescent="0.45">
      <c r="B469" t="str">
        <v>Not Sales</v>
      </c>
      <c r="D469" t="b">
        <v>0</v>
      </c>
      <c r="G469" t="b">
        <v>0</v>
      </c>
    </row>
    <row r="470" spans="2:7" x14ac:dyDescent="0.45">
      <c r="B470" t="str">
        <v>Not Sales</v>
      </c>
      <c r="D470" t="b">
        <v>0</v>
      </c>
      <c r="G470" t="b">
        <v>0</v>
      </c>
    </row>
    <row r="471" spans="2:7" x14ac:dyDescent="0.45">
      <c r="B471" t="str">
        <v>Not Sales</v>
      </c>
      <c r="D471" t="b">
        <v>0</v>
      </c>
      <c r="G471" t="b">
        <v>0</v>
      </c>
    </row>
    <row r="472" spans="2:7" x14ac:dyDescent="0.45">
      <c r="B472" t="str">
        <v>Not Sales</v>
      </c>
      <c r="D472" t="b">
        <v>0</v>
      </c>
      <c r="G472" t="b">
        <v>0</v>
      </c>
    </row>
    <row r="473" spans="2:7" x14ac:dyDescent="0.45">
      <c r="B473" t="str">
        <v>Not Sales</v>
      </c>
      <c r="D473" t="b">
        <v>0</v>
      </c>
      <c r="G473" t="b">
        <v>0</v>
      </c>
    </row>
    <row r="474" spans="2:7" x14ac:dyDescent="0.45">
      <c r="B474" t="str">
        <v>Not Sales</v>
      </c>
      <c r="D474" t="b">
        <v>0</v>
      </c>
      <c r="G474" t="b">
        <v>0</v>
      </c>
    </row>
    <row r="475" spans="2:7" x14ac:dyDescent="0.45">
      <c r="B475" t="str">
        <v>Not Sales</v>
      </c>
      <c r="D475" t="b">
        <v>0</v>
      </c>
      <c r="G475" t="b">
        <v>0</v>
      </c>
    </row>
    <row r="476" spans="2:7" x14ac:dyDescent="0.45">
      <c r="B476" t="str">
        <v>Not Sales</v>
      </c>
      <c r="D476" t="b">
        <v>0</v>
      </c>
      <c r="G476" t="b">
        <v>0</v>
      </c>
    </row>
    <row r="477" spans="2:7" x14ac:dyDescent="0.45">
      <c r="B477" t="str">
        <v>Not Sales</v>
      </c>
      <c r="D477" t="b">
        <v>0</v>
      </c>
      <c r="G477" t="b">
        <v>0</v>
      </c>
    </row>
    <row r="478" spans="2:7" x14ac:dyDescent="0.45">
      <c r="B478" t="str">
        <v>Not Sales</v>
      </c>
      <c r="D478" t="b">
        <v>0</v>
      </c>
      <c r="G478" t="b">
        <v>0</v>
      </c>
    </row>
    <row r="479" spans="2:7" x14ac:dyDescent="0.45">
      <c r="B479" t="str">
        <v>Not Sales</v>
      </c>
      <c r="D479" t="b">
        <v>0</v>
      </c>
      <c r="G479" t="b">
        <v>0</v>
      </c>
    </row>
    <row r="480" spans="2:7" x14ac:dyDescent="0.45">
      <c r="B480" t="str">
        <v>Not Sales</v>
      </c>
      <c r="D480" t="b">
        <v>0</v>
      </c>
      <c r="G480" t="b">
        <v>0</v>
      </c>
    </row>
    <row r="481" spans="2:7" x14ac:dyDescent="0.45">
      <c r="B481" t="str">
        <v>Not Sales</v>
      </c>
      <c r="D481" t="b">
        <v>0</v>
      </c>
      <c r="G481" t="b">
        <v>0</v>
      </c>
    </row>
    <row r="482" spans="2:7" x14ac:dyDescent="0.45">
      <c r="B482" t="str">
        <v>Not Sales</v>
      </c>
      <c r="D482" t="b">
        <v>0</v>
      </c>
      <c r="G482" t="b">
        <v>0</v>
      </c>
    </row>
    <row r="483" spans="2:7" x14ac:dyDescent="0.45">
      <c r="B483" t="str">
        <v>Not Sales</v>
      </c>
      <c r="D483" t="b">
        <v>0</v>
      </c>
      <c r="G483" t="b">
        <v>0</v>
      </c>
    </row>
    <row r="484" spans="2:7" x14ac:dyDescent="0.45">
      <c r="B484" t="str">
        <v>Not Sales</v>
      </c>
      <c r="D484" t="b">
        <v>0</v>
      </c>
      <c r="G484" t="b">
        <v>0</v>
      </c>
    </row>
    <row r="485" spans="2:7" x14ac:dyDescent="0.45">
      <c r="B485" t="str">
        <v>Not Sales</v>
      </c>
      <c r="D485" t="b">
        <v>0</v>
      </c>
      <c r="G485" t="b">
        <v>0</v>
      </c>
    </row>
    <row r="486" spans="2:7" x14ac:dyDescent="0.45">
      <c r="B486" t="str">
        <v>Not Sales</v>
      </c>
      <c r="D486" t="b">
        <v>0</v>
      </c>
      <c r="G486" t="b">
        <v>0</v>
      </c>
    </row>
    <row r="487" spans="2:7" x14ac:dyDescent="0.45">
      <c r="B487" t="str">
        <v>Not Sales</v>
      </c>
      <c r="D487" t="b">
        <v>0</v>
      </c>
      <c r="G487" t="b">
        <v>0</v>
      </c>
    </row>
    <row r="488" spans="2:7" x14ac:dyDescent="0.45">
      <c r="B488" t="str">
        <v>Not Sales</v>
      </c>
      <c r="D488" t="b">
        <v>0</v>
      </c>
      <c r="G488" t="b">
        <v>0</v>
      </c>
    </row>
    <row r="489" spans="2:7" x14ac:dyDescent="0.45">
      <c r="B489" t="str">
        <v>Not Sales</v>
      </c>
      <c r="D489" t="b">
        <v>0</v>
      </c>
      <c r="G489" t="b">
        <v>0</v>
      </c>
    </row>
    <row r="490" spans="2:7" x14ac:dyDescent="0.45">
      <c r="B490" t="str">
        <v>Not Sales</v>
      </c>
      <c r="D490" t="b">
        <v>0</v>
      </c>
      <c r="G490" t="b">
        <v>0</v>
      </c>
    </row>
    <row r="491" spans="2:7" x14ac:dyDescent="0.45">
      <c r="B491" t="str">
        <v>Not Sales</v>
      </c>
      <c r="D491" t="b">
        <v>0</v>
      </c>
      <c r="G491" t="b">
        <v>0</v>
      </c>
    </row>
    <row r="492" spans="2:7" x14ac:dyDescent="0.45">
      <c r="B492" t="str">
        <v>Not Sales</v>
      </c>
      <c r="D492" t="b">
        <v>0</v>
      </c>
      <c r="G492" t="b">
        <v>0</v>
      </c>
    </row>
    <row r="493" spans="2:7" x14ac:dyDescent="0.45">
      <c r="B493" t="str">
        <v>Not Sales</v>
      </c>
      <c r="D493" t="b">
        <v>0</v>
      </c>
      <c r="G493" t="b">
        <v>0</v>
      </c>
    </row>
    <row r="494" spans="2:7" x14ac:dyDescent="0.45">
      <c r="B494" t="str">
        <v>Not Sales</v>
      </c>
      <c r="D494" t="b">
        <v>0</v>
      </c>
      <c r="G494" t="b">
        <v>0</v>
      </c>
    </row>
    <row r="495" spans="2:7" x14ac:dyDescent="0.45">
      <c r="B495" t="str">
        <v>Sales</v>
      </c>
      <c r="D495">
        <v>46209</v>
      </c>
      <c r="G495">
        <v>74826.5</v>
      </c>
    </row>
    <row r="496" spans="2:7" x14ac:dyDescent="0.45">
      <c r="B496" t="str">
        <v>Not Sales</v>
      </c>
      <c r="D496" t="b">
        <v>0</v>
      </c>
      <c r="G496" t="b">
        <v>0</v>
      </c>
    </row>
    <row r="497" spans="2:7" x14ac:dyDescent="0.45">
      <c r="B497" t="str">
        <v>Not Sales</v>
      </c>
      <c r="D497" t="b">
        <v>0</v>
      </c>
      <c r="G497" t="b">
        <v>0</v>
      </c>
    </row>
    <row r="498" spans="2:7" x14ac:dyDescent="0.45">
      <c r="B498" t="str">
        <v>Not Sales</v>
      </c>
      <c r="D498" t="b">
        <v>0</v>
      </c>
      <c r="G498" t="b">
        <v>0</v>
      </c>
    </row>
    <row r="499" spans="2:7" x14ac:dyDescent="0.45">
      <c r="B499" t="str">
        <v>Sales</v>
      </c>
      <c r="D499">
        <v>110098</v>
      </c>
      <c r="G499">
        <v>74826.5</v>
      </c>
    </row>
    <row r="500" spans="2:7" x14ac:dyDescent="0.45">
      <c r="B500" t="str">
        <v>Not Sales</v>
      </c>
      <c r="D500" t="b">
        <v>0</v>
      </c>
      <c r="G500" t="b">
        <v>0</v>
      </c>
    </row>
    <row r="501" spans="2:7" x14ac:dyDescent="0.45">
      <c r="B501" t="str">
        <v>Not Sales</v>
      </c>
      <c r="D501" t="b">
        <v>0</v>
      </c>
      <c r="G501" t="b">
        <v>0</v>
      </c>
    </row>
    <row r="502" spans="2:7" x14ac:dyDescent="0.45">
      <c r="B502" t="str">
        <v>Not Sales</v>
      </c>
      <c r="D502" t="b">
        <v>0</v>
      </c>
      <c r="G502" t="b">
        <v>0</v>
      </c>
    </row>
    <row r="503" spans="2:7" x14ac:dyDescent="0.45">
      <c r="B503" t="str">
        <v>Not Sales</v>
      </c>
      <c r="D503" t="b">
        <v>0</v>
      </c>
      <c r="G503" t="b">
        <v>0</v>
      </c>
    </row>
    <row r="504" spans="2:7" x14ac:dyDescent="0.45">
      <c r="B504" t="str">
        <v>Sales</v>
      </c>
      <c r="D504">
        <v>78651</v>
      </c>
      <c r="G504">
        <v>74826.5</v>
      </c>
    </row>
    <row r="505" spans="2:7" x14ac:dyDescent="0.45">
      <c r="B505" t="str">
        <v>Not Sales</v>
      </c>
      <c r="D505" t="b">
        <v>0</v>
      </c>
      <c r="G505" t="b">
        <v>0</v>
      </c>
    </row>
    <row r="506" spans="2:7" x14ac:dyDescent="0.45">
      <c r="B506" t="str">
        <v>Not Sales</v>
      </c>
      <c r="D506" t="b">
        <v>0</v>
      </c>
      <c r="G506" t="b">
        <v>0</v>
      </c>
    </row>
    <row r="507" spans="2:7" x14ac:dyDescent="0.45">
      <c r="B507" t="str">
        <v>Not Sales</v>
      </c>
      <c r="D507" t="b">
        <v>0</v>
      </c>
      <c r="G507" t="b">
        <v>0</v>
      </c>
    </row>
    <row r="508" spans="2:7" x14ac:dyDescent="0.45">
      <c r="B508" t="str">
        <v>Not Sales</v>
      </c>
      <c r="D508" t="b">
        <v>0</v>
      </c>
      <c r="G508" t="b">
        <v>0</v>
      </c>
    </row>
    <row r="509" spans="2:7" x14ac:dyDescent="0.45">
      <c r="B509" t="str">
        <v>Not Sales</v>
      </c>
      <c r="D509" t="b">
        <v>0</v>
      </c>
      <c r="G509" t="b">
        <v>0</v>
      </c>
    </row>
    <row r="510" spans="2:7" x14ac:dyDescent="0.45">
      <c r="B510" t="str">
        <v>Not Sales</v>
      </c>
      <c r="D510" t="b">
        <v>0</v>
      </c>
      <c r="G510" t="b">
        <v>0</v>
      </c>
    </row>
    <row r="511" spans="2:7" x14ac:dyDescent="0.45">
      <c r="B511" t="str">
        <v>Not Sales</v>
      </c>
      <c r="D511" t="b">
        <v>0</v>
      </c>
      <c r="G511" t="b">
        <v>0</v>
      </c>
    </row>
    <row r="512" spans="2:7" x14ac:dyDescent="0.45">
      <c r="B512" t="str">
        <v>Not Sales</v>
      </c>
      <c r="D512" t="b">
        <v>0</v>
      </c>
      <c r="G512" t="b">
        <v>0</v>
      </c>
    </row>
    <row r="513" spans="2:7" x14ac:dyDescent="0.45">
      <c r="B513" t="str">
        <v>Sales</v>
      </c>
      <c r="D513">
        <v>54087</v>
      </c>
      <c r="G513">
        <v>74826.5</v>
      </c>
    </row>
    <row r="514" spans="2:7" x14ac:dyDescent="0.45">
      <c r="B514" t="str">
        <v>Not Sales</v>
      </c>
      <c r="D514" t="b">
        <v>0</v>
      </c>
      <c r="G514" t="b">
        <v>0</v>
      </c>
    </row>
    <row r="515" spans="2:7" x14ac:dyDescent="0.45">
      <c r="B515" t="str">
        <v>Sales</v>
      </c>
      <c r="D515">
        <v>108915</v>
      </c>
      <c r="G515">
        <v>74826.5</v>
      </c>
    </row>
    <row r="516" spans="2:7" x14ac:dyDescent="0.45">
      <c r="B516" t="str">
        <v>Not Sales</v>
      </c>
      <c r="D516" t="b">
        <v>0</v>
      </c>
      <c r="G516" t="b">
        <v>0</v>
      </c>
    </row>
  </sheetData>
  <mergeCells count="2">
    <mergeCell ref="B2:G4"/>
    <mergeCell ref="B8:G10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4F35-D8F5-4BC9-B9E8-F058AA8D4856}">
  <dimension ref="B2:G9"/>
  <sheetViews>
    <sheetView zoomScale="235" zoomScaleNormal="235" workbookViewId="0">
      <selection activeCell="I8" sqref="I8"/>
    </sheetView>
  </sheetViews>
  <sheetFormatPr defaultRowHeight="14.25" x14ac:dyDescent="0.45"/>
  <cols>
    <col min="1" max="1" width="5.46484375" customWidth="1"/>
    <col min="2" max="2" width="1.73046875" bestFit="1" customWidth="1"/>
    <col min="4" max="4" width="1.73046875" bestFit="1" customWidth="1"/>
    <col min="6" max="7" width="1.73046875" bestFit="1" customWidth="1"/>
  </cols>
  <sheetData>
    <row r="2" spans="2:7" x14ac:dyDescent="0.45">
      <c r="B2">
        <v>1</v>
      </c>
      <c r="D2">
        <f>MODE(B2:B8)</f>
        <v>3</v>
      </c>
      <c r="F2">
        <f>_xlfn.MODE.SNGL(B2:B9)</f>
        <v>2</v>
      </c>
      <c r="G2" cm="1">
        <f t="array" ref="G2:G3">_xlfn.MODE.MULT(B2:B9)</f>
        <v>2</v>
      </c>
    </row>
    <row r="3" spans="2:7" x14ac:dyDescent="0.45">
      <c r="B3">
        <v>2</v>
      </c>
      <c r="G3">
        <v>3</v>
      </c>
    </row>
    <row r="4" spans="2:7" x14ac:dyDescent="0.45">
      <c r="B4">
        <v>3</v>
      </c>
    </row>
    <row r="5" spans="2:7" x14ac:dyDescent="0.45">
      <c r="B5">
        <v>1</v>
      </c>
    </row>
    <row r="6" spans="2:7" x14ac:dyDescent="0.45">
      <c r="B6">
        <v>2</v>
      </c>
    </row>
    <row r="7" spans="2:7" x14ac:dyDescent="0.45">
      <c r="B7">
        <v>3</v>
      </c>
    </row>
    <row r="8" spans="2:7" x14ac:dyDescent="0.45">
      <c r="B8">
        <v>3</v>
      </c>
    </row>
    <row r="9" spans="2:7" x14ac:dyDescent="0.45">
      <c r="B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540F-7228-4B89-9D33-37E38498AC55}">
  <dimension ref="B2:H16"/>
  <sheetViews>
    <sheetView zoomScale="220" zoomScaleNormal="220" workbookViewId="0">
      <selection activeCell="B2" sqref="B2:C16"/>
    </sheetView>
  </sheetViews>
  <sheetFormatPr defaultRowHeight="14.25" x14ac:dyDescent="0.45"/>
  <cols>
    <col min="1" max="1" width="4" customWidth="1"/>
    <col min="2" max="2" width="3.9296875" bestFit="1" customWidth="1"/>
    <col min="3" max="4" width="3.9296875" customWidth="1"/>
    <col min="5" max="5" width="4.6640625" customWidth="1"/>
    <col min="6" max="7" width="10.06640625" bestFit="1" customWidth="1"/>
  </cols>
  <sheetData>
    <row r="2" spans="2:8" x14ac:dyDescent="0.45">
      <c r="B2">
        <v>40</v>
      </c>
      <c r="C2" cm="1">
        <f t="array" ref="C2:C16">_xlfn._xlws.SORT(B2:B16)</f>
        <v>25</v>
      </c>
      <c r="F2" t="s">
        <v>471</v>
      </c>
      <c r="G2">
        <f>MAX(B2:B16)</f>
        <v>87</v>
      </c>
      <c r="H2">
        <f>_xlfn.MAXIFS(B2:B16,B2:B16,"&lt;50")</f>
        <v>44</v>
      </c>
    </row>
    <row r="3" spans="2:8" x14ac:dyDescent="0.45">
      <c r="B3">
        <v>51</v>
      </c>
      <c r="C3">
        <v>40</v>
      </c>
      <c r="F3" t="s">
        <v>472</v>
      </c>
      <c r="G3">
        <f>MIN(B2:B16)</f>
        <v>25</v>
      </c>
      <c r="H3">
        <f>_xlfn.MINIFS(B2:B16,B2:B16,"&gt;50")</f>
        <v>51</v>
      </c>
    </row>
    <row r="4" spans="2:8" x14ac:dyDescent="0.45">
      <c r="B4">
        <v>77</v>
      </c>
      <c r="C4">
        <v>41</v>
      </c>
      <c r="F4" t="s">
        <v>475</v>
      </c>
      <c r="G4" t="s">
        <v>473</v>
      </c>
      <c r="H4">
        <f>LARGE(B2:B16,2)</f>
        <v>78</v>
      </c>
    </row>
    <row r="5" spans="2:8" x14ac:dyDescent="0.45">
      <c r="B5">
        <v>57</v>
      </c>
      <c r="C5">
        <v>44</v>
      </c>
      <c r="F5" t="s">
        <v>476</v>
      </c>
      <c r="G5" t="s">
        <v>474</v>
      </c>
      <c r="H5">
        <f>SMALL(B2:B16,2)</f>
        <v>40</v>
      </c>
    </row>
    <row r="6" spans="2:8" x14ac:dyDescent="0.45">
      <c r="B6">
        <v>66</v>
      </c>
      <c r="C6">
        <v>51</v>
      </c>
      <c r="F6" t="s">
        <v>475</v>
      </c>
      <c r="G6" t="s">
        <v>477</v>
      </c>
      <c r="H6">
        <f>LARGE(B2:B16,5)</f>
        <v>75</v>
      </c>
    </row>
    <row r="7" spans="2:8" x14ac:dyDescent="0.45">
      <c r="B7">
        <v>70</v>
      </c>
      <c r="C7">
        <v>57</v>
      </c>
      <c r="F7" t="s">
        <v>476</v>
      </c>
      <c r="G7" t="s">
        <v>478</v>
      </c>
      <c r="H7">
        <f>SMALL(B2:B16,5)</f>
        <v>51</v>
      </c>
    </row>
    <row r="8" spans="2:8" x14ac:dyDescent="0.45">
      <c r="B8">
        <v>41</v>
      </c>
      <c r="C8">
        <v>57</v>
      </c>
      <c r="G8" t="s">
        <v>479</v>
      </c>
      <c r="H8">
        <f>LARGE(B2:B16,4)</f>
        <v>75</v>
      </c>
    </row>
    <row r="9" spans="2:8" x14ac:dyDescent="0.45">
      <c r="B9">
        <v>75</v>
      </c>
      <c r="C9">
        <v>66</v>
      </c>
      <c r="G9" t="s">
        <v>479</v>
      </c>
      <c r="H9">
        <f>LARGE(_xlfn.UNIQUE(B2:B16),4)</f>
        <v>75</v>
      </c>
    </row>
    <row r="10" spans="2:8" x14ac:dyDescent="0.45">
      <c r="B10">
        <v>57</v>
      </c>
      <c r="C10">
        <v>68</v>
      </c>
      <c r="G10" t="s">
        <v>477</v>
      </c>
      <c r="H10">
        <f>LARGE(_xlfn.UNIQUE(B2:B16),5)</f>
        <v>70</v>
      </c>
    </row>
    <row r="11" spans="2:8" x14ac:dyDescent="0.45">
      <c r="B11">
        <v>44</v>
      </c>
      <c r="C11">
        <v>70</v>
      </c>
    </row>
    <row r="12" spans="2:8" x14ac:dyDescent="0.45">
      <c r="B12">
        <v>87</v>
      </c>
      <c r="C12">
        <v>75</v>
      </c>
    </row>
    <row r="13" spans="2:8" x14ac:dyDescent="0.45">
      <c r="B13">
        <v>75</v>
      </c>
      <c r="C13">
        <v>75</v>
      </c>
    </row>
    <row r="14" spans="2:8" x14ac:dyDescent="0.45">
      <c r="B14">
        <v>78</v>
      </c>
      <c r="C14">
        <v>77</v>
      </c>
    </row>
    <row r="15" spans="2:8" x14ac:dyDescent="0.45">
      <c r="B15">
        <v>68</v>
      </c>
      <c r="C15">
        <v>78</v>
      </c>
    </row>
    <row r="16" spans="2:8" x14ac:dyDescent="0.45">
      <c r="B16">
        <v>25</v>
      </c>
      <c r="C16">
        <v>87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AE7E-B7B3-409D-BBC5-5BB6F308DE5B}">
  <dimension ref="B1:J521"/>
  <sheetViews>
    <sheetView topLeftCell="A16" zoomScale="220" zoomScaleNormal="220" workbookViewId="0">
      <selection activeCell="B18" sqref="B18:G20"/>
    </sheetView>
  </sheetViews>
  <sheetFormatPr defaultRowHeight="14.25" x14ac:dyDescent="0.45"/>
  <cols>
    <col min="1" max="1" width="4.53125" customWidth="1"/>
    <col min="2" max="2" width="2.73046875" bestFit="1" customWidth="1"/>
    <col min="3" max="3" width="9.9296875" bestFit="1" customWidth="1"/>
    <col min="4" max="4" width="8.796875" bestFit="1" customWidth="1"/>
    <col min="5" max="5" width="9.3984375" customWidth="1"/>
    <col min="6" max="6" width="2.73046875" bestFit="1" customWidth="1"/>
  </cols>
  <sheetData>
    <row r="1" spans="2:6" x14ac:dyDescent="0.45">
      <c r="C1" t="s">
        <v>480</v>
      </c>
      <c r="D1" t="s">
        <v>481</v>
      </c>
    </row>
    <row r="2" spans="2:6" x14ac:dyDescent="0.45">
      <c r="B2">
        <v>40</v>
      </c>
      <c r="C2">
        <f>_xlfn.RANK.EQ(B2,$B$2:$B$16,0)</f>
        <v>14</v>
      </c>
      <c r="D2">
        <f>_xlfn.RANK.EQ(B2,$B$2:$B$16,1)</f>
        <v>2</v>
      </c>
      <c r="F2" cm="1">
        <f t="array" ref="F2:F16">_xlfn._xlws.SORT(B2:B16)</f>
        <v>25</v>
      </c>
    </row>
    <row r="3" spans="2:6" x14ac:dyDescent="0.45">
      <c r="B3">
        <v>51</v>
      </c>
      <c r="C3">
        <f t="shared" ref="C3:C16" si="0">_xlfn.RANK.EQ(B3,$B$2:$B$16,0)</f>
        <v>11</v>
      </c>
      <c r="D3">
        <f t="shared" ref="D3:D16" si="1">_xlfn.RANK.EQ(B3,$B$2:$B$16,1)</f>
        <v>5</v>
      </c>
      <c r="F3">
        <v>40</v>
      </c>
    </row>
    <row r="4" spans="2:6" x14ac:dyDescent="0.45">
      <c r="B4">
        <v>77</v>
      </c>
      <c r="C4">
        <f t="shared" si="0"/>
        <v>3</v>
      </c>
      <c r="D4">
        <f t="shared" si="1"/>
        <v>13</v>
      </c>
      <c r="F4">
        <v>41</v>
      </c>
    </row>
    <row r="5" spans="2:6" x14ac:dyDescent="0.45">
      <c r="B5">
        <v>57</v>
      </c>
      <c r="C5">
        <f t="shared" si="0"/>
        <v>9</v>
      </c>
      <c r="D5">
        <f t="shared" si="1"/>
        <v>6</v>
      </c>
      <c r="F5">
        <v>44</v>
      </c>
    </row>
    <row r="6" spans="2:6" x14ac:dyDescent="0.45">
      <c r="B6">
        <v>66</v>
      </c>
      <c r="C6">
        <f t="shared" si="0"/>
        <v>8</v>
      </c>
      <c r="D6">
        <f t="shared" si="1"/>
        <v>8</v>
      </c>
      <c r="F6">
        <v>51</v>
      </c>
    </row>
    <row r="7" spans="2:6" x14ac:dyDescent="0.45">
      <c r="B7">
        <v>70</v>
      </c>
      <c r="C7">
        <f t="shared" si="0"/>
        <v>6</v>
      </c>
      <c r="D7">
        <f t="shared" si="1"/>
        <v>10</v>
      </c>
      <c r="F7">
        <v>57</v>
      </c>
    </row>
    <row r="8" spans="2:6" x14ac:dyDescent="0.45">
      <c r="B8">
        <v>41</v>
      </c>
      <c r="C8">
        <f t="shared" si="0"/>
        <v>13</v>
      </c>
      <c r="D8">
        <f t="shared" si="1"/>
        <v>3</v>
      </c>
      <c r="F8">
        <v>57</v>
      </c>
    </row>
    <row r="9" spans="2:6" x14ac:dyDescent="0.45">
      <c r="B9">
        <v>75</v>
      </c>
      <c r="C9">
        <f t="shared" si="0"/>
        <v>4</v>
      </c>
      <c r="D9">
        <f t="shared" si="1"/>
        <v>11</v>
      </c>
      <c r="F9">
        <v>66</v>
      </c>
    </row>
    <row r="10" spans="2:6" x14ac:dyDescent="0.45">
      <c r="B10">
        <v>57</v>
      </c>
      <c r="C10">
        <f t="shared" si="0"/>
        <v>9</v>
      </c>
      <c r="D10">
        <f t="shared" si="1"/>
        <v>6</v>
      </c>
      <c r="F10">
        <v>68</v>
      </c>
    </row>
    <row r="11" spans="2:6" x14ac:dyDescent="0.45">
      <c r="B11">
        <v>44</v>
      </c>
      <c r="C11">
        <f t="shared" si="0"/>
        <v>12</v>
      </c>
      <c r="D11">
        <f t="shared" si="1"/>
        <v>4</v>
      </c>
      <c r="F11">
        <v>70</v>
      </c>
    </row>
    <row r="12" spans="2:6" x14ac:dyDescent="0.45">
      <c r="B12">
        <v>87</v>
      </c>
      <c r="C12">
        <f t="shared" si="0"/>
        <v>1</v>
      </c>
      <c r="D12">
        <f t="shared" si="1"/>
        <v>15</v>
      </c>
      <c r="F12">
        <v>75</v>
      </c>
    </row>
    <row r="13" spans="2:6" x14ac:dyDescent="0.45">
      <c r="B13">
        <v>75</v>
      </c>
      <c r="C13">
        <f t="shared" si="0"/>
        <v>4</v>
      </c>
      <c r="D13">
        <f t="shared" si="1"/>
        <v>11</v>
      </c>
      <c r="F13">
        <v>75</v>
      </c>
    </row>
    <row r="14" spans="2:6" x14ac:dyDescent="0.45">
      <c r="B14">
        <v>78</v>
      </c>
      <c r="C14">
        <f t="shared" si="0"/>
        <v>2</v>
      </c>
      <c r="D14">
        <f t="shared" si="1"/>
        <v>14</v>
      </c>
      <c r="F14">
        <v>77</v>
      </c>
    </row>
    <row r="15" spans="2:6" x14ac:dyDescent="0.45">
      <c r="B15">
        <v>68</v>
      </c>
      <c r="C15">
        <f t="shared" si="0"/>
        <v>7</v>
      </c>
      <c r="D15">
        <f t="shared" si="1"/>
        <v>9</v>
      </c>
      <c r="F15">
        <v>78</v>
      </c>
    </row>
    <row r="16" spans="2:6" x14ac:dyDescent="0.45">
      <c r="B16">
        <v>25</v>
      </c>
      <c r="C16">
        <f t="shared" si="0"/>
        <v>15</v>
      </c>
      <c r="D16">
        <f t="shared" si="1"/>
        <v>1</v>
      </c>
      <c r="F16">
        <v>87</v>
      </c>
    </row>
    <row r="18" spans="2:10" x14ac:dyDescent="0.45">
      <c r="B18" s="36" t="s">
        <v>221</v>
      </c>
      <c r="C18" s="36"/>
      <c r="D18" s="36"/>
      <c r="E18" s="36"/>
      <c r="F18" s="36"/>
      <c r="G18" s="36"/>
    </row>
    <row r="19" spans="2:10" x14ac:dyDescent="0.45">
      <c r="B19" s="36"/>
      <c r="C19" s="36"/>
      <c r="D19" s="36"/>
      <c r="E19" s="36"/>
      <c r="F19" s="36"/>
      <c r="G19" s="36"/>
    </row>
    <row r="20" spans="2:10" x14ac:dyDescent="0.45">
      <c r="B20" s="36"/>
      <c r="C20" s="36"/>
      <c r="D20" s="36"/>
      <c r="E20" s="36"/>
      <c r="F20" s="36"/>
      <c r="G20" s="36"/>
    </row>
    <row r="22" spans="2:10" x14ac:dyDescent="0.45">
      <c r="C22">
        <v>78515</v>
      </c>
      <c r="D22">
        <f>_xlfn.RANK.EQ(C22,Dataset!$I$2:$I$501)</f>
        <v>231</v>
      </c>
      <c r="H22">
        <v>73949</v>
      </c>
      <c r="I22" cm="1">
        <f t="array" ref="I22:I521">_xlfn._xlws.SORT(H22:H521,,-1)</f>
        <v>119963</v>
      </c>
      <c r="J22">
        <f>_xlfn.RANK.EQ(I22,_xlfn.ANCHORARRAY($I$22))</f>
        <v>1</v>
      </c>
    </row>
    <row r="23" spans="2:10" x14ac:dyDescent="0.45">
      <c r="H23">
        <v>106021</v>
      </c>
      <c r="I23">
        <v>119859</v>
      </c>
      <c r="J23">
        <f t="shared" ref="J23:J86" si="2">_xlfn.RANK.EQ(I23,_xlfn.ANCHORARRAY($I$22))</f>
        <v>2</v>
      </c>
    </row>
    <row r="24" spans="2:10" x14ac:dyDescent="0.45">
      <c r="H24">
        <v>78456</v>
      </c>
      <c r="I24">
        <v>119833</v>
      </c>
      <c r="J24">
        <f t="shared" si="2"/>
        <v>3</v>
      </c>
    </row>
    <row r="25" spans="2:10" x14ac:dyDescent="0.45">
      <c r="H25">
        <v>41944</v>
      </c>
      <c r="I25">
        <v>119678</v>
      </c>
      <c r="J25">
        <f t="shared" si="2"/>
        <v>4</v>
      </c>
    </row>
    <row r="26" spans="2:10" x14ac:dyDescent="0.45">
      <c r="H26">
        <v>72727</v>
      </c>
      <c r="I26">
        <v>119571</v>
      </c>
      <c r="J26">
        <f t="shared" si="2"/>
        <v>5</v>
      </c>
    </row>
    <row r="27" spans="2:10" x14ac:dyDescent="0.45">
      <c r="H27">
        <v>101312</v>
      </c>
      <c r="I27">
        <v>119400</v>
      </c>
      <c r="J27">
        <f t="shared" si="2"/>
        <v>6</v>
      </c>
    </row>
    <row r="28" spans="2:10" x14ac:dyDescent="0.45">
      <c r="H28">
        <v>86699</v>
      </c>
      <c r="I28">
        <v>119388</v>
      </c>
      <c r="J28">
        <f t="shared" si="2"/>
        <v>7</v>
      </c>
    </row>
    <row r="29" spans="2:10" x14ac:dyDescent="0.45">
      <c r="H29">
        <v>32224</v>
      </c>
      <c r="I29">
        <v>119081</v>
      </c>
      <c r="J29">
        <f t="shared" si="2"/>
        <v>8</v>
      </c>
    </row>
    <row r="30" spans="2:10" x14ac:dyDescent="0.45">
      <c r="H30">
        <v>59320</v>
      </c>
      <c r="I30">
        <v>118839</v>
      </c>
      <c r="J30">
        <f t="shared" si="2"/>
        <v>9</v>
      </c>
    </row>
    <row r="31" spans="2:10" x14ac:dyDescent="0.45">
      <c r="H31">
        <v>59336</v>
      </c>
      <c r="I31">
        <v>118607</v>
      </c>
      <c r="J31">
        <f t="shared" si="2"/>
        <v>10</v>
      </c>
    </row>
    <row r="32" spans="2:10" x14ac:dyDescent="0.45">
      <c r="H32">
        <v>61131</v>
      </c>
      <c r="I32">
        <v>118330</v>
      </c>
      <c r="J32">
        <f t="shared" si="2"/>
        <v>11</v>
      </c>
    </row>
    <row r="33" spans="8:10" x14ac:dyDescent="0.45">
      <c r="H33">
        <v>107487</v>
      </c>
      <c r="I33">
        <v>117697</v>
      </c>
      <c r="J33">
        <f t="shared" si="2"/>
        <v>12</v>
      </c>
    </row>
    <row r="34" spans="8:10" x14ac:dyDescent="0.45">
      <c r="H34">
        <v>49799</v>
      </c>
      <c r="I34">
        <v>117592</v>
      </c>
      <c r="J34">
        <f t="shared" si="2"/>
        <v>13</v>
      </c>
    </row>
    <row r="35" spans="8:10" x14ac:dyDescent="0.45">
      <c r="H35">
        <v>89500</v>
      </c>
      <c r="I35">
        <v>117329</v>
      </c>
      <c r="J35">
        <f t="shared" si="2"/>
        <v>14</v>
      </c>
    </row>
    <row r="36" spans="8:10" x14ac:dyDescent="0.45">
      <c r="H36">
        <v>82887</v>
      </c>
      <c r="I36">
        <v>117265</v>
      </c>
      <c r="J36">
        <f t="shared" si="2"/>
        <v>15</v>
      </c>
    </row>
    <row r="37" spans="8:10" x14ac:dyDescent="0.45">
      <c r="H37">
        <v>40503</v>
      </c>
      <c r="I37">
        <v>116836</v>
      </c>
      <c r="J37">
        <f t="shared" si="2"/>
        <v>16</v>
      </c>
    </row>
    <row r="38" spans="8:10" x14ac:dyDescent="0.45">
      <c r="H38">
        <v>40207</v>
      </c>
      <c r="I38">
        <v>116698</v>
      </c>
      <c r="J38">
        <f t="shared" si="2"/>
        <v>17</v>
      </c>
    </row>
    <row r="39" spans="8:10" x14ac:dyDescent="0.45">
      <c r="H39">
        <v>56654</v>
      </c>
      <c r="I39">
        <v>116156</v>
      </c>
      <c r="J39">
        <f t="shared" si="2"/>
        <v>18</v>
      </c>
    </row>
    <row r="40" spans="8:10" x14ac:dyDescent="0.45">
      <c r="H40">
        <v>64773</v>
      </c>
      <c r="I40">
        <v>116072</v>
      </c>
      <c r="J40">
        <f t="shared" si="2"/>
        <v>19</v>
      </c>
    </row>
    <row r="41" spans="8:10" x14ac:dyDescent="0.45">
      <c r="H41">
        <v>50307</v>
      </c>
      <c r="I41">
        <v>115992</v>
      </c>
      <c r="J41">
        <f t="shared" si="2"/>
        <v>20</v>
      </c>
    </row>
    <row r="42" spans="8:10" x14ac:dyDescent="0.45">
      <c r="H42">
        <v>94110</v>
      </c>
      <c r="I42">
        <v>115896</v>
      </c>
      <c r="J42">
        <f t="shared" si="2"/>
        <v>21</v>
      </c>
    </row>
    <row r="43" spans="8:10" x14ac:dyDescent="0.45">
      <c r="H43">
        <v>77832</v>
      </c>
      <c r="I43">
        <v>115716</v>
      </c>
      <c r="J43">
        <f t="shared" si="2"/>
        <v>22</v>
      </c>
    </row>
    <row r="44" spans="8:10" x14ac:dyDescent="0.45">
      <c r="H44">
        <v>56423</v>
      </c>
      <c r="I44">
        <v>115376</v>
      </c>
      <c r="J44">
        <f t="shared" si="2"/>
        <v>23</v>
      </c>
    </row>
    <row r="45" spans="8:10" x14ac:dyDescent="0.45">
      <c r="H45">
        <v>104218</v>
      </c>
      <c r="I45">
        <v>115179</v>
      </c>
      <c r="J45">
        <f t="shared" si="2"/>
        <v>24</v>
      </c>
    </row>
    <row r="46" spans="8:10" x14ac:dyDescent="0.45">
      <c r="H46">
        <v>63840</v>
      </c>
      <c r="I46">
        <v>115140</v>
      </c>
      <c r="J46">
        <f t="shared" si="2"/>
        <v>25</v>
      </c>
    </row>
    <row r="47" spans="8:10" x14ac:dyDescent="0.45">
      <c r="H47">
        <v>62430</v>
      </c>
      <c r="I47">
        <v>115090</v>
      </c>
      <c r="J47">
        <f t="shared" si="2"/>
        <v>26</v>
      </c>
    </row>
    <row r="48" spans="8:10" x14ac:dyDescent="0.45">
      <c r="H48">
        <v>91516</v>
      </c>
      <c r="I48">
        <v>114761</v>
      </c>
      <c r="J48">
        <f t="shared" si="2"/>
        <v>27</v>
      </c>
    </row>
    <row r="49" spans="8:10" x14ac:dyDescent="0.45">
      <c r="H49">
        <v>60654</v>
      </c>
      <c r="I49">
        <v>114754</v>
      </c>
      <c r="J49">
        <f t="shared" si="2"/>
        <v>28</v>
      </c>
    </row>
    <row r="50" spans="8:10" x14ac:dyDescent="0.45">
      <c r="H50">
        <v>85778</v>
      </c>
      <c r="I50">
        <v>114227</v>
      </c>
      <c r="J50">
        <f t="shared" si="2"/>
        <v>29</v>
      </c>
    </row>
    <row r="51" spans="8:10" x14ac:dyDescent="0.45">
      <c r="H51">
        <v>115090</v>
      </c>
      <c r="I51">
        <v>114092</v>
      </c>
      <c r="J51">
        <f t="shared" si="2"/>
        <v>30</v>
      </c>
    </row>
    <row r="52" spans="8:10" x14ac:dyDescent="0.45">
      <c r="H52">
        <v>110018</v>
      </c>
      <c r="I52">
        <v>114050</v>
      </c>
      <c r="J52">
        <f t="shared" si="2"/>
        <v>31</v>
      </c>
    </row>
    <row r="53" spans="8:10" x14ac:dyDescent="0.45">
      <c r="H53">
        <v>30276</v>
      </c>
      <c r="I53">
        <v>113820</v>
      </c>
      <c r="J53">
        <f t="shared" si="2"/>
        <v>32</v>
      </c>
    </row>
    <row r="54" spans="8:10" x14ac:dyDescent="0.45">
      <c r="H54">
        <v>96624</v>
      </c>
      <c r="I54">
        <v>113692</v>
      </c>
      <c r="J54">
        <f t="shared" si="2"/>
        <v>33</v>
      </c>
    </row>
    <row r="55" spans="8:10" x14ac:dyDescent="0.45">
      <c r="H55">
        <v>91388</v>
      </c>
      <c r="I55">
        <v>112594</v>
      </c>
      <c r="J55">
        <f t="shared" si="2"/>
        <v>34</v>
      </c>
    </row>
    <row r="56" spans="8:10" x14ac:dyDescent="0.45">
      <c r="H56">
        <v>78688</v>
      </c>
      <c r="I56">
        <v>112302</v>
      </c>
      <c r="J56">
        <f t="shared" si="2"/>
        <v>35</v>
      </c>
    </row>
    <row r="57" spans="8:10" x14ac:dyDescent="0.45">
      <c r="H57">
        <v>79067</v>
      </c>
      <c r="I57">
        <v>112152</v>
      </c>
      <c r="J57">
        <f t="shared" si="2"/>
        <v>36</v>
      </c>
    </row>
    <row r="58" spans="8:10" x14ac:dyDescent="0.45">
      <c r="H58">
        <v>108257</v>
      </c>
      <c r="I58">
        <v>112035</v>
      </c>
      <c r="J58">
        <f t="shared" si="2"/>
        <v>37</v>
      </c>
    </row>
    <row r="59" spans="8:10" x14ac:dyDescent="0.45">
      <c r="H59">
        <v>86882</v>
      </c>
      <c r="I59">
        <v>111532</v>
      </c>
      <c r="J59">
        <f t="shared" si="2"/>
        <v>38</v>
      </c>
    </row>
    <row r="60" spans="8:10" x14ac:dyDescent="0.45">
      <c r="H60">
        <v>111532</v>
      </c>
      <c r="I60">
        <v>111442</v>
      </c>
      <c r="J60">
        <f t="shared" si="2"/>
        <v>39</v>
      </c>
    </row>
    <row r="61" spans="8:10" x14ac:dyDescent="0.45">
      <c r="H61">
        <v>114754</v>
      </c>
      <c r="I61">
        <v>111423</v>
      </c>
      <c r="J61">
        <f t="shared" si="2"/>
        <v>40</v>
      </c>
    </row>
    <row r="62" spans="8:10" x14ac:dyDescent="0.45">
      <c r="H62">
        <v>55518</v>
      </c>
      <c r="I62">
        <v>111253</v>
      </c>
      <c r="J62">
        <f t="shared" si="2"/>
        <v>41</v>
      </c>
    </row>
    <row r="63" spans="8:10" x14ac:dyDescent="0.45">
      <c r="H63">
        <v>114761</v>
      </c>
      <c r="I63">
        <v>111029</v>
      </c>
      <c r="J63">
        <f t="shared" si="2"/>
        <v>42</v>
      </c>
    </row>
    <row r="64" spans="8:10" x14ac:dyDescent="0.45">
      <c r="H64">
        <v>116156</v>
      </c>
      <c r="I64">
        <v>110909</v>
      </c>
      <c r="J64">
        <f t="shared" si="2"/>
        <v>43</v>
      </c>
    </row>
    <row r="65" spans="8:10" x14ac:dyDescent="0.45">
      <c r="H65">
        <v>58220</v>
      </c>
      <c r="I65">
        <v>110905</v>
      </c>
      <c r="J65">
        <f t="shared" si="2"/>
        <v>44</v>
      </c>
    </row>
    <row r="66" spans="8:10" x14ac:dyDescent="0.45">
      <c r="H66">
        <v>64324</v>
      </c>
      <c r="I66">
        <v>110811</v>
      </c>
      <c r="J66">
        <f t="shared" si="2"/>
        <v>45</v>
      </c>
    </row>
    <row r="67" spans="8:10" x14ac:dyDescent="0.45">
      <c r="H67">
        <v>63002</v>
      </c>
      <c r="I67">
        <v>110807</v>
      </c>
      <c r="J67">
        <f t="shared" si="2"/>
        <v>46</v>
      </c>
    </row>
    <row r="68" spans="8:10" x14ac:dyDescent="0.45">
      <c r="H68">
        <v>48199</v>
      </c>
      <c r="I68">
        <v>110769</v>
      </c>
      <c r="J68">
        <f t="shared" si="2"/>
        <v>47</v>
      </c>
    </row>
    <row r="69" spans="8:10" x14ac:dyDescent="0.45">
      <c r="H69">
        <v>66021</v>
      </c>
      <c r="I69">
        <v>110742</v>
      </c>
      <c r="J69">
        <f t="shared" si="2"/>
        <v>48</v>
      </c>
    </row>
    <row r="70" spans="8:10" x14ac:dyDescent="0.45">
      <c r="H70">
        <v>91610</v>
      </c>
      <c r="I70">
        <v>110388</v>
      </c>
      <c r="J70">
        <f t="shared" si="2"/>
        <v>49</v>
      </c>
    </row>
    <row r="71" spans="8:10" x14ac:dyDescent="0.45">
      <c r="H71">
        <v>50936</v>
      </c>
      <c r="I71">
        <v>110360</v>
      </c>
      <c r="J71">
        <f t="shared" si="2"/>
        <v>50</v>
      </c>
    </row>
    <row r="72" spans="8:10" x14ac:dyDescent="0.45">
      <c r="H72">
        <v>104707</v>
      </c>
      <c r="I72">
        <v>110098</v>
      </c>
      <c r="J72">
        <f t="shared" si="2"/>
        <v>51</v>
      </c>
    </row>
    <row r="73" spans="8:10" x14ac:dyDescent="0.45">
      <c r="H73">
        <v>101675</v>
      </c>
      <c r="I73">
        <v>110018</v>
      </c>
      <c r="J73">
        <f t="shared" si="2"/>
        <v>52</v>
      </c>
    </row>
    <row r="74" spans="8:10" x14ac:dyDescent="0.45">
      <c r="H74">
        <v>33630</v>
      </c>
      <c r="I74">
        <v>109674</v>
      </c>
      <c r="J74">
        <f t="shared" si="2"/>
        <v>53</v>
      </c>
    </row>
    <row r="75" spans="8:10" x14ac:dyDescent="0.45">
      <c r="H75">
        <v>49595</v>
      </c>
      <c r="I75">
        <v>109623</v>
      </c>
      <c r="J75">
        <f t="shared" si="2"/>
        <v>54</v>
      </c>
    </row>
    <row r="76" spans="8:10" x14ac:dyDescent="0.45">
      <c r="H76">
        <v>92154</v>
      </c>
      <c r="I76">
        <v>109563</v>
      </c>
      <c r="J76">
        <f t="shared" si="2"/>
        <v>55</v>
      </c>
    </row>
    <row r="77" spans="8:10" x14ac:dyDescent="0.45">
      <c r="H77">
        <v>45072</v>
      </c>
      <c r="I77">
        <v>109303</v>
      </c>
      <c r="J77">
        <f t="shared" si="2"/>
        <v>56</v>
      </c>
    </row>
    <row r="78" spans="8:10" x14ac:dyDescent="0.45">
      <c r="H78">
        <v>37190</v>
      </c>
      <c r="I78">
        <v>109063</v>
      </c>
      <c r="J78">
        <f t="shared" si="2"/>
        <v>57</v>
      </c>
    </row>
    <row r="79" spans="8:10" x14ac:dyDescent="0.45">
      <c r="H79">
        <v>86071</v>
      </c>
      <c r="I79">
        <v>108915</v>
      </c>
      <c r="J79">
        <f t="shared" si="2"/>
        <v>58</v>
      </c>
    </row>
    <row r="80" spans="8:10" x14ac:dyDescent="0.45">
      <c r="H80">
        <v>115992</v>
      </c>
      <c r="I80">
        <v>108860</v>
      </c>
      <c r="J80">
        <f t="shared" si="2"/>
        <v>59</v>
      </c>
    </row>
    <row r="81" spans="8:10" x14ac:dyDescent="0.45">
      <c r="H81">
        <v>115896</v>
      </c>
      <c r="I81">
        <v>108518</v>
      </c>
      <c r="J81">
        <f t="shared" si="2"/>
        <v>60</v>
      </c>
    </row>
    <row r="82" spans="8:10" x14ac:dyDescent="0.45">
      <c r="H82">
        <v>106240</v>
      </c>
      <c r="I82">
        <v>108471</v>
      </c>
      <c r="J82">
        <f t="shared" si="2"/>
        <v>61</v>
      </c>
    </row>
    <row r="83" spans="8:10" x14ac:dyDescent="0.45">
      <c r="H83">
        <v>77562</v>
      </c>
      <c r="I83">
        <v>108405</v>
      </c>
      <c r="J83">
        <f t="shared" si="2"/>
        <v>62</v>
      </c>
    </row>
    <row r="84" spans="8:10" x14ac:dyDescent="0.45">
      <c r="H84">
        <v>78515</v>
      </c>
      <c r="I84">
        <v>108356</v>
      </c>
      <c r="J84">
        <f t="shared" si="2"/>
        <v>63</v>
      </c>
    </row>
    <row r="85" spans="8:10" x14ac:dyDescent="0.45">
      <c r="H85">
        <v>32352</v>
      </c>
      <c r="I85">
        <v>108257</v>
      </c>
      <c r="J85">
        <f t="shared" si="2"/>
        <v>64</v>
      </c>
    </row>
    <row r="86" spans="8:10" x14ac:dyDescent="0.45">
      <c r="H86">
        <v>116836</v>
      </c>
      <c r="I86">
        <v>107988</v>
      </c>
      <c r="J86">
        <f t="shared" si="2"/>
        <v>65</v>
      </c>
    </row>
    <row r="87" spans="8:10" x14ac:dyDescent="0.45">
      <c r="H87">
        <v>48951</v>
      </c>
      <c r="I87">
        <v>107949</v>
      </c>
      <c r="J87">
        <f t="shared" ref="J87:J150" si="3">_xlfn.RANK.EQ(I87,_xlfn.ANCHORARRAY($I$22))</f>
        <v>66</v>
      </c>
    </row>
    <row r="88" spans="8:10" x14ac:dyDescent="0.45">
      <c r="H88">
        <v>88954</v>
      </c>
      <c r="I88">
        <v>107842</v>
      </c>
      <c r="J88">
        <f t="shared" si="3"/>
        <v>67</v>
      </c>
    </row>
    <row r="89" spans="8:10" x14ac:dyDescent="0.45">
      <c r="H89">
        <v>54045</v>
      </c>
      <c r="I89">
        <v>107487</v>
      </c>
      <c r="J89">
        <f t="shared" si="3"/>
        <v>68</v>
      </c>
    </row>
    <row r="90" spans="8:10" x14ac:dyDescent="0.45">
      <c r="H90">
        <v>116698</v>
      </c>
      <c r="I90">
        <v>107403</v>
      </c>
      <c r="J90">
        <f t="shared" si="3"/>
        <v>69</v>
      </c>
    </row>
    <row r="91" spans="8:10" x14ac:dyDescent="0.45">
      <c r="H91">
        <v>107064</v>
      </c>
      <c r="I91">
        <v>107362</v>
      </c>
      <c r="J91">
        <f t="shared" si="3"/>
        <v>70</v>
      </c>
    </row>
    <row r="92" spans="8:10" x14ac:dyDescent="0.45">
      <c r="H92">
        <v>76092</v>
      </c>
      <c r="I92">
        <v>107240</v>
      </c>
      <c r="J92">
        <f t="shared" si="3"/>
        <v>71</v>
      </c>
    </row>
    <row r="93" spans="8:10" x14ac:dyDescent="0.45">
      <c r="H93">
        <v>119571</v>
      </c>
      <c r="I93">
        <v>107064</v>
      </c>
      <c r="J93">
        <f t="shared" si="3"/>
        <v>72</v>
      </c>
    </row>
    <row r="94" spans="8:10" x14ac:dyDescent="0.45">
      <c r="H94">
        <v>104619</v>
      </c>
      <c r="I94">
        <v>106721</v>
      </c>
      <c r="J94">
        <f t="shared" si="3"/>
        <v>73</v>
      </c>
    </row>
    <row r="95" spans="8:10" x14ac:dyDescent="0.45">
      <c r="H95">
        <v>53554</v>
      </c>
      <c r="I95">
        <v>106449</v>
      </c>
      <c r="J95">
        <f t="shared" si="3"/>
        <v>74</v>
      </c>
    </row>
    <row r="96" spans="8:10" x14ac:dyDescent="0.45">
      <c r="H96">
        <v>66609</v>
      </c>
      <c r="I96">
        <v>106396</v>
      </c>
      <c r="J96">
        <f t="shared" si="3"/>
        <v>75</v>
      </c>
    </row>
    <row r="97" spans="8:10" x14ac:dyDescent="0.45">
      <c r="H97">
        <v>91240</v>
      </c>
      <c r="I97">
        <v>106240</v>
      </c>
      <c r="J97">
        <f t="shared" si="3"/>
        <v>76</v>
      </c>
    </row>
    <row r="98" spans="8:10" x14ac:dyDescent="0.45">
      <c r="H98">
        <v>112152</v>
      </c>
      <c r="I98">
        <v>106118</v>
      </c>
      <c r="J98">
        <f t="shared" si="3"/>
        <v>77</v>
      </c>
    </row>
    <row r="99" spans="8:10" x14ac:dyDescent="0.45">
      <c r="H99">
        <v>114092</v>
      </c>
      <c r="I99">
        <v>106112</v>
      </c>
      <c r="J99">
        <f t="shared" si="3"/>
        <v>78</v>
      </c>
    </row>
    <row r="100" spans="8:10" x14ac:dyDescent="0.45">
      <c r="H100">
        <v>68333</v>
      </c>
      <c r="I100">
        <v>106021</v>
      </c>
      <c r="J100">
        <f t="shared" si="3"/>
        <v>79</v>
      </c>
    </row>
    <row r="101" spans="8:10" x14ac:dyDescent="0.45">
      <c r="H101">
        <v>61921</v>
      </c>
      <c r="I101">
        <v>105969</v>
      </c>
      <c r="J101">
        <f t="shared" si="3"/>
        <v>80</v>
      </c>
    </row>
    <row r="102" spans="8:10" x14ac:dyDescent="0.45">
      <c r="H102">
        <v>52736</v>
      </c>
      <c r="I102">
        <v>105774</v>
      </c>
      <c r="J102">
        <f t="shared" si="3"/>
        <v>81</v>
      </c>
    </row>
    <row r="103" spans="8:10" x14ac:dyDescent="0.45">
      <c r="H103">
        <v>85103</v>
      </c>
      <c r="I103">
        <v>105451</v>
      </c>
      <c r="J103">
        <f t="shared" si="3"/>
        <v>82</v>
      </c>
    </row>
    <row r="104" spans="8:10" x14ac:dyDescent="0.45">
      <c r="H104">
        <v>62402</v>
      </c>
      <c r="I104">
        <v>105357</v>
      </c>
      <c r="J104">
        <f t="shared" si="3"/>
        <v>83</v>
      </c>
    </row>
    <row r="105" spans="8:10" x14ac:dyDescent="0.45">
      <c r="H105">
        <v>62441</v>
      </c>
      <c r="I105">
        <v>105250</v>
      </c>
      <c r="J105">
        <f t="shared" si="3"/>
        <v>84</v>
      </c>
    </row>
    <row r="106" spans="8:10" x14ac:dyDescent="0.45">
      <c r="H106">
        <v>84336</v>
      </c>
      <c r="I106">
        <v>104965</v>
      </c>
      <c r="J106">
        <f t="shared" si="3"/>
        <v>85</v>
      </c>
    </row>
    <row r="107" spans="8:10" x14ac:dyDescent="0.45">
      <c r="H107">
        <v>99561</v>
      </c>
      <c r="I107">
        <v>104763</v>
      </c>
      <c r="J107">
        <f t="shared" si="3"/>
        <v>86</v>
      </c>
    </row>
    <row r="108" spans="8:10" x14ac:dyDescent="0.45">
      <c r="H108">
        <v>76607</v>
      </c>
      <c r="I108">
        <v>104707</v>
      </c>
      <c r="J108">
        <f t="shared" si="3"/>
        <v>87</v>
      </c>
    </row>
    <row r="109" spans="8:10" x14ac:dyDescent="0.45">
      <c r="H109">
        <v>63870</v>
      </c>
      <c r="I109">
        <v>104619</v>
      </c>
      <c r="J109">
        <f t="shared" si="3"/>
        <v>88</v>
      </c>
    </row>
    <row r="110" spans="8:10" x14ac:dyDescent="0.45">
      <c r="H110">
        <v>113820</v>
      </c>
      <c r="I110">
        <v>104218</v>
      </c>
      <c r="J110">
        <f t="shared" si="3"/>
        <v>89</v>
      </c>
    </row>
    <row r="111" spans="8:10" x14ac:dyDescent="0.45">
      <c r="H111">
        <v>39569</v>
      </c>
      <c r="I111">
        <v>104085</v>
      </c>
      <c r="J111">
        <f t="shared" si="3"/>
        <v>90</v>
      </c>
    </row>
    <row r="112" spans="8:10" x14ac:dyDescent="0.45">
      <c r="H112">
        <v>110388</v>
      </c>
      <c r="I112">
        <v>104083</v>
      </c>
      <c r="J112">
        <f t="shared" si="3"/>
        <v>91</v>
      </c>
    </row>
    <row r="113" spans="8:10" x14ac:dyDescent="0.45">
      <c r="H113">
        <v>82327</v>
      </c>
      <c r="I113">
        <v>104027</v>
      </c>
      <c r="J113">
        <f t="shared" si="3"/>
        <v>92</v>
      </c>
    </row>
    <row r="114" spans="8:10" x14ac:dyDescent="0.45">
      <c r="H114">
        <v>38605</v>
      </c>
      <c r="I114">
        <v>103851</v>
      </c>
      <c r="J114">
        <f t="shared" si="3"/>
        <v>93</v>
      </c>
    </row>
    <row r="115" spans="8:10" x14ac:dyDescent="0.45">
      <c r="H115">
        <v>110807</v>
      </c>
      <c r="I115">
        <v>103463</v>
      </c>
      <c r="J115">
        <f t="shared" si="3"/>
        <v>94</v>
      </c>
    </row>
    <row r="116" spans="8:10" x14ac:dyDescent="0.45">
      <c r="H116">
        <v>91202</v>
      </c>
      <c r="I116">
        <v>103016</v>
      </c>
      <c r="J116">
        <f t="shared" si="3"/>
        <v>95</v>
      </c>
    </row>
    <row r="117" spans="8:10" x14ac:dyDescent="0.45">
      <c r="H117">
        <v>119400</v>
      </c>
      <c r="I117">
        <v>102805</v>
      </c>
      <c r="J117">
        <f t="shared" si="3"/>
        <v>96</v>
      </c>
    </row>
    <row r="118" spans="8:10" x14ac:dyDescent="0.45">
      <c r="H118">
        <v>104083</v>
      </c>
      <c r="I118">
        <v>102702</v>
      </c>
      <c r="J118">
        <f t="shared" si="3"/>
        <v>97</v>
      </c>
    </row>
    <row r="119" spans="8:10" x14ac:dyDescent="0.45">
      <c r="H119">
        <v>115179</v>
      </c>
      <c r="I119">
        <v>102127</v>
      </c>
      <c r="J119">
        <f t="shared" si="3"/>
        <v>98</v>
      </c>
    </row>
    <row r="120" spans="8:10" x14ac:dyDescent="0.45">
      <c r="H120">
        <v>45193</v>
      </c>
      <c r="I120">
        <v>101854</v>
      </c>
      <c r="J120">
        <f t="shared" si="3"/>
        <v>99</v>
      </c>
    </row>
    <row r="121" spans="8:10" x14ac:dyDescent="0.45">
      <c r="H121">
        <v>85350</v>
      </c>
      <c r="I121">
        <v>101849</v>
      </c>
      <c r="J121">
        <f t="shared" si="3"/>
        <v>100</v>
      </c>
    </row>
    <row r="122" spans="8:10" x14ac:dyDescent="0.45">
      <c r="H122">
        <v>102127</v>
      </c>
      <c r="I122">
        <v>101675</v>
      </c>
      <c r="J122">
        <f t="shared" si="3"/>
        <v>101</v>
      </c>
    </row>
    <row r="123" spans="8:10" x14ac:dyDescent="0.45">
      <c r="H123">
        <v>61778</v>
      </c>
      <c r="I123">
        <v>101368</v>
      </c>
      <c r="J123">
        <f t="shared" si="3"/>
        <v>102</v>
      </c>
    </row>
    <row r="124" spans="8:10" x14ac:dyDescent="0.45">
      <c r="H124">
        <v>56943</v>
      </c>
      <c r="I124">
        <v>101354</v>
      </c>
      <c r="J124">
        <f t="shared" si="3"/>
        <v>103</v>
      </c>
    </row>
    <row r="125" spans="8:10" x14ac:dyDescent="0.45">
      <c r="H125">
        <v>105969</v>
      </c>
      <c r="I125">
        <v>101312</v>
      </c>
      <c r="J125">
        <f t="shared" si="3"/>
        <v>104</v>
      </c>
    </row>
    <row r="126" spans="8:10" x14ac:dyDescent="0.45">
      <c r="H126">
        <v>75409</v>
      </c>
      <c r="I126">
        <v>101274</v>
      </c>
      <c r="J126">
        <f t="shared" si="3"/>
        <v>105</v>
      </c>
    </row>
    <row r="127" spans="8:10" x14ac:dyDescent="0.45">
      <c r="H127">
        <v>107362</v>
      </c>
      <c r="I127">
        <v>101155</v>
      </c>
      <c r="J127">
        <f t="shared" si="3"/>
        <v>106</v>
      </c>
    </row>
    <row r="128" spans="8:10" x14ac:dyDescent="0.45">
      <c r="H128">
        <v>48693</v>
      </c>
      <c r="I128">
        <v>101126</v>
      </c>
      <c r="J128">
        <f t="shared" si="3"/>
        <v>107</v>
      </c>
    </row>
    <row r="129" spans="8:10" x14ac:dyDescent="0.45">
      <c r="H129">
        <v>94386</v>
      </c>
      <c r="I129">
        <v>101121</v>
      </c>
      <c r="J129">
        <f t="shared" si="3"/>
        <v>108</v>
      </c>
    </row>
    <row r="130" spans="8:10" x14ac:dyDescent="0.45">
      <c r="H130">
        <v>100393</v>
      </c>
      <c r="I130">
        <v>100812</v>
      </c>
      <c r="J130">
        <f t="shared" si="3"/>
        <v>109</v>
      </c>
    </row>
    <row r="131" spans="8:10" x14ac:dyDescent="0.45">
      <c r="H131">
        <v>31708</v>
      </c>
      <c r="I131">
        <v>100721</v>
      </c>
      <c r="J131">
        <f t="shared" si="3"/>
        <v>110</v>
      </c>
    </row>
    <row r="132" spans="8:10" x14ac:dyDescent="0.45">
      <c r="H132">
        <v>42866</v>
      </c>
      <c r="I132">
        <v>100393</v>
      </c>
      <c r="J132">
        <f t="shared" si="3"/>
        <v>111</v>
      </c>
    </row>
    <row r="133" spans="8:10" x14ac:dyDescent="0.45">
      <c r="H133">
        <v>73148</v>
      </c>
      <c r="I133">
        <v>100263</v>
      </c>
      <c r="J133">
        <f t="shared" si="3"/>
        <v>112</v>
      </c>
    </row>
    <row r="134" spans="8:10" x14ac:dyDescent="0.45">
      <c r="H134">
        <v>77377</v>
      </c>
      <c r="I134">
        <v>100188</v>
      </c>
      <c r="J134">
        <f t="shared" si="3"/>
        <v>113</v>
      </c>
    </row>
    <row r="135" spans="8:10" x14ac:dyDescent="0.45">
      <c r="H135">
        <v>72965</v>
      </c>
      <c r="I135">
        <v>99561</v>
      </c>
      <c r="J135">
        <f t="shared" si="3"/>
        <v>114</v>
      </c>
    </row>
    <row r="136" spans="8:10" x14ac:dyDescent="0.45">
      <c r="H136">
        <v>80124</v>
      </c>
      <c r="I136">
        <v>99338</v>
      </c>
      <c r="J136">
        <f t="shared" si="3"/>
        <v>115</v>
      </c>
    </row>
    <row r="137" spans="8:10" x14ac:dyDescent="0.45">
      <c r="H137">
        <v>83161</v>
      </c>
      <c r="I137">
        <v>98899</v>
      </c>
      <c r="J137">
        <f t="shared" si="3"/>
        <v>116</v>
      </c>
    </row>
    <row r="138" spans="8:10" x14ac:dyDescent="0.45">
      <c r="H138">
        <v>45848</v>
      </c>
      <c r="I138">
        <v>98703</v>
      </c>
      <c r="J138">
        <f t="shared" si="3"/>
        <v>117</v>
      </c>
    </row>
    <row r="139" spans="8:10" x14ac:dyDescent="0.45">
      <c r="H139">
        <v>30358</v>
      </c>
      <c r="I139">
        <v>98487</v>
      </c>
      <c r="J139">
        <f t="shared" si="3"/>
        <v>118</v>
      </c>
    </row>
    <row r="140" spans="8:10" x14ac:dyDescent="0.45">
      <c r="H140">
        <v>87169</v>
      </c>
      <c r="I140">
        <v>98344</v>
      </c>
      <c r="J140">
        <f t="shared" si="3"/>
        <v>119</v>
      </c>
    </row>
    <row r="141" spans="8:10" x14ac:dyDescent="0.45">
      <c r="H141">
        <v>105774</v>
      </c>
      <c r="I141">
        <v>98026</v>
      </c>
      <c r="J141">
        <f t="shared" si="3"/>
        <v>120</v>
      </c>
    </row>
    <row r="142" spans="8:10" x14ac:dyDescent="0.45">
      <c r="H142">
        <v>37684</v>
      </c>
      <c r="I142">
        <v>97904</v>
      </c>
      <c r="J142">
        <f t="shared" si="3"/>
        <v>121</v>
      </c>
    </row>
    <row r="143" spans="8:10" x14ac:dyDescent="0.45">
      <c r="H143">
        <v>58064</v>
      </c>
      <c r="I143">
        <v>97628</v>
      </c>
      <c r="J143">
        <f t="shared" si="3"/>
        <v>122</v>
      </c>
    </row>
    <row r="144" spans="8:10" x14ac:dyDescent="0.45">
      <c r="H144">
        <v>71862</v>
      </c>
      <c r="I144">
        <v>97496</v>
      </c>
      <c r="J144">
        <f t="shared" si="3"/>
        <v>123</v>
      </c>
    </row>
    <row r="145" spans="8:10" x14ac:dyDescent="0.45">
      <c r="H145">
        <v>80876</v>
      </c>
      <c r="I145">
        <v>97055</v>
      </c>
      <c r="J145">
        <f t="shared" si="3"/>
        <v>124</v>
      </c>
    </row>
    <row r="146" spans="8:10" x14ac:dyDescent="0.45">
      <c r="H146">
        <v>93671</v>
      </c>
      <c r="I146">
        <v>96914</v>
      </c>
      <c r="J146">
        <f t="shared" si="3"/>
        <v>125</v>
      </c>
    </row>
    <row r="147" spans="8:10" x14ac:dyDescent="0.45">
      <c r="H147">
        <v>30159</v>
      </c>
      <c r="I147">
        <v>96852</v>
      </c>
      <c r="J147">
        <f t="shared" si="3"/>
        <v>126</v>
      </c>
    </row>
    <row r="148" spans="8:10" x14ac:dyDescent="0.45">
      <c r="H148">
        <v>59796</v>
      </c>
      <c r="I148">
        <v>96634</v>
      </c>
      <c r="J148">
        <f t="shared" si="3"/>
        <v>127</v>
      </c>
    </row>
    <row r="149" spans="8:10" x14ac:dyDescent="0.45">
      <c r="H149">
        <v>119963</v>
      </c>
      <c r="I149">
        <v>96624</v>
      </c>
      <c r="J149">
        <f t="shared" si="3"/>
        <v>128</v>
      </c>
    </row>
    <row r="150" spans="8:10" x14ac:dyDescent="0.45">
      <c r="H150">
        <v>35842</v>
      </c>
      <c r="I150">
        <v>96418</v>
      </c>
      <c r="J150">
        <f t="shared" si="3"/>
        <v>129</v>
      </c>
    </row>
    <row r="151" spans="8:10" x14ac:dyDescent="0.45">
      <c r="H151">
        <v>82389</v>
      </c>
      <c r="I151">
        <v>96321</v>
      </c>
      <c r="J151">
        <f t="shared" ref="J151:J214" si="4">_xlfn.RANK.EQ(I151,_xlfn.ANCHORARRAY($I$22))</f>
        <v>130</v>
      </c>
    </row>
    <row r="152" spans="8:10" x14ac:dyDescent="0.45">
      <c r="H152">
        <v>103016</v>
      </c>
      <c r="I152">
        <v>96093</v>
      </c>
      <c r="J152">
        <f t="shared" si="4"/>
        <v>131</v>
      </c>
    </row>
    <row r="153" spans="8:10" x14ac:dyDescent="0.45">
      <c r="H153">
        <v>74724</v>
      </c>
      <c r="I153">
        <v>95344</v>
      </c>
      <c r="J153">
        <f t="shared" si="4"/>
        <v>132</v>
      </c>
    </row>
    <row r="154" spans="8:10" x14ac:dyDescent="0.45">
      <c r="H154">
        <v>62983</v>
      </c>
      <c r="I154">
        <v>94386</v>
      </c>
      <c r="J154">
        <f t="shared" si="4"/>
        <v>133</v>
      </c>
    </row>
    <row r="155" spans="8:10" x14ac:dyDescent="0.45">
      <c r="H155">
        <v>57734</v>
      </c>
      <c r="I155">
        <v>94353</v>
      </c>
      <c r="J155">
        <f t="shared" si="4"/>
        <v>134</v>
      </c>
    </row>
    <row r="156" spans="8:10" x14ac:dyDescent="0.45">
      <c r="H156">
        <v>67772</v>
      </c>
      <c r="I156">
        <v>94110</v>
      </c>
      <c r="J156">
        <f t="shared" si="4"/>
        <v>135</v>
      </c>
    </row>
    <row r="157" spans="8:10" x14ac:dyDescent="0.45">
      <c r="H157">
        <v>88478</v>
      </c>
      <c r="I157">
        <v>93922</v>
      </c>
      <c r="J157">
        <f t="shared" si="4"/>
        <v>136</v>
      </c>
    </row>
    <row r="158" spans="8:10" x14ac:dyDescent="0.45">
      <c r="H158">
        <v>112035</v>
      </c>
      <c r="I158">
        <v>93918</v>
      </c>
      <c r="J158">
        <f t="shared" si="4"/>
        <v>137</v>
      </c>
    </row>
    <row r="159" spans="8:10" x14ac:dyDescent="0.45">
      <c r="H159">
        <v>57810</v>
      </c>
      <c r="I159">
        <v>93671</v>
      </c>
      <c r="J159">
        <f t="shared" si="4"/>
        <v>138</v>
      </c>
    </row>
    <row r="160" spans="8:10" x14ac:dyDescent="0.45">
      <c r="H160">
        <v>71627</v>
      </c>
      <c r="I160">
        <v>93115</v>
      </c>
      <c r="J160">
        <f t="shared" si="4"/>
        <v>139</v>
      </c>
    </row>
    <row r="161" spans="8:10" x14ac:dyDescent="0.45">
      <c r="H161">
        <v>84575</v>
      </c>
      <c r="I161">
        <v>92551</v>
      </c>
      <c r="J161">
        <f t="shared" si="4"/>
        <v>140</v>
      </c>
    </row>
    <row r="162" spans="8:10" x14ac:dyDescent="0.45">
      <c r="H162">
        <v>69779</v>
      </c>
      <c r="I162">
        <v>92522</v>
      </c>
      <c r="J162">
        <f t="shared" si="4"/>
        <v>141</v>
      </c>
    </row>
    <row r="163" spans="8:10" x14ac:dyDescent="0.45">
      <c r="H163">
        <v>85243</v>
      </c>
      <c r="I163">
        <v>92507</v>
      </c>
      <c r="J163">
        <f t="shared" si="4"/>
        <v>142</v>
      </c>
    </row>
    <row r="164" spans="8:10" x14ac:dyDescent="0.45">
      <c r="H164">
        <v>50447</v>
      </c>
      <c r="I164">
        <v>92491</v>
      </c>
      <c r="J164">
        <f t="shared" si="4"/>
        <v>143</v>
      </c>
    </row>
    <row r="165" spans="8:10" x14ac:dyDescent="0.45">
      <c r="H165">
        <v>82428</v>
      </c>
      <c r="I165">
        <v>92443</v>
      </c>
      <c r="J165">
        <f t="shared" si="4"/>
        <v>144</v>
      </c>
    </row>
    <row r="166" spans="8:10" x14ac:dyDescent="0.45">
      <c r="H166">
        <v>85835</v>
      </c>
      <c r="I166">
        <v>92368</v>
      </c>
      <c r="J166">
        <f t="shared" si="4"/>
        <v>145</v>
      </c>
    </row>
    <row r="167" spans="8:10" x14ac:dyDescent="0.45">
      <c r="H167">
        <v>118330</v>
      </c>
      <c r="I167">
        <v>92320</v>
      </c>
      <c r="J167">
        <f t="shared" si="4"/>
        <v>146</v>
      </c>
    </row>
    <row r="168" spans="8:10" x14ac:dyDescent="0.45">
      <c r="H168">
        <v>48990</v>
      </c>
      <c r="I168">
        <v>92261</v>
      </c>
      <c r="J168">
        <f t="shared" si="4"/>
        <v>147</v>
      </c>
    </row>
    <row r="169" spans="8:10" x14ac:dyDescent="0.45">
      <c r="H169">
        <v>47438</v>
      </c>
      <c r="I169">
        <v>92154</v>
      </c>
      <c r="J169">
        <f t="shared" si="4"/>
        <v>148</v>
      </c>
    </row>
    <row r="170" spans="8:10" x14ac:dyDescent="0.45">
      <c r="H170">
        <v>69420</v>
      </c>
      <c r="I170">
        <v>91997</v>
      </c>
      <c r="J170">
        <f t="shared" si="4"/>
        <v>149</v>
      </c>
    </row>
    <row r="171" spans="8:10" x14ac:dyDescent="0.45">
      <c r="H171">
        <v>50219</v>
      </c>
      <c r="I171">
        <v>91610</v>
      </c>
      <c r="J171">
        <f t="shared" si="4"/>
        <v>150</v>
      </c>
    </row>
    <row r="172" spans="8:10" x14ac:dyDescent="0.45">
      <c r="H172">
        <v>88342</v>
      </c>
      <c r="I172">
        <v>91516</v>
      </c>
      <c r="J172">
        <f t="shared" si="4"/>
        <v>151</v>
      </c>
    </row>
    <row r="173" spans="8:10" x14ac:dyDescent="0.45">
      <c r="H173">
        <v>58308</v>
      </c>
      <c r="I173">
        <v>91388</v>
      </c>
      <c r="J173">
        <f t="shared" si="4"/>
        <v>152</v>
      </c>
    </row>
    <row r="174" spans="8:10" x14ac:dyDescent="0.45">
      <c r="H174">
        <v>76099</v>
      </c>
      <c r="I174">
        <v>91240</v>
      </c>
      <c r="J174">
        <f t="shared" si="4"/>
        <v>153</v>
      </c>
    </row>
    <row r="175" spans="8:10" x14ac:dyDescent="0.45">
      <c r="H175">
        <v>38016</v>
      </c>
      <c r="I175">
        <v>91215</v>
      </c>
      <c r="J175">
        <f t="shared" si="4"/>
        <v>154</v>
      </c>
    </row>
    <row r="176" spans="8:10" x14ac:dyDescent="0.45">
      <c r="H176">
        <v>98026</v>
      </c>
      <c r="I176">
        <v>91202</v>
      </c>
      <c r="J176">
        <f t="shared" si="4"/>
        <v>155</v>
      </c>
    </row>
    <row r="177" spans="8:10" x14ac:dyDescent="0.45">
      <c r="H177">
        <v>62792</v>
      </c>
      <c r="I177">
        <v>90948</v>
      </c>
      <c r="J177">
        <f t="shared" si="4"/>
        <v>156</v>
      </c>
    </row>
    <row r="178" spans="8:10" x14ac:dyDescent="0.45">
      <c r="H178">
        <v>76101</v>
      </c>
      <c r="I178">
        <v>90614</v>
      </c>
      <c r="J178">
        <f t="shared" si="4"/>
        <v>157</v>
      </c>
    </row>
    <row r="179" spans="8:10" x14ac:dyDescent="0.45">
      <c r="H179">
        <v>109623</v>
      </c>
      <c r="I179">
        <v>90011</v>
      </c>
      <c r="J179">
        <f t="shared" si="4"/>
        <v>158</v>
      </c>
    </row>
    <row r="180" spans="8:10" x14ac:dyDescent="0.45">
      <c r="H180">
        <v>96914</v>
      </c>
      <c r="I180">
        <v>89766</v>
      </c>
      <c r="J180">
        <f t="shared" si="4"/>
        <v>159</v>
      </c>
    </row>
    <row r="181" spans="8:10" x14ac:dyDescent="0.45">
      <c r="H181">
        <v>50808</v>
      </c>
      <c r="I181">
        <v>89500</v>
      </c>
      <c r="J181">
        <f t="shared" si="4"/>
        <v>160</v>
      </c>
    </row>
    <row r="182" spans="8:10" x14ac:dyDescent="0.45">
      <c r="H182">
        <v>57747</v>
      </c>
      <c r="I182">
        <v>88954</v>
      </c>
      <c r="J182">
        <f t="shared" si="4"/>
        <v>161</v>
      </c>
    </row>
    <row r="183" spans="8:10" x14ac:dyDescent="0.45">
      <c r="H183">
        <v>46923</v>
      </c>
      <c r="I183">
        <v>88653</v>
      </c>
      <c r="J183">
        <f t="shared" si="4"/>
        <v>162</v>
      </c>
    </row>
    <row r="184" spans="8:10" x14ac:dyDescent="0.45">
      <c r="H184">
        <v>41950</v>
      </c>
      <c r="I184">
        <v>88608</v>
      </c>
      <c r="J184">
        <f t="shared" si="4"/>
        <v>163</v>
      </c>
    </row>
    <row r="185" spans="8:10" x14ac:dyDescent="0.45">
      <c r="H185">
        <v>81374</v>
      </c>
      <c r="I185">
        <v>88585</v>
      </c>
      <c r="J185">
        <f t="shared" si="4"/>
        <v>164</v>
      </c>
    </row>
    <row r="186" spans="8:10" x14ac:dyDescent="0.45">
      <c r="H186">
        <v>109303</v>
      </c>
      <c r="I186">
        <v>88478</v>
      </c>
      <c r="J186">
        <f t="shared" si="4"/>
        <v>165</v>
      </c>
    </row>
    <row r="187" spans="8:10" x14ac:dyDescent="0.45">
      <c r="H187">
        <v>36344</v>
      </c>
      <c r="I187">
        <v>88394</v>
      </c>
      <c r="J187">
        <f t="shared" si="4"/>
        <v>166</v>
      </c>
    </row>
    <row r="188" spans="8:10" x14ac:dyDescent="0.45">
      <c r="H188">
        <v>72261</v>
      </c>
      <c r="I188">
        <v>88342</v>
      </c>
      <c r="J188">
        <f t="shared" si="4"/>
        <v>167</v>
      </c>
    </row>
    <row r="189" spans="8:10" x14ac:dyDescent="0.45">
      <c r="H189">
        <v>74789</v>
      </c>
      <c r="I189">
        <v>88283</v>
      </c>
      <c r="J189">
        <f t="shared" si="4"/>
        <v>168</v>
      </c>
    </row>
    <row r="190" spans="8:10" x14ac:dyDescent="0.45">
      <c r="H190">
        <v>43893</v>
      </c>
      <c r="I190">
        <v>88272</v>
      </c>
      <c r="J190">
        <f t="shared" si="4"/>
        <v>169</v>
      </c>
    </row>
    <row r="191" spans="8:10" x14ac:dyDescent="0.45">
      <c r="H191">
        <v>98344</v>
      </c>
      <c r="I191">
        <v>88161</v>
      </c>
      <c r="J191">
        <f t="shared" si="4"/>
        <v>170</v>
      </c>
    </row>
    <row r="192" spans="8:10" x14ac:dyDescent="0.45">
      <c r="H192">
        <v>85220</v>
      </c>
      <c r="I192">
        <v>87505</v>
      </c>
      <c r="J192">
        <f t="shared" si="4"/>
        <v>171</v>
      </c>
    </row>
    <row r="193" spans="8:10" x14ac:dyDescent="0.45">
      <c r="H193">
        <v>63204</v>
      </c>
      <c r="I193">
        <v>87169</v>
      </c>
      <c r="J193">
        <f t="shared" si="4"/>
        <v>172</v>
      </c>
    </row>
    <row r="194" spans="8:10" x14ac:dyDescent="0.45">
      <c r="H194">
        <v>46211</v>
      </c>
      <c r="I194">
        <v>87134</v>
      </c>
      <c r="J194">
        <f t="shared" si="4"/>
        <v>173</v>
      </c>
    </row>
    <row r="195" spans="8:10" x14ac:dyDescent="0.45">
      <c r="H195">
        <v>55599</v>
      </c>
      <c r="I195">
        <v>86882</v>
      </c>
      <c r="J195">
        <f t="shared" si="4"/>
        <v>174</v>
      </c>
    </row>
    <row r="196" spans="8:10" x14ac:dyDescent="0.45">
      <c r="H196">
        <v>111423</v>
      </c>
      <c r="I196">
        <v>86699</v>
      </c>
      <c r="J196">
        <f t="shared" si="4"/>
        <v>175</v>
      </c>
    </row>
    <row r="197" spans="8:10" x14ac:dyDescent="0.45">
      <c r="H197">
        <v>85860</v>
      </c>
      <c r="I197">
        <v>86622</v>
      </c>
      <c r="J197">
        <f t="shared" si="4"/>
        <v>176</v>
      </c>
    </row>
    <row r="198" spans="8:10" x14ac:dyDescent="0.45">
      <c r="H198">
        <v>60116</v>
      </c>
      <c r="I198">
        <v>86547</v>
      </c>
      <c r="J198">
        <f t="shared" si="4"/>
        <v>177</v>
      </c>
    </row>
    <row r="199" spans="8:10" x14ac:dyDescent="0.45">
      <c r="H199">
        <v>50538</v>
      </c>
      <c r="I199">
        <v>86378</v>
      </c>
      <c r="J199">
        <f t="shared" si="4"/>
        <v>178</v>
      </c>
    </row>
    <row r="200" spans="8:10" x14ac:dyDescent="0.45">
      <c r="H200">
        <v>65428</v>
      </c>
      <c r="I200">
        <v>86115</v>
      </c>
      <c r="J200">
        <f t="shared" si="4"/>
        <v>179</v>
      </c>
    </row>
    <row r="201" spans="8:10" x14ac:dyDescent="0.45">
      <c r="H201">
        <v>98899</v>
      </c>
      <c r="I201">
        <v>86071</v>
      </c>
      <c r="J201">
        <f t="shared" si="4"/>
        <v>180</v>
      </c>
    </row>
    <row r="202" spans="8:10" x14ac:dyDescent="0.45">
      <c r="H202">
        <v>71869</v>
      </c>
      <c r="I202">
        <v>85860</v>
      </c>
      <c r="J202">
        <f t="shared" si="4"/>
        <v>181</v>
      </c>
    </row>
    <row r="203" spans="8:10" x14ac:dyDescent="0.45">
      <c r="H203">
        <v>97628</v>
      </c>
      <c r="I203">
        <v>85835</v>
      </c>
      <c r="J203">
        <f t="shared" si="4"/>
        <v>182</v>
      </c>
    </row>
    <row r="204" spans="8:10" x14ac:dyDescent="0.45">
      <c r="H204">
        <v>67713</v>
      </c>
      <c r="I204">
        <v>85778</v>
      </c>
      <c r="J204">
        <f t="shared" si="4"/>
        <v>183</v>
      </c>
    </row>
    <row r="205" spans="8:10" x14ac:dyDescent="0.45">
      <c r="H205">
        <v>68342</v>
      </c>
      <c r="I205">
        <v>85751</v>
      </c>
      <c r="J205">
        <f t="shared" si="4"/>
        <v>184</v>
      </c>
    </row>
    <row r="206" spans="8:10" x14ac:dyDescent="0.45">
      <c r="H206">
        <v>92507</v>
      </c>
      <c r="I206">
        <v>85690</v>
      </c>
      <c r="J206">
        <f t="shared" si="4"/>
        <v>185</v>
      </c>
    </row>
    <row r="207" spans="8:10" x14ac:dyDescent="0.45">
      <c r="H207">
        <v>38016</v>
      </c>
      <c r="I207">
        <v>85668</v>
      </c>
      <c r="J207">
        <f t="shared" si="4"/>
        <v>186</v>
      </c>
    </row>
    <row r="208" spans="8:10" x14ac:dyDescent="0.45">
      <c r="H208">
        <v>32745</v>
      </c>
      <c r="I208">
        <v>85621</v>
      </c>
      <c r="J208">
        <f t="shared" si="4"/>
        <v>187</v>
      </c>
    </row>
    <row r="209" spans="8:10" x14ac:dyDescent="0.45">
      <c r="H209">
        <v>117265</v>
      </c>
      <c r="I209">
        <v>85568</v>
      </c>
      <c r="J209">
        <f t="shared" si="4"/>
        <v>188</v>
      </c>
    </row>
    <row r="210" spans="8:10" x14ac:dyDescent="0.45">
      <c r="H210">
        <v>104027</v>
      </c>
      <c r="I210">
        <v>85350</v>
      </c>
      <c r="J210">
        <f t="shared" si="4"/>
        <v>189</v>
      </c>
    </row>
    <row r="211" spans="8:10" x14ac:dyDescent="0.45">
      <c r="H211">
        <v>56762</v>
      </c>
      <c r="I211">
        <v>85243</v>
      </c>
      <c r="J211">
        <f t="shared" si="4"/>
        <v>190</v>
      </c>
    </row>
    <row r="212" spans="8:10" x14ac:dyDescent="0.45">
      <c r="H212">
        <v>51826</v>
      </c>
      <c r="I212">
        <v>85220</v>
      </c>
      <c r="J212">
        <f t="shared" si="4"/>
        <v>191</v>
      </c>
    </row>
    <row r="213" spans="8:10" x14ac:dyDescent="0.45">
      <c r="H213">
        <v>81919</v>
      </c>
      <c r="I213">
        <v>85103</v>
      </c>
      <c r="J213">
        <f t="shared" si="4"/>
        <v>192</v>
      </c>
    </row>
    <row r="214" spans="8:10" x14ac:dyDescent="0.45">
      <c r="H214">
        <v>57103</v>
      </c>
      <c r="I214">
        <v>84575</v>
      </c>
      <c r="J214">
        <f t="shared" si="4"/>
        <v>193</v>
      </c>
    </row>
    <row r="215" spans="8:10" x14ac:dyDescent="0.45">
      <c r="H215">
        <v>104085</v>
      </c>
      <c r="I215">
        <v>84336</v>
      </c>
      <c r="J215">
        <f t="shared" ref="J215:J278" si="5">_xlfn.RANK.EQ(I215,_xlfn.ANCHORARRAY($I$22))</f>
        <v>194</v>
      </c>
    </row>
    <row r="216" spans="8:10" x14ac:dyDescent="0.45">
      <c r="H216">
        <v>55235</v>
      </c>
      <c r="I216">
        <v>84254</v>
      </c>
      <c r="J216">
        <f t="shared" si="5"/>
        <v>195</v>
      </c>
    </row>
    <row r="217" spans="8:10" x14ac:dyDescent="0.45">
      <c r="H217">
        <v>84040</v>
      </c>
      <c r="I217">
        <v>84238</v>
      </c>
      <c r="J217">
        <f t="shared" si="5"/>
        <v>196</v>
      </c>
    </row>
    <row r="218" spans="8:10" x14ac:dyDescent="0.45">
      <c r="H218">
        <v>57364</v>
      </c>
      <c r="I218">
        <v>84189</v>
      </c>
      <c r="J218">
        <f t="shared" si="5"/>
        <v>197</v>
      </c>
    </row>
    <row r="219" spans="8:10" x14ac:dyDescent="0.45">
      <c r="H219">
        <v>76473</v>
      </c>
      <c r="I219">
        <v>84131</v>
      </c>
      <c r="J219">
        <f t="shared" si="5"/>
        <v>198</v>
      </c>
    </row>
    <row r="220" spans="8:10" x14ac:dyDescent="0.45">
      <c r="H220">
        <v>101155</v>
      </c>
      <c r="I220">
        <v>84120</v>
      </c>
      <c r="J220">
        <f t="shared" si="5"/>
        <v>199</v>
      </c>
    </row>
    <row r="221" spans="8:10" x14ac:dyDescent="0.45">
      <c r="H221">
        <v>90011</v>
      </c>
      <c r="I221">
        <v>84040</v>
      </c>
      <c r="J221">
        <f t="shared" si="5"/>
        <v>200</v>
      </c>
    </row>
    <row r="222" spans="8:10" x14ac:dyDescent="0.45">
      <c r="H222">
        <v>36142</v>
      </c>
      <c r="I222">
        <v>83554</v>
      </c>
      <c r="J222">
        <f t="shared" si="5"/>
        <v>201</v>
      </c>
    </row>
    <row r="223" spans="8:10" x14ac:dyDescent="0.45">
      <c r="H223">
        <v>66674</v>
      </c>
      <c r="I223">
        <v>83410</v>
      </c>
      <c r="J223">
        <f t="shared" si="5"/>
        <v>202</v>
      </c>
    </row>
    <row r="224" spans="8:10" x14ac:dyDescent="0.45">
      <c r="H224">
        <v>49337</v>
      </c>
      <c r="I224">
        <v>83384</v>
      </c>
      <c r="J224">
        <f t="shared" si="5"/>
        <v>203</v>
      </c>
    </row>
    <row r="225" spans="8:10" x14ac:dyDescent="0.45">
      <c r="H225">
        <v>40886</v>
      </c>
      <c r="I225">
        <v>83161</v>
      </c>
      <c r="J225">
        <f t="shared" si="5"/>
        <v>204</v>
      </c>
    </row>
    <row r="226" spans="8:10" x14ac:dyDescent="0.45">
      <c r="H226">
        <v>119833</v>
      </c>
      <c r="I226">
        <v>83117</v>
      </c>
      <c r="J226">
        <f t="shared" si="5"/>
        <v>205</v>
      </c>
    </row>
    <row r="227" spans="8:10" x14ac:dyDescent="0.45">
      <c r="H227">
        <v>76154</v>
      </c>
      <c r="I227">
        <v>82887</v>
      </c>
      <c r="J227">
        <f t="shared" si="5"/>
        <v>206</v>
      </c>
    </row>
    <row r="228" spans="8:10" x14ac:dyDescent="0.45">
      <c r="H228">
        <v>101854</v>
      </c>
      <c r="I228">
        <v>82870</v>
      </c>
      <c r="J228">
        <f t="shared" si="5"/>
        <v>207</v>
      </c>
    </row>
    <row r="229" spans="8:10" x14ac:dyDescent="0.45">
      <c r="H229">
        <v>42180</v>
      </c>
      <c r="I229">
        <v>82428</v>
      </c>
      <c r="J229">
        <f t="shared" si="5"/>
        <v>208</v>
      </c>
    </row>
    <row r="230" spans="8:10" x14ac:dyDescent="0.45">
      <c r="H230">
        <v>70992</v>
      </c>
      <c r="I230">
        <v>82389</v>
      </c>
      <c r="J230">
        <f t="shared" si="5"/>
        <v>209</v>
      </c>
    </row>
    <row r="231" spans="8:10" x14ac:dyDescent="0.45">
      <c r="H231">
        <v>100188</v>
      </c>
      <c r="I231">
        <v>82327</v>
      </c>
      <c r="J231">
        <f t="shared" si="5"/>
        <v>210</v>
      </c>
    </row>
    <row r="232" spans="8:10" x14ac:dyDescent="0.45">
      <c r="H232">
        <v>30138</v>
      </c>
      <c r="I232">
        <v>81971</v>
      </c>
      <c r="J232">
        <f t="shared" si="5"/>
        <v>211</v>
      </c>
    </row>
    <row r="233" spans="8:10" x14ac:dyDescent="0.45">
      <c r="H233">
        <v>105250</v>
      </c>
      <c r="I233">
        <v>81955</v>
      </c>
      <c r="J233">
        <f t="shared" si="5"/>
        <v>212</v>
      </c>
    </row>
    <row r="234" spans="8:10" x14ac:dyDescent="0.45">
      <c r="H234">
        <v>85568</v>
      </c>
      <c r="I234">
        <v>81919</v>
      </c>
      <c r="J234">
        <f t="shared" si="5"/>
        <v>213</v>
      </c>
    </row>
    <row r="235" spans="8:10" x14ac:dyDescent="0.45">
      <c r="H235">
        <v>102805</v>
      </c>
      <c r="I235">
        <v>81813</v>
      </c>
      <c r="J235">
        <f t="shared" si="5"/>
        <v>214</v>
      </c>
    </row>
    <row r="236" spans="8:10" x14ac:dyDescent="0.45">
      <c r="H236">
        <v>116072</v>
      </c>
      <c r="I236">
        <v>81374</v>
      </c>
      <c r="J236">
        <f t="shared" si="5"/>
        <v>215</v>
      </c>
    </row>
    <row r="237" spans="8:10" x14ac:dyDescent="0.45">
      <c r="H237">
        <v>38068</v>
      </c>
      <c r="I237">
        <v>81168</v>
      </c>
      <c r="J237">
        <f t="shared" si="5"/>
        <v>216</v>
      </c>
    </row>
    <row r="238" spans="8:10" x14ac:dyDescent="0.45">
      <c r="H238">
        <v>96634</v>
      </c>
      <c r="I238">
        <v>81151</v>
      </c>
      <c r="J238">
        <f t="shared" si="5"/>
        <v>217</v>
      </c>
    </row>
    <row r="239" spans="8:10" x14ac:dyDescent="0.45">
      <c r="H239">
        <v>109563</v>
      </c>
      <c r="I239">
        <v>81098</v>
      </c>
      <c r="J239">
        <f t="shared" si="5"/>
        <v>218</v>
      </c>
    </row>
    <row r="240" spans="8:10" x14ac:dyDescent="0.45">
      <c r="H240">
        <v>35793</v>
      </c>
      <c r="I240">
        <v>80961</v>
      </c>
      <c r="J240">
        <f t="shared" si="5"/>
        <v>219</v>
      </c>
    </row>
    <row r="241" spans="8:10" x14ac:dyDescent="0.45">
      <c r="H241">
        <v>110769</v>
      </c>
      <c r="I241">
        <v>80876</v>
      </c>
      <c r="J241">
        <f t="shared" si="5"/>
        <v>220</v>
      </c>
    </row>
    <row r="242" spans="8:10" x14ac:dyDescent="0.45">
      <c r="H242">
        <v>92491</v>
      </c>
      <c r="I242">
        <v>80124</v>
      </c>
      <c r="J242">
        <f t="shared" si="5"/>
        <v>221</v>
      </c>
    </row>
    <row r="243" spans="8:10" x14ac:dyDescent="0.45">
      <c r="H243">
        <v>91997</v>
      </c>
      <c r="I243">
        <v>80098</v>
      </c>
      <c r="J243">
        <f t="shared" si="5"/>
        <v>222</v>
      </c>
    </row>
    <row r="244" spans="8:10" x14ac:dyDescent="0.45">
      <c r="H244">
        <v>50132</v>
      </c>
      <c r="I244">
        <v>79847</v>
      </c>
      <c r="J244">
        <f t="shared" si="5"/>
        <v>223</v>
      </c>
    </row>
    <row r="245" spans="8:10" x14ac:dyDescent="0.45">
      <c r="H245">
        <v>68458</v>
      </c>
      <c r="I245">
        <v>79429</v>
      </c>
      <c r="J245">
        <f t="shared" si="5"/>
        <v>224</v>
      </c>
    </row>
    <row r="246" spans="8:10" x14ac:dyDescent="0.45">
      <c r="H246">
        <v>107240</v>
      </c>
      <c r="I246">
        <v>79067</v>
      </c>
      <c r="J246">
        <f t="shared" si="5"/>
        <v>225</v>
      </c>
    </row>
    <row r="247" spans="8:10" x14ac:dyDescent="0.45">
      <c r="H247">
        <v>72417</v>
      </c>
      <c r="I247">
        <v>78933</v>
      </c>
      <c r="J247">
        <f t="shared" si="5"/>
        <v>226</v>
      </c>
    </row>
    <row r="248" spans="8:10" x14ac:dyDescent="0.45">
      <c r="H248">
        <v>94353</v>
      </c>
      <c r="I248">
        <v>78766</v>
      </c>
      <c r="J248">
        <f t="shared" si="5"/>
        <v>227</v>
      </c>
    </row>
    <row r="249" spans="8:10" x14ac:dyDescent="0.45">
      <c r="H249">
        <v>81098</v>
      </c>
      <c r="I249">
        <v>78695</v>
      </c>
      <c r="J249">
        <f t="shared" si="5"/>
        <v>228</v>
      </c>
    </row>
    <row r="250" spans="8:10" x14ac:dyDescent="0.45">
      <c r="H250">
        <v>51083</v>
      </c>
      <c r="I250">
        <v>78688</v>
      </c>
      <c r="J250">
        <f t="shared" si="5"/>
        <v>229</v>
      </c>
    </row>
    <row r="251" spans="8:10" x14ac:dyDescent="0.45">
      <c r="H251">
        <v>111442</v>
      </c>
      <c r="I251">
        <v>78651</v>
      </c>
      <c r="J251">
        <f t="shared" si="5"/>
        <v>230</v>
      </c>
    </row>
    <row r="252" spans="8:10" x14ac:dyDescent="0.45">
      <c r="H252">
        <v>37295</v>
      </c>
      <c r="I252" s="25">
        <v>78515</v>
      </c>
      <c r="J252" s="25">
        <f t="shared" si="5"/>
        <v>231</v>
      </c>
    </row>
    <row r="253" spans="8:10" x14ac:dyDescent="0.45">
      <c r="H253">
        <v>71160</v>
      </c>
      <c r="I253">
        <v>78511</v>
      </c>
      <c r="J253">
        <f t="shared" si="5"/>
        <v>232</v>
      </c>
    </row>
    <row r="254" spans="8:10" x14ac:dyDescent="0.45">
      <c r="H254">
        <v>62955</v>
      </c>
      <c r="I254">
        <v>78456</v>
      </c>
      <c r="J254">
        <f t="shared" si="5"/>
        <v>233</v>
      </c>
    </row>
    <row r="255" spans="8:10" x14ac:dyDescent="0.45">
      <c r="H255">
        <v>58172</v>
      </c>
      <c r="I255">
        <v>77832</v>
      </c>
      <c r="J255">
        <f t="shared" si="5"/>
        <v>234</v>
      </c>
    </row>
    <row r="256" spans="8:10" x14ac:dyDescent="0.45">
      <c r="H256">
        <v>107403</v>
      </c>
      <c r="I256">
        <v>77591</v>
      </c>
      <c r="J256">
        <f t="shared" si="5"/>
        <v>235</v>
      </c>
    </row>
    <row r="257" spans="8:10" x14ac:dyDescent="0.45">
      <c r="H257">
        <v>54968</v>
      </c>
      <c r="I257">
        <v>77562</v>
      </c>
      <c r="J257">
        <f t="shared" si="5"/>
        <v>236</v>
      </c>
    </row>
    <row r="258" spans="8:10" x14ac:dyDescent="0.45">
      <c r="H258">
        <v>53091</v>
      </c>
      <c r="I258">
        <v>77377</v>
      </c>
      <c r="J258">
        <f t="shared" si="5"/>
        <v>237</v>
      </c>
    </row>
    <row r="259" spans="8:10" x14ac:dyDescent="0.45">
      <c r="H259">
        <v>110360</v>
      </c>
      <c r="I259">
        <v>77093</v>
      </c>
      <c r="J259">
        <f t="shared" si="5"/>
        <v>238</v>
      </c>
    </row>
    <row r="260" spans="8:10" x14ac:dyDescent="0.45">
      <c r="H260">
        <v>92443</v>
      </c>
      <c r="I260">
        <v>76840</v>
      </c>
      <c r="J260">
        <f t="shared" si="5"/>
        <v>239</v>
      </c>
    </row>
    <row r="261" spans="8:10" x14ac:dyDescent="0.45">
      <c r="H261">
        <v>54842</v>
      </c>
      <c r="I261">
        <v>76607</v>
      </c>
      <c r="J261">
        <f t="shared" si="5"/>
        <v>240</v>
      </c>
    </row>
    <row r="262" spans="8:10" x14ac:dyDescent="0.45">
      <c r="H262">
        <v>56421</v>
      </c>
      <c r="I262">
        <v>76473</v>
      </c>
      <c r="J262">
        <f t="shared" si="5"/>
        <v>241</v>
      </c>
    </row>
    <row r="263" spans="8:10" x14ac:dyDescent="0.45">
      <c r="H263">
        <v>31207</v>
      </c>
      <c r="I263">
        <v>76169</v>
      </c>
      <c r="J263">
        <f t="shared" si="5"/>
        <v>242</v>
      </c>
    </row>
    <row r="264" spans="8:10" x14ac:dyDescent="0.45">
      <c r="H264">
        <v>96418</v>
      </c>
      <c r="I264">
        <v>76154</v>
      </c>
      <c r="J264">
        <f t="shared" si="5"/>
        <v>243</v>
      </c>
    </row>
    <row r="265" spans="8:10" x14ac:dyDescent="0.45">
      <c r="H265">
        <v>58398</v>
      </c>
      <c r="I265">
        <v>76101</v>
      </c>
      <c r="J265">
        <f t="shared" si="5"/>
        <v>244</v>
      </c>
    </row>
    <row r="266" spans="8:10" x14ac:dyDescent="0.45">
      <c r="H266">
        <v>79847</v>
      </c>
      <c r="I266">
        <v>76099</v>
      </c>
      <c r="J266">
        <f t="shared" si="5"/>
        <v>245</v>
      </c>
    </row>
    <row r="267" spans="8:10" x14ac:dyDescent="0.45">
      <c r="H267">
        <v>83117</v>
      </c>
      <c r="I267">
        <v>76092</v>
      </c>
      <c r="J267">
        <f t="shared" si="5"/>
        <v>246</v>
      </c>
    </row>
    <row r="268" spans="8:10" x14ac:dyDescent="0.45">
      <c r="H268">
        <v>103463</v>
      </c>
      <c r="I268">
        <v>75968</v>
      </c>
      <c r="J268">
        <f t="shared" si="5"/>
        <v>247</v>
      </c>
    </row>
    <row r="269" spans="8:10" x14ac:dyDescent="0.45">
      <c r="H269">
        <v>92368</v>
      </c>
      <c r="I269">
        <v>75671</v>
      </c>
      <c r="J269">
        <f t="shared" si="5"/>
        <v>248</v>
      </c>
    </row>
    <row r="270" spans="8:10" x14ac:dyDescent="0.45">
      <c r="H270">
        <v>88272</v>
      </c>
      <c r="I270">
        <v>75409</v>
      </c>
      <c r="J270">
        <f t="shared" si="5"/>
        <v>249</v>
      </c>
    </row>
    <row r="271" spans="8:10" x14ac:dyDescent="0.45">
      <c r="H271">
        <v>117592</v>
      </c>
      <c r="I271">
        <v>74864</v>
      </c>
      <c r="J271">
        <f t="shared" si="5"/>
        <v>250</v>
      </c>
    </row>
    <row r="272" spans="8:10" x14ac:dyDescent="0.45">
      <c r="H272">
        <v>81168</v>
      </c>
      <c r="I272">
        <v>74789</v>
      </c>
      <c r="J272">
        <f t="shared" si="5"/>
        <v>251</v>
      </c>
    </row>
    <row r="273" spans="8:10" x14ac:dyDescent="0.45">
      <c r="H273">
        <v>106396</v>
      </c>
      <c r="I273">
        <v>74760</v>
      </c>
      <c r="J273">
        <f t="shared" si="5"/>
        <v>252</v>
      </c>
    </row>
    <row r="274" spans="8:10" x14ac:dyDescent="0.45">
      <c r="H274">
        <v>87505</v>
      </c>
      <c r="I274">
        <v>74757</v>
      </c>
      <c r="J274">
        <f t="shared" si="5"/>
        <v>253</v>
      </c>
    </row>
    <row r="275" spans="8:10" x14ac:dyDescent="0.45">
      <c r="H275">
        <v>47908</v>
      </c>
      <c r="I275">
        <v>74724</v>
      </c>
      <c r="J275">
        <f t="shared" si="5"/>
        <v>254</v>
      </c>
    </row>
    <row r="276" spans="8:10" x14ac:dyDescent="0.45">
      <c r="H276">
        <v>46241</v>
      </c>
      <c r="I276">
        <v>74695</v>
      </c>
      <c r="J276">
        <f t="shared" si="5"/>
        <v>255</v>
      </c>
    </row>
    <row r="277" spans="8:10" x14ac:dyDescent="0.45">
      <c r="H277">
        <v>44973</v>
      </c>
      <c r="I277">
        <v>73949</v>
      </c>
      <c r="J277">
        <f t="shared" si="5"/>
        <v>256</v>
      </c>
    </row>
    <row r="278" spans="8:10" x14ac:dyDescent="0.45">
      <c r="H278">
        <v>66593</v>
      </c>
      <c r="I278">
        <v>73791</v>
      </c>
      <c r="J278">
        <f t="shared" si="5"/>
        <v>257</v>
      </c>
    </row>
    <row r="279" spans="8:10" x14ac:dyDescent="0.45">
      <c r="H279">
        <v>49503</v>
      </c>
      <c r="I279">
        <v>73148</v>
      </c>
      <c r="J279">
        <f t="shared" ref="J279:J342" si="6">_xlfn.RANK.EQ(I279,_xlfn.ANCHORARRAY($I$22))</f>
        <v>258</v>
      </c>
    </row>
    <row r="280" spans="8:10" x14ac:dyDescent="0.45">
      <c r="H280">
        <v>46566</v>
      </c>
      <c r="I280">
        <v>72965</v>
      </c>
      <c r="J280">
        <f t="shared" si="6"/>
        <v>259</v>
      </c>
    </row>
    <row r="281" spans="8:10" x14ac:dyDescent="0.45">
      <c r="H281">
        <v>42145</v>
      </c>
      <c r="I281">
        <v>72727</v>
      </c>
      <c r="J281">
        <f t="shared" si="6"/>
        <v>260</v>
      </c>
    </row>
    <row r="282" spans="8:10" x14ac:dyDescent="0.45">
      <c r="H282">
        <v>46237</v>
      </c>
      <c r="I282">
        <v>72417</v>
      </c>
      <c r="J282">
        <f t="shared" si="6"/>
        <v>261</v>
      </c>
    </row>
    <row r="283" spans="8:10" x14ac:dyDescent="0.45">
      <c r="H283">
        <v>101121</v>
      </c>
      <c r="I283">
        <v>72359</v>
      </c>
      <c r="J283">
        <f t="shared" si="6"/>
        <v>262</v>
      </c>
    </row>
    <row r="284" spans="8:10" x14ac:dyDescent="0.45">
      <c r="H284">
        <v>80961</v>
      </c>
      <c r="I284">
        <v>72261</v>
      </c>
      <c r="J284">
        <f t="shared" si="6"/>
        <v>263</v>
      </c>
    </row>
    <row r="285" spans="8:10" x14ac:dyDescent="0.45">
      <c r="H285">
        <v>83384</v>
      </c>
      <c r="I285">
        <v>71869</v>
      </c>
      <c r="J285">
        <f t="shared" si="6"/>
        <v>264</v>
      </c>
    </row>
    <row r="286" spans="8:10" x14ac:dyDescent="0.45">
      <c r="H286">
        <v>45372</v>
      </c>
      <c r="I286">
        <v>71862</v>
      </c>
      <c r="J286">
        <f t="shared" si="6"/>
        <v>265</v>
      </c>
    </row>
    <row r="287" spans="8:10" x14ac:dyDescent="0.45">
      <c r="H287">
        <v>113692</v>
      </c>
      <c r="I287">
        <v>71627</v>
      </c>
      <c r="J287">
        <f t="shared" si="6"/>
        <v>266</v>
      </c>
    </row>
    <row r="288" spans="8:10" x14ac:dyDescent="0.45">
      <c r="H288">
        <v>40293</v>
      </c>
      <c r="I288">
        <v>71160</v>
      </c>
      <c r="J288">
        <f t="shared" si="6"/>
        <v>267</v>
      </c>
    </row>
    <row r="289" spans="8:10" x14ac:dyDescent="0.45">
      <c r="H289">
        <v>84131</v>
      </c>
      <c r="I289">
        <v>70992</v>
      </c>
      <c r="J289">
        <f t="shared" si="6"/>
        <v>268</v>
      </c>
    </row>
    <row r="290" spans="8:10" x14ac:dyDescent="0.45">
      <c r="H290">
        <v>111029</v>
      </c>
      <c r="I290">
        <v>70510</v>
      </c>
      <c r="J290">
        <f t="shared" si="6"/>
        <v>269</v>
      </c>
    </row>
    <row r="291" spans="8:10" x14ac:dyDescent="0.45">
      <c r="H291">
        <v>83554</v>
      </c>
      <c r="I291">
        <v>69779</v>
      </c>
      <c r="J291">
        <f t="shared" si="6"/>
        <v>270</v>
      </c>
    </row>
    <row r="292" spans="8:10" x14ac:dyDescent="0.45">
      <c r="H292">
        <v>35939</v>
      </c>
      <c r="I292">
        <v>69420</v>
      </c>
      <c r="J292">
        <f t="shared" si="6"/>
        <v>271</v>
      </c>
    </row>
    <row r="293" spans="8:10" x14ac:dyDescent="0.45">
      <c r="H293">
        <v>119859</v>
      </c>
      <c r="I293">
        <v>69129</v>
      </c>
      <c r="J293">
        <f t="shared" si="6"/>
        <v>272</v>
      </c>
    </row>
    <row r="294" spans="8:10" x14ac:dyDescent="0.45">
      <c r="H294">
        <v>93918</v>
      </c>
      <c r="I294">
        <v>68975</v>
      </c>
      <c r="J294">
        <f t="shared" si="6"/>
        <v>273</v>
      </c>
    </row>
    <row r="295" spans="8:10" x14ac:dyDescent="0.45">
      <c r="H295">
        <v>66575</v>
      </c>
      <c r="I295">
        <v>68635</v>
      </c>
      <c r="J295">
        <f t="shared" si="6"/>
        <v>274</v>
      </c>
    </row>
    <row r="296" spans="8:10" x14ac:dyDescent="0.45">
      <c r="H296">
        <v>46859</v>
      </c>
      <c r="I296">
        <v>68458</v>
      </c>
      <c r="J296">
        <f t="shared" si="6"/>
        <v>275</v>
      </c>
    </row>
    <row r="297" spans="8:10" x14ac:dyDescent="0.45">
      <c r="H297">
        <v>97496</v>
      </c>
      <c r="I297">
        <v>68342</v>
      </c>
      <c r="J297">
        <f t="shared" si="6"/>
        <v>276</v>
      </c>
    </row>
    <row r="298" spans="8:10" x14ac:dyDescent="0.45">
      <c r="H298">
        <v>106112</v>
      </c>
      <c r="I298">
        <v>68333</v>
      </c>
      <c r="J298">
        <f t="shared" si="6"/>
        <v>277</v>
      </c>
    </row>
    <row r="299" spans="8:10" x14ac:dyDescent="0.45">
      <c r="H299">
        <v>98703</v>
      </c>
      <c r="I299">
        <v>67772</v>
      </c>
      <c r="J299">
        <f t="shared" si="6"/>
        <v>278</v>
      </c>
    </row>
    <row r="300" spans="8:10" x14ac:dyDescent="0.45">
      <c r="H300">
        <v>105357</v>
      </c>
      <c r="I300">
        <v>67713</v>
      </c>
      <c r="J300">
        <f t="shared" si="6"/>
        <v>279</v>
      </c>
    </row>
    <row r="301" spans="8:10" x14ac:dyDescent="0.45">
      <c r="H301">
        <v>48971</v>
      </c>
      <c r="I301">
        <v>67226</v>
      </c>
      <c r="J301">
        <f t="shared" si="6"/>
        <v>280</v>
      </c>
    </row>
    <row r="302" spans="8:10" x14ac:dyDescent="0.45">
      <c r="H302">
        <v>50963</v>
      </c>
      <c r="I302">
        <v>66976</v>
      </c>
      <c r="J302">
        <f t="shared" si="6"/>
        <v>281</v>
      </c>
    </row>
    <row r="303" spans="8:10" x14ac:dyDescent="0.45">
      <c r="H303">
        <v>86547</v>
      </c>
      <c r="I303">
        <v>66674</v>
      </c>
      <c r="J303">
        <f t="shared" si="6"/>
        <v>282</v>
      </c>
    </row>
    <row r="304" spans="8:10" x14ac:dyDescent="0.45">
      <c r="H304">
        <v>51607</v>
      </c>
      <c r="I304">
        <v>66609</v>
      </c>
      <c r="J304">
        <f t="shared" si="6"/>
        <v>283</v>
      </c>
    </row>
    <row r="305" spans="8:10" x14ac:dyDescent="0.45">
      <c r="H305">
        <v>79429</v>
      </c>
      <c r="I305">
        <v>66593</v>
      </c>
      <c r="J305">
        <f t="shared" si="6"/>
        <v>284</v>
      </c>
    </row>
    <row r="306" spans="8:10" x14ac:dyDescent="0.45">
      <c r="H306">
        <v>52052</v>
      </c>
      <c r="I306">
        <v>66575</v>
      </c>
      <c r="J306">
        <f t="shared" si="6"/>
        <v>285</v>
      </c>
    </row>
    <row r="307" spans="8:10" x14ac:dyDescent="0.45">
      <c r="H307">
        <v>31932</v>
      </c>
      <c r="I307">
        <v>66304</v>
      </c>
      <c r="J307">
        <f t="shared" si="6"/>
        <v>286</v>
      </c>
    </row>
    <row r="308" spans="8:10" x14ac:dyDescent="0.45">
      <c r="H308">
        <v>112302</v>
      </c>
      <c r="I308">
        <v>66188</v>
      </c>
      <c r="J308">
        <f t="shared" si="6"/>
        <v>287</v>
      </c>
    </row>
    <row r="309" spans="8:10" x14ac:dyDescent="0.45">
      <c r="H309">
        <v>56086</v>
      </c>
      <c r="I309">
        <v>66081</v>
      </c>
      <c r="J309">
        <f t="shared" si="6"/>
        <v>288</v>
      </c>
    </row>
    <row r="310" spans="8:10" x14ac:dyDescent="0.45">
      <c r="H310">
        <v>108518</v>
      </c>
      <c r="I310">
        <v>66021</v>
      </c>
      <c r="J310">
        <f t="shared" si="6"/>
        <v>289</v>
      </c>
    </row>
    <row r="311" spans="8:10" x14ac:dyDescent="0.45">
      <c r="H311">
        <v>84189</v>
      </c>
      <c r="I311">
        <v>65596</v>
      </c>
      <c r="J311">
        <f t="shared" si="6"/>
        <v>290</v>
      </c>
    </row>
    <row r="312" spans="8:10" x14ac:dyDescent="0.45">
      <c r="H312">
        <v>49810</v>
      </c>
      <c r="I312">
        <v>65428</v>
      </c>
      <c r="J312">
        <f t="shared" si="6"/>
        <v>291</v>
      </c>
    </row>
    <row r="313" spans="8:10" x14ac:dyDescent="0.45">
      <c r="H313">
        <v>114050</v>
      </c>
      <c r="I313">
        <v>65205</v>
      </c>
      <c r="J313">
        <f t="shared" si="6"/>
        <v>292</v>
      </c>
    </row>
    <row r="314" spans="8:10" x14ac:dyDescent="0.45">
      <c r="H314">
        <v>111253</v>
      </c>
      <c r="I314">
        <v>65063</v>
      </c>
      <c r="J314">
        <f t="shared" si="6"/>
        <v>293</v>
      </c>
    </row>
    <row r="315" spans="8:10" x14ac:dyDescent="0.45">
      <c r="H315">
        <v>53782</v>
      </c>
      <c r="I315">
        <v>64773</v>
      </c>
      <c r="J315">
        <f t="shared" si="6"/>
        <v>294</v>
      </c>
    </row>
    <row r="316" spans="8:10" x14ac:dyDescent="0.45">
      <c r="H316">
        <v>45592</v>
      </c>
      <c r="I316">
        <v>64324</v>
      </c>
      <c r="J316">
        <f t="shared" si="6"/>
        <v>295</v>
      </c>
    </row>
    <row r="317" spans="8:10" x14ac:dyDescent="0.45">
      <c r="H317">
        <v>65205</v>
      </c>
      <c r="I317">
        <v>63870</v>
      </c>
      <c r="J317">
        <f t="shared" si="6"/>
        <v>296</v>
      </c>
    </row>
    <row r="318" spans="8:10" x14ac:dyDescent="0.45">
      <c r="H318">
        <v>96852</v>
      </c>
      <c r="I318">
        <v>63840</v>
      </c>
      <c r="J318">
        <f t="shared" si="6"/>
        <v>297</v>
      </c>
    </row>
    <row r="319" spans="8:10" x14ac:dyDescent="0.45">
      <c r="H319">
        <v>49611</v>
      </c>
      <c r="I319">
        <v>63487</v>
      </c>
      <c r="J319">
        <f t="shared" si="6"/>
        <v>298</v>
      </c>
    </row>
    <row r="320" spans="8:10" x14ac:dyDescent="0.45">
      <c r="H320">
        <v>60431</v>
      </c>
      <c r="I320">
        <v>63204</v>
      </c>
      <c r="J320">
        <f t="shared" si="6"/>
        <v>299</v>
      </c>
    </row>
    <row r="321" spans="8:10" x14ac:dyDescent="0.45">
      <c r="H321">
        <v>92522</v>
      </c>
      <c r="I321">
        <v>63002</v>
      </c>
      <c r="J321">
        <f t="shared" si="6"/>
        <v>300</v>
      </c>
    </row>
    <row r="322" spans="8:10" x14ac:dyDescent="0.45">
      <c r="H322">
        <v>60403</v>
      </c>
      <c r="I322">
        <v>62983</v>
      </c>
      <c r="J322">
        <f t="shared" si="6"/>
        <v>301</v>
      </c>
    </row>
    <row r="323" spans="8:10" x14ac:dyDescent="0.45">
      <c r="H323">
        <v>106449</v>
      </c>
      <c r="I323">
        <v>62955</v>
      </c>
      <c r="J323">
        <f t="shared" si="6"/>
        <v>302</v>
      </c>
    </row>
    <row r="324" spans="8:10" x14ac:dyDescent="0.45">
      <c r="H324">
        <v>108471</v>
      </c>
      <c r="I324">
        <v>62793</v>
      </c>
      <c r="J324">
        <f t="shared" si="6"/>
        <v>303</v>
      </c>
    </row>
    <row r="325" spans="8:10" x14ac:dyDescent="0.45">
      <c r="H325">
        <v>50131</v>
      </c>
      <c r="I325">
        <v>62792</v>
      </c>
      <c r="J325">
        <f t="shared" si="6"/>
        <v>304</v>
      </c>
    </row>
    <row r="326" spans="8:10" x14ac:dyDescent="0.45">
      <c r="H326">
        <v>114227</v>
      </c>
      <c r="I326">
        <v>62441</v>
      </c>
      <c r="J326">
        <f t="shared" si="6"/>
        <v>305</v>
      </c>
    </row>
    <row r="327" spans="8:10" x14ac:dyDescent="0.45">
      <c r="H327">
        <v>42237</v>
      </c>
      <c r="I327">
        <v>62430</v>
      </c>
      <c r="J327">
        <f t="shared" si="6"/>
        <v>306</v>
      </c>
    </row>
    <row r="328" spans="8:10" x14ac:dyDescent="0.45">
      <c r="H328">
        <v>61897</v>
      </c>
      <c r="I328">
        <v>62402</v>
      </c>
      <c r="J328">
        <f t="shared" si="6"/>
        <v>307</v>
      </c>
    </row>
    <row r="329" spans="8:10" x14ac:dyDescent="0.45">
      <c r="H329">
        <v>74757</v>
      </c>
      <c r="I329">
        <v>62245</v>
      </c>
      <c r="J329">
        <f t="shared" si="6"/>
        <v>308</v>
      </c>
    </row>
    <row r="330" spans="8:10" x14ac:dyDescent="0.45">
      <c r="H330">
        <v>108860</v>
      </c>
      <c r="I330">
        <v>61921</v>
      </c>
      <c r="J330">
        <f t="shared" si="6"/>
        <v>309</v>
      </c>
    </row>
    <row r="331" spans="8:10" x14ac:dyDescent="0.45">
      <c r="H331">
        <v>85668</v>
      </c>
      <c r="I331">
        <v>61897</v>
      </c>
      <c r="J331">
        <f t="shared" si="6"/>
        <v>310</v>
      </c>
    </row>
    <row r="332" spans="8:10" x14ac:dyDescent="0.45">
      <c r="H332">
        <v>35744</v>
      </c>
      <c r="I332">
        <v>61881</v>
      </c>
      <c r="J332">
        <f t="shared" si="6"/>
        <v>311</v>
      </c>
    </row>
    <row r="333" spans="8:10" x14ac:dyDescent="0.45">
      <c r="H333">
        <v>81971</v>
      </c>
      <c r="I333">
        <v>61778</v>
      </c>
      <c r="J333">
        <f t="shared" si="6"/>
        <v>312</v>
      </c>
    </row>
    <row r="334" spans="8:10" x14ac:dyDescent="0.45">
      <c r="H334">
        <v>92320</v>
      </c>
      <c r="I334">
        <v>61131</v>
      </c>
      <c r="J334">
        <f t="shared" si="6"/>
        <v>313</v>
      </c>
    </row>
    <row r="335" spans="8:10" x14ac:dyDescent="0.45">
      <c r="H335">
        <v>100721</v>
      </c>
      <c r="I335">
        <v>60750</v>
      </c>
      <c r="J335">
        <f t="shared" si="6"/>
        <v>314</v>
      </c>
    </row>
    <row r="336" spans="8:10" x14ac:dyDescent="0.45">
      <c r="H336">
        <v>65596</v>
      </c>
      <c r="I336">
        <v>60654</v>
      </c>
      <c r="J336">
        <f t="shared" si="6"/>
        <v>315</v>
      </c>
    </row>
    <row r="337" spans="8:10" x14ac:dyDescent="0.45">
      <c r="H337">
        <v>53478</v>
      </c>
      <c r="I337">
        <v>60431</v>
      </c>
      <c r="J337">
        <f t="shared" si="6"/>
        <v>316</v>
      </c>
    </row>
    <row r="338" spans="8:10" x14ac:dyDescent="0.45">
      <c r="H338">
        <v>115140</v>
      </c>
      <c r="I338">
        <v>60403</v>
      </c>
      <c r="J338">
        <f t="shared" si="6"/>
        <v>317</v>
      </c>
    </row>
    <row r="339" spans="8:10" x14ac:dyDescent="0.45">
      <c r="H339">
        <v>32100</v>
      </c>
      <c r="I339">
        <v>60386</v>
      </c>
      <c r="J339">
        <f t="shared" si="6"/>
        <v>318</v>
      </c>
    </row>
    <row r="340" spans="8:10" x14ac:dyDescent="0.45">
      <c r="H340">
        <v>33866</v>
      </c>
      <c r="I340">
        <v>60116</v>
      </c>
      <c r="J340">
        <f t="shared" si="6"/>
        <v>319</v>
      </c>
    </row>
    <row r="341" spans="8:10" x14ac:dyDescent="0.45">
      <c r="H341">
        <v>91215</v>
      </c>
      <c r="I341">
        <v>59796</v>
      </c>
      <c r="J341">
        <f t="shared" si="6"/>
        <v>320</v>
      </c>
    </row>
    <row r="342" spans="8:10" x14ac:dyDescent="0.45">
      <c r="H342">
        <v>85751</v>
      </c>
      <c r="I342">
        <v>59689</v>
      </c>
      <c r="J342">
        <f t="shared" si="6"/>
        <v>321</v>
      </c>
    </row>
    <row r="343" spans="8:10" x14ac:dyDescent="0.45">
      <c r="H343">
        <v>37597</v>
      </c>
      <c r="I343">
        <v>59336</v>
      </c>
      <c r="J343">
        <f t="shared" ref="J343:J406" si="7">_xlfn.RANK.EQ(I343,_xlfn.ANCHORARRAY($I$22))</f>
        <v>322</v>
      </c>
    </row>
    <row r="344" spans="8:10" x14ac:dyDescent="0.45">
      <c r="H344">
        <v>85690</v>
      </c>
      <c r="I344">
        <v>59320</v>
      </c>
      <c r="J344">
        <f t="shared" si="7"/>
        <v>323</v>
      </c>
    </row>
    <row r="345" spans="8:10" x14ac:dyDescent="0.45">
      <c r="H345">
        <v>48354</v>
      </c>
      <c r="I345">
        <v>58454</v>
      </c>
      <c r="J345">
        <f t="shared" si="7"/>
        <v>324</v>
      </c>
    </row>
    <row r="346" spans="8:10" x14ac:dyDescent="0.45">
      <c r="H346">
        <v>39764</v>
      </c>
      <c r="I346">
        <v>58398</v>
      </c>
      <c r="J346">
        <f t="shared" si="7"/>
        <v>325</v>
      </c>
    </row>
    <row r="347" spans="8:10" x14ac:dyDescent="0.45">
      <c r="H347">
        <v>118607</v>
      </c>
      <c r="I347">
        <v>58308</v>
      </c>
      <c r="J347">
        <f t="shared" si="7"/>
        <v>326</v>
      </c>
    </row>
    <row r="348" spans="8:10" x14ac:dyDescent="0.45">
      <c r="H348">
        <v>110905</v>
      </c>
      <c r="I348">
        <v>58220</v>
      </c>
      <c r="J348">
        <f t="shared" si="7"/>
        <v>327</v>
      </c>
    </row>
    <row r="349" spans="8:10" x14ac:dyDescent="0.45">
      <c r="H349">
        <v>88608</v>
      </c>
      <c r="I349">
        <v>58172</v>
      </c>
      <c r="J349">
        <f t="shared" si="7"/>
        <v>328</v>
      </c>
    </row>
    <row r="350" spans="8:10" x14ac:dyDescent="0.45">
      <c r="H350">
        <v>49008</v>
      </c>
      <c r="I350">
        <v>58151</v>
      </c>
      <c r="J350">
        <f t="shared" si="7"/>
        <v>329</v>
      </c>
    </row>
    <row r="351" spans="8:10" x14ac:dyDescent="0.45">
      <c r="H351">
        <v>115716</v>
      </c>
      <c r="I351">
        <v>58064</v>
      </c>
      <c r="J351">
        <f t="shared" si="7"/>
        <v>330</v>
      </c>
    </row>
    <row r="352" spans="8:10" x14ac:dyDescent="0.45">
      <c r="H352">
        <v>37006</v>
      </c>
      <c r="I352">
        <v>57990</v>
      </c>
      <c r="J352">
        <f t="shared" si="7"/>
        <v>331</v>
      </c>
    </row>
    <row r="353" spans="8:10" x14ac:dyDescent="0.45">
      <c r="H353">
        <v>67226</v>
      </c>
      <c r="I353">
        <v>57810</v>
      </c>
      <c r="J353">
        <f t="shared" si="7"/>
        <v>332</v>
      </c>
    </row>
    <row r="354" spans="8:10" x14ac:dyDescent="0.45">
      <c r="H354">
        <v>103851</v>
      </c>
      <c r="I354">
        <v>57747</v>
      </c>
      <c r="J354">
        <f t="shared" si="7"/>
        <v>333</v>
      </c>
    </row>
    <row r="355" spans="8:10" x14ac:dyDescent="0.45">
      <c r="H355">
        <v>106118</v>
      </c>
      <c r="I355">
        <v>57734</v>
      </c>
      <c r="J355">
        <f t="shared" si="7"/>
        <v>334</v>
      </c>
    </row>
    <row r="356" spans="8:10" x14ac:dyDescent="0.45">
      <c r="H356">
        <v>76840</v>
      </c>
      <c r="I356">
        <v>57716</v>
      </c>
      <c r="J356">
        <f t="shared" si="7"/>
        <v>335</v>
      </c>
    </row>
    <row r="357" spans="8:10" x14ac:dyDescent="0.45">
      <c r="H357">
        <v>41590</v>
      </c>
      <c r="I357">
        <v>57606</v>
      </c>
      <c r="J357">
        <f t="shared" si="7"/>
        <v>336</v>
      </c>
    </row>
    <row r="358" spans="8:10" x14ac:dyDescent="0.45">
      <c r="H358">
        <v>98487</v>
      </c>
      <c r="I358">
        <v>57364</v>
      </c>
      <c r="J358">
        <f t="shared" si="7"/>
        <v>337</v>
      </c>
    </row>
    <row r="359" spans="8:10" x14ac:dyDescent="0.45">
      <c r="H359">
        <v>101126</v>
      </c>
      <c r="I359">
        <v>57103</v>
      </c>
      <c r="J359">
        <f t="shared" si="7"/>
        <v>338</v>
      </c>
    </row>
    <row r="360" spans="8:10" x14ac:dyDescent="0.45">
      <c r="H360">
        <v>69129</v>
      </c>
      <c r="I360">
        <v>56943</v>
      </c>
      <c r="J360">
        <f t="shared" si="7"/>
        <v>339</v>
      </c>
    </row>
    <row r="361" spans="8:10" x14ac:dyDescent="0.45">
      <c r="H361">
        <v>34426</v>
      </c>
      <c r="I361">
        <v>56917</v>
      </c>
      <c r="J361">
        <f t="shared" si="7"/>
        <v>340</v>
      </c>
    </row>
    <row r="362" spans="8:10" x14ac:dyDescent="0.45">
      <c r="H362">
        <v>37659</v>
      </c>
      <c r="I362">
        <v>56762</v>
      </c>
      <c r="J362">
        <f t="shared" si="7"/>
        <v>341</v>
      </c>
    </row>
    <row r="363" spans="8:10" x14ac:dyDescent="0.45">
      <c r="H363">
        <v>48800</v>
      </c>
      <c r="I363">
        <v>56672</v>
      </c>
      <c r="J363">
        <f t="shared" si="7"/>
        <v>342</v>
      </c>
    </row>
    <row r="364" spans="8:10" x14ac:dyDescent="0.45">
      <c r="H364">
        <v>42991</v>
      </c>
      <c r="I364">
        <v>56654</v>
      </c>
      <c r="J364">
        <f t="shared" si="7"/>
        <v>343</v>
      </c>
    </row>
    <row r="365" spans="8:10" x14ac:dyDescent="0.45">
      <c r="H365">
        <v>107842</v>
      </c>
      <c r="I365">
        <v>56423</v>
      </c>
      <c r="J365">
        <f t="shared" si="7"/>
        <v>344</v>
      </c>
    </row>
    <row r="366" spans="8:10" x14ac:dyDescent="0.45">
      <c r="H366">
        <v>58454</v>
      </c>
      <c r="I366">
        <v>56421</v>
      </c>
      <c r="J366">
        <f t="shared" si="7"/>
        <v>345</v>
      </c>
    </row>
    <row r="367" spans="8:10" x14ac:dyDescent="0.45">
      <c r="H367">
        <v>104763</v>
      </c>
      <c r="I367">
        <v>56417</v>
      </c>
      <c r="J367">
        <f t="shared" si="7"/>
        <v>346</v>
      </c>
    </row>
    <row r="368" spans="8:10" x14ac:dyDescent="0.45">
      <c r="H368">
        <v>57990</v>
      </c>
      <c r="I368">
        <v>56086</v>
      </c>
      <c r="J368">
        <f t="shared" si="7"/>
        <v>347</v>
      </c>
    </row>
    <row r="369" spans="8:10" x14ac:dyDescent="0.45">
      <c r="H369">
        <v>52440</v>
      </c>
      <c r="I369">
        <v>55879</v>
      </c>
      <c r="J369">
        <f t="shared" si="7"/>
        <v>348</v>
      </c>
    </row>
    <row r="370" spans="8:10" x14ac:dyDescent="0.45">
      <c r="H370">
        <v>97055</v>
      </c>
      <c r="I370">
        <v>55599</v>
      </c>
      <c r="J370">
        <f t="shared" si="7"/>
        <v>349</v>
      </c>
    </row>
    <row r="371" spans="8:10" x14ac:dyDescent="0.45">
      <c r="H371">
        <v>101849</v>
      </c>
      <c r="I371">
        <v>55518</v>
      </c>
      <c r="J371">
        <f t="shared" si="7"/>
        <v>350</v>
      </c>
    </row>
    <row r="372" spans="8:10" x14ac:dyDescent="0.45">
      <c r="H372">
        <v>38036</v>
      </c>
      <c r="I372">
        <v>55372</v>
      </c>
      <c r="J372">
        <f t="shared" si="7"/>
        <v>351</v>
      </c>
    </row>
    <row r="373" spans="8:10" x14ac:dyDescent="0.45">
      <c r="H373">
        <v>55372</v>
      </c>
      <c r="I373">
        <v>55235</v>
      </c>
      <c r="J373">
        <f t="shared" si="7"/>
        <v>352</v>
      </c>
    </row>
    <row r="374" spans="8:10" x14ac:dyDescent="0.45">
      <c r="H374">
        <v>86115</v>
      </c>
      <c r="I374">
        <v>54972</v>
      </c>
      <c r="J374">
        <f t="shared" si="7"/>
        <v>353</v>
      </c>
    </row>
    <row r="375" spans="8:10" x14ac:dyDescent="0.45">
      <c r="H375">
        <v>50878</v>
      </c>
      <c r="I375">
        <v>54968</v>
      </c>
      <c r="J375">
        <f t="shared" si="7"/>
        <v>354</v>
      </c>
    </row>
    <row r="376" spans="8:10" x14ac:dyDescent="0.45">
      <c r="H376">
        <v>78511</v>
      </c>
      <c r="I376">
        <v>54842</v>
      </c>
      <c r="J376">
        <f t="shared" si="7"/>
        <v>355</v>
      </c>
    </row>
    <row r="377" spans="8:10" x14ac:dyDescent="0.45">
      <c r="H377">
        <v>92551</v>
      </c>
      <c r="I377">
        <v>54472</v>
      </c>
      <c r="J377">
        <f t="shared" si="7"/>
        <v>356</v>
      </c>
    </row>
    <row r="378" spans="8:10" x14ac:dyDescent="0.45">
      <c r="H378">
        <v>50093</v>
      </c>
      <c r="I378">
        <v>54322</v>
      </c>
      <c r="J378">
        <f t="shared" si="7"/>
        <v>357</v>
      </c>
    </row>
    <row r="379" spans="8:10" x14ac:dyDescent="0.45">
      <c r="H379">
        <v>63487</v>
      </c>
      <c r="I379">
        <v>54087</v>
      </c>
      <c r="J379">
        <f t="shared" si="7"/>
        <v>358</v>
      </c>
    </row>
    <row r="380" spans="8:10" x14ac:dyDescent="0.45">
      <c r="H380">
        <v>76169</v>
      </c>
      <c r="I380">
        <v>54045</v>
      </c>
      <c r="J380">
        <f t="shared" si="7"/>
        <v>359</v>
      </c>
    </row>
    <row r="381" spans="8:10" x14ac:dyDescent="0.45">
      <c r="H381">
        <v>77093</v>
      </c>
      <c r="I381">
        <v>53989</v>
      </c>
      <c r="J381">
        <f t="shared" si="7"/>
        <v>360</v>
      </c>
    </row>
    <row r="382" spans="8:10" x14ac:dyDescent="0.45">
      <c r="H382">
        <v>55879</v>
      </c>
      <c r="I382">
        <v>53782</v>
      </c>
      <c r="J382">
        <f t="shared" si="7"/>
        <v>361</v>
      </c>
    </row>
    <row r="383" spans="8:10" x14ac:dyDescent="0.45">
      <c r="H383">
        <v>74695</v>
      </c>
      <c r="I383">
        <v>53554</v>
      </c>
      <c r="J383">
        <f t="shared" si="7"/>
        <v>362</v>
      </c>
    </row>
    <row r="384" spans="8:10" x14ac:dyDescent="0.45">
      <c r="H384">
        <v>68635</v>
      </c>
      <c r="I384">
        <v>53478</v>
      </c>
      <c r="J384">
        <f t="shared" si="7"/>
        <v>363</v>
      </c>
    </row>
    <row r="385" spans="8:10" x14ac:dyDescent="0.45">
      <c r="H385">
        <v>81151</v>
      </c>
      <c r="I385">
        <v>53173</v>
      </c>
      <c r="J385">
        <f t="shared" si="7"/>
        <v>364</v>
      </c>
    </row>
    <row r="386" spans="8:10" x14ac:dyDescent="0.45">
      <c r="H386">
        <v>45038</v>
      </c>
      <c r="I386">
        <v>53091</v>
      </c>
      <c r="J386">
        <f t="shared" si="7"/>
        <v>365</v>
      </c>
    </row>
    <row r="387" spans="8:10" x14ac:dyDescent="0.45">
      <c r="H387">
        <v>31381</v>
      </c>
      <c r="I387">
        <v>52736</v>
      </c>
      <c r="J387">
        <f t="shared" si="7"/>
        <v>366</v>
      </c>
    </row>
    <row r="388" spans="8:10" x14ac:dyDescent="0.45">
      <c r="H388">
        <v>45649</v>
      </c>
      <c r="I388">
        <v>52440</v>
      </c>
      <c r="J388">
        <f t="shared" si="7"/>
        <v>367</v>
      </c>
    </row>
    <row r="389" spans="8:10" x14ac:dyDescent="0.45">
      <c r="H389">
        <v>101368</v>
      </c>
      <c r="I389">
        <v>52313</v>
      </c>
      <c r="J389">
        <f t="shared" si="7"/>
        <v>368</v>
      </c>
    </row>
    <row r="390" spans="8:10" x14ac:dyDescent="0.45">
      <c r="H390">
        <v>93115</v>
      </c>
      <c r="I390">
        <v>52190</v>
      </c>
      <c r="J390">
        <f t="shared" si="7"/>
        <v>369</v>
      </c>
    </row>
    <row r="391" spans="8:10" x14ac:dyDescent="0.45">
      <c r="H391">
        <v>84120</v>
      </c>
      <c r="I391">
        <v>52173</v>
      </c>
      <c r="J391">
        <f t="shared" si="7"/>
        <v>370</v>
      </c>
    </row>
    <row r="392" spans="8:10" x14ac:dyDescent="0.45">
      <c r="H392">
        <v>54972</v>
      </c>
      <c r="I392">
        <v>52052</v>
      </c>
      <c r="J392">
        <f t="shared" si="7"/>
        <v>371</v>
      </c>
    </row>
    <row r="393" spans="8:10" x14ac:dyDescent="0.45">
      <c r="H393">
        <v>77591</v>
      </c>
      <c r="I393">
        <v>52031</v>
      </c>
      <c r="J393">
        <f t="shared" si="7"/>
        <v>372</v>
      </c>
    </row>
    <row r="394" spans="8:10" x14ac:dyDescent="0.45">
      <c r="H394">
        <v>87134</v>
      </c>
      <c r="I394">
        <v>52005</v>
      </c>
      <c r="J394">
        <f t="shared" si="7"/>
        <v>373</v>
      </c>
    </row>
    <row r="395" spans="8:10" x14ac:dyDescent="0.45">
      <c r="H395">
        <v>42828</v>
      </c>
      <c r="I395">
        <v>51826</v>
      </c>
      <c r="J395">
        <f t="shared" si="7"/>
        <v>374</v>
      </c>
    </row>
    <row r="396" spans="8:10" x14ac:dyDescent="0.45">
      <c r="H396">
        <v>73791</v>
      </c>
      <c r="I396">
        <v>51607</v>
      </c>
      <c r="J396">
        <f t="shared" si="7"/>
        <v>375</v>
      </c>
    </row>
    <row r="397" spans="8:10" x14ac:dyDescent="0.45">
      <c r="H397">
        <v>82870</v>
      </c>
      <c r="I397">
        <v>51281</v>
      </c>
      <c r="J397">
        <f t="shared" si="7"/>
        <v>376</v>
      </c>
    </row>
    <row r="398" spans="8:10" x14ac:dyDescent="0.45">
      <c r="H398">
        <v>57606</v>
      </c>
      <c r="I398">
        <v>51083</v>
      </c>
      <c r="J398">
        <f t="shared" si="7"/>
        <v>377</v>
      </c>
    </row>
    <row r="399" spans="8:10" x14ac:dyDescent="0.45">
      <c r="H399">
        <v>105451</v>
      </c>
      <c r="I399">
        <v>50963</v>
      </c>
      <c r="J399">
        <f t="shared" si="7"/>
        <v>378</v>
      </c>
    </row>
    <row r="400" spans="8:10" x14ac:dyDescent="0.45">
      <c r="H400">
        <v>115376</v>
      </c>
      <c r="I400">
        <v>50936</v>
      </c>
      <c r="J400">
        <f t="shared" si="7"/>
        <v>379</v>
      </c>
    </row>
    <row r="401" spans="8:10" x14ac:dyDescent="0.45">
      <c r="H401">
        <v>107988</v>
      </c>
      <c r="I401">
        <v>50878</v>
      </c>
      <c r="J401">
        <f t="shared" si="7"/>
        <v>380</v>
      </c>
    </row>
    <row r="402" spans="8:10" x14ac:dyDescent="0.45">
      <c r="H402">
        <v>51281</v>
      </c>
      <c r="I402">
        <v>50808</v>
      </c>
      <c r="J402">
        <f t="shared" si="7"/>
        <v>381</v>
      </c>
    </row>
    <row r="403" spans="8:10" x14ac:dyDescent="0.45">
      <c r="H403">
        <v>40350</v>
      </c>
      <c r="I403">
        <v>50538</v>
      </c>
      <c r="J403">
        <f t="shared" si="7"/>
        <v>382</v>
      </c>
    </row>
    <row r="404" spans="8:10" x14ac:dyDescent="0.45">
      <c r="H404">
        <v>92261</v>
      </c>
      <c r="I404">
        <v>50447</v>
      </c>
      <c r="J404">
        <f t="shared" si="7"/>
        <v>383</v>
      </c>
    </row>
    <row r="405" spans="8:10" x14ac:dyDescent="0.45">
      <c r="H405">
        <v>81813</v>
      </c>
      <c r="I405">
        <v>50307</v>
      </c>
      <c r="J405">
        <f t="shared" si="7"/>
        <v>384</v>
      </c>
    </row>
    <row r="406" spans="8:10" x14ac:dyDescent="0.45">
      <c r="H406">
        <v>31401</v>
      </c>
      <c r="I406">
        <v>50219</v>
      </c>
      <c r="J406">
        <f t="shared" si="7"/>
        <v>385</v>
      </c>
    </row>
    <row r="407" spans="8:10" x14ac:dyDescent="0.45">
      <c r="H407">
        <v>101354</v>
      </c>
      <c r="I407">
        <v>50132</v>
      </c>
      <c r="J407">
        <f t="shared" ref="J407:J470" si="8">_xlfn.RANK.EQ(I407,_xlfn.ANCHORARRAY($I$22))</f>
        <v>386</v>
      </c>
    </row>
    <row r="408" spans="8:10" x14ac:dyDescent="0.45">
      <c r="H408">
        <v>75671</v>
      </c>
      <c r="I408">
        <v>50131</v>
      </c>
      <c r="J408">
        <f t="shared" si="8"/>
        <v>387</v>
      </c>
    </row>
    <row r="409" spans="8:10" x14ac:dyDescent="0.45">
      <c r="H409">
        <v>88585</v>
      </c>
      <c r="I409">
        <v>50093</v>
      </c>
      <c r="J409">
        <f t="shared" si="8"/>
        <v>388</v>
      </c>
    </row>
    <row r="410" spans="8:10" x14ac:dyDescent="0.45">
      <c r="H410">
        <v>32169</v>
      </c>
      <c r="I410">
        <v>49810</v>
      </c>
      <c r="J410">
        <f t="shared" si="8"/>
        <v>389</v>
      </c>
    </row>
    <row r="411" spans="8:10" x14ac:dyDescent="0.45">
      <c r="H411">
        <v>35498</v>
      </c>
      <c r="I411">
        <v>49799</v>
      </c>
      <c r="J411">
        <f t="shared" si="8"/>
        <v>390</v>
      </c>
    </row>
    <row r="412" spans="8:10" x14ac:dyDescent="0.45">
      <c r="H412">
        <v>80098</v>
      </c>
      <c r="I412">
        <v>49611</v>
      </c>
      <c r="J412">
        <f t="shared" si="8"/>
        <v>391</v>
      </c>
    </row>
    <row r="413" spans="8:10" x14ac:dyDescent="0.45">
      <c r="H413">
        <v>93922</v>
      </c>
      <c r="I413">
        <v>49595</v>
      </c>
      <c r="J413">
        <f t="shared" si="8"/>
        <v>392</v>
      </c>
    </row>
    <row r="414" spans="8:10" x14ac:dyDescent="0.45">
      <c r="H414">
        <v>83410</v>
      </c>
      <c r="I414">
        <v>49503</v>
      </c>
      <c r="J414">
        <f t="shared" si="8"/>
        <v>393</v>
      </c>
    </row>
    <row r="415" spans="8:10" x14ac:dyDescent="0.45">
      <c r="H415">
        <v>41390</v>
      </c>
      <c r="I415">
        <v>49337</v>
      </c>
      <c r="J415">
        <f t="shared" si="8"/>
        <v>394</v>
      </c>
    </row>
    <row r="416" spans="8:10" x14ac:dyDescent="0.45">
      <c r="H416">
        <v>119678</v>
      </c>
      <c r="I416">
        <v>49008</v>
      </c>
      <c r="J416">
        <f t="shared" si="8"/>
        <v>395</v>
      </c>
    </row>
    <row r="417" spans="8:10" x14ac:dyDescent="0.45">
      <c r="H417">
        <v>56917</v>
      </c>
      <c r="I417">
        <v>48990</v>
      </c>
      <c r="J417">
        <f t="shared" si="8"/>
        <v>396</v>
      </c>
    </row>
    <row r="418" spans="8:10" x14ac:dyDescent="0.45">
      <c r="H418">
        <v>108356</v>
      </c>
      <c r="I418">
        <v>48971</v>
      </c>
      <c r="J418">
        <f t="shared" si="8"/>
        <v>397</v>
      </c>
    </row>
    <row r="419" spans="8:10" x14ac:dyDescent="0.45">
      <c r="H419">
        <v>41308</v>
      </c>
      <c r="I419">
        <v>48951</v>
      </c>
      <c r="J419">
        <f t="shared" si="8"/>
        <v>398</v>
      </c>
    </row>
    <row r="420" spans="8:10" x14ac:dyDescent="0.45">
      <c r="H420">
        <v>68975</v>
      </c>
      <c r="I420">
        <v>48800</v>
      </c>
      <c r="J420">
        <f t="shared" si="8"/>
        <v>399</v>
      </c>
    </row>
    <row r="421" spans="8:10" x14ac:dyDescent="0.45">
      <c r="H421">
        <v>66304</v>
      </c>
      <c r="I421">
        <v>48693</v>
      </c>
      <c r="J421">
        <f t="shared" si="8"/>
        <v>400</v>
      </c>
    </row>
    <row r="422" spans="8:10" x14ac:dyDescent="0.45">
      <c r="H422">
        <v>60386</v>
      </c>
      <c r="I422">
        <v>48354</v>
      </c>
      <c r="J422">
        <f t="shared" si="8"/>
        <v>401</v>
      </c>
    </row>
    <row r="423" spans="8:10" x14ac:dyDescent="0.45">
      <c r="H423">
        <v>47611</v>
      </c>
      <c r="I423">
        <v>48199</v>
      </c>
      <c r="J423">
        <f t="shared" si="8"/>
        <v>402</v>
      </c>
    </row>
    <row r="424" spans="8:10" x14ac:dyDescent="0.45">
      <c r="H424">
        <v>84238</v>
      </c>
      <c r="I424">
        <v>48135</v>
      </c>
      <c r="J424">
        <f t="shared" si="8"/>
        <v>403</v>
      </c>
    </row>
    <row r="425" spans="8:10" x14ac:dyDescent="0.45">
      <c r="H425">
        <v>74760</v>
      </c>
      <c r="I425">
        <v>47908</v>
      </c>
      <c r="J425">
        <f t="shared" si="8"/>
        <v>404</v>
      </c>
    </row>
    <row r="426" spans="8:10" x14ac:dyDescent="0.45">
      <c r="H426">
        <v>117697</v>
      </c>
      <c r="I426">
        <v>47622</v>
      </c>
      <c r="J426">
        <f t="shared" si="8"/>
        <v>405</v>
      </c>
    </row>
    <row r="427" spans="8:10" x14ac:dyDescent="0.45">
      <c r="H427">
        <v>54472</v>
      </c>
      <c r="I427">
        <v>47611</v>
      </c>
      <c r="J427">
        <f t="shared" si="8"/>
        <v>406</v>
      </c>
    </row>
    <row r="428" spans="8:10" x14ac:dyDescent="0.45">
      <c r="H428">
        <v>62793</v>
      </c>
      <c r="I428">
        <v>47508</v>
      </c>
      <c r="J428">
        <f t="shared" si="8"/>
        <v>407</v>
      </c>
    </row>
    <row r="429" spans="8:10" x14ac:dyDescent="0.45">
      <c r="H429">
        <v>66081</v>
      </c>
      <c r="I429">
        <v>47438</v>
      </c>
      <c r="J429">
        <f t="shared" si="8"/>
        <v>408</v>
      </c>
    </row>
    <row r="430" spans="8:10" x14ac:dyDescent="0.45">
      <c r="H430">
        <v>72359</v>
      </c>
      <c r="I430">
        <v>46923</v>
      </c>
      <c r="J430">
        <f t="shared" si="8"/>
        <v>409</v>
      </c>
    </row>
    <row r="431" spans="8:10" x14ac:dyDescent="0.45">
      <c r="H431">
        <v>109674</v>
      </c>
      <c r="I431">
        <v>46859</v>
      </c>
      <c r="J431">
        <f t="shared" si="8"/>
        <v>410</v>
      </c>
    </row>
    <row r="432" spans="8:10" x14ac:dyDescent="0.45">
      <c r="H432">
        <v>53173</v>
      </c>
      <c r="I432">
        <v>46566</v>
      </c>
      <c r="J432">
        <f t="shared" si="8"/>
        <v>411</v>
      </c>
    </row>
    <row r="433" spans="8:10" x14ac:dyDescent="0.45">
      <c r="H433">
        <v>57716</v>
      </c>
      <c r="I433">
        <v>46241</v>
      </c>
      <c r="J433">
        <f t="shared" si="8"/>
        <v>412</v>
      </c>
    </row>
    <row r="434" spans="8:10" x14ac:dyDescent="0.45">
      <c r="H434">
        <v>107949</v>
      </c>
      <c r="I434">
        <v>46237</v>
      </c>
      <c r="J434">
        <f t="shared" si="8"/>
        <v>413</v>
      </c>
    </row>
    <row r="435" spans="8:10" x14ac:dyDescent="0.45">
      <c r="H435">
        <v>89766</v>
      </c>
      <c r="I435">
        <v>46211</v>
      </c>
      <c r="J435">
        <f t="shared" si="8"/>
        <v>414</v>
      </c>
    </row>
    <row r="436" spans="8:10" x14ac:dyDescent="0.45">
      <c r="H436">
        <v>47622</v>
      </c>
      <c r="I436">
        <v>46209</v>
      </c>
      <c r="J436">
        <f t="shared" si="8"/>
        <v>415</v>
      </c>
    </row>
    <row r="437" spans="8:10" x14ac:dyDescent="0.45">
      <c r="H437">
        <v>100263</v>
      </c>
      <c r="I437">
        <v>45848</v>
      </c>
      <c r="J437">
        <f t="shared" si="8"/>
        <v>416</v>
      </c>
    </row>
    <row r="438" spans="8:10" x14ac:dyDescent="0.45">
      <c r="H438">
        <v>110909</v>
      </c>
      <c r="I438">
        <v>45649</v>
      </c>
      <c r="J438">
        <f t="shared" si="8"/>
        <v>417</v>
      </c>
    </row>
    <row r="439" spans="8:10" x14ac:dyDescent="0.45">
      <c r="H439">
        <v>86378</v>
      </c>
      <c r="I439">
        <v>45592</v>
      </c>
      <c r="J439">
        <f t="shared" si="8"/>
        <v>418</v>
      </c>
    </row>
    <row r="440" spans="8:10" x14ac:dyDescent="0.45">
      <c r="H440">
        <v>110811</v>
      </c>
      <c r="I440">
        <v>45372</v>
      </c>
      <c r="J440">
        <f t="shared" si="8"/>
        <v>419</v>
      </c>
    </row>
    <row r="441" spans="8:10" x14ac:dyDescent="0.45">
      <c r="H441">
        <v>47508</v>
      </c>
      <c r="I441">
        <v>45193</v>
      </c>
      <c r="J441">
        <f t="shared" si="8"/>
        <v>420</v>
      </c>
    </row>
    <row r="442" spans="8:10" x14ac:dyDescent="0.45">
      <c r="H442">
        <v>88283</v>
      </c>
      <c r="I442">
        <v>45072</v>
      </c>
      <c r="J442">
        <f t="shared" si="8"/>
        <v>421</v>
      </c>
    </row>
    <row r="443" spans="8:10" x14ac:dyDescent="0.45">
      <c r="H443">
        <v>90948</v>
      </c>
      <c r="I443">
        <v>45038</v>
      </c>
      <c r="J443">
        <f t="shared" si="8"/>
        <v>422</v>
      </c>
    </row>
    <row r="444" spans="8:10" x14ac:dyDescent="0.45">
      <c r="H444">
        <v>74864</v>
      </c>
      <c r="I444">
        <v>44973</v>
      </c>
      <c r="J444">
        <f t="shared" si="8"/>
        <v>423</v>
      </c>
    </row>
    <row r="445" spans="8:10" x14ac:dyDescent="0.45">
      <c r="H445">
        <v>32204</v>
      </c>
      <c r="I445">
        <v>44743</v>
      </c>
      <c r="J445">
        <f t="shared" si="8"/>
        <v>424</v>
      </c>
    </row>
    <row r="446" spans="8:10" x14ac:dyDescent="0.45">
      <c r="H446">
        <v>37069</v>
      </c>
      <c r="I446">
        <v>43893</v>
      </c>
      <c r="J446">
        <f t="shared" si="8"/>
        <v>425</v>
      </c>
    </row>
    <row r="447" spans="8:10" x14ac:dyDescent="0.45">
      <c r="H447">
        <v>108405</v>
      </c>
      <c r="I447">
        <v>43283</v>
      </c>
      <c r="J447">
        <f t="shared" si="8"/>
        <v>426</v>
      </c>
    </row>
    <row r="448" spans="8:10" x14ac:dyDescent="0.45">
      <c r="H448">
        <v>32454</v>
      </c>
      <c r="I448">
        <v>42991</v>
      </c>
      <c r="J448">
        <f t="shared" si="8"/>
        <v>427</v>
      </c>
    </row>
    <row r="449" spans="8:10" x14ac:dyDescent="0.45">
      <c r="H449">
        <v>99338</v>
      </c>
      <c r="I449">
        <v>42866</v>
      </c>
      <c r="J449">
        <f t="shared" si="8"/>
        <v>428</v>
      </c>
    </row>
    <row r="450" spans="8:10" x14ac:dyDescent="0.45">
      <c r="H450">
        <v>52313</v>
      </c>
      <c r="I450">
        <v>42828</v>
      </c>
      <c r="J450">
        <f t="shared" si="8"/>
        <v>429</v>
      </c>
    </row>
    <row r="451" spans="8:10" x14ac:dyDescent="0.45">
      <c r="H451">
        <v>66976</v>
      </c>
      <c r="I451">
        <v>42449</v>
      </c>
      <c r="J451">
        <f t="shared" si="8"/>
        <v>430</v>
      </c>
    </row>
    <row r="452" spans="8:10" x14ac:dyDescent="0.45">
      <c r="H452">
        <v>44743</v>
      </c>
      <c r="I452">
        <v>42237</v>
      </c>
      <c r="J452">
        <f t="shared" si="8"/>
        <v>431</v>
      </c>
    </row>
    <row r="453" spans="8:10" x14ac:dyDescent="0.45">
      <c r="H453">
        <v>88161</v>
      </c>
      <c r="I453">
        <v>42180</v>
      </c>
      <c r="J453">
        <f t="shared" si="8"/>
        <v>432</v>
      </c>
    </row>
    <row r="454" spans="8:10" x14ac:dyDescent="0.45">
      <c r="H454">
        <v>100812</v>
      </c>
      <c r="I454">
        <v>42145</v>
      </c>
      <c r="J454">
        <f t="shared" si="8"/>
        <v>433</v>
      </c>
    </row>
    <row r="455" spans="8:10" x14ac:dyDescent="0.45">
      <c r="H455">
        <v>101274</v>
      </c>
      <c r="I455">
        <v>41950</v>
      </c>
      <c r="J455">
        <f t="shared" si="8"/>
        <v>434</v>
      </c>
    </row>
    <row r="456" spans="8:10" x14ac:dyDescent="0.45">
      <c r="H456">
        <v>35571</v>
      </c>
      <c r="I456">
        <v>41944</v>
      </c>
      <c r="J456">
        <f t="shared" si="8"/>
        <v>435</v>
      </c>
    </row>
    <row r="457" spans="8:10" x14ac:dyDescent="0.45">
      <c r="H457">
        <v>52005</v>
      </c>
      <c r="I457">
        <v>41908</v>
      </c>
      <c r="J457">
        <f t="shared" si="8"/>
        <v>436</v>
      </c>
    </row>
    <row r="458" spans="8:10" x14ac:dyDescent="0.45">
      <c r="H458">
        <v>110742</v>
      </c>
      <c r="I458">
        <v>41590</v>
      </c>
      <c r="J458">
        <f t="shared" si="8"/>
        <v>437</v>
      </c>
    </row>
    <row r="459" spans="8:10" x14ac:dyDescent="0.45">
      <c r="H459">
        <v>81955</v>
      </c>
      <c r="I459">
        <v>41390</v>
      </c>
      <c r="J459">
        <f t="shared" si="8"/>
        <v>438</v>
      </c>
    </row>
    <row r="460" spans="8:10" x14ac:dyDescent="0.45">
      <c r="H460">
        <v>53989</v>
      </c>
      <c r="I460">
        <v>41308</v>
      </c>
      <c r="J460">
        <f t="shared" si="8"/>
        <v>439</v>
      </c>
    </row>
    <row r="461" spans="8:10" x14ac:dyDescent="0.45">
      <c r="H461">
        <v>106721</v>
      </c>
      <c r="I461">
        <v>41033</v>
      </c>
      <c r="J461">
        <f t="shared" si="8"/>
        <v>440</v>
      </c>
    </row>
    <row r="462" spans="8:10" x14ac:dyDescent="0.45">
      <c r="H462">
        <v>96321</v>
      </c>
      <c r="I462">
        <v>40886</v>
      </c>
      <c r="J462">
        <f t="shared" si="8"/>
        <v>441</v>
      </c>
    </row>
    <row r="463" spans="8:10" x14ac:dyDescent="0.45">
      <c r="H463">
        <v>33236</v>
      </c>
      <c r="I463">
        <v>40503</v>
      </c>
      <c r="J463">
        <f t="shared" si="8"/>
        <v>442</v>
      </c>
    </row>
    <row r="464" spans="8:10" x14ac:dyDescent="0.45">
      <c r="H464">
        <v>96093</v>
      </c>
      <c r="I464">
        <v>40350</v>
      </c>
      <c r="J464">
        <f t="shared" si="8"/>
        <v>443</v>
      </c>
    </row>
    <row r="465" spans="8:10" x14ac:dyDescent="0.45">
      <c r="H465">
        <v>109063</v>
      </c>
      <c r="I465">
        <v>40293</v>
      </c>
      <c r="J465">
        <f t="shared" si="8"/>
        <v>444</v>
      </c>
    </row>
    <row r="466" spans="8:10" x14ac:dyDescent="0.45">
      <c r="H466">
        <v>52190</v>
      </c>
      <c r="I466">
        <v>40207</v>
      </c>
      <c r="J466">
        <f t="shared" si="8"/>
        <v>445</v>
      </c>
    </row>
    <row r="467" spans="8:10" x14ac:dyDescent="0.45">
      <c r="H467">
        <v>32384</v>
      </c>
      <c r="I467">
        <v>39764</v>
      </c>
      <c r="J467">
        <f t="shared" si="8"/>
        <v>446</v>
      </c>
    </row>
    <row r="468" spans="8:10" x14ac:dyDescent="0.45">
      <c r="H468">
        <v>66188</v>
      </c>
      <c r="I468">
        <v>39569</v>
      </c>
      <c r="J468">
        <f t="shared" si="8"/>
        <v>447</v>
      </c>
    </row>
    <row r="469" spans="8:10" x14ac:dyDescent="0.45">
      <c r="H469">
        <v>86622</v>
      </c>
      <c r="I469">
        <v>38605</v>
      </c>
      <c r="J469">
        <f t="shared" si="8"/>
        <v>448</v>
      </c>
    </row>
    <row r="470" spans="8:10" x14ac:dyDescent="0.45">
      <c r="H470">
        <v>54322</v>
      </c>
      <c r="I470">
        <v>38556</v>
      </c>
      <c r="J470">
        <f t="shared" si="8"/>
        <v>449</v>
      </c>
    </row>
    <row r="471" spans="8:10" x14ac:dyDescent="0.45">
      <c r="H471">
        <v>60750</v>
      </c>
      <c r="I471">
        <v>38244</v>
      </c>
      <c r="J471">
        <f t="shared" ref="J471:J521" si="9">_xlfn.RANK.EQ(I471,_xlfn.ANCHORARRAY($I$22))</f>
        <v>450</v>
      </c>
    </row>
    <row r="472" spans="8:10" x14ac:dyDescent="0.45">
      <c r="H472">
        <v>31589</v>
      </c>
      <c r="I472">
        <v>38068</v>
      </c>
      <c r="J472">
        <f t="shared" si="9"/>
        <v>451</v>
      </c>
    </row>
    <row r="473" spans="8:10" x14ac:dyDescent="0.45">
      <c r="H473">
        <v>78766</v>
      </c>
      <c r="I473">
        <v>38036</v>
      </c>
      <c r="J473">
        <f t="shared" si="9"/>
        <v>452</v>
      </c>
    </row>
    <row r="474" spans="8:10" x14ac:dyDescent="0.45">
      <c r="H474">
        <v>78695</v>
      </c>
      <c r="I474">
        <v>38016</v>
      </c>
      <c r="J474">
        <f t="shared" si="9"/>
        <v>453</v>
      </c>
    </row>
    <row r="475" spans="8:10" x14ac:dyDescent="0.45">
      <c r="H475">
        <v>56672</v>
      </c>
      <c r="I475">
        <v>38016</v>
      </c>
      <c r="J475">
        <f t="shared" si="9"/>
        <v>453</v>
      </c>
    </row>
    <row r="476" spans="8:10" x14ac:dyDescent="0.45">
      <c r="H476">
        <v>112594</v>
      </c>
      <c r="I476">
        <v>37684</v>
      </c>
      <c r="J476">
        <f t="shared" si="9"/>
        <v>455</v>
      </c>
    </row>
    <row r="477" spans="8:10" x14ac:dyDescent="0.45">
      <c r="H477">
        <v>62245</v>
      </c>
      <c r="I477">
        <v>37659</v>
      </c>
      <c r="J477">
        <f t="shared" si="9"/>
        <v>456</v>
      </c>
    </row>
    <row r="478" spans="8:10" x14ac:dyDescent="0.45">
      <c r="H478">
        <v>90614</v>
      </c>
      <c r="I478">
        <v>37597</v>
      </c>
      <c r="J478">
        <f t="shared" si="9"/>
        <v>457</v>
      </c>
    </row>
    <row r="479" spans="8:10" x14ac:dyDescent="0.45">
      <c r="H479">
        <v>119388</v>
      </c>
      <c r="I479">
        <v>37295</v>
      </c>
      <c r="J479">
        <f t="shared" si="9"/>
        <v>458</v>
      </c>
    </row>
    <row r="480" spans="8:10" x14ac:dyDescent="0.45">
      <c r="H480">
        <v>65063</v>
      </c>
      <c r="I480">
        <v>37190</v>
      </c>
      <c r="J480">
        <f t="shared" si="9"/>
        <v>459</v>
      </c>
    </row>
    <row r="481" spans="8:10" x14ac:dyDescent="0.45">
      <c r="H481">
        <v>56417</v>
      </c>
      <c r="I481">
        <v>37069</v>
      </c>
      <c r="J481">
        <f t="shared" si="9"/>
        <v>460</v>
      </c>
    </row>
    <row r="482" spans="8:10" x14ac:dyDescent="0.45">
      <c r="H482">
        <v>104965</v>
      </c>
      <c r="I482">
        <v>37016</v>
      </c>
      <c r="J482">
        <f t="shared" si="9"/>
        <v>461</v>
      </c>
    </row>
    <row r="483" spans="8:10" x14ac:dyDescent="0.45">
      <c r="H483">
        <v>31140</v>
      </c>
      <c r="I483">
        <v>37006</v>
      </c>
      <c r="J483">
        <f t="shared" si="9"/>
        <v>462</v>
      </c>
    </row>
    <row r="484" spans="8:10" x14ac:dyDescent="0.45">
      <c r="H484">
        <v>78933</v>
      </c>
      <c r="I484">
        <v>36344</v>
      </c>
      <c r="J484">
        <f t="shared" si="9"/>
        <v>463</v>
      </c>
    </row>
    <row r="485" spans="8:10" x14ac:dyDescent="0.45">
      <c r="H485">
        <v>35845</v>
      </c>
      <c r="I485">
        <v>36155</v>
      </c>
      <c r="J485">
        <f t="shared" si="9"/>
        <v>464</v>
      </c>
    </row>
    <row r="486" spans="8:10" x14ac:dyDescent="0.45">
      <c r="H486">
        <v>88653</v>
      </c>
      <c r="I486">
        <v>36142</v>
      </c>
      <c r="J486">
        <f t="shared" si="9"/>
        <v>465</v>
      </c>
    </row>
    <row r="487" spans="8:10" x14ac:dyDescent="0.45">
      <c r="H487">
        <v>88394</v>
      </c>
      <c r="I487">
        <v>35939</v>
      </c>
      <c r="J487">
        <f t="shared" si="9"/>
        <v>466</v>
      </c>
    </row>
    <row r="488" spans="8:10" x14ac:dyDescent="0.45">
      <c r="H488">
        <v>52173</v>
      </c>
      <c r="I488">
        <v>35845</v>
      </c>
      <c r="J488">
        <f t="shared" si="9"/>
        <v>467</v>
      </c>
    </row>
    <row r="489" spans="8:10" x14ac:dyDescent="0.45">
      <c r="H489">
        <v>119081</v>
      </c>
      <c r="I489">
        <v>35842</v>
      </c>
      <c r="J489">
        <f t="shared" si="9"/>
        <v>468</v>
      </c>
    </row>
    <row r="490" spans="8:10" x14ac:dyDescent="0.45">
      <c r="H490">
        <v>35355</v>
      </c>
      <c r="I490">
        <v>35793</v>
      </c>
      <c r="J490">
        <f t="shared" si="9"/>
        <v>469</v>
      </c>
    </row>
    <row r="491" spans="8:10" x14ac:dyDescent="0.45">
      <c r="H491">
        <v>85621</v>
      </c>
      <c r="I491">
        <v>35744</v>
      </c>
      <c r="J491">
        <f t="shared" si="9"/>
        <v>470</v>
      </c>
    </row>
    <row r="492" spans="8:10" x14ac:dyDescent="0.45">
      <c r="H492">
        <v>36155</v>
      </c>
      <c r="I492">
        <v>35571</v>
      </c>
      <c r="J492">
        <f t="shared" si="9"/>
        <v>471</v>
      </c>
    </row>
    <row r="493" spans="8:10" x14ac:dyDescent="0.45">
      <c r="H493">
        <v>118839</v>
      </c>
      <c r="I493">
        <v>35498</v>
      </c>
      <c r="J493">
        <f t="shared" si="9"/>
        <v>472</v>
      </c>
    </row>
    <row r="494" spans="8:10" x14ac:dyDescent="0.45">
      <c r="H494">
        <v>84254</v>
      </c>
      <c r="I494">
        <v>35355</v>
      </c>
      <c r="J494">
        <f t="shared" si="9"/>
        <v>473</v>
      </c>
    </row>
    <row r="495" spans="8:10" x14ac:dyDescent="0.45">
      <c r="H495">
        <v>41033</v>
      </c>
      <c r="I495">
        <v>34426</v>
      </c>
      <c r="J495">
        <f t="shared" si="9"/>
        <v>474</v>
      </c>
    </row>
    <row r="496" spans="8:10" x14ac:dyDescent="0.45">
      <c r="H496">
        <v>38556</v>
      </c>
      <c r="I496">
        <v>34213</v>
      </c>
      <c r="J496">
        <f t="shared" si="9"/>
        <v>475</v>
      </c>
    </row>
    <row r="497" spans="8:10" x14ac:dyDescent="0.45">
      <c r="H497">
        <v>43283</v>
      </c>
      <c r="I497">
        <v>33866</v>
      </c>
      <c r="J497">
        <f t="shared" si="9"/>
        <v>476</v>
      </c>
    </row>
    <row r="498" spans="8:10" x14ac:dyDescent="0.45">
      <c r="H498">
        <v>52031</v>
      </c>
      <c r="I498">
        <v>33630</v>
      </c>
      <c r="J498">
        <f t="shared" si="9"/>
        <v>477</v>
      </c>
    </row>
    <row r="499" spans="8:10" x14ac:dyDescent="0.45">
      <c r="H499">
        <v>37016</v>
      </c>
      <c r="I499">
        <v>33236</v>
      </c>
      <c r="J499">
        <f t="shared" si="9"/>
        <v>478</v>
      </c>
    </row>
    <row r="500" spans="8:10" x14ac:dyDescent="0.45">
      <c r="H500">
        <v>46209</v>
      </c>
      <c r="I500">
        <v>32745</v>
      </c>
      <c r="J500">
        <f t="shared" si="9"/>
        <v>479</v>
      </c>
    </row>
    <row r="501" spans="8:10" x14ac:dyDescent="0.45">
      <c r="H501">
        <v>75968</v>
      </c>
      <c r="I501">
        <v>32454</v>
      </c>
      <c r="J501">
        <f t="shared" si="9"/>
        <v>480</v>
      </c>
    </row>
    <row r="502" spans="8:10" x14ac:dyDescent="0.45">
      <c r="H502">
        <v>32257</v>
      </c>
      <c r="I502">
        <v>32384</v>
      </c>
      <c r="J502">
        <f t="shared" si="9"/>
        <v>481</v>
      </c>
    </row>
    <row r="503" spans="8:10" x14ac:dyDescent="0.45">
      <c r="H503">
        <v>48135</v>
      </c>
      <c r="I503">
        <v>32352</v>
      </c>
      <c r="J503">
        <f t="shared" si="9"/>
        <v>482</v>
      </c>
    </row>
    <row r="504" spans="8:10" x14ac:dyDescent="0.45">
      <c r="H504">
        <v>110098</v>
      </c>
      <c r="I504">
        <v>32257</v>
      </c>
      <c r="J504">
        <f t="shared" si="9"/>
        <v>483</v>
      </c>
    </row>
    <row r="505" spans="8:10" x14ac:dyDescent="0.45">
      <c r="H505">
        <v>41908</v>
      </c>
      <c r="I505">
        <v>32224</v>
      </c>
      <c r="J505">
        <f t="shared" si="9"/>
        <v>484</v>
      </c>
    </row>
    <row r="506" spans="8:10" x14ac:dyDescent="0.45">
      <c r="H506">
        <v>30340</v>
      </c>
      <c r="I506">
        <v>32204</v>
      </c>
      <c r="J506">
        <f t="shared" si="9"/>
        <v>485</v>
      </c>
    </row>
    <row r="507" spans="8:10" x14ac:dyDescent="0.45">
      <c r="H507">
        <v>31307</v>
      </c>
      <c r="I507">
        <v>32169</v>
      </c>
      <c r="J507">
        <f t="shared" si="9"/>
        <v>486</v>
      </c>
    </row>
    <row r="508" spans="8:10" x14ac:dyDescent="0.45">
      <c r="H508">
        <v>59689</v>
      </c>
      <c r="I508">
        <v>32100</v>
      </c>
      <c r="J508">
        <f t="shared" si="9"/>
        <v>487</v>
      </c>
    </row>
    <row r="509" spans="8:10" x14ac:dyDescent="0.45">
      <c r="H509">
        <v>78651</v>
      </c>
      <c r="I509">
        <v>31932</v>
      </c>
      <c r="J509">
        <f t="shared" si="9"/>
        <v>488</v>
      </c>
    </row>
    <row r="510" spans="8:10" x14ac:dyDescent="0.45">
      <c r="H510">
        <v>102702</v>
      </c>
      <c r="I510">
        <v>31708</v>
      </c>
      <c r="J510">
        <f t="shared" si="9"/>
        <v>489</v>
      </c>
    </row>
    <row r="511" spans="8:10" x14ac:dyDescent="0.45">
      <c r="H511">
        <v>70510</v>
      </c>
      <c r="I511">
        <v>31589</v>
      </c>
      <c r="J511">
        <f t="shared" si="9"/>
        <v>490</v>
      </c>
    </row>
    <row r="512" spans="8:10" x14ac:dyDescent="0.45">
      <c r="H512">
        <v>117329</v>
      </c>
      <c r="I512">
        <v>31401</v>
      </c>
      <c r="J512">
        <f t="shared" si="9"/>
        <v>491</v>
      </c>
    </row>
    <row r="513" spans="8:10" x14ac:dyDescent="0.45">
      <c r="H513">
        <v>42449</v>
      </c>
      <c r="I513">
        <v>31381</v>
      </c>
      <c r="J513">
        <f t="shared" si="9"/>
        <v>492</v>
      </c>
    </row>
    <row r="514" spans="8:10" x14ac:dyDescent="0.45">
      <c r="H514">
        <v>97904</v>
      </c>
      <c r="I514">
        <v>31307</v>
      </c>
      <c r="J514">
        <f t="shared" si="9"/>
        <v>493</v>
      </c>
    </row>
    <row r="515" spans="8:10" x14ac:dyDescent="0.45">
      <c r="H515">
        <v>38244</v>
      </c>
      <c r="I515">
        <v>31207</v>
      </c>
      <c r="J515">
        <f t="shared" si="9"/>
        <v>494</v>
      </c>
    </row>
    <row r="516" spans="8:10" x14ac:dyDescent="0.45">
      <c r="H516">
        <v>34213</v>
      </c>
      <c r="I516">
        <v>31140</v>
      </c>
      <c r="J516">
        <f t="shared" si="9"/>
        <v>495</v>
      </c>
    </row>
    <row r="517" spans="8:10" x14ac:dyDescent="0.45">
      <c r="H517">
        <v>61881</v>
      </c>
      <c r="I517">
        <v>30358</v>
      </c>
      <c r="J517">
        <f t="shared" si="9"/>
        <v>496</v>
      </c>
    </row>
    <row r="518" spans="8:10" x14ac:dyDescent="0.45">
      <c r="H518">
        <v>54087</v>
      </c>
      <c r="I518">
        <v>30340</v>
      </c>
      <c r="J518">
        <f t="shared" si="9"/>
        <v>497</v>
      </c>
    </row>
    <row r="519" spans="8:10" x14ac:dyDescent="0.45">
      <c r="H519">
        <v>58151</v>
      </c>
      <c r="I519">
        <v>30276</v>
      </c>
      <c r="J519">
        <f t="shared" si="9"/>
        <v>498</v>
      </c>
    </row>
    <row r="520" spans="8:10" x14ac:dyDescent="0.45">
      <c r="H520">
        <v>108915</v>
      </c>
      <c r="I520">
        <v>30159</v>
      </c>
      <c r="J520">
        <f t="shared" si="9"/>
        <v>499</v>
      </c>
    </row>
    <row r="521" spans="8:10" x14ac:dyDescent="0.45">
      <c r="H521">
        <v>95344</v>
      </c>
      <c r="I521">
        <v>30138</v>
      </c>
      <c r="J521">
        <f t="shared" si="9"/>
        <v>500</v>
      </c>
    </row>
  </sheetData>
  <mergeCells count="1">
    <mergeCell ref="B18:G20"/>
  </mergeCell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7C0C-805B-47A7-9C83-9FBB2AACE263}">
  <dimension ref="E2:N21"/>
  <sheetViews>
    <sheetView tabSelected="1" topLeftCell="B17" zoomScale="220" zoomScaleNormal="220" workbookViewId="0">
      <selection activeCell="K27" sqref="K27"/>
    </sheetView>
  </sheetViews>
  <sheetFormatPr defaultRowHeight="14.25" x14ac:dyDescent="0.45"/>
  <cols>
    <col min="4" max="4" width="3.59765625" customWidth="1"/>
    <col min="5" max="5" width="9.6640625" bestFit="1" customWidth="1"/>
    <col min="9" max="9" width="12.33203125" bestFit="1" customWidth="1"/>
    <col min="10" max="10" width="9.6640625" bestFit="1" customWidth="1"/>
    <col min="11" max="11" width="12.06640625" bestFit="1" customWidth="1"/>
  </cols>
  <sheetData>
    <row r="2" spans="5:14" x14ac:dyDescent="0.45">
      <c r="E2" t="s">
        <v>482</v>
      </c>
      <c r="H2" t="s">
        <v>484</v>
      </c>
      <c r="I2">
        <v>32</v>
      </c>
      <c r="J2" s="43">
        <f>I2/I3</f>
        <v>0.8</v>
      </c>
    </row>
    <row r="3" spans="5:14" x14ac:dyDescent="0.45">
      <c r="E3" t="s">
        <v>483</v>
      </c>
      <c r="H3" t="s">
        <v>485</v>
      </c>
      <c r="I3">
        <v>40</v>
      </c>
    </row>
    <row r="5" spans="5:14" x14ac:dyDescent="0.45">
      <c r="H5" t="s">
        <v>486</v>
      </c>
      <c r="I5" t="s">
        <v>487</v>
      </c>
      <c r="J5" t="s">
        <v>483</v>
      </c>
      <c r="K5" t="s">
        <v>493</v>
      </c>
    </row>
    <row r="6" spans="5:14" x14ac:dyDescent="0.45">
      <c r="E6" s="43">
        <v>0</v>
      </c>
      <c r="H6">
        <v>1</v>
      </c>
      <c r="I6">
        <v>35</v>
      </c>
      <c r="J6" s="45">
        <f>I6/100</f>
        <v>0.35</v>
      </c>
    </row>
    <row r="7" spans="5:14" x14ac:dyDescent="0.45">
      <c r="E7" s="43">
        <v>0.5</v>
      </c>
      <c r="H7">
        <v>2</v>
      </c>
      <c r="I7">
        <v>65</v>
      </c>
      <c r="J7" s="45">
        <f t="shared" ref="J7:J13" si="0">I7/100</f>
        <v>0.65</v>
      </c>
      <c r="K7" t="s">
        <v>488</v>
      </c>
      <c r="M7" s="44">
        <f>MEDIAN(J6:J13)</f>
        <v>0.33499999999999996</v>
      </c>
      <c r="N7" t="s">
        <v>490</v>
      </c>
    </row>
    <row r="8" spans="5:14" x14ac:dyDescent="0.45">
      <c r="H8">
        <v>3</v>
      </c>
      <c r="I8">
        <v>14</v>
      </c>
      <c r="J8" s="45">
        <f t="shared" si="0"/>
        <v>0.14000000000000001</v>
      </c>
      <c r="K8" t="s">
        <v>489</v>
      </c>
    </row>
    <row r="9" spans="5:14" x14ac:dyDescent="0.45">
      <c r="H9">
        <v>4</v>
      </c>
      <c r="I9">
        <v>20</v>
      </c>
      <c r="J9" s="45">
        <f t="shared" si="0"/>
        <v>0.2</v>
      </c>
    </row>
    <row r="10" spans="5:14" x14ac:dyDescent="0.45">
      <c r="H10">
        <v>5</v>
      </c>
      <c r="I10">
        <v>39</v>
      </c>
      <c r="J10" s="45">
        <f t="shared" si="0"/>
        <v>0.39</v>
      </c>
    </row>
    <row r="11" spans="5:14" x14ac:dyDescent="0.45">
      <c r="E11">
        <v>0</v>
      </c>
      <c r="F11" s="43">
        <f>_xlfn.PERCENTILE.INC($J$6:$J$13,E11)</f>
        <v>0.14000000000000001</v>
      </c>
      <c r="G11" s="43" t="e">
        <f>_xlfn.PERCENTILE.EXC($J$6:$J$13,E11)</f>
        <v>#NUM!</v>
      </c>
      <c r="H11">
        <v>6</v>
      </c>
      <c r="I11">
        <v>44</v>
      </c>
      <c r="J11" s="45">
        <f t="shared" si="0"/>
        <v>0.44</v>
      </c>
    </row>
    <row r="12" spans="5:14" x14ac:dyDescent="0.45">
      <c r="E12">
        <v>1</v>
      </c>
      <c r="F12" s="43">
        <f>_xlfn.PERCENTILE.INC($J$6:$J$13,E12)</f>
        <v>0.65</v>
      </c>
      <c r="G12" s="43" t="e">
        <f>_xlfn.PERCENTILE.EXC($J$6:$J$13,E12)</f>
        <v>#NUM!</v>
      </c>
      <c r="H12">
        <v>7</v>
      </c>
      <c r="I12">
        <v>26</v>
      </c>
      <c r="J12" s="45">
        <f t="shared" si="0"/>
        <v>0.26</v>
      </c>
    </row>
    <row r="13" spans="5:14" x14ac:dyDescent="0.45">
      <c r="E13">
        <v>0.5</v>
      </c>
      <c r="F13" s="43">
        <f>_xlfn.PERCENTILE.INC($J$6:$J$13,E13)</f>
        <v>0.33499999999999996</v>
      </c>
      <c r="G13" s="43">
        <f t="shared" ref="G13:G16" si="1">_xlfn.PERCENTILE.EXC($J$6:$J$13,E13)</f>
        <v>0.33499999999999996</v>
      </c>
      <c r="H13">
        <v>8</v>
      </c>
      <c r="I13">
        <v>32</v>
      </c>
      <c r="J13" s="45">
        <f t="shared" si="0"/>
        <v>0.32</v>
      </c>
    </row>
    <row r="14" spans="5:14" x14ac:dyDescent="0.45">
      <c r="E14">
        <v>0.75</v>
      </c>
      <c r="F14" s="43">
        <f>_xlfn.PERCENTILE.INC($J$6:$J$13,E14)</f>
        <v>0.40250000000000002</v>
      </c>
      <c r="G14" s="43">
        <f t="shared" si="1"/>
        <v>0.42749999999999999</v>
      </c>
    </row>
    <row r="15" spans="5:14" x14ac:dyDescent="0.45">
      <c r="E15">
        <v>0.12</v>
      </c>
      <c r="F15" s="45">
        <f>_xlfn.PERCENTILE.INC($J$6:$J$13,E15)</f>
        <v>0.19040000000000001</v>
      </c>
      <c r="G15" s="45">
        <f t="shared" si="1"/>
        <v>0.14480000000000001</v>
      </c>
    </row>
    <row r="16" spans="5:14" x14ac:dyDescent="0.45">
      <c r="E16">
        <v>0</v>
      </c>
      <c r="F16" s="43">
        <f>_xlfn.PERCENTILE.INC($J$6:$J$13,E16)</f>
        <v>0.14000000000000001</v>
      </c>
      <c r="G16" s="43" t="e">
        <f t="shared" si="1"/>
        <v>#NUM!</v>
      </c>
    </row>
    <row r="17" spans="9:11" x14ac:dyDescent="0.45">
      <c r="I17" t="s">
        <v>491</v>
      </c>
      <c r="J17">
        <v>0</v>
      </c>
      <c r="K17">
        <v>1</v>
      </c>
    </row>
    <row r="18" spans="9:11" x14ac:dyDescent="0.45">
      <c r="I18" t="s">
        <v>492</v>
      </c>
      <c r="J18">
        <v>0.01</v>
      </c>
      <c r="K18">
        <v>0.99</v>
      </c>
    </row>
    <row r="20" spans="9:11" x14ac:dyDescent="0.45">
      <c r="I20" t="s">
        <v>493</v>
      </c>
      <c r="J20" t="s">
        <v>489</v>
      </c>
      <c r="K20" t="s">
        <v>488</v>
      </c>
    </row>
    <row r="21" spans="9:11" x14ac:dyDescent="0.45">
      <c r="I21" t="s">
        <v>494</v>
      </c>
      <c r="J21" t="s">
        <v>495</v>
      </c>
      <c r="K21" t="s">
        <v>496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Recap</vt:lpstr>
      <vt:lpstr>Agenda</vt:lpstr>
      <vt:lpstr>Dataset</vt:lpstr>
      <vt:lpstr>Questions</vt:lpstr>
      <vt:lpstr>Count</vt:lpstr>
      <vt:lpstr>Logical Functions</vt:lpstr>
      <vt:lpstr>Statistical Functions</vt:lpstr>
      <vt:lpstr>Average</vt:lpstr>
      <vt:lpstr>Median</vt:lpstr>
      <vt:lpstr>Mode</vt:lpstr>
      <vt:lpstr>Max Min</vt:lpstr>
      <vt:lpstr>Rank</vt:lpstr>
      <vt:lpstr>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2024-11-17T14:44:17Z</dcterms:created>
  <dcterms:modified xsi:type="dcterms:W3CDTF">2025-06-15T17:14:59Z</dcterms:modified>
</cp:coreProperties>
</file>