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2" documentId="11_AD4D5CB4E552A5DACE1C6462605C54605ADEDD8D" xr6:coauthVersionLast="47" xr6:coauthVersionMax="47" xr10:uidLastSave="{15315848-1D1D-4C7C-8494-863CA8A2EC6A}"/>
  <bookViews>
    <workbookView xWindow="-98" yWindow="-98" windowWidth="24196" windowHeight="144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4" i="1"/>
  <c r="B15" i="1"/>
  <c r="B16" i="1"/>
  <c r="B14" i="1"/>
  <c r="B23" i="1"/>
  <c r="C28" i="1"/>
  <c r="I24" i="1"/>
  <c r="J24" i="1"/>
  <c r="I25" i="1"/>
  <c r="J25" i="1"/>
  <c r="J23" i="1"/>
  <c r="I2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13" i="1"/>
  <c r="J13" i="1"/>
  <c r="E25" i="1"/>
  <c r="E24" i="1"/>
  <c r="E23" i="1"/>
  <c r="Q2" i="1"/>
  <c r="Q3" i="1"/>
  <c r="Q4" i="1"/>
  <c r="P2" i="1"/>
  <c r="P3" i="1"/>
  <c r="P4" i="1"/>
  <c r="O3" i="1"/>
  <c r="O4" i="1"/>
  <c r="O2" i="1"/>
  <c r="L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K10" i="1"/>
  <c r="L10" i="1" s="1"/>
  <c r="K2" i="1"/>
  <c r="L2" i="1" s="1"/>
  <c r="G7" i="1"/>
  <c r="G10" i="1"/>
  <c r="G4" i="1"/>
  <c r="M10" i="1"/>
  <c r="M2" i="1"/>
  <c r="J4" i="1" s="1"/>
  <c r="H3" i="1"/>
  <c r="M3" i="1" s="1"/>
  <c r="H4" i="1"/>
  <c r="M4" i="1" s="1"/>
  <c r="H5" i="1"/>
  <c r="M5" i="1" s="1"/>
  <c r="H6" i="1"/>
  <c r="M6" i="1" s="1"/>
  <c r="H7" i="1"/>
  <c r="M7" i="1" s="1"/>
  <c r="H8" i="1"/>
  <c r="M8" i="1" s="1"/>
  <c r="J10" i="1" s="1"/>
  <c r="H9" i="1"/>
  <c r="M9" i="1" s="1"/>
  <c r="H10" i="1"/>
  <c r="H2" i="1"/>
  <c r="J7" i="1" l="1"/>
</calcChain>
</file>

<file path=xl/sharedStrings.xml><?xml version="1.0" encoding="utf-8"?>
<sst xmlns="http://schemas.openxmlformats.org/spreadsheetml/2006/main" count="7" uniqueCount="7">
  <si>
    <t>滑块间距</t>
    <phoneticPr fontId="1" type="noConversion"/>
  </si>
  <si>
    <t>珀罗板A</t>
    <phoneticPr fontId="1" type="noConversion"/>
  </si>
  <si>
    <t>珀罗板B</t>
    <phoneticPr fontId="1" type="noConversion"/>
  </si>
  <si>
    <t>透镜位置x_1</t>
    <phoneticPr fontId="1" type="noConversion"/>
  </si>
  <si>
    <t>透镜位置x_2</t>
    <phoneticPr fontId="1" type="noConversion"/>
  </si>
  <si>
    <t>标记点x_p</t>
    <phoneticPr fontId="1" type="noConversion"/>
  </si>
  <si>
    <t>理论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</si>
</sst>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_ "/>
    <numFmt numFmtId="179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/>
    <xf numFmtId="17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Foglio1!$F$13:$F$21</c:f>
              <c:numCache>
                <c:formatCode>General</c:formatCode>
                <c:ptCount val="9"/>
                <c:pt idx="0">
                  <c:v>40.5</c:v>
                </c:pt>
                <c:pt idx="1">
                  <c:v>40.1</c:v>
                </c:pt>
                <c:pt idx="2">
                  <c:v>40.299999999999997</c:v>
                </c:pt>
                <c:pt idx="3">
                  <c:v>50.2</c:v>
                </c:pt>
                <c:pt idx="4">
                  <c:v>50.2</c:v>
                </c:pt>
                <c:pt idx="5">
                  <c:v>50.2</c:v>
                </c:pt>
                <c:pt idx="6">
                  <c:v>60.199999999999996</c:v>
                </c:pt>
                <c:pt idx="7">
                  <c:v>61.7</c:v>
                </c:pt>
                <c:pt idx="8">
                  <c:v>60.2</c:v>
                </c:pt>
              </c:numCache>
            </c:numRef>
          </c:xVal>
          <c:yVal>
            <c:numRef>
              <c:f>Foglio1!$G$13:$G$21</c:f>
              <c:numCache>
                <c:formatCode>0.00</c:formatCode>
                <c:ptCount val="9"/>
                <c:pt idx="0">
                  <c:v>62.695924764890279</c:v>
                </c:pt>
                <c:pt idx="1">
                  <c:v>62.539086929330828</c:v>
                </c:pt>
                <c:pt idx="2">
                  <c:v>62.617407639323737</c:v>
                </c:pt>
                <c:pt idx="3">
                  <c:v>66.755674232309744</c:v>
                </c:pt>
                <c:pt idx="4">
                  <c:v>66.755674232309744</c:v>
                </c:pt>
                <c:pt idx="5">
                  <c:v>66.755674232309744</c:v>
                </c:pt>
                <c:pt idx="6">
                  <c:v>71.530758226037193</c:v>
                </c:pt>
                <c:pt idx="7">
                  <c:v>72.306579898770778</c:v>
                </c:pt>
                <c:pt idx="8">
                  <c:v>71.530758226037193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F-4CF5-BF9C-1A77E39E31C9}"/>
            </c:ext>
          </c:extLst>
        </c:ser>
        <c:ser>
          <c:idx val="1"/>
          <c:order val="1"/>
          <c:tx>
            <c:v>f_x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Foglio1!$F$13:$F$21</c:f>
              <c:numCache>
                <c:formatCode>General</c:formatCode>
                <c:ptCount val="9"/>
                <c:pt idx="0">
                  <c:v>40.5</c:v>
                </c:pt>
                <c:pt idx="1">
                  <c:v>40.1</c:v>
                </c:pt>
                <c:pt idx="2">
                  <c:v>40.299999999999997</c:v>
                </c:pt>
                <c:pt idx="3">
                  <c:v>50.2</c:v>
                </c:pt>
                <c:pt idx="4">
                  <c:v>50.2</c:v>
                </c:pt>
                <c:pt idx="5">
                  <c:v>50.2</c:v>
                </c:pt>
                <c:pt idx="6">
                  <c:v>60.199999999999996</c:v>
                </c:pt>
                <c:pt idx="7">
                  <c:v>61.7</c:v>
                </c:pt>
                <c:pt idx="8">
                  <c:v>60.2</c:v>
                </c:pt>
              </c:numCache>
            </c:numRef>
          </c:xVal>
          <c:yVal>
            <c:numRef>
              <c:f>Foglio1!$H$13:$H$21</c:f>
              <c:numCache>
                <c:formatCode>0.00</c:formatCode>
                <c:ptCount val="9"/>
                <c:pt idx="0">
                  <c:v>61.160000000000004</c:v>
                </c:pt>
                <c:pt idx="1">
                  <c:v>61.297499999999992</c:v>
                </c:pt>
                <c:pt idx="2">
                  <c:v>62.507500000000007</c:v>
                </c:pt>
                <c:pt idx="3">
                  <c:v>66.715000000000003</c:v>
                </c:pt>
                <c:pt idx="4">
                  <c:v>66.137500000000017</c:v>
                </c:pt>
                <c:pt idx="5">
                  <c:v>65.037500000000009</c:v>
                </c:pt>
                <c:pt idx="6">
                  <c:v>68.83250000000001</c:v>
                </c:pt>
                <c:pt idx="7">
                  <c:v>72.902500000000003</c:v>
                </c:pt>
                <c:pt idx="8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F-4CF5-BF9C-1A77E39E31C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Foglio1!$F$13:$F$21</c:f>
              <c:numCache>
                <c:formatCode>General</c:formatCode>
                <c:ptCount val="9"/>
                <c:pt idx="0">
                  <c:v>40.5</c:v>
                </c:pt>
                <c:pt idx="1">
                  <c:v>40.1</c:v>
                </c:pt>
                <c:pt idx="2">
                  <c:v>40.299999999999997</c:v>
                </c:pt>
                <c:pt idx="3">
                  <c:v>50.2</c:v>
                </c:pt>
                <c:pt idx="4">
                  <c:v>50.2</c:v>
                </c:pt>
                <c:pt idx="5">
                  <c:v>50.2</c:v>
                </c:pt>
                <c:pt idx="6">
                  <c:v>60.199999999999996</c:v>
                </c:pt>
                <c:pt idx="7">
                  <c:v>61.7</c:v>
                </c:pt>
                <c:pt idx="8">
                  <c:v>60.2</c:v>
                </c:pt>
              </c:numCache>
            </c:numRef>
          </c:xVal>
          <c:yVal>
            <c:numRef>
              <c:f>Foglio1!$I$13:$I$21</c:f>
              <c:numCache>
                <c:formatCode>0.0</c:formatCode>
                <c:ptCount val="9"/>
                <c:pt idx="0">
                  <c:v>63.8</c:v>
                </c:pt>
                <c:pt idx="1">
                  <c:v>63.5</c:v>
                </c:pt>
                <c:pt idx="2">
                  <c:v>63.5</c:v>
                </c:pt>
                <c:pt idx="3">
                  <c:v>66.900000000000006</c:v>
                </c:pt>
                <c:pt idx="4">
                  <c:v>65.900000000000006</c:v>
                </c:pt>
                <c:pt idx="5">
                  <c:v>68</c:v>
                </c:pt>
                <c:pt idx="6">
                  <c:v>72.400000000000006</c:v>
                </c:pt>
                <c:pt idx="7">
                  <c:v>72.900000000000006</c:v>
                </c:pt>
                <c:pt idx="8">
                  <c:v>73.099999999999994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F-4CF5-BF9C-1A77E39E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88736"/>
        <c:axId val="872489984"/>
      </c:scatterChart>
      <c:valAx>
        <c:axId val="8724887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489984"/>
        <c:crosses val="autoZero"/>
        <c:crossBetween val="midCat"/>
      </c:valAx>
      <c:valAx>
        <c:axId val="8724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4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各方法计算焦距值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02110648600886"/>
          <c:y val="0.12911176470770946"/>
          <c:w val="0.845241535277093"/>
          <c:h val="0.57048981332531534"/>
        </c:manualLayout>
      </c:layout>
      <c:scatterChart>
        <c:scatterStyle val="lineMarker"/>
        <c:varyColors val="0"/>
        <c:ser>
          <c:idx val="0"/>
          <c:order val="0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Foglio1!$E$23:$E$25</c:f>
              <c:numCache>
                <c:formatCode>0.0_ </c:formatCode>
                <c:ptCount val="3"/>
                <c:pt idx="0">
                  <c:v>40.299999999999997</c:v>
                </c:pt>
                <c:pt idx="1">
                  <c:v>50.20000000000001</c:v>
                </c:pt>
                <c:pt idx="2">
                  <c:v>60.70000000000001</c:v>
                </c:pt>
              </c:numCache>
            </c:numRef>
          </c:xVal>
          <c:yVal>
            <c:numRef>
              <c:f>Foglio1!$F$23:$F$25</c:f>
              <c:numCache>
                <c:formatCode>General</c:formatCode>
                <c:ptCount val="3"/>
                <c:pt idx="0">
                  <c:v>62.617473111181617</c:v>
                </c:pt>
                <c:pt idx="1">
                  <c:v>66.755674232309744</c:v>
                </c:pt>
                <c:pt idx="2">
                  <c:v>71.789365450281721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4CDB-9C54-4C59774A90DF}"/>
            </c:ext>
          </c:extLst>
        </c:ser>
        <c:ser>
          <c:idx val="1"/>
          <c:order val="1"/>
          <c:tx>
            <c:v>珀罗板计算值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Foglio1!$E$23:$E$25</c:f>
              <c:numCache>
                <c:formatCode>0.0_ </c:formatCode>
                <c:ptCount val="3"/>
                <c:pt idx="0">
                  <c:v>40.299999999999997</c:v>
                </c:pt>
                <c:pt idx="1">
                  <c:v>50.20000000000001</c:v>
                </c:pt>
                <c:pt idx="2">
                  <c:v>60.70000000000001</c:v>
                </c:pt>
              </c:numCache>
            </c:numRef>
          </c:xVal>
          <c:yVal>
            <c:numRef>
              <c:f>Foglio1!$G$23:$G$25</c:f>
              <c:numCache>
                <c:formatCode>General</c:formatCode>
                <c:ptCount val="3"/>
                <c:pt idx="0">
                  <c:v>61.655000000000001</c:v>
                </c:pt>
                <c:pt idx="1">
                  <c:v>65.963333333333352</c:v>
                </c:pt>
                <c:pt idx="2">
                  <c:v>71.151666666666671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4CDB-9C54-4C59774A90DF}"/>
            </c:ext>
          </c:extLst>
        </c:ser>
        <c:ser>
          <c:idx val="2"/>
          <c:order val="2"/>
          <c:tx>
            <c:v>P点计算值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Foglio1!$E$23:$E$25</c:f>
              <c:numCache>
                <c:formatCode>0.0_ </c:formatCode>
                <c:ptCount val="3"/>
                <c:pt idx="0">
                  <c:v>40.299999999999997</c:v>
                </c:pt>
                <c:pt idx="1">
                  <c:v>50.20000000000001</c:v>
                </c:pt>
                <c:pt idx="2">
                  <c:v>60.70000000000001</c:v>
                </c:pt>
              </c:numCache>
            </c:numRef>
          </c:xVal>
          <c:yVal>
            <c:numRef>
              <c:f>Foglio1!$H$23:$H$25</c:f>
              <c:numCache>
                <c:formatCode>General</c:formatCode>
                <c:ptCount val="3"/>
                <c:pt idx="0">
                  <c:v>63.6</c:v>
                </c:pt>
                <c:pt idx="1">
                  <c:v>66.933333333333337</c:v>
                </c:pt>
                <c:pt idx="2">
                  <c:v>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4CDB-9C54-4C59774A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42928"/>
        <c:axId val="2006936688"/>
      </c:scatterChart>
      <c:valAx>
        <c:axId val="200694292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两透镜间距 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001415159621795"/>
              <c:y val="0.75906389008560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936688"/>
        <c:crosses val="autoZero"/>
        <c:crossBetween val="midCat"/>
      </c:valAx>
      <c:valAx>
        <c:axId val="20069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透镜组焦距 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1219440232508978E-2"/>
              <c:y val="3.25626946954620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9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节点位置与透镜间距关系图</a:t>
            </a:r>
          </a:p>
        </c:rich>
      </c:tx>
      <c:layout>
        <c:manualLayout>
          <c:xMode val="edge"/>
          <c:yMode val="edge"/>
          <c:x val="0.40472325755069888"/>
          <c:y val="7.255499747768294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实验值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Foglio1!$A$14:$A$16</c:f>
              <c:numCache>
                <c:formatCode>General</c:formatCode>
                <c:ptCount val="3"/>
                <c:pt idx="0">
                  <c:v>40.299999999999997</c:v>
                </c:pt>
                <c:pt idx="1">
                  <c:v>50.20000000000001</c:v>
                </c:pt>
                <c:pt idx="2">
                  <c:v>60.70000000000001</c:v>
                </c:pt>
              </c:numCache>
            </c:numRef>
          </c:xVal>
          <c:yVal>
            <c:numRef>
              <c:f>Foglio1!$B$14:$B$16</c:f>
              <c:numCache>
                <c:formatCode>0.0</c:formatCode>
                <c:ptCount val="3"/>
                <c:pt idx="0">
                  <c:v>13.133333333333335</c:v>
                </c:pt>
                <c:pt idx="1">
                  <c:v>15.6</c:v>
                </c:pt>
                <c:pt idx="2">
                  <c:v>15.300000000000002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7-431A-A2E6-F87E1FFBEF8C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Foglio1!$A$14:$A$16</c:f>
              <c:numCache>
                <c:formatCode>General</c:formatCode>
                <c:ptCount val="3"/>
                <c:pt idx="0">
                  <c:v>40.299999999999997</c:v>
                </c:pt>
                <c:pt idx="1">
                  <c:v>50.20000000000001</c:v>
                </c:pt>
                <c:pt idx="2">
                  <c:v>60.70000000000001</c:v>
                </c:pt>
              </c:numCache>
            </c:numRef>
          </c:xVal>
          <c:yVal>
            <c:numRef>
              <c:f>Foglio1!$C$14:$C$16</c:f>
              <c:numCache>
                <c:formatCode>0.0_ </c:formatCode>
                <c:ptCount val="3"/>
                <c:pt idx="0">
                  <c:v>15.065184721352534</c:v>
                </c:pt>
                <c:pt idx="1">
                  <c:v>16.688651535380508</c:v>
                </c:pt>
                <c:pt idx="2">
                  <c:v>17.124982053122757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31A-A2E6-F87E1FFB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83200"/>
        <c:axId val="874184864"/>
      </c:scatterChart>
      <c:valAx>
        <c:axId val="8741832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两透镜间距 </a:t>
                </a:r>
                <a:r>
                  <a:rPr lang="en-US" altLang="zh-CN" sz="1000" b="0" i="0" u="none" strike="noStrike" baseline="0">
                    <a:effectLst/>
                  </a:rPr>
                  <a:t>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0230075941770018"/>
              <c:y val="0.82504302561065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84864"/>
        <c:crosses val="autoZero"/>
        <c:crossBetween val="midCat"/>
      </c:valAx>
      <c:valAx>
        <c:axId val="87418486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节点到第二透镜距离 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2583579628884978"/>
              <c:y val="1.6484783527289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1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7108961265262"/>
          <c:y val="0.85190299680506509"/>
          <c:w val="0.1916960214969429"/>
          <c:h val="6.2674533371350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397668</xdr:colOff>
      <xdr:row>11</xdr:row>
      <xdr:rowOff>33336</xdr:rowOff>
    </xdr:from>
    <xdr:to>
      <xdr:col>18</xdr:col>
      <xdr:colOff>435768</xdr:colOff>
      <xdr:row>26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D424D5-088A-415E-A472-27AE484C5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602454</xdr:colOff>
      <xdr:row>29</xdr:row>
      <xdr:rowOff>85723</xdr:rowOff>
    </xdr:from>
    <xdr:to>
      <xdr:col>12</xdr:col>
      <xdr:colOff>519113</xdr:colOff>
      <xdr:row>47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25AF53-B505-4520-80A9-F7FAEA3EC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516731</xdr:colOff>
      <xdr:row>9</xdr:row>
      <xdr:rowOff>14287</xdr:rowOff>
    </xdr:from>
    <xdr:to>
      <xdr:col>14</xdr:col>
      <xdr:colOff>390526</xdr:colOff>
      <xdr:row>28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6046C3E-F6B0-4FB5-8748-81E919558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7" workbookViewId="0">
      <selection activeCell="P32" sqref="P32"/>
    </sheetView>
  </sheetViews>
  <sheetFormatPr defaultRowHeight="13.9" x14ac:dyDescent="0.4"/>
  <cols>
    <col min="7" max="8" width="9.46484375" bestFit="1" customWidth="1"/>
    <col min="9" max="9" width="10.531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</v>
      </c>
      <c r="L1" t="s">
        <v>6</v>
      </c>
    </row>
    <row r="2" spans="1:17" x14ac:dyDescent="0.4">
      <c r="A2" s="3">
        <v>0</v>
      </c>
      <c r="B2" s="1">
        <v>3.1349999999999998</v>
      </c>
      <c r="C2" s="1">
        <v>5.359</v>
      </c>
      <c r="D2" s="2">
        <v>-27.4</v>
      </c>
      <c r="E2" s="2">
        <v>13.1</v>
      </c>
      <c r="F2" s="2">
        <v>-63.8</v>
      </c>
      <c r="H2" s="4">
        <f>C2-B2</f>
        <v>2.2240000000000002</v>
      </c>
      <c r="K2" s="5">
        <f>E2-D2</f>
        <v>40.5</v>
      </c>
      <c r="L2">
        <f>(100*100)/(200-K2)</f>
        <v>62.695924764890279</v>
      </c>
      <c r="M2">
        <f>550*H2/H$1</f>
        <v>61.160000000000004</v>
      </c>
      <c r="N2" s="2">
        <v>-63.8</v>
      </c>
      <c r="O2">
        <f>AVERAGE(L2:L4)</f>
        <v>62.617473111181617</v>
      </c>
      <c r="P2">
        <f t="shared" ref="P2:Q2" si="0">AVERAGE(M2:M4)</f>
        <v>61.655000000000001</v>
      </c>
      <c r="Q2" s="2">
        <f>-AVERAGE(N2:N4)</f>
        <v>63.6</v>
      </c>
    </row>
    <row r="3" spans="1:17" x14ac:dyDescent="0.4">
      <c r="A3" s="3"/>
      <c r="B3" s="1">
        <v>3.0390000000000001</v>
      </c>
      <c r="C3" s="1">
        <v>5.2679999999999998</v>
      </c>
      <c r="D3" s="2">
        <v>-27.1</v>
      </c>
      <c r="E3" s="2">
        <v>13</v>
      </c>
      <c r="F3" s="2">
        <v>-63.5</v>
      </c>
      <c r="H3" s="4">
        <f t="shared" ref="H3:H10" si="1">C3-B3</f>
        <v>2.2289999999999996</v>
      </c>
      <c r="K3" s="5">
        <f>E3-D3</f>
        <v>40.1</v>
      </c>
      <c r="L3">
        <f>(100*100)/(200-K3)</f>
        <v>62.539086929330828</v>
      </c>
      <c r="M3">
        <f>550*H3/H$1</f>
        <v>61.297499999999992</v>
      </c>
      <c r="N3" s="2">
        <v>-63.5</v>
      </c>
      <c r="O3">
        <f>AVERAGE(L5:L7)</f>
        <v>66.755674232309744</v>
      </c>
      <c r="P3">
        <f t="shared" ref="P3:Q3" si="2">AVERAGE(M5:M7)</f>
        <v>65.963333333333352</v>
      </c>
      <c r="Q3" s="2">
        <f>-AVERAGE(N5:N7)</f>
        <v>66.933333333333337</v>
      </c>
    </row>
    <row r="4" spans="1:17" x14ac:dyDescent="0.4">
      <c r="A4" s="3"/>
      <c r="B4" s="1">
        <v>2.94</v>
      </c>
      <c r="C4" s="1">
        <v>5.2130000000000001</v>
      </c>
      <c r="D4" s="2">
        <v>-27</v>
      </c>
      <c r="E4" s="2">
        <v>13.3</v>
      </c>
      <c r="F4" s="2">
        <v>-63.5</v>
      </c>
      <c r="G4" s="2">
        <f>AVERAGE(F2:F4)</f>
        <v>-63.6</v>
      </c>
      <c r="H4" s="4">
        <f t="shared" si="1"/>
        <v>2.2730000000000001</v>
      </c>
      <c r="J4" s="2">
        <f>AVERAGE(M2:M4)</f>
        <v>61.655000000000001</v>
      </c>
      <c r="K4" s="5">
        <f>E4-D4</f>
        <v>40.299999999999997</v>
      </c>
      <c r="L4">
        <f>(100*100)/(200-K4)</f>
        <v>62.617407639323737</v>
      </c>
      <c r="M4">
        <f>550*H4/H$1</f>
        <v>62.507500000000007</v>
      </c>
      <c r="N4" s="2">
        <v>-63.5</v>
      </c>
      <c r="O4">
        <f>AVERAGE(L8:L10)</f>
        <v>71.789365450281721</v>
      </c>
      <c r="P4">
        <f t="shared" ref="P4:Q4" si="3">AVERAGE(M8:M10)</f>
        <v>71.151666666666671</v>
      </c>
      <c r="Q4" s="2">
        <f>-AVERAGE(N8:N10)</f>
        <v>72.8</v>
      </c>
    </row>
    <row r="5" spans="1:17" x14ac:dyDescent="0.4">
      <c r="A5" s="3">
        <v>10</v>
      </c>
      <c r="B5" s="1">
        <v>3.806</v>
      </c>
      <c r="C5" s="1">
        <v>6.2320000000000002</v>
      </c>
      <c r="D5" s="2">
        <v>-34.700000000000003</v>
      </c>
      <c r="E5" s="2">
        <v>15.5</v>
      </c>
      <c r="F5" s="2">
        <v>-66.900000000000006</v>
      </c>
      <c r="G5" s="2"/>
      <c r="H5" s="4">
        <f t="shared" si="1"/>
        <v>2.4260000000000002</v>
      </c>
      <c r="K5" s="5">
        <f>E5-D5</f>
        <v>50.2</v>
      </c>
      <c r="L5">
        <f>(100*100)/(200-K5)</f>
        <v>66.755674232309744</v>
      </c>
      <c r="M5">
        <f>550*H5/H$1</f>
        <v>66.715000000000003</v>
      </c>
      <c r="N5" s="2">
        <v>-66.900000000000006</v>
      </c>
    </row>
    <row r="6" spans="1:17" x14ac:dyDescent="0.4">
      <c r="A6" s="3"/>
      <c r="B6" s="1">
        <v>4.0830000000000002</v>
      </c>
      <c r="C6" s="1">
        <v>6.4880000000000004</v>
      </c>
      <c r="D6" s="2">
        <v>-34.1</v>
      </c>
      <c r="E6" s="2">
        <v>16.100000000000001</v>
      </c>
      <c r="F6" s="2">
        <v>-65.900000000000006</v>
      </c>
      <c r="G6" s="2"/>
      <c r="H6" s="4">
        <f t="shared" si="1"/>
        <v>2.4050000000000002</v>
      </c>
      <c r="K6" s="5">
        <f>E6-D6</f>
        <v>50.2</v>
      </c>
      <c r="L6">
        <f>(100*100)/(200-K6)</f>
        <v>66.755674232309744</v>
      </c>
      <c r="M6">
        <f>550*H6/H$1</f>
        <v>66.137500000000017</v>
      </c>
      <c r="N6" s="2">
        <v>-65.900000000000006</v>
      </c>
    </row>
    <row r="7" spans="1:17" x14ac:dyDescent="0.4">
      <c r="A7" s="3"/>
      <c r="B7" s="1">
        <v>5.3780000000000001</v>
      </c>
      <c r="C7" s="1">
        <v>7.7430000000000003</v>
      </c>
      <c r="D7" s="2">
        <v>-35</v>
      </c>
      <c r="E7" s="2">
        <v>15.2</v>
      </c>
      <c r="F7" s="2">
        <v>-68</v>
      </c>
      <c r="G7" s="2">
        <f t="shared" ref="G7:G10" si="4">AVERAGE(F5:F7)</f>
        <v>-66.933333333333337</v>
      </c>
      <c r="H7" s="4">
        <f t="shared" si="1"/>
        <v>2.3650000000000002</v>
      </c>
      <c r="J7" s="2">
        <f>AVERAGE(M5:M7)</f>
        <v>65.963333333333352</v>
      </c>
      <c r="K7" s="5">
        <f>E7-D7</f>
        <v>50.2</v>
      </c>
      <c r="L7">
        <f>(100*100)/(200-K7)</f>
        <v>66.755674232309744</v>
      </c>
      <c r="M7">
        <f>550*H7/H$1</f>
        <v>65.037500000000009</v>
      </c>
      <c r="N7" s="2">
        <v>-68</v>
      </c>
    </row>
    <row r="8" spans="1:17" x14ac:dyDescent="0.4">
      <c r="A8" s="3">
        <v>20</v>
      </c>
      <c r="B8" s="1">
        <v>2.9249999999999998</v>
      </c>
      <c r="C8" s="1">
        <v>5.4279999999999999</v>
      </c>
      <c r="D8" s="2">
        <v>-44.3</v>
      </c>
      <c r="E8" s="2">
        <v>15.9</v>
      </c>
      <c r="F8" s="2">
        <v>-72.400000000000006</v>
      </c>
      <c r="G8" s="2"/>
      <c r="H8" s="4">
        <f t="shared" si="1"/>
        <v>2.5030000000000001</v>
      </c>
      <c r="K8" s="5">
        <f>E8-D8</f>
        <v>60.199999999999996</v>
      </c>
      <c r="L8">
        <f>(100*100)/(200-K8)</f>
        <v>71.530758226037193</v>
      </c>
      <c r="M8">
        <f>550*H8/H$1</f>
        <v>68.83250000000001</v>
      </c>
      <c r="N8" s="2">
        <v>-72.400000000000006</v>
      </c>
    </row>
    <row r="9" spans="1:17" x14ac:dyDescent="0.4">
      <c r="A9" s="3"/>
      <c r="B9" s="1">
        <v>3.46</v>
      </c>
      <c r="C9" s="1">
        <v>6.1109999999999998</v>
      </c>
      <c r="D9" s="2">
        <v>-46.5</v>
      </c>
      <c r="E9" s="2">
        <v>15.2</v>
      </c>
      <c r="F9" s="2">
        <v>-72.900000000000006</v>
      </c>
      <c r="G9" s="2"/>
      <c r="H9" s="4">
        <f t="shared" si="1"/>
        <v>2.6509999999999998</v>
      </c>
      <c r="K9" s="5">
        <f>E9-D9</f>
        <v>61.7</v>
      </c>
      <c r="L9">
        <f>(100*100)/(200-K9)</f>
        <v>72.306579898770778</v>
      </c>
      <c r="M9">
        <f>550*H9/H$1</f>
        <v>72.902500000000003</v>
      </c>
      <c r="N9" s="2">
        <v>-72.900000000000006</v>
      </c>
    </row>
    <row r="10" spans="1:17" x14ac:dyDescent="0.4">
      <c r="A10" s="3"/>
      <c r="B10" s="1">
        <v>3.6640000000000001</v>
      </c>
      <c r="C10" s="1">
        <v>6.2720000000000002</v>
      </c>
      <c r="D10" s="2">
        <v>-45.4</v>
      </c>
      <c r="E10" s="2">
        <v>14.8</v>
      </c>
      <c r="F10" s="2">
        <v>-73.099999999999994</v>
      </c>
      <c r="G10" s="2">
        <f t="shared" si="4"/>
        <v>-72.8</v>
      </c>
      <c r="H10" s="4">
        <f t="shared" si="1"/>
        <v>2.6080000000000001</v>
      </c>
      <c r="J10" s="2">
        <f>AVERAGE(M8:M10)</f>
        <v>71.151666666666671</v>
      </c>
      <c r="K10" s="5">
        <f>E10-D10</f>
        <v>60.2</v>
      </c>
      <c r="L10">
        <f>(100*100)/(200-K10)</f>
        <v>71.530758226037193</v>
      </c>
      <c r="M10">
        <f>550*H10/H$1</f>
        <v>71.72</v>
      </c>
      <c r="N10" s="2">
        <v>-73.099999999999994</v>
      </c>
    </row>
    <row r="13" spans="1:17" x14ac:dyDescent="0.4">
      <c r="E13" s="6">
        <v>1</v>
      </c>
      <c r="F13">
        <v>40.5</v>
      </c>
      <c r="G13" s="7">
        <v>62.695924764890279</v>
      </c>
      <c r="H13" s="7">
        <v>61.160000000000004</v>
      </c>
      <c r="I13" s="2">
        <v>63.8</v>
      </c>
      <c r="J13">
        <f>ABS(H13-$G13)/$G13*100</f>
        <v>2.4497999999999891</v>
      </c>
      <c r="K13">
        <f>ABS(I13-$G13)/$G13*100</f>
        <v>1.7610000000000008</v>
      </c>
    </row>
    <row r="14" spans="1:17" x14ac:dyDescent="0.4">
      <c r="A14">
        <v>40.299999999999997</v>
      </c>
      <c r="B14" s="2">
        <f>AVERAGE(E2:E4)</f>
        <v>13.133333333333335</v>
      </c>
      <c r="C14" s="5">
        <f>E23-100*E23/(200-E23)</f>
        <v>15.065184721352534</v>
      </c>
      <c r="E14" s="6">
        <v>2</v>
      </c>
      <c r="F14">
        <v>40.1</v>
      </c>
      <c r="G14" s="7">
        <v>62.539086929330828</v>
      </c>
      <c r="H14" s="7">
        <v>61.297499999999992</v>
      </c>
      <c r="I14" s="2">
        <v>63.5</v>
      </c>
      <c r="J14">
        <f t="shared" ref="J14:J21" si="5">ABS(H14-$G14)/$G14*100</f>
        <v>1.985297500000007</v>
      </c>
      <c r="K14">
        <f t="shared" ref="K14:K21" si="6">ABS(I14-$G14)/$G14*100</f>
        <v>1.5365000000000053</v>
      </c>
    </row>
    <row r="15" spans="1:17" x14ac:dyDescent="0.4">
      <c r="A15">
        <v>50.20000000000001</v>
      </c>
      <c r="B15" s="2">
        <f>AVERAGE(E5:E7)</f>
        <v>15.6</v>
      </c>
      <c r="C15" s="5">
        <f>E24-100*E24/(200-E24)</f>
        <v>16.688651535380508</v>
      </c>
      <c r="E15" s="6">
        <v>3</v>
      </c>
      <c r="F15">
        <v>40.299999999999997</v>
      </c>
      <c r="G15" s="7">
        <v>62.617407639323737</v>
      </c>
      <c r="H15" s="7">
        <v>62.507500000000007</v>
      </c>
      <c r="I15" s="2">
        <v>63.5</v>
      </c>
      <c r="J15">
        <f t="shared" si="5"/>
        <v>0.17552249999999633</v>
      </c>
      <c r="K15">
        <f t="shared" si="6"/>
        <v>1.4094999999999918</v>
      </c>
    </row>
    <row r="16" spans="1:17" x14ac:dyDescent="0.4">
      <c r="A16">
        <v>60.70000000000001</v>
      </c>
      <c r="B16" s="2">
        <f>AVERAGE(E8:E10)</f>
        <v>15.300000000000002</v>
      </c>
      <c r="C16" s="5">
        <f>E25-100*E25/(200-E25)</f>
        <v>17.124982053122757</v>
      </c>
      <c r="E16" s="6">
        <v>4</v>
      </c>
      <c r="F16">
        <v>50.2</v>
      </c>
      <c r="G16" s="7">
        <v>66.755674232309744</v>
      </c>
      <c r="H16" s="7">
        <v>66.715000000000003</v>
      </c>
      <c r="I16" s="2">
        <v>66.900000000000006</v>
      </c>
      <c r="J16">
        <f t="shared" si="5"/>
        <v>6.0929999999991165E-2</v>
      </c>
      <c r="K16">
        <f t="shared" si="6"/>
        <v>0.21620000000001227</v>
      </c>
    </row>
    <row r="17" spans="1:11" x14ac:dyDescent="0.4">
      <c r="E17" s="6">
        <v>5</v>
      </c>
      <c r="F17">
        <v>50.2</v>
      </c>
      <c r="G17" s="7">
        <v>66.755674232309744</v>
      </c>
      <c r="H17" s="7">
        <v>66.137500000000017</v>
      </c>
      <c r="I17" s="2">
        <v>65.900000000000006</v>
      </c>
      <c r="J17">
        <f t="shared" si="5"/>
        <v>0.92602499999997079</v>
      </c>
      <c r="K17">
        <f t="shared" si="6"/>
        <v>1.2817999999999878</v>
      </c>
    </row>
    <row r="18" spans="1:11" x14ac:dyDescent="0.4">
      <c r="A18" s="2"/>
      <c r="E18" s="6">
        <v>6</v>
      </c>
      <c r="F18">
        <v>50.2</v>
      </c>
      <c r="G18" s="7">
        <v>66.755674232309744</v>
      </c>
      <c r="H18" s="7">
        <v>65.037500000000009</v>
      </c>
      <c r="I18" s="2">
        <v>68</v>
      </c>
      <c r="J18">
        <f t="shared" si="5"/>
        <v>2.5738249999999838</v>
      </c>
      <c r="K18">
        <f t="shared" si="6"/>
        <v>1.8640000000000039</v>
      </c>
    </row>
    <row r="19" spans="1:11" x14ac:dyDescent="0.4">
      <c r="A19" s="2"/>
      <c r="E19" s="6">
        <v>7</v>
      </c>
      <c r="F19">
        <v>60.199999999999996</v>
      </c>
      <c r="G19" s="7">
        <v>71.530758226037193</v>
      </c>
      <c r="H19" s="7">
        <v>68.83250000000001</v>
      </c>
      <c r="I19" s="2">
        <v>72.400000000000006</v>
      </c>
      <c r="J19">
        <f t="shared" si="5"/>
        <v>3.7721649999999816</v>
      </c>
      <c r="K19">
        <f t="shared" si="6"/>
        <v>1.215200000000012</v>
      </c>
    </row>
    <row r="20" spans="1:11" x14ac:dyDescent="0.4">
      <c r="E20" s="6">
        <v>8</v>
      </c>
      <c r="F20">
        <v>61.7</v>
      </c>
      <c r="G20" s="7">
        <v>72.306579898770778</v>
      </c>
      <c r="H20" s="7">
        <v>72.902500000000003</v>
      </c>
      <c r="I20" s="2">
        <v>72.900000000000006</v>
      </c>
      <c r="J20">
        <f t="shared" si="5"/>
        <v>0.82415750000001886</v>
      </c>
      <c r="K20">
        <f t="shared" si="6"/>
        <v>0.82070000000002208</v>
      </c>
    </row>
    <row r="21" spans="1:11" x14ac:dyDescent="0.4">
      <c r="A21" s="2"/>
      <c r="E21" s="6">
        <v>9</v>
      </c>
      <c r="F21">
        <v>60.2</v>
      </c>
      <c r="G21" s="7">
        <v>71.530758226037193</v>
      </c>
      <c r="H21" s="7">
        <v>71.72</v>
      </c>
      <c r="I21" s="2">
        <v>73.099999999999994</v>
      </c>
      <c r="J21">
        <f t="shared" si="5"/>
        <v>0.26456000000000257</v>
      </c>
      <c r="K21">
        <f t="shared" si="6"/>
        <v>2.1937999999999964</v>
      </c>
    </row>
    <row r="22" spans="1:11" x14ac:dyDescent="0.4">
      <c r="A22" s="2"/>
    </row>
    <row r="23" spans="1:11" x14ac:dyDescent="0.4">
      <c r="B23">
        <f>100*E23/(200-E23)</f>
        <v>25.234815278647464</v>
      </c>
      <c r="E23" s="5">
        <f>AVERAGE(K2:K4)</f>
        <v>40.299999999999997</v>
      </c>
      <c r="F23">
        <v>62.617473111181617</v>
      </c>
      <c r="G23">
        <v>61.655000000000001</v>
      </c>
      <c r="H23">
        <v>63.6</v>
      </c>
      <c r="I23">
        <f>ABS(G23-$F23)/$F23*100</f>
        <v>1.53706795142097</v>
      </c>
      <c r="J23">
        <f>ABS(H23-$F23)/$F23*100</f>
        <v>1.5690938008211228</v>
      </c>
    </row>
    <row r="24" spans="1:11" x14ac:dyDescent="0.4">
      <c r="E24" s="5">
        <f>AVERAGE(K5:K7)</f>
        <v>50.20000000000001</v>
      </c>
      <c r="F24">
        <v>66.755674232309744</v>
      </c>
      <c r="G24">
        <v>65.963333333333352</v>
      </c>
      <c r="H24">
        <v>66.933333333333337</v>
      </c>
      <c r="I24">
        <f t="shared" ref="I24:I25" si="7">ABS(G24-$F24)/$F24*100</f>
        <v>1.1869266666666343</v>
      </c>
      <c r="J24">
        <f t="shared" ref="J24:J25" si="8">ABS(H24-$F24)/$F24*100</f>
        <v>0.26613333333334271</v>
      </c>
    </row>
    <row r="25" spans="1:11" x14ac:dyDescent="0.4">
      <c r="E25" s="5">
        <f>AVERAGE(K8:K10)</f>
        <v>60.70000000000001</v>
      </c>
      <c r="F25">
        <v>71.789365450281721</v>
      </c>
      <c r="G25">
        <v>71.151666666666671</v>
      </c>
      <c r="H25">
        <v>72.8</v>
      </c>
      <c r="I25">
        <f t="shared" si="7"/>
        <v>0.88829143371756614</v>
      </c>
      <c r="J25">
        <f t="shared" si="8"/>
        <v>1.4077775216138364</v>
      </c>
    </row>
    <row r="28" spans="1:11" x14ac:dyDescent="0.4">
      <c r="C28">
        <f>E23/(2-E23/E4)</f>
        <v>-39.123357664233581</v>
      </c>
    </row>
  </sheetData>
  <mergeCells count="3">
    <mergeCell ref="A2:A4"/>
    <mergeCell ref="A5:A7"/>
    <mergeCell ref="A8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Stone Henry</cp:lastModifiedBy>
  <dcterms:created xsi:type="dcterms:W3CDTF">2015-06-05T18:19:34Z</dcterms:created>
  <dcterms:modified xsi:type="dcterms:W3CDTF">2023-04-19T07:22:33Z</dcterms:modified>
</cp:coreProperties>
</file>