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ogramming\Data Analysis\Excel\01 Practice\"/>
    </mc:Choice>
  </mc:AlternateContent>
  <bookViews>
    <workbookView xWindow="0" yWindow="456" windowWidth="23040" windowHeight="9516" activeTab="1"/>
  </bookViews>
  <sheets>
    <sheet name="Sheet1" sheetId="2" r:id="rId1"/>
    <sheet name="cars" sheetId="1" r:id="rId2"/>
  </sheets>
  <calcPr calcId="0" concurrentCalc="0"/>
  <pivotCaches>
    <pivotCache cacheId="2" r:id="rId3"/>
  </pivotCaches>
</workbook>
</file>

<file path=xl/calcChain.xml><?xml version="1.0" encoding="utf-8"?>
<calcChain xmlns="http://schemas.openxmlformats.org/spreadsheetml/2006/main">
  <c r="B28" i="1" l="1"/>
  <c r="F28" i="1"/>
  <c r="D28" i="1"/>
  <c r="N28" i="1"/>
  <c r="B21" i="1"/>
  <c r="F21" i="1"/>
  <c r="D21" i="1"/>
  <c r="N21" i="1"/>
  <c r="B33" i="1"/>
  <c r="F33" i="1"/>
  <c r="D33" i="1"/>
  <c r="N33" i="1"/>
  <c r="B34" i="1"/>
  <c r="F34" i="1"/>
  <c r="D34" i="1"/>
  <c r="N34" i="1"/>
  <c r="B26" i="1"/>
  <c r="F26" i="1"/>
  <c r="D26" i="1"/>
  <c r="N26" i="1"/>
  <c r="B19" i="1"/>
  <c r="F19" i="1"/>
  <c r="D19" i="1"/>
  <c r="N19" i="1"/>
  <c r="B32" i="1"/>
  <c r="F32" i="1"/>
  <c r="D32" i="1"/>
  <c r="N32" i="1"/>
  <c r="B24" i="1"/>
  <c r="F24" i="1"/>
  <c r="D24" i="1"/>
  <c r="N24" i="1"/>
  <c r="B25" i="1"/>
  <c r="F25" i="1"/>
  <c r="D25" i="1"/>
  <c r="N25" i="1"/>
  <c r="B48" i="1"/>
  <c r="F48" i="1"/>
  <c r="D48" i="1"/>
  <c r="N48" i="1"/>
  <c r="B39" i="1"/>
  <c r="F39" i="1"/>
  <c r="D39" i="1"/>
  <c r="N39" i="1"/>
  <c r="B52" i="1"/>
  <c r="F52" i="1"/>
  <c r="D52" i="1"/>
  <c r="N52" i="1"/>
  <c r="B42" i="1"/>
  <c r="F42" i="1"/>
  <c r="D42" i="1"/>
  <c r="N42" i="1"/>
  <c r="B47" i="1"/>
  <c r="F47" i="1"/>
  <c r="D47" i="1"/>
  <c r="N47" i="1"/>
  <c r="B50" i="1"/>
  <c r="F50" i="1"/>
  <c r="D50" i="1"/>
  <c r="N50" i="1"/>
  <c r="B36" i="1"/>
  <c r="F36" i="1"/>
  <c r="D36" i="1"/>
  <c r="N36" i="1"/>
  <c r="B13" i="1"/>
  <c r="F13" i="1"/>
  <c r="D13" i="1"/>
  <c r="N13" i="1"/>
  <c r="B7" i="1"/>
  <c r="F7" i="1"/>
  <c r="D7" i="1"/>
  <c r="N7" i="1"/>
  <c r="B2" i="1"/>
  <c r="F2" i="1"/>
  <c r="D2" i="1"/>
  <c r="N2" i="1"/>
  <c r="B5" i="1"/>
  <c r="F5" i="1"/>
  <c r="D5" i="1"/>
  <c r="N5" i="1"/>
  <c r="B4" i="1"/>
  <c r="F4" i="1"/>
  <c r="D4" i="1"/>
  <c r="N4" i="1"/>
  <c r="B15" i="1"/>
  <c r="F15" i="1"/>
  <c r="D15" i="1"/>
  <c r="N15" i="1"/>
  <c r="B8" i="1"/>
  <c r="F8" i="1"/>
  <c r="D8" i="1"/>
  <c r="N8" i="1"/>
  <c r="B20" i="1"/>
  <c r="F20" i="1"/>
  <c r="D20" i="1"/>
  <c r="N20" i="1"/>
  <c r="B6" i="1"/>
  <c r="F6" i="1"/>
  <c r="D6" i="1"/>
  <c r="N6" i="1"/>
  <c r="B46" i="1"/>
  <c r="F46" i="1"/>
  <c r="D46" i="1"/>
  <c r="N46" i="1"/>
  <c r="B27" i="1"/>
  <c r="F27" i="1"/>
  <c r="D27" i="1"/>
  <c r="N27" i="1"/>
  <c r="B45" i="1"/>
  <c r="F45" i="1"/>
  <c r="D45" i="1"/>
  <c r="N45" i="1"/>
  <c r="B9" i="1"/>
  <c r="F9" i="1"/>
  <c r="D9" i="1"/>
  <c r="N9" i="1"/>
  <c r="B17" i="1"/>
  <c r="F17" i="1"/>
  <c r="D17" i="1"/>
  <c r="N17" i="1"/>
  <c r="B49" i="1"/>
  <c r="F49" i="1"/>
  <c r="D49" i="1"/>
  <c r="N49" i="1"/>
  <c r="B30" i="1"/>
  <c r="F30" i="1"/>
  <c r="D30" i="1"/>
  <c r="N30" i="1"/>
  <c r="B31" i="1"/>
  <c r="F31" i="1"/>
  <c r="D31" i="1"/>
  <c r="N31" i="1"/>
  <c r="B40" i="1"/>
  <c r="F40" i="1"/>
  <c r="D40" i="1"/>
  <c r="N40" i="1"/>
  <c r="B51" i="1"/>
  <c r="F51" i="1"/>
  <c r="D51" i="1"/>
  <c r="N51" i="1"/>
  <c r="B12" i="1"/>
  <c r="F12" i="1"/>
  <c r="D12" i="1"/>
  <c r="N12" i="1"/>
  <c r="B16" i="1"/>
  <c r="F16" i="1"/>
  <c r="D16" i="1"/>
  <c r="N16" i="1"/>
  <c r="B22" i="1"/>
  <c r="F22" i="1"/>
  <c r="D22" i="1"/>
  <c r="N22" i="1"/>
  <c r="B18" i="1"/>
  <c r="F18" i="1"/>
  <c r="D18" i="1"/>
  <c r="N18" i="1"/>
  <c r="B53" i="1"/>
  <c r="F53" i="1"/>
  <c r="D53" i="1"/>
  <c r="N53" i="1"/>
  <c r="B10" i="1"/>
  <c r="F10" i="1"/>
  <c r="D10" i="1"/>
  <c r="N10" i="1"/>
  <c r="B29" i="1"/>
  <c r="F29" i="1"/>
  <c r="D29" i="1"/>
  <c r="N29" i="1"/>
  <c r="B38" i="1"/>
  <c r="F38" i="1"/>
  <c r="D38" i="1"/>
  <c r="N38" i="1"/>
  <c r="B14" i="1"/>
  <c r="F14" i="1"/>
  <c r="D14" i="1"/>
  <c r="N14" i="1"/>
  <c r="B11" i="1"/>
  <c r="F11" i="1"/>
  <c r="D11" i="1"/>
  <c r="N11" i="1"/>
  <c r="B3" i="1"/>
  <c r="F3" i="1"/>
  <c r="D3" i="1"/>
  <c r="N3" i="1"/>
  <c r="B23" i="1"/>
  <c r="F23" i="1"/>
  <c r="D23" i="1"/>
  <c r="N23" i="1"/>
  <c r="B35" i="1"/>
  <c r="F35" i="1"/>
  <c r="D35" i="1"/>
  <c r="N35" i="1"/>
  <c r="B43" i="1"/>
  <c r="F43" i="1"/>
  <c r="D43" i="1"/>
  <c r="N43" i="1"/>
  <c r="B44" i="1"/>
  <c r="F44" i="1"/>
  <c r="D44" i="1"/>
  <c r="N44" i="1"/>
  <c r="B41" i="1"/>
  <c r="F41" i="1"/>
  <c r="D41" i="1"/>
  <c r="N41" i="1"/>
  <c r="B37" i="1"/>
  <c r="F37" i="1"/>
  <c r="D37" i="1"/>
  <c r="N37" i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28" i="1"/>
  <c r="I28" i="1"/>
  <c r="G21" i="1"/>
  <c r="I21" i="1"/>
  <c r="G33" i="1"/>
  <c r="I33" i="1"/>
  <c r="G34" i="1"/>
  <c r="I34" i="1"/>
  <c r="G26" i="1"/>
  <c r="I26" i="1"/>
  <c r="G19" i="1"/>
  <c r="I19" i="1"/>
  <c r="G32" i="1"/>
  <c r="I32" i="1"/>
  <c r="G24" i="1"/>
  <c r="I24" i="1"/>
  <c r="G25" i="1"/>
  <c r="I25" i="1"/>
  <c r="G48" i="1"/>
  <c r="I48" i="1"/>
  <c r="G39" i="1"/>
  <c r="I39" i="1"/>
  <c r="G52" i="1"/>
  <c r="I52" i="1"/>
  <c r="G42" i="1"/>
  <c r="I42" i="1"/>
  <c r="G47" i="1"/>
  <c r="I47" i="1"/>
  <c r="G50" i="1"/>
  <c r="I50" i="1"/>
  <c r="G36" i="1"/>
  <c r="I36" i="1"/>
  <c r="G13" i="1"/>
  <c r="I13" i="1"/>
  <c r="G7" i="1"/>
  <c r="I7" i="1"/>
  <c r="G2" i="1"/>
  <c r="I2" i="1"/>
  <c r="G5" i="1"/>
  <c r="I5" i="1"/>
  <c r="G4" i="1"/>
  <c r="I4" i="1"/>
  <c r="G15" i="1"/>
  <c r="I15" i="1"/>
  <c r="G8" i="1"/>
  <c r="I8" i="1"/>
  <c r="G20" i="1"/>
  <c r="I20" i="1"/>
  <c r="G6" i="1"/>
  <c r="I6" i="1"/>
  <c r="G46" i="1"/>
  <c r="I46" i="1"/>
  <c r="G27" i="1"/>
  <c r="I27" i="1"/>
  <c r="G45" i="1"/>
  <c r="I45" i="1"/>
  <c r="G9" i="1"/>
  <c r="I9" i="1"/>
  <c r="G17" i="1"/>
  <c r="I17" i="1"/>
  <c r="G49" i="1"/>
  <c r="I49" i="1"/>
  <c r="G30" i="1"/>
  <c r="I30" i="1"/>
  <c r="G31" i="1"/>
  <c r="I31" i="1"/>
  <c r="G40" i="1"/>
  <c r="I40" i="1"/>
  <c r="G51" i="1"/>
  <c r="I51" i="1"/>
  <c r="G12" i="1"/>
  <c r="I12" i="1"/>
  <c r="G16" i="1"/>
  <c r="I16" i="1"/>
  <c r="G22" i="1"/>
  <c r="I22" i="1"/>
  <c r="G18" i="1"/>
  <c r="I18" i="1"/>
  <c r="G53" i="1"/>
  <c r="I53" i="1"/>
  <c r="G10" i="1"/>
  <c r="I10" i="1"/>
  <c r="G29" i="1"/>
  <c r="I29" i="1"/>
  <c r="G38" i="1"/>
  <c r="I38" i="1"/>
  <c r="G14" i="1"/>
  <c r="I14" i="1"/>
  <c r="G11" i="1"/>
  <c r="I11" i="1"/>
  <c r="G3" i="1"/>
  <c r="I3" i="1"/>
  <c r="G23" i="1"/>
  <c r="I23" i="1"/>
  <c r="G35" i="1"/>
  <c r="I35" i="1"/>
  <c r="G43" i="1"/>
  <c r="I43" i="1"/>
  <c r="G44" i="1"/>
  <c r="I44" i="1"/>
  <c r="G41" i="1"/>
  <c r="I41" i="1"/>
  <c r="G37" i="1"/>
  <c r="I37" i="1"/>
  <c r="E28" i="1"/>
  <c r="E21" i="1"/>
  <c r="E33" i="1"/>
  <c r="E34" i="1"/>
  <c r="E26" i="1"/>
  <c r="E19" i="1"/>
  <c r="E32" i="1"/>
  <c r="E24" i="1"/>
  <c r="E25" i="1"/>
  <c r="E48" i="1"/>
  <c r="E39" i="1"/>
  <c r="E52" i="1"/>
  <c r="E42" i="1"/>
  <c r="E47" i="1"/>
  <c r="E50" i="1"/>
  <c r="E36" i="1"/>
  <c r="E13" i="1"/>
  <c r="E7" i="1"/>
  <c r="E2" i="1"/>
  <c r="E5" i="1"/>
  <c r="E4" i="1"/>
  <c r="E15" i="1"/>
  <c r="E8" i="1"/>
  <c r="E20" i="1"/>
  <c r="E6" i="1"/>
  <c r="E46" i="1"/>
  <c r="E27" i="1"/>
  <c r="E45" i="1"/>
  <c r="E9" i="1"/>
  <c r="E17" i="1"/>
  <c r="E49" i="1"/>
  <c r="E30" i="1"/>
  <c r="E31" i="1"/>
  <c r="E40" i="1"/>
  <c r="E51" i="1"/>
  <c r="E12" i="1"/>
  <c r="E16" i="1"/>
  <c r="E22" i="1"/>
  <c r="E18" i="1"/>
  <c r="E53" i="1"/>
  <c r="E10" i="1"/>
  <c r="E29" i="1"/>
  <c r="E38" i="1"/>
  <c r="E14" i="1"/>
  <c r="E11" i="1"/>
  <c r="E3" i="1"/>
  <c r="E23" i="1"/>
  <c r="E35" i="1"/>
  <c r="E43" i="1"/>
  <c r="E44" i="1"/>
  <c r="E41" i="1"/>
  <c r="E37" i="1"/>
  <c r="C28" i="1"/>
  <c r="C21" i="1"/>
  <c r="C33" i="1"/>
  <c r="C34" i="1"/>
  <c r="C26" i="1"/>
  <c r="C19" i="1"/>
  <c r="C32" i="1"/>
  <c r="C24" i="1"/>
  <c r="C25" i="1"/>
  <c r="C48" i="1"/>
  <c r="C39" i="1"/>
  <c r="C52" i="1"/>
  <c r="C42" i="1"/>
  <c r="C47" i="1"/>
  <c r="C50" i="1"/>
  <c r="C36" i="1"/>
  <c r="C13" i="1"/>
  <c r="C7" i="1"/>
  <c r="C2" i="1"/>
  <c r="C5" i="1"/>
  <c r="C4" i="1"/>
  <c r="C15" i="1"/>
  <c r="C8" i="1"/>
  <c r="C20" i="1"/>
  <c r="C6" i="1"/>
  <c r="C46" i="1"/>
  <c r="C27" i="1"/>
  <c r="C45" i="1"/>
  <c r="C9" i="1"/>
  <c r="C17" i="1"/>
  <c r="C49" i="1"/>
  <c r="C30" i="1"/>
  <c r="C31" i="1"/>
  <c r="C40" i="1"/>
  <c r="C51" i="1"/>
  <c r="C12" i="1"/>
  <c r="C16" i="1"/>
  <c r="C22" i="1"/>
  <c r="C18" i="1"/>
  <c r="C53" i="1"/>
  <c r="C10" i="1"/>
  <c r="C29" i="1"/>
  <c r="C38" i="1"/>
  <c r="C14" i="1"/>
  <c r="C11" i="1"/>
  <c r="C3" i="1"/>
  <c r="C23" i="1"/>
  <c r="C35" i="1"/>
  <c r="C43" i="1"/>
  <c r="C44" i="1"/>
  <c r="C41" i="1"/>
  <c r="C37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<sst xmlns="http://schemas.openxmlformats.org/spreadsheetml/2006/main" count="225" uniqueCount="126">
  <si>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</si>
  <si>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</si>
  <si>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</si>
  <si>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</si>
  <si>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</si>
  <si>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</si>
  <si>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</si>
  <si>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</si>
  <si>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</si>
  <si>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</si>
  <si>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</si>
  <si>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</si>
  <si>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</si>
  <si>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</si>
  <si>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</si>
  <si>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</si>
  <si>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</si>
  <si>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</si>
  <si>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</si>
  <si>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</si>
  <si>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</si>
  <si>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</si>
  <si>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</si>
  <si>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</si>
  <si>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</si>
  <si>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</si>
  <si>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</si>
  <si>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</si>
  <si>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</si>
  <si>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</si>
  <si>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</si>
  <si>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</si>
  <si>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</si>
  <si>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</si>
  <si>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</si>
  <si>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</si>
  <si>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</si>
  <si>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</si>
  <si>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</si>
  <si>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</si>
  <si>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</si>
  <si>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</si>
  <si>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</si>
  <si>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</si>
  <si>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</si>
  <si>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</si>
  <si>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</si>
  <si>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</si>
  <si>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</si>
  <si>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</si>
  <si>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</si>
  <si>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</si>
  <si>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</si>
  <si>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</si>
  <si>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</si>
  <si>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</si>
  <si>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</si>
  <si>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</si>
  <si>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</si>
  <si>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</si>
  <si>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</si>
  <si>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</si>
  <si>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</si>
  <si>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</si>
  <si>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</si>
  <si>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</si>
  <si>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</si>
  <si>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</si>
  <si>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</si>
  <si>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</si>
  <si>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</si>
  <si>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</si>
  <si>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</si>
  <si>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</si>
  <si>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</si>
  <si>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</si>
  <si>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</si>
  <si>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</si>
  <si>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</si>
  <si>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</si>
  <si>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</si>
  <si>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</si>
  <si>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</si>
  <si>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</si>
  <si>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</si>
  <si>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</si>
  <si>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</si>
  <si>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</si>
  <si>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FD</t>
  </si>
  <si>
    <t>HO</t>
  </si>
  <si>
    <t>GM</t>
  </si>
  <si>
    <t>Chrysler</t>
  </si>
  <si>
    <t>Hundai</t>
  </si>
  <si>
    <t>Toyota</t>
  </si>
  <si>
    <t>Ford</t>
  </si>
  <si>
    <t>Honda</t>
  </si>
  <si>
    <t>General Motors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</si>
  <si>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</si>
  <si>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</si>
  <si>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</si>
  <si>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</si>
  <si>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</si>
  <si>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</si>
  <si>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</si>
  <si>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</si>
  <si>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</si>
  <si>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</si>
  <si>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</si>
  <si>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</si>
  <si>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</si>
  <si>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</si>
  <si>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</si>
  <si>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</si>
  <si>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</si>
  <si>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</si>
  <si>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</si>
  <si>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</si>
  <si>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</si>
  <si>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</si>
  <si>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 xml:space="preserve"> 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</si>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</sst>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531272"/>
        <c:axId val="309533232"/>
      </c:barChart>
      <c:catAx>
        <c:axId val="30953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33232"/>
        <c:crosses val="autoZero"/>
        <c:auto val="1"/>
        <c:lblAlgn val="ctr"/>
        <c:lblOffset val="100"/>
        <c:noMultiLvlLbl val="0"/>
      </c:catAx>
      <c:valAx>
        <c:axId val="309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3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cars!$G$2:$G$66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cars!$H$2:$H$66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66080"/>
        <c:axId val="309465296"/>
      </c:scatterChart>
      <c:valAx>
        <c:axId val="3094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65296"/>
        <c:crosses val="autoZero"/>
        <c:crossBetween val="midCat"/>
      </c:valAx>
      <c:valAx>
        <c:axId val="3094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</xdr:row>
      <xdr:rowOff>26670</xdr:rowOff>
    </xdr:from>
    <xdr:to>
      <xdr:col>9</xdr:col>
      <xdr:colOff>434340</xdr:colOff>
      <xdr:row>17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</xdr:row>
      <xdr:rowOff>163830</xdr:rowOff>
    </xdr:from>
    <xdr:to>
      <xdr:col>21</xdr:col>
      <xdr:colOff>388620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96.913161342593" createdVersion="5" refreshedVersion="5" minRefreshableVersion="3" recordCount="52">
  <cacheSource type="worksheet">
    <worksheetSource ref="A1:N53" sheet="car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"/>
    <s v="FD09FCSBLA00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"/>
    <s v="FD13FCSBLA012"/>
  </r>
  <r>
    <s v="FD13FCS013"/>
    <s v="FD"/>
    <s v="Ford"/>
    <s v="FCS"/>
    <s v="Focus"/>
    <s v="13"/>
    <n v="10"/>
    <n v="13682.9"/>
    <n v="1368.29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n v="85928"/>
    <n v="3736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"/>
    <s v="HO12CIVBLA035"/>
  </r>
  <r>
    <s v="HO13CIV036"/>
    <s v="HO"/>
    <s v="Honda"/>
    <s v="CIV"/>
    <s v="Civic"/>
    <s v="13"/>
    <n v="10"/>
    <n v="13867.6"/>
    <n v="1386.76"/>
    <s v="Black"/>
    <x v="14"/>
    <n v="75000"/>
    <s v="Y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"/>
    <s v="HO08ODYWHI039"/>
  </r>
  <r>
    <s v="HO010ODY040"/>
    <s v="HO"/>
    <s v="Honda"/>
    <s v="ODY"/>
    <s v="Odyssey"/>
    <s v="01"/>
    <n v="22"/>
    <n v="68658.899999999994"/>
    <n v="3120.8590909090908"/>
    <s v="Black"/>
    <x v="0"/>
    <n v="100000"/>
    <s v="Y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Y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Y"/>
    <s v="HY13ELABLA051"/>
  </r>
  <r>
    <s v="HY13ELA052"/>
    <s v="HY"/>
    <s v="Hundai"/>
    <s v="ELA"/>
    <s v="Elantra"/>
    <s v="13"/>
    <n v="10"/>
    <n v="22188.5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123</v>
      </c>
      <c r="B3" t="s">
        <v>125</v>
      </c>
    </row>
    <row r="4" spans="1:2" x14ac:dyDescent="0.3">
      <c r="A4" s="4" t="s">
        <v>41</v>
      </c>
      <c r="B4" s="5">
        <v>144647.69999999998</v>
      </c>
    </row>
    <row r="5" spans="1:2" x14ac:dyDescent="0.3">
      <c r="A5" s="4" t="s">
        <v>50</v>
      </c>
      <c r="B5" s="5">
        <v>150656.40000000002</v>
      </c>
    </row>
    <row r="6" spans="1:2" x14ac:dyDescent="0.3">
      <c r="A6" s="4" t="s">
        <v>26</v>
      </c>
      <c r="B6" s="5">
        <v>154427.9</v>
      </c>
    </row>
    <row r="7" spans="1:2" x14ac:dyDescent="0.3">
      <c r="A7" s="4" t="s">
        <v>58</v>
      </c>
      <c r="B7" s="5">
        <v>179986</v>
      </c>
    </row>
    <row r="8" spans="1:2" x14ac:dyDescent="0.3">
      <c r="A8" s="4" t="s">
        <v>29</v>
      </c>
      <c r="B8" s="5">
        <v>143640.70000000001</v>
      </c>
    </row>
    <row r="9" spans="1:2" x14ac:dyDescent="0.3">
      <c r="A9" s="4" t="s">
        <v>45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70964.899999999994</v>
      </c>
    </row>
    <row r="13" spans="1:2" x14ac:dyDescent="0.3">
      <c r="A13" s="4" t="s">
        <v>32</v>
      </c>
      <c r="B13" s="5">
        <v>65315</v>
      </c>
    </row>
    <row r="14" spans="1:2" x14ac:dyDescent="0.3">
      <c r="A14" s="4" t="s">
        <v>38</v>
      </c>
      <c r="B14" s="5">
        <v>138561.5</v>
      </c>
    </row>
    <row r="15" spans="1:2" x14ac:dyDescent="0.3">
      <c r="A15" s="4" t="s">
        <v>39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52</v>
      </c>
      <c r="B17" s="5">
        <v>177713.9</v>
      </c>
    </row>
    <row r="18" spans="1:2" x14ac:dyDescent="0.3">
      <c r="A18" s="4" t="s">
        <v>43</v>
      </c>
      <c r="B18" s="5">
        <v>65964.899999999994</v>
      </c>
    </row>
    <row r="19" spans="1:2" x14ac:dyDescent="0.3">
      <c r="A19" s="4" t="s">
        <v>36</v>
      </c>
      <c r="B19" s="5">
        <v>130601.59999999999</v>
      </c>
    </row>
    <row r="20" spans="1:2" x14ac:dyDescent="0.3">
      <c r="A20" s="4" t="s">
        <v>34</v>
      </c>
      <c r="B20" s="5">
        <v>19341.7</v>
      </c>
    </row>
    <row r="21" spans="1:2" x14ac:dyDescent="0.3">
      <c r="A21" s="4" t="s">
        <v>124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B1" workbookViewId="0">
      <selection activeCell="B2" sqref="B2"/>
    </sheetView>
  </sheetViews>
  <sheetFormatPr defaultRowHeight="14.4" x14ac:dyDescent="0.3"/>
  <cols>
    <col min="1" max="1" width="14.33203125" customWidth="1"/>
    <col min="3" max="3" width="17.5546875" customWidth="1"/>
    <col min="8" max="8" width="11.5546875" customWidth="1"/>
    <col min="9" max="9" width="10" customWidth="1"/>
    <col min="13" max="13" width="13" customWidth="1"/>
    <col min="14" max="14" width="17.6640625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IF(23-F2&lt;0,100-F2+23,23-F2)</f>
        <v>17</v>
      </c>
      <c r="H2" s="2">
        <v>114660.6</v>
      </c>
      <c r="I2" s="2">
        <f>H2/G2</f>
        <v>6744.7411764705885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FD06MTGGRE001</v>
      </c>
    </row>
    <row r="3" spans="1:14" x14ac:dyDescent="0.3">
      <c r="A3" t="s">
        <v>17</v>
      </c>
      <c r="B3" t="str">
        <f>LEFT(A3,2)</f>
        <v>FD</v>
      </c>
      <c r="C3" t="str">
        <f>VLOOKUP(B3,B$56:C$61,2)</f>
        <v>Ford</v>
      </c>
      <c r="D3" t="str">
        <f>MID(A3,5,3)</f>
        <v>MTG</v>
      </c>
      <c r="E3" t="str">
        <f>VLOOKUP(D3,D$56:E$66,2)</f>
        <v>Mustang</v>
      </c>
      <c r="F3" t="str">
        <f>MID(A3,3,2)</f>
        <v>06</v>
      </c>
      <c r="G3">
        <f>IF(23-F3&lt;0,100-F3+23,23-F3)</f>
        <v>17</v>
      </c>
      <c r="H3" s="2">
        <v>72527.199999999997</v>
      </c>
      <c r="I3" s="2">
        <f>H3/G3</f>
        <v>4266.3058823529409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FD06MTGWHI002</v>
      </c>
    </row>
    <row r="4" spans="1:14" x14ac:dyDescent="0.3">
      <c r="A4" t="s">
        <v>20</v>
      </c>
      <c r="B4" t="str">
        <f>LEFT(A4,2)</f>
        <v>FD</v>
      </c>
      <c r="C4" t="str">
        <f>VLOOKUP(B4,B$56:C$61,2)</f>
        <v>Ford</v>
      </c>
      <c r="D4" t="str">
        <f>MID(A4,5,3)</f>
        <v>MTG</v>
      </c>
      <c r="E4" t="str">
        <f>VLOOKUP(D4,D$56:E$66,2)</f>
        <v>Mustang</v>
      </c>
      <c r="F4" t="str">
        <f>MID(A4,3,2)</f>
        <v>08</v>
      </c>
      <c r="G4">
        <f>IF(23-F4&lt;0,100-F4+23,23-F4)</f>
        <v>15</v>
      </c>
      <c r="H4" s="2">
        <v>85928</v>
      </c>
      <c r="I4" s="2">
        <f>H4/G4</f>
        <v>5728.5333333333338</v>
      </c>
      <c r="J4" t="s">
        <v>21</v>
      </c>
      <c r="K4" t="s">
        <v>26</v>
      </c>
      <c r="L4">
        <v>100000</v>
      </c>
      <c r="M4" t="str">
        <f>IF(H4&lt;=L4,"Y","Not Covered")</f>
        <v>Y</v>
      </c>
      <c r="N4" t="str">
        <f>CONCATENATE(B4,F4,D4,UPPER(LEFT(J4,3)),RIGHT(A4,3))</f>
        <v>FD08MTGGRE003</v>
      </c>
    </row>
    <row r="5" spans="1:14" x14ac:dyDescent="0.3">
      <c r="A5" t="s">
        <v>23</v>
      </c>
      <c r="B5" t="str">
        <f>LEFT(A5,2)</f>
        <v>FD</v>
      </c>
      <c r="C5" t="str">
        <f>VLOOKUP(B5,B$56:C$61,2)</f>
        <v>Ford</v>
      </c>
      <c r="D5" t="str">
        <f>MID(A5,5,3)</f>
        <v>MTG</v>
      </c>
      <c r="E5" t="str">
        <f>VLOOKUP(D5,D$56:E$66,2)</f>
        <v>Mustang</v>
      </c>
      <c r="F5" t="str">
        <f>MID(A5,3,2)</f>
        <v>08</v>
      </c>
      <c r="G5">
        <f>IF(23-F5&lt;0,100-F5+23,23-F5)</f>
        <v>15</v>
      </c>
      <c r="H5" s="2">
        <v>93382.6</v>
      </c>
      <c r="I5" s="2">
        <f>H5/G5</f>
        <v>6225.5066666666671</v>
      </c>
      <c r="J5" t="s">
        <v>15</v>
      </c>
      <c r="K5" t="s">
        <v>52</v>
      </c>
      <c r="L5">
        <v>100000</v>
      </c>
      <c r="M5" t="str">
        <f>IF(H5&lt;=L5,"Y","Not Covered")</f>
        <v>Y</v>
      </c>
      <c r="N5" t="str">
        <f>CONCATENATE(B5,F5,D5,UPPER(LEFT(J5,3)),RIGHT(A5,3))</f>
        <v>FD08MTGBLA004</v>
      </c>
    </row>
    <row r="6" spans="1:14" x14ac:dyDescent="0.3">
      <c r="A6" t="s">
        <v>25</v>
      </c>
      <c r="B6" t="str">
        <f>LEFT(A6,2)</f>
        <v>FD</v>
      </c>
      <c r="C6" t="str">
        <f>VLOOKUP(B6,B$56:C$61,2)</f>
        <v>Ford</v>
      </c>
      <c r="D6" t="str">
        <f>MID(A6,5,3)</f>
        <v>MTG</v>
      </c>
      <c r="E6" t="str">
        <f>VLOOKUP(D6,D$56:E$66,2)</f>
        <v>Mustang</v>
      </c>
      <c r="F6" t="str">
        <f>MID(A6,3,2)</f>
        <v>08</v>
      </c>
      <c r="G6">
        <f>IF(23-F6&lt;0,100-F6+23,23-F6)</f>
        <v>15</v>
      </c>
      <c r="H6" s="2">
        <v>73444.399999999994</v>
      </c>
      <c r="I6" s="2">
        <f>H6/G6</f>
        <v>4896.2933333333331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FD08MTGBLA005</v>
      </c>
    </row>
    <row r="7" spans="1:14" x14ac:dyDescent="0.3">
      <c r="A7" t="s">
        <v>120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06</v>
      </c>
      <c r="G7">
        <f>IF(23-F7&lt;0,100-F7+23,23-F7)</f>
        <v>17</v>
      </c>
      <c r="H7" s="2">
        <v>80685.8</v>
      </c>
      <c r="I7" s="2">
        <f>H7/G7</f>
        <v>4746.2235294117645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FD06FCSBLU006</v>
      </c>
    </row>
    <row r="8" spans="1:14" x14ac:dyDescent="0.3">
      <c r="A8" t="s">
        <v>27</v>
      </c>
      <c r="B8" t="str">
        <f>LEFT(A8,2)</f>
        <v>FD</v>
      </c>
      <c r="C8" t="str">
        <f>VLOOKUP(B8,B$56:C$61,2)</f>
        <v>Ford</v>
      </c>
      <c r="D8" t="str">
        <f>MID(A8,5,3)</f>
        <v>FCS</v>
      </c>
      <c r="E8" t="str">
        <f>VLOOKUP(D8,D$56:E$66,2)</f>
        <v>Focus</v>
      </c>
      <c r="F8" t="str">
        <f>MID(A8,3,2)</f>
        <v>06</v>
      </c>
      <c r="G8">
        <f>IF(23-F8&lt;0,100-F8+23,23-F8)</f>
        <v>17</v>
      </c>
      <c r="H8" s="2">
        <v>48114.2</v>
      </c>
      <c r="I8" s="2">
        <f>H8/G8</f>
        <v>2830.2470588235292</v>
      </c>
      <c r="J8" t="s">
        <v>18</v>
      </c>
      <c r="K8" t="s">
        <v>29</v>
      </c>
      <c r="L8">
        <v>100000</v>
      </c>
      <c r="M8" t="str">
        <f>IF(H8&lt;=L8,"Y","Not Covered")</f>
        <v>Y</v>
      </c>
      <c r="N8" t="str">
        <f>CONCATENATE(B8,F8,D8,UPPER(LEFT(J8,3)),RIGHT(A8,3))</f>
        <v>FD06FCSWHI007</v>
      </c>
    </row>
    <row r="9" spans="1:14" x14ac:dyDescent="0.3">
      <c r="A9" t="s">
        <v>28</v>
      </c>
      <c r="B9" t="str">
        <f>LEFT(A9,2)</f>
        <v>FD</v>
      </c>
      <c r="C9" t="str">
        <f>VLOOKUP(B9,B$56:C$61,2)</f>
        <v>Ford</v>
      </c>
      <c r="D9" t="str">
        <f>MID(A9,5,3)</f>
        <v>FCS</v>
      </c>
      <c r="E9" t="str">
        <f>VLOOKUP(D9,D$56:E$66,2)</f>
        <v>Focus</v>
      </c>
      <c r="F9" t="str">
        <f>MID(A9,3,2)</f>
        <v>09</v>
      </c>
      <c r="G9">
        <f>IF(23-F9&lt;0,100-F9+23,23-F9)</f>
        <v>14</v>
      </c>
      <c r="H9" s="2">
        <v>82374</v>
      </c>
      <c r="I9" s="2">
        <f>H9/G9</f>
        <v>5883.8571428571431</v>
      </c>
      <c r="J9" t="s">
        <v>18</v>
      </c>
      <c r="K9" t="s">
        <v>38</v>
      </c>
      <c r="L9">
        <v>75000</v>
      </c>
      <c r="M9" t="str">
        <f>IF(H9&lt;=L9,"Y","Not Covered")</f>
        <v>Not Covered</v>
      </c>
      <c r="N9" t="str">
        <f>CONCATENATE(B9,F9,D9,UPPER(LEFT(J9,3)),RIGHT(A9,3))</f>
        <v>FD09FCSWHI008</v>
      </c>
    </row>
    <row r="10" spans="1:14" x14ac:dyDescent="0.3">
      <c r="A10" t="s">
        <v>30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VLOOKUP(D10,D$56:E$66,2)</f>
        <v>Focus</v>
      </c>
      <c r="F10" t="str">
        <f>MID(A10,3,2)</f>
        <v>13</v>
      </c>
      <c r="G10">
        <f>IF(23-F10&lt;0,100-F10+23,23-F10)</f>
        <v>10</v>
      </c>
      <c r="H10" s="2">
        <v>64542</v>
      </c>
      <c r="I10" s="2">
        <f>H10/G10</f>
        <v>6454.2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FD13FCSBLU009</v>
      </c>
    </row>
    <row r="11" spans="1:14" x14ac:dyDescent="0.3">
      <c r="A11" t="s">
        <v>31</v>
      </c>
      <c r="B11" t="str">
        <f>LEFT(A11,2)</f>
        <v>FD</v>
      </c>
      <c r="C11" t="str">
        <f>VLOOKUP(B11,B$56:C$61,2)</f>
        <v>Ford</v>
      </c>
      <c r="D11" t="str">
        <f>MID(A11,5,3)</f>
        <v>FCS</v>
      </c>
      <c r="E11" t="str">
        <f>VLOOKUP(D11,D$56:E$66,2)</f>
        <v>Focus</v>
      </c>
      <c r="F11" t="str">
        <f>MID(A11,3,2)</f>
        <v>13</v>
      </c>
      <c r="G11">
        <f>IF(23-F11&lt;0,100-F11+23,23-F11)</f>
        <v>10</v>
      </c>
      <c r="H11" s="2">
        <v>77243.100000000006</v>
      </c>
      <c r="I11" s="2">
        <f>H11/G11</f>
        <v>7724.31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FD13FCSBLA010</v>
      </c>
    </row>
    <row r="12" spans="1:14" x14ac:dyDescent="0.3">
      <c r="A12" t="s">
        <v>33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12</v>
      </c>
      <c r="G12">
        <f>IF(23-F12&lt;0,100-F12+23,23-F12)</f>
        <v>11</v>
      </c>
      <c r="H12" s="2">
        <v>60389.5</v>
      </c>
      <c r="I12" s="2">
        <f>H12/G12</f>
        <v>5489.954545454545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FD12FCSWHI011</v>
      </c>
    </row>
    <row r="13" spans="1:14" x14ac:dyDescent="0.3">
      <c r="A13" t="s">
        <v>35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IF(23-F13&lt;0,100-F13+23,23-F13)</f>
        <v>10</v>
      </c>
      <c r="H13" s="2">
        <v>83162.7</v>
      </c>
      <c r="I13" s="2">
        <f>H13/G13</f>
        <v>8316.27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FD13FCSBLA012</v>
      </c>
    </row>
    <row r="14" spans="1:14" x14ac:dyDescent="0.3">
      <c r="A14" t="s">
        <v>37</v>
      </c>
      <c r="B14" t="str">
        <f>LEFT(A14,2)</f>
        <v>FD</v>
      </c>
      <c r="C14" t="str">
        <f>VLOOKUP(B14,B$56:C$61,2)</f>
        <v>Ford</v>
      </c>
      <c r="D14" t="str">
        <f>MID(A14,5,3)</f>
        <v>FCS</v>
      </c>
      <c r="E14" t="str">
        <f>VLOOKUP(D14,D$56:E$66,2)</f>
        <v>Focus</v>
      </c>
      <c r="F14" t="str">
        <f>MID(A14,3,2)</f>
        <v>13</v>
      </c>
      <c r="G14">
        <f>IF(23-F14&lt;0,100-F14+23,23-F14)</f>
        <v>10</v>
      </c>
      <c r="H14" s="2">
        <v>79420.600000000006</v>
      </c>
      <c r="I14" s="2">
        <f>H14/G14</f>
        <v>7942.06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FD13FCSGRE013</v>
      </c>
    </row>
    <row r="15" spans="1:14" x14ac:dyDescent="0.3">
      <c r="A15" t="s">
        <v>121</v>
      </c>
      <c r="B15" t="str">
        <f>LEFT(A15,2)</f>
        <v>GM</v>
      </c>
      <c r="C15" t="str">
        <f>VLOOKUP(B15,B$56:C$61,2)</f>
        <v>General Motors</v>
      </c>
      <c r="D15" t="str">
        <f>MID(A15,5,3)</f>
        <v>CMR</v>
      </c>
      <c r="E15" t="str">
        <f>VLOOKUP(D15,D$56:E$66,2)</f>
        <v>Camero</v>
      </c>
      <c r="F15" t="str">
        <f>MID(A15,3,2)</f>
        <v>09</v>
      </c>
      <c r="G15">
        <f>IF(23-F15&lt;0,100-F15+23,23-F15)</f>
        <v>14</v>
      </c>
      <c r="H15" s="2">
        <v>67829.100000000006</v>
      </c>
      <c r="I15" s="2">
        <f>H15/G15</f>
        <v>4844.9357142857143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GM09CMRBLA014</v>
      </c>
    </row>
    <row r="16" spans="1:14" x14ac:dyDescent="0.3">
      <c r="A16" t="s">
        <v>40</v>
      </c>
      <c r="B16" t="str">
        <f>LEFT(A16,2)</f>
        <v>GM</v>
      </c>
      <c r="C16" t="str">
        <f>VLOOKUP(B16,B$56:C$61,2)</f>
        <v>General Motors</v>
      </c>
      <c r="D16" t="str">
        <f>MID(A16,5,3)</f>
        <v>CMR</v>
      </c>
      <c r="E16" t="str">
        <f>VLOOKUP(D16,D$56:E$66,2)</f>
        <v>Camero</v>
      </c>
      <c r="F16" t="str">
        <f>MID(A16,3,2)</f>
        <v>12</v>
      </c>
      <c r="G16">
        <f>IF(23-F16&lt;0,100-F16+23,23-F16)</f>
        <v>11</v>
      </c>
      <c r="H16" s="2">
        <v>50854.1</v>
      </c>
      <c r="I16" s="2">
        <f>H16/G16</f>
        <v>4623.0999999999995</v>
      </c>
      <c r="J16" t="s">
        <v>15</v>
      </c>
      <c r="K16" t="s">
        <v>52</v>
      </c>
      <c r="L16">
        <v>100000</v>
      </c>
      <c r="M16" t="str">
        <f>IF(H16&lt;=L16,"Y","Not Covered")</f>
        <v>Y</v>
      </c>
      <c r="N16" t="str">
        <f>CONCATENATE(B16,F16,D16,UPPER(LEFT(J16,3)),RIGHT(A16,3))</f>
        <v>GM12CMRBLA015</v>
      </c>
    </row>
    <row r="17" spans="1:14" x14ac:dyDescent="0.3">
      <c r="A17" t="s">
        <v>42</v>
      </c>
      <c r="B17" t="str">
        <f>LEFT(A17,2)</f>
        <v>GM</v>
      </c>
      <c r="C17" t="str">
        <f>VLOOKUP(B17,B$56:C$61,2)</f>
        <v>General Motors</v>
      </c>
      <c r="D17" t="str">
        <f>MID(A17,5,3)</f>
        <v>CMR</v>
      </c>
      <c r="E17" t="str">
        <f>VLOOKUP(D17,D$56:E$66,2)</f>
        <v>Camero</v>
      </c>
      <c r="F17" t="str">
        <f>MID(A17,3,2)</f>
        <v>14</v>
      </c>
      <c r="G17">
        <f>IF(23-F17&lt;0,100-F17+23,23-F17)</f>
        <v>9</v>
      </c>
      <c r="H17" s="2">
        <v>69891.899999999994</v>
      </c>
      <c r="I17" s="2">
        <f>H17/G17</f>
        <v>7765.7666666666664</v>
      </c>
      <c r="J17" t="s">
        <v>48</v>
      </c>
      <c r="K17" t="s">
        <v>24</v>
      </c>
      <c r="L17">
        <v>75000</v>
      </c>
      <c r="M17" t="str">
        <f>IF(H17&lt;=L17,"Y","Not Covered")</f>
        <v>Y</v>
      </c>
      <c r="N17" t="str">
        <f>CONCATENATE(B17,F17,D17,UPPER(LEFT(J17,3)),RIGHT(A17,3))</f>
        <v>GM14CMRBLU016</v>
      </c>
    </row>
    <row r="18" spans="1:14" x14ac:dyDescent="0.3">
      <c r="A18" t="s">
        <v>44</v>
      </c>
      <c r="B18" t="str">
        <f>LEFT(A18,2)</f>
        <v>GM</v>
      </c>
      <c r="C18" t="str">
        <f>VLOOKUP(B18,B$56:C$61,2)</f>
        <v>General Motors</v>
      </c>
      <c r="D18" t="str">
        <f>MID(A17,5,3)</f>
        <v>CMR</v>
      </c>
      <c r="E18" t="str">
        <f>VLOOKUP(D18,D$56:E$66,2)</f>
        <v>Camero</v>
      </c>
      <c r="F18" t="str">
        <f>MID(A18,3,2)</f>
        <v>10</v>
      </c>
      <c r="G18">
        <f>IF(23-F18&lt;0,100-F18+23,23-F18)</f>
        <v>13</v>
      </c>
      <c r="H18" s="2">
        <v>68658.899999999994</v>
      </c>
      <c r="I18" s="2">
        <f>H18/G18</f>
        <v>5281.4538461538459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GM10CMRBLA017</v>
      </c>
    </row>
    <row r="19" spans="1:14" x14ac:dyDescent="0.3">
      <c r="A19" t="s">
        <v>46</v>
      </c>
      <c r="B19" t="str">
        <f>LEFT(A19,2)</f>
        <v>GM</v>
      </c>
      <c r="C19" t="str">
        <f>VLOOKUP(B19,B$56:C$61,2)</f>
        <v>General Motors</v>
      </c>
      <c r="D19" t="str">
        <f>MID(A19,5,3)</f>
        <v>SLV</v>
      </c>
      <c r="E19" t="str">
        <f>VLOOKUP(D19,D$56:E$66,2)</f>
        <v>Silverado</v>
      </c>
      <c r="F19" t="str">
        <f>MID(A19,3,2)</f>
        <v>98</v>
      </c>
      <c r="G19">
        <f>IF(23-F19&lt;0,100-F19+23,23-F19)</f>
        <v>25</v>
      </c>
      <c r="H19" s="2">
        <v>52229.5</v>
      </c>
      <c r="I19" s="2">
        <f>H19/G19</f>
        <v>2089.1799999999998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GM98SLVGRE018</v>
      </c>
    </row>
    <row r="20" spans="1:14" x14ac:dyDescent="0.3">
      <c r="A20" t="s">
        <v>47</v>
      </c>
      <c r="B20" t="str">
        <f>LEFT(A20,2)</f>
        <v>GM</v>
      </c>
      <c r="C20" t="str">
        <f>VLOOKUP(B20,B$56:C$61,2)</f>
        <v>General Motors</v>
      </c>
      <c r="D20" t="str">
        <f>MID(A20,5,3)</f>
        <v>SLV</v>
      </c>
      <c r="E20" t="str">
        <f>VLOOKUP(D20,D$56:E$66,2)</f>
        <v>Silverado</v>
      </c>
      <c r="F20" t="str">
        <f>MID(A20,3,2)</f>
        <v>00</v>
      </c>
      <c r="G20">
        <f>IF(23-F20&lt;0,100-F20+23,23-F20)</f>
        <v>23</v>
      </c>
      <c r="H20" s="2">
        <v>64467.4</v>
      </c>
      <c r="I20" s="2">
        <f>H20/G20</f>
        <v>2802.9304347826087</v>
      </c>
      <c r="J20" t="s">
        <v>57</v>
      </c>
      <c r="K20" t="s">
        <v>58</v>
      </c>
      <c r="L20">
        <v>100000</v>
      </c>
      <c r="M20" t="str">
        <f>IF(H20&lt;=L20,"Y","Not Covered")</f>
        <v>Y</v>
      </c>
      <c r="N20" t="str">
        <f>CONCATENATE(B20,F20,D20,UPPER(LEFT(J20,3)),RIGHT(A20,3))</f>
        <v>GM00SLVRED019</v>
      </c>
    </row>
    <row r="21" spans="1:14" x14ac:dyDescent="0.3">
      <c r="A21" t="s">
        <v>49</v>
      </c>
      <c r="B21" t="str">
        <f>LEFT(A21,2)</f>
        <v>TY</v>
      </c>
      <c r="C21" t="str">
        <f>VLOOKUP(B21,B$56:C$61,2)</f>
        <v>Toyota</v>
      </c>
      <c r="D21" t="str">
        <f>MID(A21,5,3)</f>
        <v>CAM</v>
      </c>
      <c r="E21" t="str">
        <f>VLOOKUP(D21,D$56:E$66,2)</f>
        <v>Camrey</v>
      </c>
      <c r="F21" t="str">
        <f>MID(A21,3,2)</f>
        <v>96</v>
      </c>
      <c r="G21">
        <f>IF(23-F21&lt;0,100-F21+23,23-F21)</f>
        <v>27</v>
      </c>
      <c r="H21" s="2">
        <v>44946.5</v>
      </c>
      <c r="I21" s="2">
        <f>H21/G21</f>
        <v>1664.6851851851852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TY96CAMGRE020</v>
      </c>
    </row>
    <row r="22" spans="1:14" x14ac:dyDescent="0.3">
      <c r="A22" t="s">
        <v>51</v>
      </c>
      <c r="B22" t="str">
        <f>LEFT(A22,2)</f>
        <v>TY</v>
      </c>
      <c r="C22" t="str">
        <f>VLOOKUP(B22,B$56:C$61,2)</f>
        <v>Toyota</v>
      </c>
      <c r="D22" t="str">
        <f>MID(A22,5,3)</f>
        <v>CAM</v>
      </c>
      <c r="E22" t="str">
        <f>VLOOKUP(D22,D$56:E$66,2)</f>
        <v>Camrey</v>
      </c>
      <c r="F22" t="str">
        <f>MID(A22,3,2)</f>
        <v>98</v>
      </c>
      <c r="G22">
        <f>IF(23-F22&lt;0,100-F22+23,23-F22)</f>
        <v>25</v>
      </c>
      <c r="H22" s="2">
        <v>42504.6</v>
      </c>
      <c r="I22" s="2">
        <f>H22/G22</f>
        <v>1700.184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TY98CAMWHI021</v>
      </c>
    </row>
    <row r="23" spans="1:14" x14ac:dyDescent="0.3">
      <c r="A23" t="s">
        <v>53</v>
      </c>
      <c r="B23" t="str">
        <f>LEFT(A23,2)</f>
        <v>TY</v>
      </c>
      <c r="C23" t="str">
        <f>VLOOKUP(B23,B$56:C$61,2)</f>
        <v>Toyota</v>
      </c>
      <c r="D23" t="str">
        <f>MID(A23,5,3)</f>
        <v>CAM</v>
      </c>
      <c r="E23" t="str">
        <f>VLOOKUP(D23,D$56:E$66,2)</f>
        <v>Camrey</v>
      </c>
      <c r="F23" t="str">
        <f>MID(A23,3,2)</f>
        <v>00</v>
      </c>
      <c r="G23">
        <f>IF(23-F23&lt;0,100-F23+23,23-F23)</f>
        <v>23</v>
      </c>
      <c r="H23" s="2">
        <v>52699.4</v>
      </c>
      <c r="I23" s="2">
        <f>H23/G23</f>
        <v>2291.2782608695652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TY00CAMRED022</v>
      </c>
    </row>
    <row r="24" spans="1:14" x14ac:dyDescent="0.3">
      <c r="A24" t="s">
        <v>54</v>
      </c>
      <c r="B24" t="str">
        <f>LEFT(A24,2)</f>
        <v>TY</v>
      </c>
      <c r="C24" t="str">
        <f>VLOOKUP(B24,B$56:C$61,2)</f>
        <v>Toyota</v>
      </c>
      <c r="D24" t="str">
        <f>MID(A24,5,3)</f>
        <v>CAM</v>
      </c>
      <c r="E24" t="str">
        <f>VLOOKUP(D24,D$56:E$66,2)</f>
        <v>Camrey</v>
      </c>
      <c r="F24" t="str">
        <f>MID(A24,3,2)</f>
        <v>02</v>
      </c>
      <c r="G24">
        <f>IF(23-F24&lt;0,100-F24+23,23-F24)</f>
        <v>21</v>
      </c>
      <c r="H24" s="2">
        <v>27637.1</v>
      </c>
      <c r="I24" s="2">
        <f>H24/G24</f>
        <v>1316.0523809523809</v>
      </c>
      <c r="J24" t="s">
        <v>15</v>
      </c>
      <c r="K24" t="s">
        <v>16</v>
      </c>
      <c r="L24">
        <v>75000</v>
      </c>
      <c r="M24" t="str">
        <f>IF(H24&lt;=L24,"Y","Not Covered")</f>
        <v>Y</v>
      </c>
      <c r="N24" t="str">
        <f>CONCATENATE(B24,F24,D24,UPPER(LEFT(J24,3)),RIGHT(A24,3))</f>
        <v>TY02CAMBLA023</v>
      </c>
    </row>
    <row r="25" spans="1:14" x14ac:dyDescent="0.3">
      <c r="A25" t="s">
        <v>55</v>
      </c>
      <c r="B25" t="str">
        <f>LEFT(A25,2)</f>
        <v>TY</v>
      </c>
      <c r="C25" t="str">
        <f>VLOOKUP(B25,B$56:C$61,2)</f>
        <v>Toyota</v>
      </c>
      <c r="D25" t="str">
        <f>MID(A25,5,3)</f>
        <v>CAM</v>
      </c>
      <c r="E25" t="str">
        <f>VLOOKUP(D25,D$56:E$66,2)</f>
        <v>Camrey</v>
      </c>
      <c r="F25" t="str">
        <f>MID(A25,3,2)</f>
        <v>09</v>
      </c>
      <c r="G25">
        <f>IF(23-F25&lt;0,100-F25+23,23-F25)</f>
        <v>14</v>
      </c>
      <c r="H25" s="2">
        <v>27534.799999999999</v>
      </c>
      <c r="I25" s="2">
        <f>H25/G25</f>
        <v>1966.7714285714285</v>
      </c>
      <c r="J25" t="s">
        <v>18</v>
      </c>
      <c r="K25" t="s">
        <v>32</v>
      </c>
      <c r="L25">
        <v>75000</v>
      </c>
      <c r="M25" t="str">
        <f>IF(H25&lt;=L25,"Y","Not Covered")</f>
        <v>Y</v>
      </c>
      <c r="N25" t="str">
        <f>CONCATENATE(B25,F25,D25,UPPER(LEFT(J25,3)),RIGHT(A25,3))</f>
        <v>TY09CAMWHI024</v>
      </c>
    </row>
    <row r="26" spans="1:14" x14ac:dyDescent="0.3">
      <c r="A26" t="s">
        <v>56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Corola</v>
      </c>
      <c r="F26" t="str">
        <f>MID(A26,3,2)</f>
        <v>02</v>
      </c>
      <c r="G26">
        <f>IF(23-F26&lt;0,100-F26+23,23-F26)</f>
        <v>21</v>
      </c>
      <c r="H26" s="2">
        <v>46311.4</v>
      </c>
      <c r="I26" s="2">
        <f>H26/G26</f>
        <v>2205.304761904762</v>
      </c>
      <c r="J26" t="s">
        <v>21</v>
      </c>
      <c r="K26" t="s">
        <v>26</v>
      </c>
      <c r="L26">
        <v>75000</v>
      </c>
      <c r="M26" t="str">
        <f>IF(H26&lt;=L26,"Y","Not Covered")</f>
        <v>Y</v>
      </c>
      <c r="N26" t="str">
        <f>CONCATENATE(B26,F26,D26,UPPER(LEFT(J26,3)),RIGHT(A26,3))</f>
        <v>TY02CORGRE025</v>
      </c>
    </row>
    <row r="27" spans="1:14" x14ac:dyDescent="0.3">
      <c r="A27" t="s">
        <v>59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03</v>
      </c>
      <c r="G27">
        <f>IF(23-F27&lt;0,100-F27+23,23-F27)</f>
        <v>20</v>
      </c>
      <c r="H27" s="2">
        <v>29601.9</v>
      </c>
      <c r="I27" s="2">
        <f>H27/G27</f>
        <v>1480.095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TY03CORBLA026</v>
      </c>
    </row>
    <row r="28" spans="1:14" x14ac:dyDescent="0.3">
      <c r="A28" t="s">
        <v>60</v>
      </c>
      <c r="B28" t="str">
        <f>LEFT(A28,2)</f>
        <v>TY</v>
      </c>
      <c r="C28" t="str">
        <f>VLOOKUP(B28,B$56:C$61,2)</f>
        <v>Toyota</v>
      </c>
      <c r="D28" t="str">
        <f>MID(A28,5,3)</f>
        <v>COR</v>
      </c>
      <c r="E28" t="str">
        <f>VLOOKUP(D28,D$56:E$66,2)</f>
        <v>Corola</v>
      </c>
      <c r="F28" t="str">
        <f>MID(A28,3,2)</f>
        <v>14</v>
      </c>
      <c r="G28">
        <f>IF(23-F28&lt;0,100-F28+23,23-F28)</f>
        <v>9</v>
      </c>
      <c r="H28" s="2">
        <v>44974.8</v>
      </c>
      <c r="I28" s="2">
        <f>H28/G28</f>
        <v>4997.2000000000007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TY14CORWHI027</v>
      </c>
    </row>
    <row r="29" spans="1:14" x14ac:dyDescent="0.3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IF(23-F29&lt;0,100-F29+23,23-F29)</f>
        <v>11</v>
      </c>
      <c r="H29" s="2">
        <v>42074.2</v>
      </c>
      <c r="I29" s="2">
        <f>H29/G29</f>
        <v>3824.9272727272723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TY12CORGRE028</v>
      </c>
    </row>
    <row r="30" spans="1:14" x14ac:dyDescent="0.3">
      <c r="A30" t="s">
        <v>62</v>
      </c>
      <c r="B30" t="str">
        <f>LEFT(A30,2)</f>
        <v>TY</v>
      </c>
      <c r="C30" t="str">
        <f>VLOOKUP(B30,B$56:C$61,2)</f>
        <v>Toyota</v>
      </c>
      <c r="D30" t="str">
        <f>MID(A30,5,3)</f>
        <v>CAM</v>
      </c>
      <c r="E30" t="str">
        <f>VLOOKUP(D30,D$56:E$66,2)</f>
        <v>Camrey</v>
      </c>
      <c r="F30" t="str">
        <f>MID(A30,3,2)</f>
        <v>12</v>
      </c>
      <c r="G30">
        <f>IF(23-F30&lt;0,100-F30+23,23-F30)</f>
        <v>11</v>
      </c>
      <c r="H30" s="2">
        <v>33477.199999999997</v>
      </c>
      <c r="I30" s="2">
        <f>H30/G30</f>
        <v>3043.3818181818178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TY12CAMBLA029</v>
      </c>
    </row>
    <row r="31" spans="1:14" x14ac:dyDescent="0.3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99</v>
      </c>
      <c r="G31">
        <f>IF(23-F31&lt;0,100-F31+23,23-F31)</f>
        <v>24</v>
      </c>
      <c r="H31" s="2">
        <v>30555.3</v>
      </c>
      <c r="I31" s="2">
        <f>H31/G31</f>
        <v>1273.1375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HO99CIVBLA030</v>
      </c>
    </row>
    <row r="32" spans="1:14" x14ac:dyDescent="0.3">
      <c r="A32" t="s">
        <v>64</v>
      </c>
      <c r="B32" t="str">
        <f>LEFT(A32,2)</f>
        <v>HO</v>
      </c>
      <c r="C32" t="str">
        <f>VLOOKUP(B32,B$56:C$61,2)</f>
        <v>Honda</v>
      </c>
      <c r="D32" t="str">
        <f>MID(A32,5,3)</f>
        <v>CIV</v>
      </c>
      <c r="E32" t="str">
        <f>VLOOKUP(D32,D$56:E$66,2)</f>
        <v>Civic</v>
      </c>
      <c r="F32" t="str">
        <f>MID(A32,3,2)</f>
        <v>01</v>
      </c>
      <c r="G32">
        <f>IF(23-F32&lt;0,100-F32+23,23-F32)</f>
        <v>22</v>
      </c>
      <c r="H32" s="2">
        <v>35137</v>
      </c>
      <c r="I32" s="2">
        <f>H32/G32</f>
        <v>1597.1363636363637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HO01CIVBLA031</v>
      </c>
    </row>
    <row r="33" spans="1:14" x14ac:dyDescent="0.3">
      <c r="A33" t="s">
        <v>65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10</v>
      </c>
      <c r="G33">
        <f>IF(23-F33&lt;0,100-F33+23,23-F33)</f>
        <v>13</v>
      </c>
      <c r="H33" s="2">
        <v>37558.800000000003</v>
      </c>
      <c r="I33" s="2">
        <f>H33/G33</f>
        <v>2889.1384615384618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HO10CIVBLA032</v>
      </c>
    </row>
    <row r="34" spans="1:14" x14ac:dyDescent="0.3">
      <c r="A34" t="s">
        <v>66</v>
      </c>
      <c r="B34" t="str">
        <f>LEFT(A34,2)</f>
        <v>HO</v>
      </c>
      <c r="C34" t="str">
        <f>VLOOKUP(B34,B$56:C$61,2)</f>
        <v>Honda</v>
      </c>
      <c r="D34" t="str">
        <f>MID(A34,5,3)</f>
        <v>CIV</v>
      </c>
      <c r="E34" t="str">
        <f>VLOOKUP(D34,D$56:E$66,2)</f>
        <v>Civic</v>
      </c>
      <c r="F34" t="str">
        <f>MID(A34,3,2)</f>
        <v>10</v>
      </c>
      <c r="G34">
        <f>IF(23-F34&lt;0,100-F34+23,23-F34)</f>
        <v>13</v>
      </c>
      <c r="H34" s="2">
        <v>36438.5</v>
      </c>
      <c r="I34" s="2">
        <f>H34/G34</f>
        <v>2802.9615384615386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HO10CIVWHI033</v>
      </c>
    </row>
    <row r="35" spans="1:14" x14ac:dyDescent="0.3">
      <c r="A35" t="s">
        <v>67</v>
      </c>
      <c r="B35" t="str">
        <f>LEFT(A35,2)</f>
        <v>HO</v>
      </c>
      <c r="C35" t="str">
        <f>VLOOKUP(B35,B$56:C$61,2)</f>
        <v>Honda</v>
      </c>
      <c r="D35" t="str">
        <f>MID(A35,5,3)</f>
        <v>CIV</v>
      </c>
      <c r="E35" t="str">
        <f>VLOOKUP(D35,D$56:E$66,2)</f>
        <v>Civic</v>
      </c>
      <c r="F35" t="str">
        <f>MID(A35,3,2)</f>
        <v>11</v>
      </c>
      <c r="G35">
        <f>IF(23-F35&lt;0,100-F35+23,23-F35)</f>
        <v>12</v>
      </c>
      <c r="H35" s="2">
        <v>29102.3</v>
      </c>
      <c r="I35" s="2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HO11CIVBLA034</v>
      </c>
    </row>
    <row r="36" spans="1:14" x14ac:dyDescent="0.3">
      <c r="A36" t="s">
        <v>68</v>
      </c>
      <c r="B36" t="str">
        <f>LEFT(A36,2)</f>
        <v>HO</v>
      </c>
      <c r="C36" t="str">
        <f>VLOOKUP(B36,B$56:C$61,2)</f>
        <v>Honda</v>
      </c>
      <c r="D36" t="str">
        <f>MID(A36,5,3)</f>
        <v>CIV</v>
      </c>
      <c r="E36" t="str">
        <f>VLOOKUP(D36,D$56:E$66,2)</f>
        <v>Civic</v>
      </c>
      <c r="F36" t="str">
        <f>MID(A36,3,2)</f>
        <v>12</v>
      </c>
      <c r="G36">
        <f>IF(23-F36&lt;0,100-F36+23,23-F36)</f>
        <v>11</v>
      </c>
      <c r="H36" s="2">
        <v>31144.400000000001</v>
      </c>
      <c r="I36" s="2">
        <f>H36/G36</f>
        <v>2831.3090909090911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HO12CIVBLA035</v>
      </c>
    </row>
    <row r="37" spans="1:14" x14ac:dyDescent="0.3">
      <c r="A37" t="s">
        <v>69</v>
      </c>
      <c r="B37" t="str">
        <f>LEFT(A37,2)</f>
        <v>HO</v>
      </c>
      <c r="C37" t="str">
        <f>VLOOKUP(B37,B$56:C$61,2)</f>
        <v>Honda</v>
      </c>
      <c r="D37" t="str">
        <f>MID(A37,5,3)</f>
        <v>CIV</v>
      </c>
      <c r="E37" t="str">
        <f>VLOOKUP(D37,D$56:E$66,2)</f>
        <v>Civic</v>
      </c>
      <c r="F37" t="str">
        <f>MID(A37,3,2)</f>
        <v>13</v>
      </c>
      <c r="G37">
        <f>IF(23-F37&lt;0,100-F37+23,23-F37)</f>
        <v>10</v>
      </c>
      <c r="H37" s="2">
        <v>40326.800000000003</v>
      </c>
      <c r="I37" s="2">
        <f>H37/G37</f>
        <v>4032.6800000000003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HO13CIVBLA036</v>
      </c>
    </row>
    <row r="38" spans="1:14" x14ac:dyDescent="0.3">
      <c r="A38" t="s">
        <v>122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VLOOKUP(D38,D$56:E$66,2)</f>
        <v>Odyssey</v>
      </c>
      <c r="F38" t="str">
        <f>MID(A38,3,2)</f>
        <v>05</v>
      </c>
      <c r="G38">
        <f>IF(23-F38&lt;0,100-F38+23,23-F38)</f>
        <v>18</v>
      </c>
      <c r="H38" s="2">
        <v>27394.2</v>
      </c>
      <c r="I38" s="2">
        <f>H38/G38</f>
        <v>1521.9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HO05ODYBLA037</v>
      </c>
    </row>
    <row r="39" spans="1:14" x14ac:dyDescent="0.3">
      <c r="A39" t="s">
        <v>70</v>
      </c>
      <c r="B39" t="str">
        <f>LEFT(A39,2)</f>
        <v>HO</v>
      </c>
      <c r="C39" t="str">
        <f>VLOOKUP(B39,B$56:C$61,2)</f>
        <v>Honda</v>
      </c>
      <c r="D39" t="str">
        <f>MID(A39,5,3)</f>
        <v>ODY</v>
      </c>
      <c r="E39" t="str">
        <f>VLOOKUP(D39,D$56:E$66,2)</f>
        <v>Odyssey</v>
      </c>
      <c r="F39" t="str">
        <f>MID(A39,3,2)</f>
        <v>07</v>
      </c>
      <c r="G39">
        <f>IF(23-F39&lt;0,100-F39+23,23-F39)</f>
        <v>16</v>
      </c>
      <c r="H39" s="2">
        <v>22521.599999999999</v>
      </c>
      <c r="I39" s="2">
        <f>H39/G39</f>
        <v>1407.6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HO07ODYBLA038</v>
      </c>
    </row>
    <row r="40" spans="1:14" x14ac:dyDescent="0.3">
      <c r="A40" t="s">
        <v>71</v>
      </c>
      <c r="B40" t="str">
        <f>LEFT(A40,2)</f>
        <v>HO</v>
      </c>
      <c r="C40" t="str">
        <f>VLOOKUP(B40,B$56:C$61,2)</f>
        <v>Honda</v>
      </c>
      <c r="D40" t="str">
        <f>MID(A40,5,3)</f>
        <v>ODY</v>
      </c>
      <c r="E40" t="str">
        <f>VLOOKUP(D40,D$56:E$66,2)</f>
        <v>Odyssey</v>
      </c>
      <c r="F40" t="str">
        <f>MID(A40,3,2)</f>
        <v>08</v>
      </c>
      <c r="G40">
        <f>IF(23-F40&lt;0,100-F40+23,23-F40)</f>
        <v>15</v>
      </c>
      <c r="H40" s="2">
        <v>24513.200000000001</v>
      </c>
      <c r="I40" s="2">
        <f>H40/G40</f>
        <v>1634.2133333333334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HO08ODYBLA039</v>
      </c>
    </row>
    <row r="41" spans="1:14" x14ac:dyDescent="0.3">
      <c r="A41" t="s">
        <v>72</v>
      </c>
      <c r="B41" t="str">
        <f>LEFT(A41,2)</f>
        <v>HO</v>
      </c>
      <c r="C41" t="str">
        <f>VLOOKUP(B41,B$56:C$61,2)</f>
        <v>Honda</v>
      </c>
      <c r="D41" t="str">
        <f>MID(A41,5,3)</f>
        <v>0OD</v>
      </c>
      <c r="E41" t="e">
        <f>VLOOKUP(D41,D$56:E$66,2)</f>
        <v>#N/A</v>
      </c>
      <c r="F41" t="str">
        <f>MID(A41,3,2)</f>
        <v>01</v>
      </c>
      <c r="G41">
        <f>IF(23-F41&lt;0,100-F41+23,23-F41)</f>
        <v>22</v>
      </c>
      <c r="H41" s="2">
        <v>22188.5</v>
      </c>
      <c r="I41" s="2">
        <f>H41/G41</f>
        <v>1008.5681818181819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HO010ODBLU040</v>
      </c>
    </row>
    <row r="42" spans="1:14" x14ac:dyDescent="0.3">
      <c r="A42" t="s">
        <v>73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14</v>
      </c>
      <c r="G42">
        <f>IF(23-F42&lt;0,100-F42+23,23-F42)</f>
        <v>9</v>
      </c>
      <c r="H42" s="2">
        <v>28464.799999999999</v>
      </c>
      <c r="I42" s="2">
        <f>H42/G42</f>
        <v>3162.7555555555555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HO14ODYWHI041</v>
      </c>
    </row>
    <row r="43" spans="1:14" x14ac:dyDescent="0.3">
      <c r="A43" t="s">
        <v>74</v>
      </c>
      <c r="B43" t="str">
        <f>LEFT(A43,2)</f>
        <v>CR</v>
      </c>
      <c r="C43" t="str">
        <f>VLOOKUP(B43,B$56:C$61,2)</f>
        <v>Chrysler</v>
      </c>
      <c r="D43" t="str">
        <f>MID(A43,5,3)</f>
        <v>PTC</v>
      </c>
      <c r="E43" t="str">
        <f>VLOOKUP(D43,D$56:E$66,2)</f>
        <v>PT Cruiser</v>
      </c>
      <c r="F43" t="str">
        <f>MID(A43,3,2)</f>
        <v>04</v>
      </c>
      <c r="G43">
        <f>IF(23-F43&lt;0,100-F43+23,23-F43)</f>
        <v>19</v>
      </c>
      <c r="H43" s="2">
        <v>22282</v>
      </c>
      <c r="I43" s="2">
        <f>H43/G43</f>
        <v>1172.7368421052631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CR04PTCBLU042</v>
      </c>
    </row>
    <row r="44" spans="1:14" x14ac:dyDescent="0.3">
      <c r="A44" t="s">
        <v>75</v>
      </c>
      <c r="B44" t="str">
        <f>LEFT(A44,2)</f>
        <v>CR</v>
      </c>
      <c r="C44" t="str">
        <f>VLOOKUP(B44,B$56:C$61,2)</f>
        <v>Chrysler</v>
      </c>
      <c r="D44" t="str">
        <f>MID(A44,5,3)</f>
        <v>PTC</v>
      </c>
      <c r="E44" t="str">
        <f>VLOOKUP(D44,D$56:E$66,2)</f>
        <v>PT Cruiser</v>
      </c>
      <c r="F44" t="str">
        <f>MID(A44,3,2)</f>
        <v>07</v>
      </c>
      <c r="G44">
        <f>IF(23-F44&lt;0,100-F44+23,23-F44)</f>
        <v>16</v>
      </c>
      <c r="H44" s="2">
        <v>20223.900000000001</v>
      </c>
      <c r="I44" s="2">
        <f>H44/G44</f>
        <v>1263.9937500000001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CR07PTCBLA043</v>
      </c>
    </row>
    <row r="45" spans="1:14" x14ac:dyDescent="0.3">
      <c r="A45" t="s">
        <v>76</v>
      </c>
      <c r="B45" t="str">
        <f>LEFT(A45,2)</f>
        <v>CR</v>
      </c>
      <c r="C45" t="str">
        <f>VLOOKUP(B45,B$56:C$61,2)</f>
        <v>Chrysler</v>
      </c>
      <c r="D45" t="str">
        <f>MID(A45,5,3)</f>
        <v>PTC</v>
      </c>
      <c r="E45" t="str">
        <f>VLOOKUP(D45,D$56:E$66,2)</f>
        <v>PT Cruiser</v>
      </c>
      <c r="F45" t="str">
        <f>MID(A45,3,2)</f>
        <v>11</v>
      </c>
      <c r="G45">
        <f>IF(23-F45&lt;0,100-F45+23,23-F45)</f>
        <v>12</v>
      </c>
      <c r="H45" s="2">
        <v>22128.2</v>
      </c>
      <c r="I45" s="2">
        <f>H45/G45</f>
        <v>1844.0166666666667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CR11PTCBLU044</v>
      </c>
    </row>
    <row r="46" spans="1:14" x14ac:dyDescent="0.3">
      <c r="A46" t="s">
        <v>77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Caravan</v>
      </c>
      <c r="F46" t="str">
        <f>MID(A46,3,2)</f>
        <v>99</v>
      </c>
      <c r="G46">
        <f>IF(23-F46&lt;0,100-F46+23,23-F46)</f>
        <v>24</v>
      </c>
      <c r="H46" s="2">
        <v>17556.3</v>
      </c>
      <c r="I46" s="2">
        <f>H46/G46</f>
        <v>731.51249999999993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CR99CARBLU045</v>
      </c>
    </row>
    <row r="47" spans="1:14" x14ac:dyDescent="0.3">
      <c r="A47" t="s">
        <v>78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VLOOKUP(D47,D$56:E$66,2)</f>
        <v>Caravan</v>
      </c>
      <c r="F47" t="str">
        <f>MID(A47,3,2)</f>
        <v>00</v>
      </c>
      <c r="G47">
        <f>IF(23-F47&lt;0,100-F47+23,23-F47)</f>
        <v>23</v>
      </c>
      <c r="H47" s="2">
        <v>19421.099999999999</v>
      </c>
      <c r="I47" s="2">
        <f>H47/G47</f>
        <v>844.39565217391294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CR00CARBLA046</v>
      </c>
    </row>
    <row r="48" spans="1:14" x14ac:dyDescent="0.3">
      <c r="A48" t="s">
        <v>79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04</v>
      </c>
      <c r="G48">
        <f>IF(23-F48&lt;0,100-F48+23,23-F48)</f>
        <v>19</v>
      </c>
      <c r="H48" s="2">
        <v>19341.7</v>
      </c>
      <c r="I48" s="2">
        <f>H48/G48</f>
        <v>1017.9842105263158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CR04CARWHI047</v>
      </c>
    </row>
    <row r="49" spans="1:14" x14ac:dyDescent="0.3">
      <c r="A49" t="s">
        <v>80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04</v>
      </c>
      <c r="G49">
        <f>IF(23-F49&lt;0,100-F49+23,23-F49)</f>
        <v>19</v>
      </c>
      <c r="H49" s="2">
        <v>22573</v>
      </c>
      <c r="I49" s="2">
        <f>H49/G49</f>
        <v>1188.0526315789473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CR04CARBLU048</v>
      </c>
    </row>
    <row r="50" spans="1:14" x14ac:dyDescent="0.3">
      <c r="A50" t="s">
        <v>81</v>
      </c>
      <c r="B50" t="str">
        <f>LEFT(A50,2)</f>
        <v>HY</v>
      </c>
      <c r="C50" t="str">
        <f>VLOOKUP(B50,B$56:C$61,2)</f>
        <v>Hundai</v>
      </c>
      <c r="D50" t="str">
        <f>MID(A50,5,3)</f>
        <v>ELA</v>
      </c>
      <c r="E50" t="str">
        <f>VLOOKUP(D50,D$56:E$66,2)</f>
        <v>Elantra</v>
      </c>
      <c r="F50" t="str">
        <f>MID(A50,3,2)</f>
        <v>11</v>
      </c>
      <c r="G50">
        <f>IF(23-F50&lt;0,100-F50+23,23-F50)</f>
        <v>12</v>
      </c>
      <c r="H50" s="2">
        <v>14289.6</v>
      </c>
      <c r="I50" s="2">
        <f>H50/G50</f>
        <v>1190.8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HY11ELAWHI049</v>
      </c>
    </row>
    <row r="51" spans="1:14" x14ac:dyDescent="0.3">
      <c r="A51" t="s">
        <v>82</v>
      </c>
      <c r="B51" t="str">
        <f>LEFT(A51,2)</f>
        <v>HY</v>
      </c>
      <c r="C51" t="str">
        <f>VLOOKUP(B51,B$56:C$61,2)</f>
        <v>Hundai</v>
      </c>
      <c r="D51" t="str">
        <f>MID(A51,5,3)</f>
        <v>ELA</v>
      </c>
      <c r="E51" t="str">
        <f>VLOOKUP(D51,D$56:E$66,2)</f>
        <v>Elantra</v>
      </c>
      <c r="F51" t="str">
        <f>MID(A51,3,2)</f>
        <v>12</v>
      </c>
      <c r="G51">
        <f>IF(23-F51&lt;0,100-F51+23,23-F51)</f>
        <v>11</v>
      </c>
      <c r="H51" s="2">
        <v>13867.6</v>
      </c>
      <c r="I51" s="2">
        <f>H51/G51</f>
        <v>1260.6909090909091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HY12ELABLA050</v>
      </c>
    </row>
    <row r="52" spans="1:14" x14ac:dyDescent="0.3">
      <c r="A52" t="s">
        <v>83</v>
      </c>
      <c r="B52" t="str">
        <f>LEFT(A52,2)</f>
        <v>HY</v>
      </c>
      <c r="C52" t="str">
        <f>VLOOKUP(B52,B$56:C$61,2)</f>
        <v>Hundai</v>
      </c>
      <c r="D52" t="str">
        <f>MID(A52,5,3)</f>
        <v>ELA</v>
      </c>
      <c r="E52" t="str">
        <f>VLOOKUP(D52,D$56:E$66,2)</f>
        <v>Elantra</v>
      </c>
      <c r="F52" t="str">
        <f>MID(A52,3,2)</f>
        <v>13</v>
      </c>
      <c r="G52">
        <f>IF(23-F52&lt;0,100-F52+23,23-F52)</f>
        <v>10</v>
      </c>
      <c r="H52" s="2">
        <v>13682.9</v>
      </c>
      <c r="I52" s="2">
        <f>H52/G52</f>
        <v>1368.29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HY13ELABLA051</v>
      </c>
    </row>
    <row r="53" spans="1:14" x14ac:dyDescent="0.3">
      <c r="A53" t="s">
        <v>84</v>
      </c>
      <c r="B53" t="str">
        <f>LEFT(A53,2)</f>
        <v>HY</v>
      </c>
      <c r="C53" t="str">
        <f>VLOOKUP(B53,B$56:C$61,2)</f>
        <v>Hundai</v>
      </c>
      <c r="D53" t="str">
        <f>MID(A53,5,3)</f>
        <v>ELA</v>
      </c>
      <c r="E53" t="str">
        <f>VLOOKUP(D53,D$56:E$66,2)</f>
        <v>Elantra</v>
      </c>
      <c r="F53" t="str">
        <f>MID(A53,3,2)</f>
        <v>13</v>
      </c>
      <c r="G53">
        <f>IF(23-F53&lt;0,100-F53+23,23-F53)</f>
        <v>10</v>
      </c>
      <c r="H53" s="2">
        <v>3708.1</v>
      </c>
      <c r="I53" s="2">
        <f>H53/G53</f>
        <v>370.81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HY13ELABLA052</v>
      </c>
    </row>
    <row r="56" spans="1:14" x14ac:dyDescent="0.3">
      <c r="B56" t="s">
        <v>85</v>
      </c>
      <c r="C56" t="s">
        <v>91</v>
      </c>
      <c r="D56" t="s">
        <v>97</v>
      </c>
      <c r="E56" t="s">
        <v>108</v>
      </c>
      <c r="I56" t="s">
        <v>119</v>
      </c>
    </row>
    <row r="57" spans="1:14" x14ac:dyDescent="0.3">
      <c r="B57" t="s">
        <v>88</v>
      </c>
      <c r="C57" t="s">
        <v>94</v>
      </c>
      <c r="D57" t="s">
        <v>102</v>
      </c>
      <c r="E57" t="s">
        <v>113</v>
      </c>
    </row>
    <row r="58" spans="1:14" x14ac:dyDescent="0.3">
      <c r="B58" t="s">
        <v>90</v>
      </c>
      <c r="C58" t="s">
        <v>96</v>
      </c>
      <c r="D58" t="s">
        <v>103</v>
      </c>
      <c r="E58" t="s">
        <v>114</v>
      </c>
    </row>
    <row r="59" spans="1:14" x14ac:dyDescent="0.3">
      <c r="B59" t="s">
        <v>89</v>
      </c>
      <c r="C59" t="s">
        <v>95</v>
      </c>
      <c r="D59" t="s">
        <v>100</v>
      </c>
      <c r="E59" t="s">
        <v>111</v>
      </c>
    </row>
    <row r="60" spans="1:14" x14ac:dyDescent="0.3">
      <c r="B60" t="s">
        <v>86</v>
      </c>
      <c r="C60" t="s">
        <v>92</v>
      </c>
      <c r="D60" t="s">
        <v>101</v>
      </c>
      <c r="E60" t="s">
        <v>112</v>
      </c>
    </row>
    <row r="61" spans="1:14" x14ac:dyDescent="0.3">
      <c r="B61" t="s">
        <v>87</v>
      </c>
      <c r="C61" t="s">
        <v>93</v>
      </c>
      <c r="D61" t="s">
        <v>98</v>
      </c>
      <c r="E61" t="s">
        <v>109</v>
      </c>
    </row>
    <row r="62" spans="1:14" x14ac:dyDescent="0.3">
      <c r="D62" t="s">
        <v>99</v>
      </c>
      <c r="E62" t="s">
        <v>110</v>
      </c>
    </row>
    <row r="63" spans="1:14" x14ac:dyDescent="0.3">
      <c r="D63" t="s">
        <v>104</v>
      </c>
      <c r="E63" t="s">
        <v>115</v>
      </c>
    </row>
    <row r="64" spans="1:14" x14ac:dyDescent="0.3">
      <c r="D64" t="s">
        <v>105</v>
      </c>
      <c r="E64" t="s">
        <v>116</v>
      </c>
    </row>
    <row r="65" spans="4:5" x14ac:dyDescent="0.3">
      <c r="D65" t="s">
        <v>106</v>
      </c>
      <c r="E65" t="s">
        <v>117</v>
      </c>
    </row>
    <row r="66" spans="4:5" x14ac:dyDescent="0.3">
      <c r="D66" t="s">
        <v>107</v>
      </c>
      <c r="E66" t="s">
        <v>118</v>
      </c>
    </row>
  </sheetData>
  <sortState ref="B2:N53">
    <sortCondition descending="1" ref="I2:I53"/>
  </sortState>
  <conditionalFormatting sqref="I1:I1048576">
    <cfRule type="cellIs" dxfId="0" priority="2" operator="greaterThan">
      <formula>2329.35</formula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2023-06-19T21:10:13Z</dcterms:created>
  <dcterms:modified xsi:type="dcterms:W3CDTF">2023-06-19T21:10:13Z</dcterms:modified>
</cp:coreProperties>
</file>