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date1904="1" showInkAnnotation="0" autoCompressPictures="0"/>
  <bookViews>
    <workbookView xWindow="3360" yWindow="0" windowWidth="29000" windowHeight="23040" tabRatio="500"/>
  </bookViews>
  <sheets>
    <sheet name="Flight plan" sheetId="16" r:id="rId1"/>
  </sheets>
  <definedNames>
    <definedName name="_xlnm.Print_Area" localSheetId="0">'Flight plan'!$A$1:$V$37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8" i="16" l="1"/>
  <c r="R37" i="16"/>
  <c r="R18" i="16"/>
  <c r="N37" i="16"/>
  <c r="N6" i="16"/>
  <c r="N8" i="16"/>
  <c r="O35" i="16"/>
  <c r="R35" i="16"/>
  <c r="O33" i="16"/>
  <c r="R33" i="16"/>
  <c r="O31" i="16"/>
  <c r="R31" i="16"/>
  <c r="O29" i="16"/>
  <c r="R29" i="16"/>
  <c r="O27" i="16"/>
  <c r="R27" i="16"/>
  <c r="O25" i="16"/>
  <c r="R25" i="16"/>
  <c r="O23" i="16"/>
  <c r="R23" i="16"/>
  <c r="O21" i="16"/>
  <c r="R21" i="16"/>
  <c r="O19" i="16"/>
  <c r="R19" i="16"/>
  <c r="O17" i="16"/>
  <c r="R17" i="16"/>
  <c r="O9" i="16"/>
  <c r="P9" i="16"/>
  <c r="R9" i="16"/>
  <c r="I7" i="16"/>
  <c r="O7" i="16"/>
  <c r="P7" i="16"/>
  <c r="R7" i="16"/>
  <c r="U11" i="16"/>
  <c r="R6" i="16"/>
  <c r="R8" i="16"/>
  <c r="R10" i="16"/>
  <c r="R20" i="16"/>
  <c r="R22" i="16"/>
  <c r="R24" i="16"/>
  <c r="R26" i="16"/>
  <c r="R28" i="16"/>
  <c r="R30" i="16"/>
  <c r="R32" i="16"/>
  <c r="R34" i="16"/>
  <c r="R36" i="16"/>
  <c r="N34" i="16"/>
  <c r="N36" i="16"/>
  <c r="K35" i="16"/>
  <c r="J36" i="16"/>
  <c r="P35" i="16"/>
  <c r="Q35" i="16"/>
  <c r="L35" i="16"/>
  <c r="M35" i="16"/>
  <c r="J35" i="16"/>
  <c r="F35" i="16"/>
  <c r="K33" i="16"/>
  <c r="J34" i="16"/>
  <c r="P33" i="16"/>
  <c r="Q33" i="16"/>
  <c r="L33" i="16"/>
  <c r="M33" i="16"/>
  <c r="J33" i="16"/>
  <c r="F33" i="16"/>
  <c r="N32" i="16"/>
  <c r="K31" i="16"/>
  <c r="J32" i="16"/>
  <c r="P31" i="16"/>
  <c r="Q31" i="16"/>
  <c r="L31" i="16"/>
  <c r="M31" i="16"/>
  <c r="J31" i="16"/>
  <c r="F31" i="16"/>
  <c r="N28" i="16"/>
  <c r="N30" i="16"/>
  <c r="K29" i="16"/>
  <c r="J30" i="16"/>
  <c r="P29" i="16"/>
  <c r="Q29" i="16"/>
  <c r="L29" i="16"/>
  <c r="M29" i="16"/>
  <c r="J29" i="16"/>
  <c r="F29" i="16"/>
  <c r="U13" i="16"/>
  <c r="O15" i="16"/>
  <c r="P15" i="16"/>
  <c r="R15" i="16"/>
  <c r="O13" i="16"/>
  <c r="P13" i="16"/>
  <c r="R13" i="16"/>
  <c r="O11" i="16"/>
  <c r="P11" i="16"/>
  <c r="R11" i="16"/>
  <c r="R12" i="16"/>
  <c r="R14" i="16"/>
  <c r="R16" i="16"/>
  <c r="N10" i="16"/>
  <c r="N12" i="16"/>
  <c r="N14" i="16"/>
  <c r="N16" i="16"/>
  <c r="K15" i="16"/>
  <c r="J16" i="16"/>
  <c r="Q15" i="16"/>
  <c r="L15" i="16"/>
  <c r="M15" i="16"/>
  <c r="J15" i="16"/>
  <c r="F15" i="16"/>
  <c r="K13" i="16"/>
  <c r="J14" i="16"/>
  <c r="Q13" i="16"/>
  <c r="L13" i="16"/>
  <c r="M13" i="16"/>
  <c r="J13" i="16"/>
  <c r="F13" i="16"/>
  <c r="K11" i="16"/>
  <c r="J12" i="16"/>
  <c r="Q11" i="16"/>
  <c r="L11" i="16"/>
  <c r="M11" i="16"/>
  <c r="J11" i="16"/>
  <c r="F11" i="16"/>
  <c r="J5" i="16"/>
  <c r="J7" i="16"/>
  <c r="K5" i="16"/>
  <c r="J6" i="16"/>
  <c r="K7" i="16"/>
  <c r="J8" i="16"/>
  <c r="P17" i="16"/>
  <c r="P19" i="16"/>
  <c r="P21" i="16"/>
  <c r="P23" i="16"/>
  <c r="P5" i="16"/>
  <c r="P25" i="16"/>
  <c r="P27" i="16"/>
  <c r="P37" i="16"/>
  <c r="Q37" i="16"/>
  <c r="K27" i="16"/>
  <c r="J28" i="16"/>
  <c r="Q27" i="16"/>
  <c r="L27" i="16"/>
  <c r="M27" i="16"/>
  <c r="J27" i="16"/>
  <c r="F27" i="16"/>
  <c r="N26" i="16"/>
  <c r="K25" i="16"/>
  <c r="J26" i="16"/>
  <c r="Q25" i="16"/>
  <c r="L25" i="16"/>
  <c r="M25" i="16"/>
  <c r="J25" i="16"/>
  <c r="F25" i="16"/>
  <c r="N20" i="16"/>
  <c r="N22" i="16"/>
  <c r="N24" i="16"/>
  <c r="K23" i="16"/>
  <c r="J24" i="16"/>
  <c r="Q23" i="16"/>
  <c r="L23" i="16"/>
  <c r="M23" i="16"/>
  <c r="J23" i="16"/>
  <c r="F23" i="16"/>
  <c r="K21" i="16"/>
  <c r="J22" i="16"/>
  <c r="Q21" i="16"/>
  <c r="L21" i="16"/>
  <c r="M21" i="16"/>
  <c r="J21" i="16"/>
  <c r="F21" i="16"/>
  <c r="K19" i="16"/>
  <c r="J20" i="16"/>
  <c r="Q19" i="16"/>
  <c r="L19" i="16"/>
  <c r="M19" i="16"/>
  <c r="J19" i="16"/>
  <c r="F19" i="16"/>
  <c r="K17" i="16"/>
  <c r="J18" i="16"/>
  <c r="Q17" i="16"/>
  <c r="L17" i="16"/>
  <c r="M17" i="16"/>
  <c r="J17" i="16"/>
  <c r="F17" i="16"/>
  <c r="K9" i="16"/>
  <c r="J10" i="16"/>
  <c r="Q9" i="16"/>
  <c r="L9" i="16"/>
  <c r="M9" i="16"/>
  <c r="J9" i="16"/>
  <c r="F9" i="16"/>
  <c r="Q7" i="16"/>
  <c r="L7" i="16"/>
  <c r="M7" i="16"/>
  <c r="F7" i="16"/>
  <c r="Q5" i="16"/>
  <c r="L5" i="16"/>
  <c r="M5" i="16"/>
  <c r="F5" i="16"/>
  <c r="U14" i="16"/>
  <c r="U15" i="16"/>
</calcChain>
</file>

<file path=xl/sharedStrings.xml><?xml version="1.0" encoding="utf-8"?>
<sst xmlns="http://schemas.openxmlformats.org/spreadsheetml/2006/main" count="79" uniqueCount="71">
  <si>
    <t>up</t>
    <phoneticPr fontId="5" type="noConversion"/>
  </si>
  <si>
    <t>MC</t>
    <phoneticPr fontId="5" type="noConversion"/>
  </si>
  <si>
    <t>Departure</t>
  </si>
  <si>
    <t>Destination</t>
  </si>
  <si>
    <t>ATIS Code</t>
  </si>
  <si>
    <t>Ceiling &amp; Visibility</t>
  </si>
  <si>
    <t>Wind</t>
  </si>
  <si>
    <t>Altimeter</t>
  </si>
  <si>
    <t>Approach</t>
  </si>
  <si>
    <t>Runway</t>
  </si>
  <si>
    <t>ATIS</t>
  </si>
  <si>
    <t>Ground</t>
  </si>
  <si>
    <t>Tower</t>
  </si>
  <si>
    <t>CTAF</t>
  </si>
  <si>
    <t>FSS</t>
  </si>
  <si>
    <t>UNICOM</t>
  </si>
  <si>
    <t>ATE</t>
    <phoneticPr fontId="5" type="noConversion"/>
  </si>
  <si>
    <t>Course (Route)</t>
    <phoneticPr fontId="5" type="noConversion"/>
  </si>
  <si>
    <t>Wind</t>
    <phoneticPr fontId="5" type="noConversion"/>
  </si>
  <si>
    <t>Dir</t>
    <phoneticPr fontId="5" type="noConversion"/>
  </si>
  <si>
    <t>Vel.</t>
    <phoneticPr fontId="5" type="noConversion"/>
  </si>
  <si>
    <t>Temp</t>
    <phoneticPr fontId="5" type="noConversion"/>
  </si>
  <si>
    <t>CAS</t>
    <phoneticPr fontId="5" type="noConversion"/>
  </si>
  <si>
    <t>TAS</t>
    <phoneticPr fontId="5" type="noConversion"/>
  </si>
  <si>
    <t>TC</t>
    <phoneticPr fontId="5" type="noConversion"/>
  </si>
  <si>
    <t>-L + R WCA</t>
    <phoneticPr fontId="5" type="noConversion"/>
  </si>
  <si>
    <t>CH</t>
    <phoneticPr fontId="5" type="noConversion"/>
  </si>
  <si>
    <t>GS</t>
    <phoneticPr fontId="5" type="noConversion"/>
  </si>
  <si>
    <t>Est.</t>
    <phoneticPr fontId="5" type="noConversion"/>
  </si>
  <si>
    <t>ETE</t>
    <phoneticPr fontId="5" type="noConversion"/>
  </si>
  <si>
    <t>VOR</t>
    <phoneticPr fontId="5" type="noConversion"/>
  </si>
  <si>
    <t>TH</t>
    <phoneticPr fontId="5" type="noConversion"/>
  </si>
  <si>
    <t>MH</t>
    <phoneticPr fontId="5" type="noConversion"/>
  </si>
  <si>
    <t>ETE (hours)</t>
    <phoneticPr fontId="5" type="noConversion"/>
  </si>
  <si>
    <t>+/- DEV</t>
    <phoneticPr fontId="5" type="noConversion"/>
  </si>
  <si>
    <t>-E +W VAR</t>
    <phoneticPr fontId="5" type="noConversion"/>
  </si>
  <si>
    <t>Level off</t>
    <phoneticPr fontId="5" type="noConversion"/>
  </si>
  <si>
    <t>Check Points (Fixes)</t>
  </si>
  <si>
    <t>Alt</t>
  </si>
  <si>
    <t>Liftoff</t>
  </si>
  <si>
    <t>Leg</t>
  </si>
  <si>
    <t>Rem.</t>
  </si>
  <si>
    <t>Actual</t>
  </si>
  <si>
    <t>Comsumption / usage totals &gt;&gt;</t>
  </si>
  <si>
    <t>Airport Info</t>
  </si>
  <si>
    <t>Pattern Alt</t>
  </si>
  <si>
    <t>ATIS / Weather</t>
  </si>
  <si>
    <t>Times</t>
  </si>
  <si>
    <t>Preflight done</t>
  </si>
  <si>
    <t>Block out</t>
  </si>
  <si>
    <t>Open flight plan</t>
  </si>
  <si>
    <t>Block in</t>
  </si>
  <si>
    <t>Close flight plan</t>
  </si>
  <si>
    <t>At aircraft</t>
  </si>
  <si>
    <t>Fuel</t>
  </si>
  <si>
    <t>Time</t>
  </si>
  <si>
    <t>at ramp</t>
  </si>
  <si>
    <t>used in flight</t>
  </si>
  <si>
    <t>remaining at dest</t>
  </si>
  <si>
    <t>time remaining</t>
  </si>
  <si>
    <t>used in taxi</t>
  </si>
  <si>
    <t>GPH</t>
  </si>
  <si>
    <t>Dist</t>
  </si>
  <si>
    <t>Freq</t>
  </si>
  <si>
    <t>Radial</t>
  </si>
  <si>
    <t>available for flight</t>
  </si>
  <si>
    <t>KBLI</t>
  </si>
  <si>
    <t>Point A</t>
  </si>
  <si>
    <t>Point B</t>
  </si>
  <si>
    <t>KFHR</t>
  </si>
  <si>
    <t>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</si>
</sst>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00"/>
  </numFmts>
  <fonts count="16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b/>
      <sz val="14"/>
      <name val="Verdana"/>
    </font>
    <font>
      <sz val="12"/>
      <name val="Verdana"/>
    </font>
    <font>
      <sz val="14"/>
      <name val="Verdana"/>
    </font>
    <font>
      <b/>
      <sz val="12"/>
      <name val="Verdana"/>
    </font>
    <font>
      <b/>
      <sz val="12"/>
      <color indexed="9"/>
      <name val="Verdana"/>
    </font>
    <font>
      <b/>
      <sz val="12"/>
      <name val="Courier"/>
    </font>
    <font>
      <u/>
      <sz val="10"/>
      <color theme="10"/>
      <name val="Verdana"/>
    </font>
    <font>
      <u/>
      <sz val="10"/>
      <color theme="11"/>
      <name val="Verdana"/>
    </font>
    <font>
      <sz val="9"/>
      <name val="Verdana"/>
    </font>
    <font>
      <sz val="11"/>
      <name val="Verdana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BF78D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143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52">
    <xf numFmtId="0" fontId="0" fillId="0" borderId="0" xfId="0"/>
    <xf numFmtId="2" fontId="0" fillId="0" borderId="0" xfId="0" applyNumberFormat="1"/>
    <xf numFmtId="0" fontId="4" fillId="0" borderId="3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11" fillId="4" borderId="20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164" fontId="9" fillId="0" borderId="22" xfId="0" applyNumberFormat="1" applyFont="1" applyFill="1" applyBorder="1" applyAlignment="1">
      <alignment horizontal="right" vertical="center"/>
    </xf>
    <xf numFmtId="0" fontId="9" fillId="4" borderId="7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164" fontId="9" fillId="0" borderId="7" xfId="0" applyNumberFormat="1" applyFont="1" applyFill="1" applyBorder="1" applyAlignment="1">
      <alignment horizontal="right" vertical="center"/>
    </xf>
    <xf numFmtId="165" fontId="9" fillId="0" borderId="9" xfId="0" applyNumberFormat="1" applyFont="1" applyFill="1" applyBorder="1" applyAlignment="1">
      <alignment horizontal="center" vertical="center"/>
    </xf>
    <xf numFmtId="165" fontId="9" fillId="0" borderId="22" xfId="0" applyNumberFormat="1" applyFont="1" applyFill="1" applyBorder="1" applyAlignment="1">
      <alignment horizontal="center" vertical="center"/>
    </xf>
    <xf numFmtId="165" fontId="9" fillId="0" borderId="1" xfId="0" applyNumberFormat="1" applyFont="1" applyFill="1" applyBorder="1" applyAlignment="1">
      <alignment horizontal="center" vertical="center"/>
    </xf>
    <xf numFmtId="165" fontId="9" fillId="0" borderId="10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9" fillId="4" borderId="1" xfId="0" applyNumberFormat="1" applyFont="1" applyFill="1" applyBorder="1" applyAlignment="1">
      <alignment horizontal="right" vertical="center"/>
    </xf>
    <xf numFmtId="165" fontId="9" fillId="4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8" fillId="2" borderId="22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 vertical="center"/>
    </xf>
    <xf numFmtId="164" fontId="11" fillId="4" borderId="21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1" fillId="4" borderId="29" xfId="0" applyFont="1" applyFill="1" applyBorder="1" applyAlignment="1">
      <alignment horizontal="center" vertical="center"/>
    </xf>
    <xf numFmtId="164" fontId="9" fillId="0" borderId="21" xfId="0" applyNumberFormat="1" applyFont="1" applyFill="1" applyBorder="1" applyAlignment="1">
      <alignment horizontal="right" vertical="center"/>
    </xf>
    <xf numFmtId="164" fontId="9" fillId="0" borderId="6" xfId="0" applyNumberFormat="1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65" fontId="9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0" borderId="26" xfId="0" applyBorder="1"/>
    <xf numFmtId="0" fontId="0" fillId="0" borderId="1" xfId="0" applyBorder="1" applyAlignment="1">
      <alignment vertical="center"/>
    </xf>
    <xf numFmtId="0" fontId="0" fillId="0" borderId="25" xfId="0" applyBorder="1"/>
    <xf numFmtId="0" fontId="1" fillId="0" borderId="1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7" fillId="2" borderId="7" xfId="0" applyFont="1" applyFill="1" applyBorder="1" applyAlignment="1">
      <alignment vertical="center"/>
    </xf>
    <xf numFmtId="164" fontId="9" fillId="0" borderId="7" xfId="0" applyNumberFormat="1" applyFont="1" applyBorder="1" applyAlignment="1">
      <alignment vertical="center"/>
    </xf>
    <xf numFmtId="2" fontId="0" fillId="2" borderId="10" xfId="0" applyNumberFormat="1" applyFill="1" applyBorder="1" applyAlignment="1">
      <alignment horizontal="center" vertical="center"/>
    </xf>
    <xf numFmtId="2" fontId="9" fillId="0" borderId="10" xfId="0" applyNumberFormat="1" applyFont="1" applyFill="1" applyBorder="1" applyAlignment="1">
      <alignment horizontal="center" vertical="center"/>
    </xf>
    <xf numFmtId="2" fontId="9" fillId="0" borderId="31" xfId="0" applyNumberFormat="1" applyFont="1" applyFill="1" applyBorder="1" applyAlignment="1">
      <alignment horizontal="center" vertical="center"/>
    </xf>
    <xf numFmtId="2" fontId="9" fillId="0" borderId="6" xfId="0" applyNumberFormat="1" applyFont="1" applyFill="1" applyBorder="1" applyAlignment="1">
      <alignment horizontal="center" vertical="center"/>
    </xf>
    <xf numFmtId="2" fontId="9" fillId="0" borderId="2" xfId="0" applyNumberFormat="1" applyFont="1" applyFill="1" applyBorder="1" applyAlignment="1">
      <alignment horizontal="center" vertical="center"/>
    </xf>
    <xf numFmtId="2" fontId="7" fillId="0" borderId="10" xfId="0" applyNumberFormat="1" applyFont="1" applyBorder="1" applyAlignment="1">
      <alignment vertical="center"/>
    </xf>
    <xf numFmtId="20" fontId="9" fillId="0" borderId="26" xfId="0" applyNumberFormat="1" applyFont="1" applyFill="1" applyBorder="1" applyAlignment="1">
      <alignment horizontal="center" vertical="center"/>
    </xf>
    <xf numFmtId="21" fontId="9" fillId="0" borderId="23" xfId="0" applyNumberFormat="1" applyFont="1" applyFill="1" applyBorder="1" applyAlignment="1">
      <alignment horizontal="center" vertical="center"/>
    </xf>
    <xf numFmtId="20" fontId="9" fillId="0" borderId="26" xfId="0" applyNumberFormat="1" applyFont="1" applyBorder="1" applyAlignment="1">
      <alignment horizontal="center" vertical="center"/>
    </xf>
    <xf numFmtId="0" fontId="0" fillId="0" borderId="16" xfId="0" applyFill="1" applyBorder="1" applyAlignment="1">
      <alignment vertical="center"/>
    </xf>
    <xf numFmtId="0" fontId="0" fillId="0" borderId="10" xfId="0" applyBorder="1" applyAlignment="1"/>
    <xf numFmtId="0" fontId="0" fillId="2" borderId="1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2" fontId="1" fillId="6" borderId="6" xfId="0" applyNumberFormat="1" applyFont="1" applyFill="1" applyBorder="1" applyAlignment="1">
      <alignment horizontal="center" vertical="center"/>
    </xf>
    <xf numFmtId="2" fontId="0" fillId="2" borderId="25" xfId="0" applyNumberForma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4" fillId="0" borderId="36" xfId="0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15" fillId="7" borderId="33" xfId="0" applyNumberFormat="1" applyFont="1" applyFill="1" applyBorder="1" applyAlignment="1">
      <alignment vertical="center" wrapText="1"/>
    </xf>
    <xf numFmtId="164" fontId="15" fillId="7" borderId="33" xfId="0" applyNumberFormat="1" applyFont="1" applyFill="1" applyBorder="1" applyAlignment="1">
      <alignment vertical="center"/>
    </xf>
    <xf numFmtId="164" fontId="15" fillId="0" borderId="33" xfId="0" applyNumberFormat="1" applyFont="1" applyFill="1" applyBorder="1" applyAlignment="1">
      <alignment vertical="center"/>
    </xf>
    <xf numFmtId="0" fontId="0" fillId="7" borderId="33" xfId="0" applyFont="1" applyFill="1" applyBorder="1" applyAlignment="1">
      <alignment horizontal="right" vertical="center"/>
    </xf>
    <xf numFmtId="20" fontId="15" fillId="0" borderId="33" xfId="0" applyNumberFormat="1" applyFont="1" applyFill="1" applyBorder="1" applyAlignment="1">
      <alignment vertical="center"/>
    </xf>
    <xf numFmtId="0" fontId="10" fillId="3" borderId="4" xfId="0" applyFont="1" applyFill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0" fillId="0" borderId="9" xfId="0" applyBorder="1" applyAlignment="1"/>
    <xf numFmtId="0" fontId="9" fillId="4" borderId="12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165" fontId="9" fillId="4" borderId="34" xfId="0" applyNumberFormat="1" applyFont="1" applyFill="1" applyBorder="1" applyAlignment="1">
      <alignment horizontal="center" vertical="center"/>
    </xf>
    <xf numFmtId="165" fontId="9" fillId="4" borderId="35" xfId="0" applyNumberFormat="1" applyFont="1" applyFill="1" applyBorder="1" applyAlignment="1">
      <alignment horizontal="center" vertical="center"/>
    </xf>
    <xf numFmtId="165" fontId="5" fillId="0" borderId="4" xfId="0" applyNumberFormat="1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165" fontId="9" fillId="0" borderId="34" xfId="0" applyNumberFormat="1" applyFont="1" applyFill="1" applyBorder="1" applyAlignment="1">
      <alignment horizontal="center" vertical="center"/>
    </xf>
    <xf numFmtId="165" fontId="9" fillId="0" borderId="35" xfId="0" applyNumberFormat="1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1" fillId="6" borderId="33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0" xfId="0" applyBorder="1" applyAlignment="1"/>
    <xf numFmtId="0" fontId="1" fillId="6" borderId="10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2" borderId="1" xfId="0" quotePrefix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 wrapText="1"/>
    </xf>
    <xf numFmtId="0" fontId="0" fillId="1" borderId="4" xfId="0" applyFill="1" applyBorder="1" applyAlignment="1">
      <alignment horizontal="center" vertical="center" wrapText="1"/>
    </xf>
    <xf numFmtId="0" fontId="0" fillId="1" borderId="16" xfId="0" applyFill="1" applyBorder="1" applyAlignment="1">
      <alignment horizontal="center" vertical="center"/>
    </xf>
    <xf numFmtId="0" fontId="0" fillId="1" borderId="7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9" fillId="4" borderId="30" xfId="0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center" vertical="center"/>
    </xf>
    <xf numFmtId="165" fontId="9" fillId="4" borderId="33" xfId="0" applyNumberFormat="1" applyFont="1" applyFill="1" applyBorder="1" applyAlignment="1">
      <alignment horizontal="center" vertical="center"/>
    </xf>
    <xf numFmtId="165" fontId="9" fillId="4" borderId="32" xfId="0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0" fillId="2" borderId="4" xfId="0" quotePrefix="1" applyFill="1" applyBorder="1" applyAlignment="1">
      <alignment horizontal="center" vertical="center" wrapText="1"/>
    </xf>
    <xf numFmtId="0" fontId="0" fillId="2" borderId="2" xfId="0" quotePrefix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right" vertical="center"/>
    </xf>
    <xf numFmtId="0" fontId="0" fillId="2" borderId="7" xfId="0" applyFill="1" applyBorder="1" applyAlignment="1">
      <alignment horizontal="right" vertical="center"/>
    </xf>
    <xf numFmtId="0" fontId="6" fillId="4" borderId="16" xfId="0" applyFont="1" applyFill="1" applyBorder="1" applyAlignment="1">
      <alignment horizontal="center" vertical="center"/>
    </xf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37"/>
  <sheetViews>
    <sheetView tabSelected="1" workbookViewId="0">
      <selection activeCell="N39" sqref="N39"/>
    </sheetView>
  </sheetViews>
  <sheetFormatPr baseColWidth="10" defaultRowHeight="13" x14ac:dyDescent="0"/>
  <cols>
    <col min="2" max="2" width="10.5703125" customWidth="1"/>
    <col min="3" max="3" width="7.42578125" customWidth="1"/>
    <col min="4" max="4" width="7.7109375" customWidth="1"/>
    <col min="5" max="5" width="6.42578125" customWidth="1"/>
    <col min="6" max="6" width="3" customWidth="1"/>
    <col min="7" max="7" width="5.5703125" customWidth="1"/>
    <col min="8" max="8" width="5.28515625" customWidth="1"/>
    <col min="9" max="9" width="6.42578125" customWidth="1"/>
    <col min="10" max="10" width="6.28515625" customWidth="1"/>
    <col min="11" max="11" width="5.85546875" customWidth="1"/>
    <col min="12" max="12" width="6.140625" customWidth="1"/>
    <col min="13" max="13" width="5.28515625" customWidth="1"/>
    <col min="14" max="14" width="6.5703125" customWidth="1"/>
    <col min="15" max="15" width="6.42578125" customWidth="1"/>
    <col min="16" max="16" width="0.140625" style="1" customWidth="1"/>
    <col min="17" max="17" width="6.7109375" customWidth="1"/>
    <col min="18" max="18" width="7" customWidth="1"/>
    <col min="19" max="19" width="15.7109375" customWidth="1"/>
    <col min="20" max="20" width="9" customWidth="1"/>
    <col min="21" max="21" width="8.5703125" customWidth="1"/>
    <col min="22" max="22" width="14.5703125" customWidth="1"/>
  </cols>
  <sheetData>
    <row r="1" spans="1:22" ht="21" customHeight="1">
      <c r="A1" s="121" t="s">
        <v>37</v>
      </c>
      <c r="B1" s="122"/>
      <c r="C1" s="82" t="s">
        <v>30</v>
      </c>
      <c r="D1" s="127" t="s">
        <v>38</v>
      </c>
      <c r="E1" s="128" t="s">
        <v>17</v>
      </c>
      <c r="F1" s="129" t="s">
        <v>1</v>
      </c>
      <c r="G1" s="132" t="s">
        <v>18</v>
      </c>
      <c r="H1" s="132"/>
      <c r="I1" s="42" t="s">
        <v>22</v>
      </c>
      <c r="J1" s="115" t="s">
        <v>24</v>
      </c>
      <c r="K1" s="110" t="s">
        <v>31</v>
      </c>
      <c r="L1" s="112" t="s">
        <v>32</v>
      </c>
      <c r="M1" s="114" t="s">
        <v>26</v>
      </c>
      <c r="N1" s="71"/>
      <c r="O1" s="48"/>
      <c r="P1" s="69"/>
      <c r="Q1" s="70"/>
      <c r="R1" s="72"/>
      <c r="S1" s="42" t="s">
        <v>2</v>
      </c>
      <c r="T1" s="109" t="s">
        <v>46</v>
      </c>
      <c r="U1" s="84"/>
      <c r="V1" s="42" t="s">
        <v>3</v>
      </c>
    </row>
    <row r="2" spans="1:22" ht="21" customHeight="1">
      <c r="A2" s="123"/>
      <c r="B2" s="124"/>
      <c r="C2" s="73" t="s">
        <v>63</v>
      </c>
      <c r="D2" s="85"/>
      <c r="E2" s="114"/>
      <c r="F2" s="130"/>
      <c r="G2" s="117" t="s">
        <v>19</v>
      </c>
      <c r="H2" s="117" t="s">
        <v>20</v>
      </c>
      <c r="I2" s="118">
        <v>109</v>
      </c>
      <c r="J2" s="115"/>
      <c r="K2" s="111"/>
      <c r="L2" s="113"/>
      <c r="M2" s="114"/>
      <c r="N2" s="67" t="s">
        <v>62</v>
      </c>
      <c r="O2" s="67" t="s">
        <v>27</v>
      </c>
      <c r="P2" s="68"/>
      <c r="Q2" s="65" t="s">
        <v>55</v>
      </c>
      <c r="R2" s="66" t="s">
        <v>54</v>
      </c>
      <c r="S2" s="14"/>
      <c r="T2" s="115" t="s">
        <v>4</v>
      </c>
      <c r="U2" s="116"/>
      <c r="V2" s="14"/>
    </row>
    <row r="3" spans="1:22" ht="24" customHeight="1" thickBot="1">
      <c r="A3" s="125"/>
      <c r="B3" s="126"/>
      <c r="C3" s="29" t="s">
        <v>64</v>
      </c>
      <c r="D3" s="85"/>
      <c r="E3" s="114"/>
      <c r="F3" s="130"/>
      <c r="G3" s="117"/>
      <c r="H3" s="117"/>
      <c r="I3" s="118"/>
      <c r="J3" s="119" t="s">
        <v>25</v>
      </c>
      <c r="K3" s="141" t="s">
        <v>35</v>
      </c>
      <c r="L3" s="142" t="s">
        <v>34</v>
      </c>
      <c r="M3" s="114"/>
      <c r="N3" s="17" t="s">
        <v>40</v>
      </c>
      <c r="O3" s="37" t="s">
        <v>28</v>
      </c>
      <c r="P3" s="53"/>
      <c r="Q3" s="39" t="s">
        <v>29</v>
      </c>
      <c r="R3" s="64" t="s">
        <v>40</v>
      </c>
      <c r="S3" s="14"/>
      <c r="T3" s="115" t="s">
        <v>6</v>
      </c>
      <c r="U3" s="116"/>
      <c r="V3" s="14"/>
    </row>
    <row r="4" spans="1:22" ht="24" customHeight="1">
      <c r="A4" s="86" t="s">
        <v>66</v>
      </c>
      <c r="B4" s="87"/>
      <c r="C4" s="4"/>
      <c r="D4" s="85"/>
      <c r="E4" s="114"/>
      <c r="F4" s="131"/>
      <c r="G4" s="115" t="s">
        <v>21</v>
      </c>
      <c r="H4" s="115"/>
      <c r="I4" s="43" t="s">
        <v>23</v>
      </c>
      <c r="J4" s="117"/>
      <c r="K4" s="111"/>
      <c r="L4" s="113"/>
      <c r="M4" s="114"/>
      <c r="N4" s="28" t="s">
        <v>41</v>
      </c>
      <c r="O4" s="17" t="s">
        <v>42</v>
      </c>
      <c r="P4" s="53" t="s">
        <v>33</v>
      </c>
      <c r="Q4" s="39" t="s">
        <v>16</v>
      </c>
      <c r="R4" s="64" t="s">
        <v>41</v>
      </c>
      <c r="S4" s="14"/>
      <c r="T4" s="120" t="s">
        <v>5</v>
      </c>
      <c r="U4" s="116"/>
      <c r="V4" s="14"/>
    </row>
    <row r="5" spans="1:22" ht="24" customHeight="1" thickBot="1">
      <c r="A5" s="88"/>
      <c r="B5" s="89"/>
      <c r="C5" s="31"/>
      <c r="D5" s="136" t="s">
        <v>0</v>
      </c>
      <c r="E5" s="138">
        <v>289</v>
      </c>
      <c r="F5" s="95">
        <f>MOD(E5+K6,360)</f>
        <v>271</v>
      </c>
      <c r="G5" s="16">
        <v>360</v>
      </c>
      <c r="H5" s="20">
        <v>13</v>
      </c>
      <c r="I5" s="140">
        <v>76</v>
      </c>
      <c r="J5" s="10">
        <f>IF(E5&lt;&gt;"", MOD(E5, 360), "")</f>
        <v>289</v>
      </c>
      <c r="K5" s="12">
        <f>IF(I5&gt;0, ROUND(MOD(E5+DEGREES(ASIN(((H5/I5)*SIN(RADIANS(G5-E5))))), 360),0), "")</f>
        <v>298</v>
      </c>
      <c r="L5" s="13">
        <f>IF(K5&lt;&gt;"", ROUND(MOD(K5+K6, 360), 0), "")</f>
        <v>280</v>
      </c>
      <c r="M5" s="99">
        <f>IF(L5&lt;&gt;"", MOD(L5+L6, 360), "")</f>
        <v>280</v>
      </c>
      <c r="N5" s="18">
        <v>8</v>
      </c>
      <c r="O5" s="18">
        <v>76</v>
      </c>
      <c r="P5" s="54">
        <f>IF(O5&lt;&gt;"", N5/O5, "")</f>
        <v>0.10526315789473684</v>
      </c>
      <c r="Q5" s="59">
        <f>IF(P5&lt;&gt;"", MROUND(P5/24, TIME(0,1,0)), "")</f>
        <v>4.1666666666666666E-3</v>
      </c>
      <c r="R5" s="15">
        <v>0.9</v>
      </c>
      <c r="S5" s="14"/>
      <c r="T5" s="115" t="s">
        <v>7</v>
      </c>
      <c r="U5" s="116"/>
      <c r="V5" s="14"/>
    </row>
    <row r="6" spans="1:22" ht="24" customHeight="1" thickBot="1">
      <c r="A6" s="86" t="s">
        <v>36</v>
      </c>
      <c r="B6" s="103"/>
      <c r="C6" s="32"/>
      <c r="D6" s="137"/>
      <c r="E6" s="139"/>
      <c r="F6" s="96"/>
      <c r="G6" s="101">
        <v>5</v>
      </c>
      <c r="H6" s="102"/>
      <c r="I6" s="98"/>
      <c r="J6" s="11">
        <f>IF(K5&lt;&gt;"", K5-E5, "")</f>
        <v>9</v>
      </c>
      <c r="K6" s="19">
        <v>-18</v>
      </c>
      <c r="L6" s="38">
        <v>0</v>
      </c>
      <c r="M6" s="100"/>
      <c r="N6" s="5">
        <f>N$37-N5</f>
        <v>29</v>
      </c>
      <c r="O6" s="5"/>
      <c r="P6" s="55"/>
      <c r="Q6" s="60"/>
      <c r="R6" s="6">
        <f>$U$11-R5</f>
        <v>38</v>
      </c>
      <c r="S6" s="14"/>
      <c r="T6" s="115" t="s">
        <v>8</v>
      </c>
      <c r="U6" s="116"/>
      <c r="V6" s="14"/>
    </row>
    <row r="7" spans="1:22" ht="24" customHeight="1" thickBot="1">
      <c r="A7" s="88"/>
      <c r="B7" s="104"/>
      <c r="C7" s="31"/>
      <c r="D7" s="91">
        <v>2500</v>
      </c>
      <c r="E7" s="93">
        <v>289</v>
      </c>
      <c r="F7" s="95">
        <f>MOD(E7+K8,360)</f>
        <v>271</v>
      </c>
      <c r="G7" s="40">
        <v>360</v>
      </c>
      <c r="H7" s="25">
        <v>13</v>
      </c>
      <c r="I7" s="97">
        <f>I2</f>
        <v>109</v>
      </c>
      <c r="J7" s="10">
        <f>IF(E7&lt;&gt;"", MOD(E7, 360), "")</f>
        <v>289</v>
      </c>
      <c r="K7" s="12">
        <f>IF(I7&gt;0, ROUND(MOD(E7+DEGREES(ASIN(((H7/I7)*SIN(RADIANS(G7-E7))))), 360),0), "")</f>
        <v>295</v>
      </c>
      <c r="L7" s="13">
        <f>IF(K7&lt;&gt;"", ROUND(MOD(K7+K8, 360), 0), "")</f>
        <v>277</v>
      </c>
      <c r="M7" s="99">
        <f>IF(L7&lt;&gt;"", MOD(L7+L8, 360), "")</f>
        <v>277</v>
      </c>
      <c r="N7" s="7">
        <v>10</v>
      </c>
      <c r="O7" s="8">
        <f>IF(I7&lt;&gt;"", ROUND(I7*SQRT(1-((H7/I7)*SIN(RADIANS(G7-E7)))^2)-H7*COS(RADIANS(G7-E7)), 0), "")</f>
        <v>104</v>
      </c>
      <c r="P7" s="56">
        <f>IF(O7&lt;&gt;"", N7/O7, "")</f>
        <v>9.6153846153846159E-2</v>
      </c>
      <c r="Q7" s="59">
        <f>IF(P7&lt;&gt;"", MROUND(P7/24, TIME(0,1,0)), "")</f>
        <v>4.1666666666666666E-3</v>
      </c>
      <c r="R7" s="9">
        <f>IF(O7&lt;&gt;"", ROUND(P7*$U$12, 1), 0)</f>
        <v>0.8</v>
      </c>
      <c r="S7" s="14"/>
      <c r="T7" s="115" t="s">
        <v>9</v>
      </c>
      <c r="U7" s="116"/>
      <c r="V7" s="14"/>
    </row>
    <row r="8" spans="1:22" ht="24" customHeight="1" thickBot="1">
      <c r="A8" s="86" t="s">
        <v>67</v>
      </c>
      <c r="B8" s="103"/>
      <c r="C8" s="32">
        <v>210</v>
      </c>
      <c r="D8" s="92"/>
      <c r="E8" s="94"/>
      <c r="F8" s="96"/>
      <c r="G8" s="101">
        <v>5</v>
      </c>
      <c r="H8" s="102"/>
      <c r="I8" s="98"/>
      <c r="J8" s="11">
        <f>IF(K7&lt;&gt;"", K7-E7, "")</f>
        <v>6</v>
      </c>
      <c r="K8" s="19">
        <v>-18</v>
      </c>
      <c r="L8" s="38">
        <v>0</v>
      </c>
      <c r="M8" s="100"/>
      <c r="N8" s="5">
        <f>IF(N7&lt;&gt;"", N6-N7, "")</f>
        <v>19</v>
      </c>
      <c r="O8" s="5"/>
      <c r="P8" s="55"/>
      <c r="Q8" s="60"/>
      <c r="R8" s="6">
        <f>IF(R7&lt;&gt;"", R6-R7, "")</f>
        <v>37.200000000000003</v>
      </c>
      <c r="S8" s="107" t="s">
        <v>47</v>
      </c>
      <c r="T8" s="108"/>
      <c r="U8" s="105" t="s">
        <v>54</v>
      </c>
      <c r="V8" s="106"/>
    </row>
    <row r="9" spans="1:22" ht="24" customHeight="1" thickBot="1">
      <c r="A9" s="88"/>
      <c r="B9" s="104"/>
      <c r="C9" s="31">
        <v>113</v>
      </c>
      <c r="D9" s="91">
        <v>2500</v>
      </c>
      <c r="E9" s="93">
        <v>232</v>
      </c>
      <c r="F9" s="95">
        <f>MOD(E9+K10,360)</f>
        <v>214</v>
      </c>
      <c r="G9" s="40">
        <v>360</v>
      </c>
      <c r="H9" s="25">
        <v>13</v>
      </c>
      <c r="I9" s="97">
        <v>109</v>
      </c>
      <c r="J9" s="10">
        <f>IF(E9&lt;&gt;"", MOD(E9, 360), "")</f>
        <v>232</v>
      </c>
      <c r="K9" s="12">
        <f>IF(I9&gt;0, ROUND(MOD(E9+DEGREES(ASIN(((H9/I9)*SIN(RADIANS(G9-E9))))), 360),0), "")</f>
        <v>237</v>
      </c>
      <c r="L9" s="13">
        <f>IF(K9&lt;&gt;"", ROUND(MOD(K9+K10, 360), 0), "")</f>
        <v>219</v>
      </c>
      <c r="M9" s="99">
        <f>IF(L9&lt;&gt;"", MOD(L9+L10, 360), "")</f>
        <v>219</v>
      </c>
      <c r="N9" s="7">
        <v>12</v>
      </c>
      <c r="O9" s="8">
        <f>IF(I9&lt;&gt;"", ROUND(I9*SQRT(1-((H9/I9)*SIN(RADIANS(G9-E9)))^2)-H9*COS(RADIANS(G9-E9)), 0), "")</f>
        <v>117</v>
      </c>
      <c r="P9" s="56">
        <f>IF(O9&lt;&gt;"", N9/O9, "")</f>
        <v>0.10256410256410256</v>
      </c>
      <c r="Q9" s="59">
        <f>IF(P9&lt;&gt;"", MROUND(P9/24, TIME(0,1,0)), "")</f>
        <v>4.1666666666666666E-3</v>
      </c>
      <c r="R9" s="9">
        <f>IF(O9&lt;&gt;"", ROUND(P9*$U$12, 1), 0)</f>
        <v>0.9</v>
      </c>
      <c r="S9" s="41" t="s">
        <v>53</v>
      </c>
      <c r="T9" s="63"/>
      <c r="U9" s="77">
        <v>40</v>
      </c>
      <c r="V9" s="47" t="s">
        <v>56</v>
      </c>
    </row>
    <row r="10" spans="1:22" ht="24" customHeight="1" thickBot="1">
      <c r="A10" s="86" t="s">
        <v>68</v>
      </c>
      <c r="B10" s="133"/>
      <c r="C10" s="32">
        <v>315</v>
      </c>
      <c r="D10" s="92"/>
      <c r="E10" s="94"/>
      <c r="F10" s="96"/>
      <c r="G10" s="101">
        <v>5</v>
      </c>
      <c r="H10" s="102"/>
      <c r="I10" s="98"/>
      <c r="J10" s="11">
        <f>IF(K9&lt;&gt;"", K9-E9, "")</f>
        <v>5</v>
      </c>
      <c r="K10" s="19">
        <v>-18</v>
      </c>
      <c r="L10" s="38">
        <v>0</v>
      </c>
      <c r="M10" s="100"/>
      <c r="N10" s="5">
        <f>IF(N9&lt;&gt;"", N8-N9, "")</f>
        <v>7</v>
      </c>
      <c r="O10" s="5"/>
      <c r="P10" s="55"/>
      <c r="Q10" s="60"/>
      <c r="R10" s="6">
        <f>IF(R9&lt;&gt;"", R8-R9, "")</f>
        <v>36.300000000000004</v>
      </c>
      <c r="S10" s="41" t="s">
        <v>48</v>
      </c>
      <c r="T10" s="63"/>
      <c r="U10" s="78">
        <v>1.1000000000000001</v>
      </c>
      <c r="V10" s="47" t="s">
        <v>60</v>
      </c>
    </row>
    <row r="11" spans="1:22" ht="24" customHeight="1" thickBot="1">
      <c r="A11" s="134"/>
      <c r="B11" s="135"/>
      <c r="C11" s="33">
        <v>117.2</v>
      </c>
      <c r="D11" s="91" t="s">
        <v>70</v>
      </c>
      <c r="E11" s="93">
        <v>175</v>
      </c>
      <c r="F11" s="95">
        <f>MOD(E11+K12,360)</f>
        <v>157</v>
      </c>
      <c r="G11" s="40">
        <v>360</v>
      </c>
      <c r="H11" s="25">
        <v>13</v>
      </c>
      <c r="I11" s="97">
        <v>109</v>
      </c>
      <c r="J11" s="10">
        <f>IF(E11&lt;&gt;"", MOD(E11, 360), "")</f>
        <v>175</v>
      </c>
      <c r="K11" s="12">
        <f>IF(I11&gt;0, ROUND(MOD(E11+DEGREES(ASIN(((H11/I11)*SIN(RADIANS(G11-E11))))), 360),0), "")</f>
        <v>174</v>
      </c>
      <c r="L11" s="13">
        <f>IF(K11&lt;&gt;"", ROUND(MOD(K11+K12, 360), 0), "")</f>
        <v>156</v>
      </c>
      <c r="M11" s="99">
        <f>IF(L11&lt;&gt;"", MOD(L11+L12, 360), "")</f>
        <v>156</v>
      </c>
      <c r="N11" s="7">
        <v>7</v>
      </c>
      <c r="O11" s="8">
        <f>IF(I11&lt;&gt;"", ROUND(I11*SQRT(1-((H11/I11)*SIN(RADIANS(G11-E11)))^2)-H11*COS(RADIANS(G11-E11)), 0), "")</f>
        <v>122</v>
      </c>
      <c r="P11" s="56">
        <f>IF(O11&lt;&gt;"", N11/O11, "")</f>
        <v>5.737704918032787E-2</v>
      </c>
      <c r="Q11" s="59">
        <f>IF(P11&lt;&gt;"", MROUND(P11/24, TIME(0,1,0)), "")</f>
        <v>2.0833333333333333E-3</v>
      </c>
      <c r="R11" s="9">
        <f>IF(O11&lt;&gt;"", ROUND(P11*$U$12, 1), 0)</f>
        <v>0.5</v>
      </c>
      <c r="S11" s="41" t="s">
        <v>49</v>
      </c>
      <c r="T11" s="63"/>
      <c r="U11" s="79">
        <f>U9-U10</f>
        <v>38.9</v>
      </c>
      <c r="V11" s="47" t="s">
        <v>65</v>
      </c>
    </row>
    <row r="12" spans="1:22" ht="24" customHeight="1" thickBot="1">
      <c r="A12" s="146" t="s">
        <v>69</v>
      </c>
      <c r="B12" s="147"/>
      <c r="C12" s="33"/>
      <c r="D12" s="92"/>
      <c r="E12" s="94"/>
      <c r="F12" s="96"/>
      <c r="G12" s="101">
        <v>5</v>
      </c>
      <c r="H12" s="102"/>
      <c r="I12" s="98"/>
      <c r="J12" s="11">
        <f>IF(K11&lt;&gt;"", K11-E11, "")</f>
        <v>-1</v>
      </c>
      <c r="K12" s="26">
        <v>-18</v>
      </c>
      <c r="L12" s="38">
        <v>0</v>
      </c>
      <c r="M12" s="100"/>
      <c r="N12" s="5">
        <f>IF(N11&lt;&gt;"", N10-N11, "")</f>
        <v>0</v>
      </c>
      <c r="O12" s="5"/>
      <c r="P12" s="55"/>
      <c r="Q12" s="60"/>
      <c r="R12" s="6">
        <f>IF(R11&lt;&gt;"", R10-R11, "")</f>
        <v>35.800000000000004</v>
      </c>
      <c r="S12" s="41" t="s">
        <v>50</v>
      </c>
      <c r="T12" s="63"/>
      <c r="U12" s="80">
        <v>8.5</v>
      </c>
      <c r="V12" s="62" t="s">
        <v>61</v>
      </c>
    </row>
    <row r="13" spans="1:22" ht="24" customHeight="1" thickBot="1">
      <c r="A13" s="134"/>
      <c r="B13" s="135"/>
      <c r="C13" s="33"/>
      <c r="D13" s="91"/>
      <c r="E13" s="93"/>
      <c r="F13" s="95">
        <f>MOD(E13+K14,360)</f>
        <v>342</v>
      </c>
      <c r="G13" s="16"/>
      <c r="H13" s="25"/>
      <c r="I13" s="97"/>
      <c r="J13" s="10" t="str">
        <f>IF(E13&lt;&gt;"", MOD(E13, 360), "")</f>
        <v/>
      </c>
      <c r="K13" s="12" t="str">
        <f>IF(I13&gt;0, ROUND(MOD(E13+DEGREES(ASIN(((H13/I13)*SIN(RADIANS(G13-E13))))), 360),0), "")</f>
        <v/>
      </c>
      <c r="L13" s="13" t="str">
        <f>IF(K13&lt;&gt;"", ROUND(MOD(K13+K14, 360), 0), "")</f>
        <v/>
      </c>
      <c r="M13" s="99" t="str">
        <f>IF(L13&lt;&gt;"", MOD(L13+L14, 360), "")</f>
        <v/>
      </c>
      <c r="N13" s="7"/>
      <c r="O13" s="8" t="str">
        <f>IF(I13&lt;&gt;"", ROUND(I13*SQRT(1-((H13/I13)*SIN(RADIANS(G13-E13)))^2)-H13*COS(RADIANS(G13-E13)), 0), "")</f>
        <v/>
      </c>
      <c r="P13" s="56" t="str">
        <f>IF(O13&lt;&gt;"", N13/O13, "")</f>
        <v/>
      </c>
      <c r="Q13" s="59" t="str">
        <f>IF(P13&lt;&gt;"", MROUND(P13/24, TIME(0,1,0)), "")</f>
        <v/>
      </c>
      <c r="R13" s="9">
        <f>IF(O13&lt;&gt;"", ROUND(P13*$U$12, 1), 0)</f>
        <v>0</v>
      </c>
      <c r="S13" s="41" t="s">
        <v>39</v>
      </c>
      <c r="T13" s="63"/>
      <c r="U13" s="79">
        <f>R37</f>
        <v>3.1</v>
      </c>
      <c r="V13" s="47" t="s">
        <v>57</v>
      </c>
    </row>
    <row r="14" spans="1:22" ht="24" customHeight="1" thickBot="1">
      <c r="A14" s="86"/>
      <c r="B14" s="133"/>
      <c r="C14" s="33"/>
      <c r="D14" s="92"/>
      <c r="E14" s="94"/>
      <c r="F14" s="96"/>
      <c r="G14" s="101"/>
      <c r="H14" s="102"/>
      <c r="I14" s="98"/>
      <c r="J14" s="11" t="str">
        <f>IF(K13&lt;&gt;"", K13-E13, "")</f>
        <v/>
      </c>
      <c r="K14" s="26">
        <v>-18</v>
      </c>
      <c r="L14" s="38">
        <v>0</v>
      </c>
      <c r="M14" s="100"/>
      <c r="N14" s="5" t="str">
        <f>IF(N13&lt;&gt;"", N12-N13, "")</f>
        <v/>
      </c>
      <c r="O14" s="5"/>
      <c r="P14" s="55"/>
      <c r="Q14" s="60"/>
      <c r="R14" s="6">
        <f>IF(R13&lt;&gt;"", R12-R13, "")</f>
        <v>35.800000000000004</v>
      </c>
      <c r="S14" s="41" t="s">
        <v>51</v>
      </c>
      <c r="T14" s="63"/>
      <c r="U14" s="79">
        <f>U11-R37</f>
        <v>35.799999999999997</v>
      </c>
      <c r="V14" s="47" t="s">
        <v>58</v>
      </c>
    </row>
    <row r="15" spans="1:22" ht="24" customHeight="1" thickBot="1">
      <c r="A15" s="134"/>
      <c r="B15" s="135"/>
      <c r="C15" s="33"/>
      <c r="D15" s="91"/>
      <c r="E15" s="93"/>
      <c r="F15" s="95">
        <f>MOD(E15+K16,360)</f>
        <v>342</v>
      </c>
      <c r="G15" s="16"/>
      <c r="H15" s="25"/>
      <c r="I15" s="97"/>
      <c r="J15" s="10" t="str">
        <f>IF(E15&lt;&gt;"", MOD(E15, 360), "")</f>
        <v/>
      </c>
      <c r="K15" s="12" t="str">
        <f>IF(I15&gt;0, ROUND(MOD(E15+DEGREES(ASIN(((H15/I15)*SIN(RADIANS(G15-E15))))), 360),0), "")</f>
        <v/>
      </c>
      <c r="L15" s="13" t="str">
        <f>IF(K15&lt;&gt;"", ROUND(MOD(K15+K16, 360), 0), "")</f>
        <v/>
      </c>
      <c r="M15" s="99" t="str">
        <f>IF(L15&lt;&gt;"", MOD(L15+L16, 360), "")</f>
        <v/>
      </c>
      <c r="N15" s="7"/>
      <c r="O15" s="8" t="str">
        <f>IF(I15&lt;&gt;"", ROUND(I15*SQRT(1-((H15/I15)*SIN(RADIANS(G15-E15)))^2)-H15*COS(RADIANS(G15-E15)), 0), "")</f>
        <v/>
      </c>
      <c r="P15" s="56" t="str">
        <f>IF(O15&lt;&gt;"", N15/O15, "")</f>
        <v/>
      </c>
      <c r="Q15" s="59" t="str">
        <f>IF(P15&lt;&gt;"", MROUND(P15/24, TIME(0,1,0)), "")</f>
        <v/>
      </c>
      <c r="R15" s="9">
        <f>IF(O15&lt;&gt;"", ROUND(P15*$U$12, 1), 0)</f>
        <v>0</v>
      </c>
      <c r="S15" s="41" t="s">
        <v>52</v>
      </c>
      <c r="T15" s="63"/>
      <c r="U15" s="81">
        <f>(U14/U12)/24</f>
        <v>0.17549019607843133</v>
      </c>
      <c r="V15" s="47" t="s">
        <v>59</v>
      </c>
    </row>
    <row r="16" spans="1:22" ht="24" customHeight="1" thickBot="1">
      <c r="A16" s="27"/>
      <c r="B16" s="30"/>
      <c r="C16" s="33"/>
      <c r="D16" s="92"/>
      <c r="E16" s="94"/>
      <c r="F16" s="96"/>
      <c r="G16" s="101"/>
      <c r="H16" s="102"/>
      <c r="I16" s="98"/>
      <c r="J16" s="11" t="str">
        <f>IF(K15&lt;&gt;"", K15-E15, "")</f>
        <v/>
      </c>
      <c r="K16" s="26">
        <v>-18</v>
      </c>
      <c r="L16" s="38">
        <v>0</v>
      </c>
      <c r="M16" s="100"/>
      <c r="N16" s="5" t="str">
        <f>IF(N15&lt;&gt;"", N14-N15, "")</f>
        <v/>
      </c>
      <c r="O16" s="5"/>
      <c r="P16" s="55"/>
      <c r="Q16" s="60"/>
      <c r="R16" s="6">
        <f>IF(R15&lt;&gt;"", R14-R15, "")</f>
        <v>35.800000000000004</v>
      </c>
      <c r="S16" s="143" t="s">
        <v>44</v>
      </c>
      <c r="T16" s="144"/>
      <c r="U16" s="144"/>
      <c r="V16" s="145"/>
    </row>
    <row r="17" spans="1:22" ht="24" customHeight="1" thickBot="1">
      <c r="A17" s="23"/>
      <c r="B17" s="24"/>
      <c r="C17" s="31"/>
      <c r="D17" s="91"/>
      <c r="E17" s="93"/>
      <c r="F17" s="95">
        <f>MOD(E17+K18,360)</f>
        <v>342</v>
      </c>
      <c r="G17" s="16"/>
      <c r="H17" s="21"/>
      <c r="I17" s="97"/>
      <c r="J17" s="10" t="str">
        <f>IF(E17&lt;&gt;"", MOD(E17, 360), "")</f>
        <v/>
      </c>
      <c r="K17" s="12" t="str">
        <f>IF(I17&gt;0, ROUND(MOD(E17+DEGREES(ASIN(((H17/I17)*SIN(RADIANS(G17-E17))))), 360),0), "")</f>
        <v/>
      </c>
      <c r="L17" s="13" t="str">
        <f>IF(K17&lt;&gt;"", ROUND(MOD(K17+K18, 360), 0), "")</f>
        <v/>
      </c>
      <c r="M17" s="99" t="str">
        <f>IF(L17&lt;&gt;"", MOD(L17+L18, 360), "")</f>
        <v/>
      </c>
      <c r="N17" s="7"/>
      <c r="O17" s="8" t="str">
        <f>IF(I17&lt;&gt;"", ROUND(I17*SQRT(1-((H17/I17)*SIN(RADIANS(G17-E17)))^2)-H17*COS(RADIANS(G17-E17)), 0), "")</f>
        <v/>
      </c>
      <c r="P17" s="56" t="str">
        <f>IF(O17&lt;&gt;"", N17/O17, "")</f>
        <v/>
      </c>
      <c r="Q17" s="59" t="str">
        <f>IF(P17&lt;&gt;"", MROUND(P17/24, TIME(0,1,0)), "")</f>
        <v/>
      </c>
      <c r="R17" s="9">
        <f>IF(O17&lt;&gt;"", ROUND(P17*$U$12, 1), 0)</f>
        <v>0</v>
      </c>
      <c r="S17" s="85" t="s">
        <v>2</v>
      </c>
      <c r="T17" s="84"/>
      <c r="U17" s="85" t="s">
        <v>3</v>
      </c>
      <c r="V17" s="84"/>
    </row>
    <row r="18" spans="1:22" ht="24" customHeight="1" thickBot="1">
      <c r="A18" s="86"/>
      <c r="B18" s="103"/>
      <c r="C18" s="32"/>
      <c r="D18" s="92"/>
      <c r="E18" s="94"/>
      <c r="F18" s="96"/>
      <c r="G18" s="101"/>
      <c r="H18" s="102"/>
      <c r="I18" s="98"/>
      <c r="J18" s="11" t="str">
        <f>IF(K17&lt;&gt;"", K17-E17, "")</f>
        <v/>
      </c>
      <c r="K18" s="19">
        <v>-18</v>
      </c>
      <c r="L18" s="38">
        <v>0</v>
      </c>
      <c r="M18" s="100"/>
      <c r="N18" s="5" t="str">
        <f>IF(N17&lt;&gt;"", N16-N17, "")</f>
        <v/>
      </c>
      <c r="O18" s="5"/>
      <c r="P18" s="55"/>
      <c r="Q18" s="60"/>
      <c r="R18" s="6">
        <f>IF(R17&lt;&gt;"", R16-R17, "")</f>
        <v>35.800000000000004</v>
      </c>
      <c r="S18" s="83" t="s">
        <v>66</v>
      </c>
      <c r="T18" s="84"/>
      <c r="U18" s="83" t="s">
        <v>69</v>
      </c>
      <c r="V18" s="84"/>
    </row>
    <row r="19" spans="1:22" ht="24" customHeight="1" thickBot="1">
      <c r="A19" s="88"/>
      <c r="B19" s="104"/>
      <c r="C19" s="31"/>
      <c r="D19" s="91"/>
      <c r="E19" s="93"/>
      <c r="F19" s="95">
        <f>MOD(E19+K20,360)</f>
        <v>342</v>
      </c>
      <c r="G19" s="16"/>
      <c r="H19" s="21"/>
      <c r="I19" s="97"/>
      <c r="J19" s="10" t="str">
        <f>IF(E19&lt;&gt;"", MOD(E19, 360), "")</f>
        <v/>
      </c>
      <c r="K19" s="12" t="str">
        <f>IF(I19&gt;0, ROUND(MOD(E19+DEGREES(ASIN(((H19/I19)*SIN(RADIANS(G19-E19))))), 360),0), "")</f>
        <v/>
      </c>
      <c r="L19" s="13" t="str">
        <f>IF(K19&lt;&gt;"", ROUND(MOD(K19+K20, 360), 0), "")</f>
        <v/>
      </c>
      <c r="M19" s="99" t="str">
        <f>IF(L19&lt;&gt;"", MOD(L19+L20, 360), "")</f>
        <v/>
      </c>
      <c r="N19" s="7"/>
      <c r="O19" s="8" t="str">
        <f>IF(I19&lt;&gt;"", ROUND(I19*SQRT(1-((H19/I19)*SIN(RADIANS(G19-E19)))^2)-H19*COS(RADIANS(G19-E19)), 0), "")</f>
        <v/>
      </c>
      <c r="P19" s="56" t="str">
        <f>IF(O19&lt;&gt;"", N19/O19, "")</f>
        <v/>
      </c>
      <c r="Q19" s="59" t="str">
        <f>IF(P19&lt;&gt;"", MROUND(P19/24, TIME(0,1,0)), "")</f>
        <v/>
      </c>
      <c r="R19" s="9">
        <f>IF(O19&lt;&gt;"", ROUND(P19*$U$12, 1), 0)</f>
        <v>0</v>
      </c>
      <c r="S19" s="14">
        <v>134.44999999999999</v>
      </c>
      <c r="T19" s="85" t="s">
        <v>10</v>
      </c>
      <c r="U19" s="90"/>
      <c r="V19" s="14">
        <v>135.67500000000001</v>
      </c>
    </row>
    <row r="20" spans="1:22" ht="24" customHeight="1" thickBot="1">
      <c r="A20" s="86"/>
      <c r="B20" s="103"/>
      <c r="C20" s="32"/>
      <c r="D20" s="92"/>
      <c r="E20" s="94"/>
      <c r="F20" s="96"/>
      <c r="G20" s="101"/>
      <c r="H20" s="102"/>
      <c r="I20" s="98"/>
      <c r="J20" s="11" t="str">
        <f>IF(K19&lt;&gt;"", K19-E19, "")</f>
        <v/>
      </c>
      <c r="K20" s="19">
        <v>-18</v>
      </c>
      <c r="L20" s="38">
        <v>0</v>
      </c>
      <c r="M20" s="100"/>
      <c r="N20" s="5" t="str">
        <f>IF(N19&lt;&gt;"", N18-N19, "")</f>
        <v/>
      </c>
      <c r="O20" s="5"/>
      <c r="P20" s="55"/>
      <c r="Q20" s="60"/>
      <c r="R20" s="6">
        <f>IF(R19&lt;&gt;"", R18-R19, "")</f>
        <v>35.800000000000004</v>
      </c>
      <c r="S20" s="14">
        <v>127.4</v>
      </c>
      <c r="T20" s="85" t="s">
        <v>11</v>
      </c>
      <c r="U20" s="90"/>
      <c r="V20" s="14"/>
    </row>
    <row r="21" spans="1:22" ht="24" customHeight="1" thickBot="1">
      <c r="A21" s="88"/>
      <c r="B21" s="104"/>
      <c r="C21" s="31"/>
      <c r="D21" s="91"/>
      <c r="E21" s="93"/>
      <c r="F21" s="95">
        <f>MOD(E21+K22,360)</f>
        <v>342</v>
      </c>
      <c r="G21" s="16"/>
      <c r="H21" s="22"/>
      <c r="I21" s="97"/>
      <c r="J21" s="10" t="str">
        <f>IF(E21&lt;&gt;"", MOD(E21, 360), "")</f>
        <v/>
      </c>
      <c r="K21" s="12" t="str">
        <f>IF(I21&gt;0, ROUND(MOD(E21+DEGREES(ASIN(((H21/I21)*SIN(RADIANS(G21-E21))))), 360),0), "")</f>
        <v/>
      </c>
      <c r="L21" s="13" t="str">
        <f>IF(K21&lt;&gt;"", ROUND(MOD(K21+K22, 360), 0), "")</f>
        <v/>
      </c>
      <c r="M21" s="99" t="str">
        <f>IF(L21&lt;&gt;"", MOD(L21+L22, 360), "")</f>
        <v/>
      </c>
      <c r="N21" s="7"/>
      <c r="O21" s="8" t="str">
        <f>IF(I21&lt;&gt;"", ROUND(I21*SQRT(1-((H21/I21)*SIN(RADIANS(G21-E21)))^2)-H21*COS(RADIANS(G21-E21)), 0), "")</f>
        <v/>
      </c>
      <c r="P21" s="56" t="str">
        <f>IF(O21&lt;&gt;"", N21/O21, "")</f>
        <v/>
      </c>
      <c r="Q21" s="59" t="str">
        <f>IF(P21&lt;&gt;"", MROUND(P21/24, TIME(0,1,0)), "")</f>
        <v/>
      </c>
      <c r="R21" s="9">
        <f>IF(O21&lt;&gt;"", ROUND(P21*$U$12, 1), 0)</f>
        <v>0</v>
      </c>
      <c r="S21" s="49">
        <v>124.9</v>
      </c>
      <c r="T21" s="85" t="s">
        <v>12</v>
      </c>
      <c r="U21" s="90"/>
      <c r="V21" s="14"/>
    </row>
    <row r="22" spans="1:22" ht="24" customHeight="1" thickBot="1">
      <c r="A22" s="86"/>
      <c r="B22" s="103"/>
      <c r="C22" s="32"/>
      <c r="D22" s="92"/>
      <c r="E22" s="94"/>
      <c r="F22" s="96"/>
      <c r="G22" s="101"/>
      <c r="H22" s="102"/>
      <c r="I22" s="98"/>
      <c r="J22" s="11" t="str">
        <f>IF(K21&lt;&gt;"", K21-E21, "")</f>
        <v/>
      </c>
      <c r="K22" s="19">
        <v>-18</v>
      </c>
      <c r="L22" s="38">
        <v>0</v>
      </c>
      <c r="M22" s="100"/>
      <c r="N22" s="5" t="str">
        <f>IF(N21&lt;&gt;"", N20-N21, "")</f>
        <v/>
      </c>
      <c r="O22" s="5"/>
      <c r="P22" s="55"/>
      <c r="Q22" s="60"/>
      <c r="R22" s="6">
        <f>IF(R21&lt;&gt;"", R20-R21, "")</f>
        <v>35.800000000000004</v>
      </c>
      <c r="S22" s="14"/>
      <c r="T22" s="85" t="s">
        <v>2</v>
      </c>
      <c r="U22" s="90"/>
      <c r="V22" s="14"/>
    </row>
    <row r="23" spans="1:22" ht="24" customHeight="1" thickBot="1">
      <c r="A23" s="88"/>
      <c r="B23" s="104"/>
      <c r="C23" s="31"/>
      <c r="D23" s="91"/>
      <c r="E23" s="93"/>
      <c r="F23" s="95">
        <f>MOD(E23+K24,360)</f>
        <v>342</v>
      </c>
      <c r="G23" s="16"/>
      <c r="H23" s="22"/>
      <c r="I23" s="97"/>
      <c r="J23" s="10" t="str">
        <f>IF(E23&lt;&gt;"", MOD(E23, 360), "")</f>
        <v/>
      </c>
      <c r="K23" s="12" t="str">
        <f>IF(I23&gt;0, ROUND(MOD(E23+DEGREES(ASIN(((H23/I23)*SIN(RADIANS(G23-E23))))), 360),0), "")</f>
        <v/>
      </c>
      <c r="L23" s="13" t="str">
        <f>IF(K23&lt;&gt;"", ROUND(MOD(K23+K24, 360), 0), "")</f>
        <v/>
      </c>
      <c r="M23" s="99" t="str">
        <f>IF(L23&lt;&gt;"", MOD(L23+L24, 360), "")</f>
        <v/>
      </c>
      <c r="N23" s="7"/>
      <c r="O23" s="8" t="str">
        <f>IF(I23&lt;&gt;"", ROUND(I23*SQRT(1-((H23/I23)*SIN(RADIANS(G23-E23)))^2)-H23*COS(RADIANS(G23-E23)), 0), "")</f>
        <v/>
      </c>
      <c r="P23" s="56" t="str">
        <f>IF(O23&lt;&gt;"", N23/O23, "")</f>
        <v/>
      </c>
      <c r="Q23" s="59" t="str">
        <f>IF(P23&lt;&gt;"", MROUND(P23/24, TIME(0,1,0)), "")</f>
        <v/>
      </c>
      <c r="R23" s="9">
        <f>IF(O23&lt;&gt;"", ROUND(P23*$U$12, 1), 0)</f>
        <v>0</v>
      </c>
      <c r="S23" s="14">
        <v>124.9</v>
      </c>
      <c r="T23" s="85" t="s">
        <v>13</v>
      </c>
      <c r="U23" s="90"/>
      <c r="V23" s="14">
        <v>128.25</v>
      </c>
    </row>
    <row r="24" spans="1:22" ht="24" customHeight="1" thickBot="1">
      <c r="A24" s="86"/>
      <c r="B24" s="103"/>
      <c r="C24" s="32"/>
      <c r="D24" s="92"/>
      <c r="E24" s="94"/>
      <c r="F24" s="96"/>
      <c r="G24" s="101"/>
      <c r="H24" s="102"/>
      <c r="I24" s="98"/>
      <c r="J24" s="11" t="str">
        <f>IF(K23&lt;&gt;"", K23-E23, "")</f>
        <v/>
      </c>
      <c r="K24" s="19">
        <v>-18</v>
      </c>
      <c r="L24" s="38">
        <v>0</v>
      </c>
      <c r="M24" s="100"/>
      <c r="N24" s="5" t="str">
        <f>IF(N23&lt;&gt;"", N22-N23, "")</f>
        <v/>
      </c>
      <c r="O24" s="5"/>
      <c r="P24" s="55"/>
      <c r="Q24" s="60"/>
      <c r="R24" s="35">
        <f>IF(R23&lt;&gt;"", R22-R23, "")</f>
        <v>35.800000000000004</v>
      </c>
      <c r="S24" s="14">
        <v>122.15</v>
      </c>
      <c r="T24" s="85" t="s">
        <v>14</v>
      </c>
      <c r="U24" s="90"/>
      <c r="V24" s="14">
        <v>122.3</v>
      </c>
    </row>
    <row r="25" spans="1:22" ht="24" customHeight="1" thickBot="1">
      <c r="A25" s="146"/>
      <c r="B25" s="148"/>
      <c r="C25" s="31"/>
      <c r="D25" s="91"/>
      <c r="E25" s="93"/>
      <c r="F25" s="95">
        <f>MOD(E25+K26,360)</f>
        <v>342</v>
      </c>
      <c r="G25" s="16"/>
      <c r="H25" s="18"/>
      <c r="I25" s="151"/>
      <c r="J25" s="10" t="str">
        <f>IF(E25&lt;&gt;"", MOD(E25, 360), "")</f>
        <v/>
      </c>
      <c r="K25" s="12" t="str">
        <f>IF(I25&gt;0, ROUND(MOD(E25+DEGREES(ASIN(((H25/I25)*SIN(RADIANS(G25-E25))))), 360),0), "")</f>
        <v/>
      </c>
      <c r="L25" s="13" t="str">
        <f>IF(K25&lt;&gt;"", ROUND(MOD(K25+K26, 360), 0), "")</f>
        <v/>
      </c>
      <c r="M25" s="99" t="str">
        <f>IF(L25&lt;&gt;"", MOD(L25+L26, 360), "")</f>
        <v/>
      </c>
      <c r="N25" s="7"/>
      <c r="O25" s="8" t="str">
        <f>IF(I25&lt;&gt;"", ROUND(I25*SQRT(1-((H25/I25)*SIN(RADIANS(G25-E25)))^2)-H25*COS(RADIANS(G25-E25)), 0), "")</f>
        <v/>
      </c>
      <c r="P25" s="56" t="str">
        <f>IF(O25&lt;&gt;"", N25/O25, "")</f>
        <v/>
      </c>
      <c r="Q25" s="59" t="str">
        <f>IF(P25&lt;&gt;"", MROUND(P25/24, TIME(0,1,0)), "")</f>
        <v/>
      </c>
      <c r="R25" s="36">
        <f>IF(O25&lt;&gt;"", ROUND(P25*$U$12, 1), 0)</f>
        <v>0</v>
      </c>
      <c r="S25" s="14"/>
      <c r="T25" s="85" t="s">
        <v>15</v>
      </c>
      <c r="U25" s="90"/>
      <c r="V25" s="14"/>
    </row>
    <row r="26" spans="1:22" ht="24" customHeight="1" thickBot="1">
      <c r="A26" s="86"/>
      <c r="B26" s="87"/>
      <c r="C26" s="32"/>
      <c r="D26" s="92"/>
      <c r="E26" s="94"/>
      <c r="F26" s="96"/>
      <c r="G26" s="101"/>
      <c r="H26" s="102"/>
      <c r="I26" s="98"/>
      <c r="J26" s="11" t="str">
        <f>IF(K25&lt;&gt;"", K25-E25, "")</f>
        <v/>
      </c>
      <c r="K26" s="19">
        <v>-18</v>
      </c>
      <c r="L26" s="38">
        <v>0</v>
      </c>
      <c r="M26" s="100"/>
      <c r="N26" s="5" t="str">
        <f>IF(N25&lt;&gt;"", N24-N25, "")</f>
        <v/>
      </c>
      <c r="O26" s="5"/>
      <c r="P26" s="55"/>
      <c r="Q26" s="60"/>
      <c r="R26" s="6">
        <f>IF(R25&lt;&gt;"", R24-R25, "")</f>
        <v>35.800000000000004</v>
      </c>
      <c r="S26" s="14">
        <v>1170</v>
      </c>
      <c r="T26" s="85" t="s">
        <v>45</v>
      </c>
      <c r="U26" s="90"/>
      <c r="V26" s="14">
        <v>1100</v>
      </c>
    </row>
    <row r="27" spans="1:22" ht="24" customHeight="1" thickBot="1">
      <c r="A27" s="88"/>
      <c r="B27" s="89"/>
      <c r="C27" s="31"/>
      <c r="D27" s="91"/>
      <c r="E27" s="93"/>
      <c r="F27" s="95">
        <f>MOD(E27+K28,360)</f>
        <v>342</v>
      </c>
      <c r="G27" s="16"/>
      <c r="H27" s="18"/>
      <c r="I27" s="151"/>
      <c r="J27" s="10" t="str">
        <f>IF(E27&lt;&gt;"", MOD(E27, 360), "")</f>
        <v/>
      </c>
      <c r="K27" s="12" t="str">
        <f>IF(I27&gt;0, ROUND(MOD(E27+DEGREES(ASIN(((H27/I27)*SIN(RADIANS(G27-E27))))), 360),0), "")</f>
        <v/>
      </c>
      <c r="L27" s="13" t="str">
        <f>IF(K27&lt;&gt;"", ROUND(MOD(K27+K28, 360), 0), "")</f>
        <v/>
      </c>
      <c r="M27" s="99" t="str">
        <f>IF(L27&lt;&gt;"", MOD(L27+L28, 360), "")</f>
        <v/>
      </c>
      <c r="N27" s="7"/>
      <c r="O27" s="8" t="str">
        <f>IF(I27&lt;&gt;"", ROUND(I27*SQRT(1-((H27/I27)*SIN(RADIANS(G27-E27)))^2)-H27*COS(RADIANS(G27-E27)), 0), "")</f>
        <v/>
      </c>
      <c r="P27" s="56" t="str">
        <f>IF(O27&lt;&gt;"", N27/O27, "")</f>
        <v/>
      </c>
      <c r="Q27" s="59" t="str">
        <f>IF(P27&lt;&gt;"", MROUND(P27/24, TIME(0,1,0)), "")</f>
        <v/>
      </c>
      <c r="R27" s="9">
        <f>IF(O27&lt;&gt;"", ROUND(P27*$U$12, 1), 0)</f>
        <v>0</v>
      </c>
      <c r="S27" s="44"/>
      <c r="T27" s="74"/>
      <c r="U27" s="74"/>
      <c r="V27" s="45"/>
    </row>
    <row r="28" spans="1:22" ht="24" customHeight="1" thickBot="1">
      <c r="A28" s="86"/>
      <c r="B28" s="87"/>
      <c r="C28" s="34"/>
      <c r="D28" s="92"/>
      <c r="E28" s="94"/>
      <c r="F28" s="96"/>
      <c r="G28" s="101"/>
      <c r="H28" s="102"/>
      <c r="I28" s="98"/>
      <c r="J28" s="11" t="str">
        <f>IF(K27&lt;&gt;"", K27-E27, "")</f>
        <v/>
      </c>
      <c r="K28" s="19">
        <v>-18</v>
      </c>
      <c r="L28" s="38">
        <v>0</v>
      </c>
      <c r="M28" s="100"/>
      <c r="N28" s="5" t="str">
        <f>IF(N27&lt;&gt;"", N26-N27, "")</f>
        <v/>
      </c>
      <c r="O28" s="5"/>
      <c r="P28" s="57"/>
      <c r="Q28" s="60"/>
      <c r="R28" s="6">
        <f>IF(R27&lt;&gt;"", R26-R27, "")</f>
        <v>35.800000000000004</v>
      </c>
      <c r="S28" s="2"/>
      <c r="T28" s="75"/>
      <c r="U28" s="76"/>
      <c r="V28" s="3"/>
    </row>
    <row r="29" spans="1:22" ht="25" customHeight="1" thickBot="1">
      <c r="A29" s="88"/>
      <c r="B29" s="89"/>
      <c r="C29" s="31"/>
      <c r="D29" s="91"/>
      <c r="E29" s="93"/>
      <c r="F29" s="95">
        <f>MOD(E29+K30,360)</f>
        <v>342</v>
      </c>
      <c r="G29" s="40"/>
      <c r="H29" s="25"/>
      <c r="I29" s="97"/>
      <c r="J29" s="10" t="str">
        <f>IF(E29&lt;&gt;"", MOD(E29, 360), "")</f>
        <v/>
      </c>
      <c r="K29" s="12" t="str">
        <f>IF(I29&gt;0, ROUND(MOD(E29+DEGREES(ASIN(((H29/I29)*SIN(RADIANS(G29-E29))))), 360),0), "")</f>
        <v/>
      </c>
      <c r="L29" s="13" t="str">
        <f>IF(K29&lt;&gt;"", ROUND(MOD(K29+K30, 360), 0), "")</f>
        <v/>
      </c>
      <c r="M29" s="99" t="str">
        <f>IF(L29&lt;&gt;"", MOD(L29+L30, 360), "")</f>
        <v/>
      </c>
      <c r="N29" s="7"/>
      <c r="O29" s="8" t="str">
        <f>IF(I29&lt;&gt;"", ROUND(I29*SQRT(1-((H29/I29)*SIN(RADIANS(G29-E29)))^2)-H29*COS(RADIANS(G29-E29)), 0), "")</f>
        <v/>
      </c>
      <c r="P29" s="56" t="str">
        <f>IF(O29&lt;&gt;"", N29/O29, "")</f>
        <v/>
      </c>
      <c r="Q29" s="59" t="str">
        <f>IF(P29&lt;&gt;"", MROUND(P29/24, TIME(0,1,0)), "")</f>
        <v/>
      </c>
      <c r="R29" s="9">
        <f>IF(O29&lt;&gt;"", ROUND(P29*$U$12, 1), 0)</f>
        <v>0</v>
      </c>
      <c r="S29" s="2"/>
      <c r="T29" s="76"/>
      <c r="U29" s="76"/>
      <c r="V29" s="3"/>
    </row>
    <row r="30" spans="1:22" ht="25" customHeight="1" thickBot="1">
      <c r="A30" s="86"/>
      <c r="B30" s="87"/>
      <c r="C30" s="32"/>
      <c r="D30" s="92"/>
      <c r="E30" s="94"/>
      <c r="F30" s="96"/>
      <c r="G30" s="101"/>
      <c r="H30" s="102"/>
      <c r="I30" s="98"/>
      <c r="J30" s="11" t="str">
        <f>IF(K29&lt;&gt;"", K29-E29, "")</f>
        <v/>
      </c>
      <c r="K30" s="26">
        <v>-18</v>
      </c>
      <c r="L30" s="38">
        <v>0</v>
      </c>
      <c r="M30" s="100"/>
      <c r="N30" s="5" t="str">
        <f>IF(N29&lt;&gt;"", N28-N29, "")</f>
        <v/>
      </c>
      <c r="O30" s="5"/>
      <c r="P30" s="55"/>
      <c r="Q30" s="60"/>
      <c r="R30" s="35">
        <f>IF(R29&lt;&gt;"", R28-R29, "")</f>
        <v>35.800000000000004</v>
      </c>
      <c r="S30" s="2"/>
      <c r="T30" s="75"/>
      <c r="U30" s="76"/>
      <c r="V30" s="3"/>
    </row>
    <row r="31" spans="1:22" ht="25" customHeight="1" thickBot="1">
      <c r="A31" s="88"/>
      <c r="B31" s="89"/>
      <c r="C31" s="31"/>
      <c r="D31" s="91"/>
      <c r="E31" s="93"/>
      <c r="F31" s="95">
        <f>MOD(E31+K32,360)</f>
        <v>342</v>
      </c>
      <c r="G31" s="40"/>
      <c r="H31" s="25"/>
      <c r="I31" s="151"/>
      <c r="J31" s="10" t="str">
        <f>IF(E31&lt;&gt;"", MOD(E31, 360), "")</f>
        <v/>
      </c>
      <c r="K31" s="12" t="str">
        <f>IF(I31&gt;0, ROUND(MOD(E31+DEGREES(ASIN(((H31/I31)*SIN(RADIANS(G31-E31))))), 360),0), "")</f>
        <v/>
      </c>
      <c r="L31" s="13" t="str">
        <f>IF(K31&lt;&gt;"", ROUND(MOD(K31+K32, 360), 0), "")</f>
        <v/>
      </c>
      <c r="M31" s="99" t="str">
        <f>IF(L31&lt;&gt;"", MOD(L31+L32, 360), "")</f>
        <v/>
      </c>
      <c r="N31" s="7"/>
      <c r="O31" s="8" t="str">
        <f>IF(I31&lt;&gt;"", ROUND(I31*SQRT(1-((H31/I31)*SIN(RADIANS(G31-E31)))^2)-H31*COS(RADIANS(G31-E31)), 0), "")</f>
        <v/>
      </c>
      <c r="P31" s="56" t="str">
        <f>IF(O31&lt;&gt;"", N31/O31, "")</f>
        <v/>
      </c>
      <c r="Q31" s="59" t="str">
        <f>IF(P31&lt;&gt;"", MROUND(P31/24, TIME(0,1,0)), "")</f>
        <v/>
      </c>
      <c r="R31" s="36">
        <f>IF(O31&lt;&gt;"", ROUND(P31*$U$12, 1), 0)</f>
        <v>0</v>
      </c>
      <c r="S31" s="2"/>
      <c r="T31" s="76"/>
      <c r="U31" s="76"/>
      <c r="V31" s="3"/>
    </row>
    <row r="32" spans="1:22" ht="25" customHeight="1" thickBot="1">
      <c r="A32" s="86"/>
      <c r="B32" s="87"/>
      <c r="C32" s="32"/>
      <c r="D32" s="92"/>
      <c r="E32" s="94"/>
      <c r="F32" s="96"/>
      <c r="G32" s="101"/>
      <c r="H32" s="102"/>
      <c r="I32" s="98"/>
      <c r="J32" s="11" t="str">
        <f>IF(K31&lt;&gt;"", K31-E31, "")</f>
        <v/>
      </c>
      <c r="K32" s="26">
        <v>-18</v>
      </c>
      <c r="L32" s="38">
        <v>0</v>
      </c>
      <c r="M32" s="100"/>
      <c r="N32" s="5" t="str">
        <f>IF(N31&lt;&gt;"", N30-N31, "")</f>
        <v/>
      </c>
      <c r="O32" s="5"/>
      <c r="P32" s="55"/>
      <c r="Q32" s="60"/>
      <c r="R32" s="6">
        <f>IF(R31&lt;&gt;"", R30-R31, "")</f>
        <v>35.800000000000004</v>
      </c>
      <c r="S32" s="2"/>
      <c r="T32" s="75"/>
      <c r="U32" s="76"/>
      <c r="V32" s="3"/>
    </row>
    <row r="33" spans="1:22" ht="25" customHeight="1" thickBot="1">
      <c r="A33" s="88"/>
      <c r="B33" s="89"/>
      <c r="C33" s="31"/>
      <c r="D33" s="91"/>
      <c r="E33" s="93"/>
      <c r="F33" s="95">
        <f>MOD(E33+K34,360)</f>
        <v>342</v>
      </c>
      <c r="G33" s="40"/>
      <c r="H33" s="25"/>
      <c r="I33" s="151"/>
      <c r="J33" s="10" t="str">
        <f>IF(E33&lt;&gt;"", MOD(E33, 360), "")</f>
        <v/>
      </c>
      <c r="K33" s="12" t="str">
        <f>IF(I33&gt;0, ROUND(MOD(E33+DEGREES(ASIN(((H33/I33)*SIN(RADIANS(G33-E33))))), 360),0), "")</f>
        <v/>
      </c>
      <c r="L33" s="13" t="str">
        <f>IF(K33&lt;&gt;"", ROUND(MOD(K33+K34, 360), 0), "")</f>
        <v/>
      </c>
      <c r="M33" s="99" t="str">
        <f>IF(L33&lt;&gt;"", MOD(L33+L34, 360), "")</f>
        <v/>
      </c>
      <c r="N33" s="7"/>
      <c r="O33" s="8" t="str">
        <f>IF(I33&lt;&gt;"", ROUND(I33*SQRT(1-((H33/I33)*SIN(RADIANS(G33-E33)))^2)-H33*COS(RADIANS(G33-E33)), 0), "")</f>
        <v/>
      </c>
      <c r="P33" s="56" t="str">
        <f>IF(O33&lt;&gt;"", N33/O33, "")</f>
        <v/>
      </c>
      <c r="Q33" s="59" t="str">
        <f>IF(P33&lt;&gt;"", MROUND(P33/24, TIME(0,1,0)), "")</f>
        <v/>
      </c>
      <c r="R33" s="9">
        <f>IF(O33&lt;&gt;"", ROUND(P33*$U$12, 1), 0)</f>
        <v>0</v>
      </c>
      <c r="S33" s="2"/>
      <c r="T33" s="76"/>
      <c r="U33" s="76"/>
      <c r="V33" s="3"/>
    </row>
    <row r="34" spans="1:22" ht="25" customHeight="1" thickBot="1">
      <c r="A34" s="86"/>
      <c r="B34" s="87"/>
      <c r="C34" s="34"/>
      <c r="D34" s="92"/>
      <c r="E34" s="94"/>
      <c r="F34" s="96"/>
      <c r="G34" s="101"/>
      <c r="H34" s="102"/>
      <c r="I34" s="98"/>
      <c r="J34" s="11" t="str">
        <f>IF(K33&lt;&gt;"", K33-E33, "")</f>
        <v/>
      </c>
      <c r="K34" s="26">
        <v>-18</v>
      </c>
      <c r="L34" s="38">
        <v>0</v>
      </c>
      <c r="M34" s="100"/>
      <c r="N34" s="5" t="str">
        <f>IF(N33&lt;&gt;"", N32-N33, "")</f>
        <v/>
      </c>
      <c r="O34" s="5"/>
      <c r="P34" s="57"/>
      <c r="Q34" s="60"/>
      <c r="R34" s="6">
        <f>IF(R33&lt;&gt;"", R32-R33, "")</f>
        <v>35.800000000000004</v>
      </c>
      <c r="S34" s="2"/>
      <c r="T34" s="75"/>
      <c r="U34" s="76"/>
      <c r="V34" s="3"/>
    </row>
    <row r="35" spans="1:22" ht="25" customHeight="1" thickBot="1">
      <c r="A35" s="88"/>
      <c r="B35" s="89"/>
      <c r="C35" s="31"/>
      <c r="D35" s="91"/>
      <c r="E35" s="93"/>
      <c r="F35" s="95">
        <f>MOD(E35+K36,360)</f>
        <v>342</v>
      </c>
      <c r="G35" s="40"/>
      <c r="H35" s="25"/>
      <c r="I35" s="97"/>
      <c r="J35" s="10" t="str">
        <f>IF(E35&lt;&gt;"", MOD(E35, 360), "")</f>
        <v/>
      </c>
      <c r="K35" s="12" t="str">
        <f>IF(I35&gt;0, ROUND(MOD(E35+DEGREES(ASIN(((H35/I35)*SIN(RADIANS(G35-E35))))), 360),0), "")</f>
        <v/>
      </c>
      <c r="L35" s="13" t="str">
        <f>IF(K35&lt;&gt;"", ROUND(MOD(K35+K36, 360), 0), "")</f>
        <v/>
      </c>
      <c r="M35" s="99" t="str">
        <f>IF(L35&lt;&gt;"", MOD(L35+L36, 360), "")</f>
        <v/>
      </c>
      <c r="N35" s="7"/>
      <c r="O35" s="8" t="str">
        <f>IF(I35&lt;&gt;"", ROUND(I35*SQRT(1-((H35/I35)*SIN(RADIANS(G35-E35)))^2)-H35*COS(RADIANS(G35-E35)), 0), "")</f>
        <v/>
      </c>
      <c r="P35" s="56" t="str">
        <f>IF(O35&lt;&gt;"", N35/O35, "")</f>
        <v/>
      </c>
      <c r="Q35" s="59" t="str">
        <f>IF(P35&lt;&gt;"", MROUND(P35/24, TIME(0,1,0)), "")</f>
        <v/>
      </c>
      <c r="R35" s="9">
        <f>IF(O35&lt;&gt;"", ROUND(P35*$U$12, 1), 0)</f>
        <v>0</v>
      </c>
      <c r="S35" s="2"/>
      <c r="T35" s="76"/>
      <c r="U35" s="76"/>
      <c r="V35" s="3"/>
    </row>
    <row r="36" spans="1:22" ht="25" customHeight="1" thickBot="1">
      <c r="A36" s="86"/>
      <c r="B36" s="87"/>
      <c r="C36" s="32"/>
      <c r="D36" s="92"/>
      <c r="E36" s="94"/>
      <c r="F36" s="96"/>
      <c r="G36" s="101"/>
      <c r="H36" s="102"/>
      <c r="I36" s="98"/>
      <c r="J36" s="11" t="str">
        <f>IF(K35&lt;&gt;"", K35-E35, "")</f>
        <v/>
      </c>
      <c r="K36" s="26">
        <v>-18</v>
      </c>
      <c r="L36" s="38">
        <v>0</v>
      </c>
      <c r="M36" s="100"/>
      <c r="N36" s="5" t="str">
        <f>IF(N35&lt;&gt;"", N34-N35, "")</f>
        <v/>
      </c>
      <c r="O36" s="5"/>
      <c r="P36" s="55"/>
      <c r="Q36" s="60"/>
      <c r="R36" s="35">
        <f>IF(R35&lt;&gt;"", R34-R35, "")</f>
        <v>35.800000000000004</v>
      </c>
      <c r="S36" s="2"/>
      <c r="T36" s="75"/>
      <c r="U36" s="76"/>
      <c r="V36" s="3"/>
    </row>
    <row r="37" spans="1:22" ht="25" customHeight="1" thickBot="1">
      <c r="A37" s="88"/>
      <c r="B37" s="89"/>
      <c r="C37" s="31"/>
      <c r="D37" s="149" t="s">
        <v>43</v>
      </c>
      <c r="E37" s="149"/>
      <c r="F37" s="149"/>
      <c r="G37" s="149"/>
      <c r="H37" s="150"/>
      <c r="I37" s="149"/>
      <c r="J37" s="149"/>
      <c r="K37" s="149"/>
      <c r="L37" s="149"/>
      <c r="M37" s="149"/>
      <c r="N37" s="50">
        <f>SUM(N5,N7,N9,N11,N13,N15,N17,N19,N21,N23,N25,N27,N29,N31,N33,N35)</f>
        <v>37</v>
      </c>
      <c r="O37" s="51"/>
      <c r="P37" s="58">
        <f>SUM(P5:P28)</f>
        <v>0.36135815579301339</v>
      </c>
      <c r="Q37" s="61">
        <f>MROUND(P37/24, TIME(0,1,0))</f>
        <v>1.5277777777777779E-2</v>
      </c>
      <c r="R37" s="52">
        <f>SUM(R5,R7,R9,R11,R13,R15,R17,R19,R21,R23,R25,R27,R29,R31,R33,R35)</f>
        <v>3.1</v>
      </c>
      <c r="S37" s="48"/>
      <c r="T37" s="48"/>
      <c r="U37" s="48"/>
      <c r="V37" s="46"/>
    </row>
  </sheetData>
  <mergeCells count="151">
    <mergeCell ref="G28:H28"/>
    <mergeCell ref="D37:M37"/>
    <mergeCell ref="I25:I26"/>
    <mergeCell ref="M25:M26"/>
    <mergeCell ref="A26:B27"/>
    <mergeCell ref="G26:H26"/>
    <mergeCell ref="D27:D28"/>
    <mergeCell ref="E27:E28"/>
    <mergeCell ref="F27:F28"/>
    <mergeCell ref="I27:I28"/>
    <mergeCell ref="M27:M28"/>
    <mergeCell ref="A28:B29"/>
    <mergeCell ref="D31:D32"/>
    <mergeCell ref="E31:E32"/>
    <mergeCell ref="F31:F32"/>
    <mergeCell ref="I31:I32"/>
    <mergeCell ref="M31:M32"/>
    <mergeCell ref="G32:H32"/>
    <mergeCell ref="D33:D34"/>
    <mergeCell ref="E33:E34"/>
    <mergeCell ref="F33:F34"/>
    <mergeCell ref="I33:I34"/>
    <mergeCell ref="M33:M34"/>
    <mergeCell ref="G34:H34"/>
    <mergeCell ref="M19:M20"/>
    <mergeCell ref="D23:D24"/>
    <mergeCell ref="E23:E24"/>
    <mergeCell ref="F23:F24"/>
    <mergeCell ref="I23:I24"/>
    <mergeCell ref="M23:M24"/>
    <mergeCell ref="A24:B25"/>
    <mergeCell ref="G24:H24"/>
    <mergeCell ref="D25:D26"/>
    <mergeCell ref="E25:E26"/>
    <mergeCell ref="F25:F26"/>
    <mergeCell ref="A20:B21"/>
    <mergeCell ref="G20:H20"/>
    <mergeCell ref="D21:D22"/>
    <mergeCell ref="E21:E22"/>
    <mergeCell ref="F21:F22"/>
    <mergeCell ref="I21:I22"/>
    <mergeCell ref="M21:M22"/>
    <mergeCell ref="D17:D18"/>
    <mergeCell ref="E17:E18"/>
    <mergeCell ref="F17:F18"/>
    <mergeCell ref="I17:I18"/>
    <mergeCell ref="M17:M18"/>
    <mergeCell ref="S16:V16"/>
    <mergeCell ref="A12:B13"/>
    <mergeCell ref="A14:B15"/>
    <mergeCell ref="D13:D14"/>
    <mergeCell ref="E13:E14"/>
    <mergeCell ref="F13:F14"/>
    <mergeCell ref="I13:I14"/>
    <mergeCell ref="M13:M14"/>
    <mergeCell ref="G14:H14"/>
    <mergeCell ref="D15:D16"/>
    <mergeCell ref="E15:E16"/>
    <mergeCell ref="F15:F16"/>
    <mergeCell ref="I15:I16"/>
    <mergeCell ref="A18:B19"/>
    <mergeCell ref="G18:H18"/>
    <mergeCell ref="D19:D20"/>
    <mergeCell ref="E19:E20"/>
    <mergeCell ref="F19:F20"/>
    <mergeCell ref="I19:I20"/>
    <mergeCell ref="T5:U5"/>
    <mergeCell ref="A10:B11"/>
    <mergeCell ref="D11:D12"/>
    <mergeCell ref="E11:E12"/>
    <mergeCell ref="F11:F12"/>
    <mergeCell ref="I11:I12"/>
    <mergeCell ref="M11:M12"/>
    <mergeCell ref="T6:U6"/>
    <mergeCell ref="T7:U7"/>
    <mergeCell ref="G12:H12"/>
    <mergeCell ref="G10:H10"/>
    <mergeCell ref="A4:B5"/>
    <mergeCell ref="G4:H4"/>
    <mergeCell ref="D5:D6"/>
    <mergeCell ref="E5:E6"/>
    <mergeCell ref="F5:F6"/>
    <mergeCell ref="I5:I6"/>
    <mergeCell ref="M5:M6"/>
    <mergeCell ref="A6:B7"/>
    <mergeCell ref="K3:K4"/>
    <mergeCell ref="L3:L4"/>
    <mergeCell ref="G6:H6"/>
    <mergeCell ref="D7:D8"/>
    <mergeCell ref="E7:E8"/>
    <mergeCell ref="F7:F8"/>
    <mergeCell ref="I7:I8"/>
    <mergeCell ref="M7:M8"/>
    <mergeCell ref="A1:B3"/>
    <mergeCell ref="D1:D4"/>
    <mergeCell ref="A8:B9"/>
    <mergeCell ref="G8:H8"/>
    <mergeCell ref="E1:E4"/>
    <mergeCell ref="F1:F4"/>
    <mergeCell ref="G1:H1"/>
    <mergeCell ref="J1:J2"/>
    <mergeCell ref="I9:I10"/>
    <mergeCell ref="M9:M10"/>
    <mergeCell ref="M15:M16"/>
    <mergeCell ref="G16:H16"/>
    <mergeCell ref="U8:V8"/>
    <mergeCell ref="S8:T8"/>
    <mergeCell ref="T1:U1"/>
    <mergeCell ref="D29:D30"/>
    <mergeCell ref="E29:E30"/>
    <mergeCell ref="F29:F30"/>
    <mergeCell ref="I29:I30"/>
    <mergeCell ref="M29:M30"/>
    <mergeCell ref="G30:H30"/>
    <mergeCell ref="K1:K2"/>
    <mergeCell ref="L1:L2"/>
    <mergeCell ref="M1:M4"/>
    <mergeCell ref="T2:U2"/>
    <mergeCell ref="T3:U3"/>
    <mergeCell ref="G2:G3"/>
    <mergeCell ref="H2:H3"/>
    <mergeCell ref="I2:I3"/>
    <mergeCell ref="J3:J4"/>
    <mergeCell ref="T4:U4"/>
    <mergeCell ref="D9:D10"/>
    <mergeCell ref="E9:E10"/>
    <mergeCell ref="F9:F10"/>
    <mergeCell ref="S18:T18"/>
    <mergeCell ref="U18:V18"/>
    <mergeCell ref="U17:V17"/>
    <mergeCell ref="S17:T17"/>
    <mergeCell ref="A30:B31"/>
    <mergeCell ref="A32:B33"/>
    <mergeCell ref="A34:B35"/>
    <mergeCell ref="A36:B37"/>
    <mergeCell ref="T19:U19"/>
    <mergeCell ref="T20:U20"/>
    <mergeCell ref="T21:U21"/>
    <mergeCell ref="T22:U22"/>
    <mergeCell ref="T23:U23"/>
    <mergeCell ref="T24:U24"/>
    <mergeCell ref="T25:U25"/>
    <mergeCell ref="T26:U26"/>
    <mergeCell ref="D35:D36"/>
    <mergeCell ref="E35:E36"/>
    <mergeCell ref="F35:F36"/>
    <mergeCell ref="I35:I36"/>
    <mergeCell ref="M35:M36"/>
    <mergeCell ref="G36:H36"/>
    <mergeCell ref="A22:B23"/>
    <mergeCell ref="G22:H22"/>
  </mergeCells>
  <phoneticPr fontId="5" type="noConversion"/>
  <printOptions verticalCentered="1"/>
  <pageMargins left="0.25" right="0.5" top="0.25" bottom="0.25" header="0" footer="0"/>
  <pageSetup scale="64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Flight plan</vt:lpstr>
    </vt:vector>
  </TitlesOfParts>
  <Company>Prylis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Powell</dc:creator>
  <cp:lastModifiedBy>Christopher Powell</cp:lastModifiedBy>
  <cp:lastPrinted>2011-03-15T22:11:09Z</cp:lastPrinted>
  <dcterms:created xsi:type="dcterms:W3CDTF">2010-03-08T00:35:05Z</dcterms:created>
  <dcterms:modified xsi:type="dcterms:W3CDTF">2012-08-23T19:54:33Z</dcterms:modified>
</cp:coreProperties>
</file>